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0.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81_{B6D82009-FF71-4011-A9D4-873665C83CE9}" xr6:coauthVersionLast="47" xr6:coauthVersionMax="47" xr10:uidLastSave="{00000000-0000-0000-0000-000000000000}"/>
  <bookViews>
    <workbookView xWindow="-108" yWindow="-108" windowWidth="23256" windowHeight="12576" xr2:uid="{00000000-000D-0000-FFFF-FFFF00000000}"/>
  </bookViews>
  <sheets>
    <sheet name="RPL_S_IFWI_Test suite_Ext_BAT_3" sheetId="1" r:id="rId1"/>
  </sheets>
  <definedNames>
    <definedName name="_xlnm._FilterDatabase" localSheetId="0" hidden="1">'RPL_S_IFWI_Test suite_Ext_BAT_3'!$A$1:$AL$121</definedName>
    <definedName name="Z_09C884B4_0C5C_4A13_AC19_05BC460FF304_.wvu.FilterData" localSheetId="0" hidden="1">'RPL_S_IFWI_Test suite_Ext_BAT_3'!$A$1:$AL$121</definedName>
    <definedName name="Z_6F801985_7AD0_44AC_888B_CD8713C6958D_.wvu.FilterData" localSheetId="0" hidden="1">'RPL_S_IFWI_Test suite_Ext_BAT_3'!$A$1:$AL$121</definedName>
    <definedName name="Z_74FBE994_4830_47DD_902E_75FD9CE4CE9E_.wvu.FilterData" localSheetId="0" hidden="1">'RPL_S_IFWI_Test suite_Ext_BAT_3'!$A$1:$AL$121</definedName>
    <definedName name="Z_88D05262_1A58_4073_B2B4_0CE459553181_.wvu.FilterData" localSheetId="0" hidden="1">'RPL_S_IFWI_Test suite_Ext_BAT_3'!$A$1:$AL$121</definedName>
  </definedNames>
  <calcPr calcId="191029"/>
  <customWorkbookViews>
    <customWorkbookView name="Agarwal, Naman - Personal View" guid="{6F801985-7AD0-44AC-888B-CD8713C6958D}" mergeInterval="0" personalView="1" maximized="1" xWindow="-9" yWindow="-9" windowWidth="1938" windowHeight="1048" activeSheetId="1"/>
    <customWorkbookView name="Gs, SherinX - Personal View" guid="{74FBE994-4830-47DD-902E-75FD9CE4CE9E}" mergeInterval="0" personalView="1" maximized="1" xWindow="-9" yWindow="-9" windowWidth="1938" windowHeight="1048" activeSheetId="1"/>
    <customWorkbookView name="Poyil Veetil, AbhijithX - Personal View" guid="{88D05262-1A58-4073-B2B4-0CE459553181}" mergeInterval="0" personalView="1" maximized="1" xWindow="-9" yWindow="-9" windowWidth="1938" windowHeight="1048" activeSheetId="1"/>
    <customWorkbookView name="Adagoor Revanna, BharathrajX - Personal View" guid="{09C884B4-0C5C-4A13-AC19-05BC460FF304}"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1" l="1"/>
  <c r="A13" i="1"/>
  <c r="A14" i="1"/>
  <c r="A15" i="1"/>
  <c r="A16" i="1"/>
  <c r="A17" i="1"/>
  <c r="A18" i="1"/>
  <c r="A19" i="1"/>
  <c r="A20" i="1"/>
  <c r="A21" i="1"/>
  <c r="A22" i="1"/>
  <c r="A2" i="1"/>
  <c r="A3" i="1"/>
  <c r="A4" i="1"/>
  <c r="A5" i="1"/>
  <c r="A6" i="1"/>
  <c r="A7" i="1"/>
  <c r="A8" i="1"/>
  <c r="A9" i="1"/>
  <c r="A10" i="1"/>
  <c r="A11"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alcChain>
</file>

<file path=xl/sharedStrings.xml><?xml version="1.0" encoding="utf-8"?>
<sst xmlns="http://schemas.openxmlformats.org/spreadsheetml/2006/main" count="3529" uniqueCount="1148">
  <si>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</si>
  <si>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</si>
  <si>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</si>
  <si>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</si>
  <si>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</si>
  <si>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</si>
  <si>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</si>
  <si>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</si>
  <si>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</si>
  <si>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</si>
  <si>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</si>
  <si>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</si>
  <si>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</si>
  <si>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</si>
  <si>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</si>
  <si>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</si>
  <si>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</si>
  <si>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</si>
  <si>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</si>
  <si>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</si>
  <si>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</si>
  <si>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</si>
  <si>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</si>
  <si>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</si>
  <si>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</si>
  <si>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</si>
  <si>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</si>
  <si>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</si>
  <si>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</si>
  <si>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</si>
  <si>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</si>
  <si>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</si>
  <si>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</si>
  <si>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</si>
  <si>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</si>
  <si>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</si>
  <si>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</si>
  <si>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</si>
  <si>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</si>
  <si>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</si>
  <si>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</si>
  <si>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</si>
  <si>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</si>
  <si>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</si>
  <si>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</si>
  <si>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</si>
  <si>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</si>
  <si>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</si>
  <si>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</si>
  <si>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</si>
  <si>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</si>
  <si>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</si>
  <si>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if AMT configuration menu is accessible under MEBx setup in BIOS</t>
  </si>
  <si>
    <t>sumith2x</t>
  </si>
  <si>
    <t>emulation.ip,silicon,simics</t>
  </si>
  <si>
    <t>bios.me,fw.ifwi.csme</t>
  </si>
  <si>
    <t>CSS-IVE-145648</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</si>
  <si>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</si>
  <si>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</si>
  <si>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</si>
  <si>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</si>
  <si>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</si>
  <si>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AMT config Menu should be accessible in MEBx.</t>
  </si>
  <si>
    <t>bios.alderlake,bios.arrowlake,bios.lunarlake,bios.meteorlake,bios.raptorlake,ifwi.arrowlake,ifwi.lunarlake,ifwi.meteorlake,ifwi.raptorlake</t>
  </si>
  <si>
    <t>bios.alderlake,bios.lunarlake,bios.raptorlake,ifwi.meteorlake,ifwi.raptorlake</t>
  </si>
  <si>
    <t>L2 Mandatory-BAT</t>
  </si>
  <si>
    <t>na</t>
  </si>
  <si>
    <t>This test will verify that the Active Management Technology (AMT) configuration menu is accessible under MEBx in BIOS</t>
  </si>
  <si>
    <t>RPL_S_PSS_BASE,ADL-M_21H2,UTR_SYNC,LNL_M_PSS0.8,RPL_S_MASTER,RPL-S_2SDC3,RPL_S_MASTER,RPL_S_BACKWARDCOMP,ADL-S_4SDC2,ADL-S_4SDC3,ADL-S_4SDC4,MTL_S_MASTER,MTL_Test_Suite,IFWI_TEST_SUITE,IFWI_COMMON_UNIFIED,MTL_M_MASTER,MTL_P_MASTER,ADL-P_5SGC1,ADL-P_4SDC2,ADL-P_3SDC3,RPL_S_PO_P3,NA_4_FHF,ADL_SBGA_5GC, ADL_SBGA_3DC4,ADL_SBGA_5GC, ADL_SBGA_3DC4,RPL-SBGA_5SC,RPL-S_4SDC1,RPL-S_3SDC1,RPL-S_2SDC3,RPL-S_2SDC3,RPL_P_MASTER,RPL_M_MASTER,ARL_PX_MASTER,ARL_S_MASTER,ADL-S_ 5SGC_1DPC,MTL-M_5SGC1,MTL-M_3SDC3,MTL-M_2SDC4,MTL-M_2SDC5,MTL-M_2SDC6,RPL_SBGA_PO_P3,MTL_IFWI_CBV_CSME,MTL_IFWI_CBV_BIOS,MTL-P_5SGC1,MTL-P_3SDC4,MTL-P_2SDC6,,RPL-P_5SGC1,RPL-P_2SDC3,,RPL-P_3SDC2,,,ARL_Px_IFWI_CI,RPL_SBGA_PO_P3
,RPL_P_PO_P3,MTLSDC1,MTLSDC2,RPL_Hx-R-GC,RPL_P_Q0_DC2_PO_P3,LNLM5SGC,LNLM3SDC2,MTLSGC1,MTLSDC1,MTLSDC2,RPL_Hx-R-GC,MTL_IFWI_MEBx,MTL_IFWI_AMT,RPL_Hx-R-GC</t>
  </si>
  <si>
    <t>Verify KVM can be enabled/disabled in BIOS under MEBx menu</t>
  </si>
  <si>
    <t>silicon</t>
  </si>
  <si>
    <t>CSS-IVE-145651</t>
  </si>
  <si>
    <t>KVM feature selection option can be enabled/Disabled.</t>
  </si>
  <si>
    <t>open.test_update_phase</t>
  </si>
  <si>
    <t>This test will verify that Keyboard Video Mouse (KVM) can be successfully enabled and disabled from the system's menu</t>
  </si>
  <si>
    <t>UTR_SYNC,LNL_M_PSS0.8,RPL_S_MASTER,RPL-S_2SDC3,RPL_S_BACKWARDCOMP,MTL_P_MASTER,MTL_S_MASTER,MTL_M_MASTER,ADL-S_4SDC2,ADL-S_4SDC4,MTL_Test_Suite,IFWI_TEST_SUITE,IFWI_COMMON_UNIFIED,ADL-P_5SGC1,ADL-P_3SDC3,NA_4_FHF,MTL_IFWI_BAT,ADL_SBGA_5GC,ADL_SBGA_3DC4,RPL-SBGA_5SC,RPL-S_4SDC1,RPL-S_3SDC1,RPL_P_MASTER,RPL_M_MASTER,ARL_PX_MASTER,ARL_S_MASTER,ADL-S_ 5SGC_1DPC,LNL_EMU_SUPPORT_NOT_NEEDED,LNL_SIMICS_SUPPORT_NOT_NEEDED,MTL-M_5SGC1,MTL-M_3SDC3,MTL-M_2SDC4,MTL-M_2SDC5,MTL-M_2SDC6,MTL_IFWI_CBV_CSME,MTL_IFWI_CBV_BIOS,MTL-P_5SGC1,MTL-P_3SDC4,MTL-P_2SDC6,,RPL-P_5SGC1,RPL-P_2SDC3,,RPL-P_3SDC2,,,ARL_Px_IFWI_CI,MTLSDC1,MTLSDC2,RPL_Hx-R-GC,LNLM5SGC,LNLM3SDC2,MTLSGC1,MTLSDC1,MTLSDC2,RPL_Hx-R-GC,MTL_IFWI_MEBx,RPL_Hx-R-GC</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</si>
  <si>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</si>
  <si>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</si>
  <si>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</si>
  <si>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</si>
  <si>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</si>
  <si>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</si>
  <si>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</si>
  <si>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</si>
  <si>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</si>
  <si>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</si>
  <si>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</si>
  <si>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</si>
  <si>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</si>
  <si>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</si>
  <si>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system state post flashing IFWI on an eSPI enabled system</t>
  </si>
  <si>
    <t>common,emulation.ip,silicon,simulation.ip</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</si>
  <si>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</si>
  <si>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</si>
  <si>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</si>
  <si>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</si>
  <si>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</si>
  <si>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</si>
  <si>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</si>
  <si>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</si>
  <si>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</si>
  <si>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</si>
  <si>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</si>
  <si>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CNVi Bluetooth ON-OFF-ON functionality in OS</t>
  </si>
  <si>
    <t>bios.pch,fw.ifwi.pchc</t>
  </si>
  <si>
    <t>CSS-IVE-99736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</si>
  <si>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</si>
  <si>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</si>
  <si>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</si>
  <si>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</si>
  <si>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vhebbarx</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</si>
  <si>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</si>
  <si>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</si>
  <si>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</si>
  <si>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</si>
  <si>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</si>
  <si>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RPL_Hx-R-GC, RPL_Hx-R-DC1</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</si>
  <si>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</si>
  <si>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</si>
  <si>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</si>
  <si>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</si>
  <si>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</si>
  <si>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</si>
  <si>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t>
  </si>
  <si>
    <t>Verify S0ix Residency using  sleepstudy command</t>
  </si>
  <si>
    <t>rohith2x</t>
  </si>
  <si>
    <t>common</t>
  </si>
  <si>
    <t>bios.platform,fw.ifwi.pmc</t>
  </si>
  <si>
    <t>CSS-IVE-101186</t>
  </si>
  <si>
    <t>Power Management</t>
  </si>
  <si>
    <t>GLK_B0_RS3_PV,CML_U42_DG1_DDR4_PV,CML_U62_DG1_DDR4_PV</t>
  </si>
  <si>
    <t>S0ix-states</t>
  </si>
  <si>
    <t>Test case written base on "GLK PM WG Minutes"</t>
  </si>
  <si>
    <t>windows.20h2_vibranium.x64</t>
  </si>
  <si>
    <t>reddyv5x</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</si>
  <si>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</si>
  <si>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</si>
  <si>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</si>
  <si>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</si>
  <si>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IFWI_Payload_Platform-Val,MTL-P_5SGC1,MTL-P_4SDC1,MTL-P_4SDC2,MTL-P_3SDC3,MTL-P_3SDC4,MTL-P_2SDC5,MTL-P_2SDC6,RPL-SBGA_4SC,RPL-SBGA_2SC1,RPL-SBGA_2SC2,ARL_Px_IFWI_CI,LNLM5SGC,LNLM4SDC1,LNLM3SDC2,LNLM3SDC3,LNLM3SDC4,LNLM3SDC5,LNLM2SDC6,MTLSGC1</t>
  </si>
  <si>
    <t>Verify USB3 DbC Functionality</t>
  </si>
  <si>
    <t>common,emulation.ip,fpga.hybrid,silicon,simulation.ip</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</si>
  <si>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</si>
  <si>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</si>
  <si>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</si>
  <si>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</si>
  <si>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</si>
  <si>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</si>
  <si>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</si>
  <si>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</si>
  <si>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</si>
  <si>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</si>
  <si>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</si>
  <si>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</si>
  <si>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</si>
  <si>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</si>
  <si>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</si>
  <si>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</si>
  <si>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</si>
  <si>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</si>
  <si>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</si>
  <si>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</si>
  <si>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</si>
  <si>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</si>
  <si>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https://hsdes.intel.com/appstore/article/#/1304602987/main</t>
  </si>
  <si>
    <t>Consumer,Corporate_vPro</t>
  </si>
  <si>
    <t>Verify Touch panel Enumeration pre and post Connected Standby (CMS) cycle</t>
  </si>
  <si>
    <t>emulation.ip,silicon,simulation.subsystem</t>
  </si>
  <si>
    <t>bios.pch,fw.ifwi.ish</t>
  </si>
  <si>
    <t>CSS-IVE-105424</t>
  </si>
  <si>
    <t>Touch &amp; Sensing</t>
  </si>
  <si>
    <t>ADL-S_ADP-S_SODIMM_DDR5_1DPC_Alpha,AMLR_Y42_PV_RS6,CFL_H62_RS2_PV,CFL_H62_RS3_PV,CFL_H62_RS4_PV,CFL_H62_RS5_PV,CFL_H82_RS5_PV,CFL_H82_RS6_PV,CFL_U43e_PV,CNL_H82_PV,CNL_U22_PV,CNL_Y22_PV,ICL_U42_RS6_PV,ICL_Y42_RS6_PV,JSLP_POR_20H1_Alpha,JSLP_POR_20H1_PreAlpha,JSLP_POR_20H2_Beta,JSLP_POR_20H2_PV,KBLR_Y_PV,WHL_U42_Corp_PV,WHL_U42_PV,WHL_U43e_Corp_PV,ADL-S_ADP-S_SODIMM_DDR5_1DPC_Beta,ADL-S_ADP-S_SODIMM_DDR5_1DPC_PreAlpha,ADL-S_ADP-S_SODIMM_DDR5_1DPC_PV,ADL-P_ADP-LP_LP4x_POE,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t>
  </si>
  <si>
    <t>MoS (Modern Standby),touch panel</t>
  </si>
  <si>
    <t>BC-RQTBC-3021 
BC-RQTBC-13860
MTL : 16011327091 , 16011187982</t>
  </si>
  <si>
    <t>Touch panel should enumerate in Device manager pre and post Connected Standby (CMS) cycle</t>
  </si>
  <si>
    <t>bios.alderlake,bios.arrowlake,bios.cannonlake,bios.coffeelake,bios.cometlake,bios.icelake-client,bios.jasperlake,bios.kabylake_r,bios.lunarlake,bios.meteorlake,bios.raptorlake,bios.whiskeylake,ifwi.arrowlake,ifwi.cannonlake,ifwi.coffeelake,ifwi.cometlake,ifwi.icelake,ifwi.kabylake_r,ifwi.lunarlake,ifwi.meteorlake,ifwi.raptorlake,ifwi.whiskeylake</t>
  </si>
  <si>
    <t>bios.alderlake,bios.arrowlake,bios.cannonlake,bios.coffeelake,bios.cometlake,bios.icelake-client,bios.jasperlake,bios.kabylake_r,bios.lunarlake,bios.meteorlake,bios.raptorlake,bios.whiskeylake,ifwi.cannonlake,ifwi.coffeelake,ifwi.cometlake,ifwi.icelake,ifwi.kabylake_r,ifwi.meteorlake,ifwi.raptorlake,ifwi.whiskeylake</t>
  </si>
  <si>
    <t>Sensor Viewer,Socwatch</t>
  </si>
  <si>
    <t>Touch panel should enumerate in Device manager pre and post Connected Standby (CMoS) cycle</t>
  </si>
  <si>
    <t>CFL-PRDtoTC-Mapping,InProdATMS1.0_03March2018,LKF_PO_Phase3,LKF_PO_New_P3,PSE 1.0,OBC-CNL-PCH-PXHCI-USB-USB3_USB2_Storage,OBC-CFL-PCH-PXHCI-USB-USB3_USB2_Storage,OBC-ICL-PCH-XHCI-USB-USB3_USB2_Storage,OBC-TGL-PCH-XHCI-USB-USB3_USB2_Storage,KBLR_ATMS1.0_Automated_TCs,WCOS_BIOS_WHCP_REQ,LKF_WCOS_BIOS_BAT_NEW,UTR_SYNC,MTL_Test_Suite,IFWI_TEST_SUITE,IFWI_COMMON_UNIFIED,RPL_S_MASTER,ADL-P_3SDC1,RPL-Px_5SGC1,RPL-Px_4SDC1,RPL_S_BackwardComp,RPL-SBGA_5SC,RPL-S_3SDC1,MTL_PSS_CMS,RPL-P_4SDC1,RPL-P_3SDC2,,MTL_IFWI_CBV_PMC,MTL IFWI_Payload_Platform-Val,
RPL-Px_4SP2,RPL-Px_2SDC1,RPL-P_3SDC2,RPL-P_2SDC4,MTLSDC2</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</si>
  <si>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</si>
  <si>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Verify functionality of all applicable on-board enabled Ports and Slots in RVP as mentioned in TOPS</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</si>
  <si>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</si>
  <si>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</si>
  <si>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</si>
  <si>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</si>
  <si>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</si>
  <si>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</si>
  <si>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</si>
  <si>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</si>
  <si>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</si>
  <si>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</si>
  <si>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</si>
  <si>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[OCR] Verify OCR progress and state via AMT Event log for WinRE boot over Wireless LAN</t>
  </si>
  <si>
    <t>common,silicon</t>
  </si>
  <si>
    <t>CSS-IVE-147143</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</si>
  <si>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M_ADP-M_LP5_20H1_Alpha,ADL-M_ADP-M_LP5_20H1_Beta,ADL-M_ADP-M_LP5_20H1_PV,TGL_H81_20H1_RS7_ALPHA,TGL_H81_20H1_RS7_BETA,TGL_H81_20H1_RS7_PV,MTL_P_DDR5_Alpha,MTL_P_DDR5_Beta,MTL_P_DDR5_PV,MTL_P_LP4_Alpha,MTL_P_LP4_PV,MTL_P_LP5/x_Alpha,MTL_P_LP5/x_Beta,MTL_P_LP5/x_PV,MTL_P_Simics_PSS0.8,MTL_P_Simics_PSS1.0,MTL_S_Simics_PSS0.8,MTL_S_Simics_PSS1.0,MTL_P_Simics_PSS1.1,ADL-P_ADP-LP_DDR4_PreAlpha</t>
  </si>
  <si>
    <t>AMT,CNVi,discrete WiFi/BT,OneClick-Recovery,WiAMT,WiFi</t>
  </si>
  <si>
    <t>TGL:  Based on Document TGL One Click Recovery FAS 0.80</t>
  </si>
  <si>
    <t>AMT Event logs are recorded properly for winRE during OCR  WinRE boot</t>
  </si>
  <si>
    <t>bios.alderlake,bios.arrowlake,bios.lunarlake,bios.meteorlake,bios.raptorlake,ifwi.alderlake,ifwi.arrowlake,ifwi.meteorlake,ifwi.raptorlake</t>
  </si>
  <si>
    <t>intel manageability configuration</t>
  </si>
  <si>
    <t>This test is to verify  that  AMT Event logs Shows for WinRE during WinRE boot for one Click Recovery(OCR) </t>
  </si>
  <si>
    <t>UTR_SYNC,LNL_M_PSS0.8,IFWI_COMMON_UNIFIED,RPL_S_MASTER,RPL_S_BACKWARDCOMP,ADL-S_4SDC2,ADL-P_5SGC1,ADL_SBGA_5GC,ADL_SBGA_3DC4,RPL-SBGA_5SC,RPL-S_4SDC1,RPL-S_3SDC1,LNL_EMU_SUPPORT_NOT_NEEDED,LNL_SIMICS_SUPPORT_NOT_NEEDED,MTL-M_5SGC1,MTL-M_3SDC3,MTL-M_2SDC4,MTL-M_2SDC5,MTL-M_2SDC6,MTL_IFWI_CBV_CSME,MTL-P_2SDC6,,RPL-P_5SGC1,RPL-P_2SDC3,,LNLM5SGC,MTLSDC2,RPL_Hx-R-GC,MTL_IFWI_AMT</t>
  </si>
  <si>
    <t>[OCR] Verify OCR progress and state via AMT Event log for PBA boot over Wireless LAN</t>
  </si>
  <si>
    <t>CSS-IVE-147144</t>
  </si>
  <si>
    <t>AMT Event logs are recorded properly for PBA during OCR  PBA boot</t>
  </si>
  <si>
    <t>bios.alderlake,bios.raptorlake,ifwi.meteorlake,ifwi.raptorlake</t>
  </si>
  <si>
    <t>This test is to verify  that AMT Event logs Shows for PBA  during PBA boot for one Click Recovery(OCR) </t>
  </si>
  <si>
    <t>UTR_SYNC,IFWI_COMMON_UNIFIED,RPL_S_MASTER,RPL_S_BACKWARDCOMP,ADL-S_4SDC2,ADL-P_5SGC1,ADL_SBGA_5GC,ADL_SBGA_3DC4,RPL-SBGA_5SC,RPL-S_4SDC1,RPL-S_3SDC1,LNL_EMU_SUPPORT_NOT_NEEDED,LNL_SIMICS_SUPPORT_NOT_NEEDED,MTL-M_5SGC1,MTL-M_3SDC3,MTL-M_2SDC4,MTL-M_2SDC5,MTL-M_2SDC6,MTL_IFWI_CBV_CSME,MTL-P_2SDC6,,RPL-P_5SGC1,RPL-P_2SDC3,,MTLSDC2,RPL_Hx-R-GC,LNLM5SGC,MTL_IFWI_AMT</t>
  </si>
  <si>
    <t>[OCR] Verify OCR progress and state via AMT Event log for HTTPS Boot over Wireless LAN</t>
  </si>
  <si>
    <t>CSS-IVE-147145</t>
  </si>
  <si>
    <t>AMT Event logs are recorded properly for HTTPS Boot during OCR  WinRE boot</t>
  </si>
  <si>
    <t> 
This test is to verify  that  AMT Event logs Shows for HTTPS Boot Flow </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</si>
  <si>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</si>
  <si>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</si>
  <si>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</si>
  <si>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</si>
  <si>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</si>
  <si>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</si>
  <si>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</si>
  <si>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</si>
  <si>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raghav3x</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</si>
  <si>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</si>
  <si>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</si>
  <si>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</si>
  <si>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</si>
  <si>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</si>
  <si>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</si>
  <si>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</si>
  <si>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</si>
  <si>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</si>
  <si>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</si>
  <si>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</si>
  <si>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</si>
  <si>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</si>
  <si>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</si>
  <si>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</si>
  <si>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</si>
  <si>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</si>
  <si>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</si>
  <si>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</si>
  <si>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</si>
  <si>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</si>
  <si>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</si>
  <si>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Boot to OS from NVMe Storage</t>
  </si>
  <si>
    <t>anaray5x</t>
  </si>
  <si>
    <t>emulation.hybrid,emulation.subsystem,silicon,simulation.subsystem</t>
  </si>
  <si>
    <t>bios.pch,fw.ifwi.bios,fw.ifwi.others</t>
  </si>
  <si>
    <t>CSS-IVE-76111</t>
  </si>
  <si>
    <t>Internal and External Storage</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</si>
  <si>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HFPGA_RS4_PSS1.0,LKF_HFPGA_RS4_PSS1.1,LKF_Simics_VP_RS4_PSS1.0,LKF_Simics_VP_RS4_PSS1.1,RKL_S61_CMPH_Xcomp_DDR4_POE,RKL_S61_TGPH_Native_DDR4_POE,RKL_S81_CMPH_Xcomp_DDR4_POE,RKL_S81_TGPH_Native_DDR4_POE,RKL_Simics_VP_PSS0.8,RKL_Simics_VP_PSS1.0,RKL_Simics_VP_PSS1.1,TGL_ H81_RS4_Alpha,TGL_ H81_RS4_Beta,TGL_ H81_RS4_PV,TGL_H81_19H2_RS6_POE,TGL_H81_19H2_RS6_PreAlpha,TGL_HFPGA_RS3,TGL_HFPGA_RS4,TGL_Simics_VP_RS2_PSS0.8,TGL_Simics_VP_RS2_PSS1.0,TGL_Simics_VP_RS2_PSS1.1,TGL_Simics_VP_RS4_PSS0.8,TGL_Simics_VP_RS4_PSS1.0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ML_Y42_Win10X_PV,RKL_CML_S_102_TGPH_Xcomp_DDR4_POE,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</si>
  <si>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BIOS-Boot-Flows,M.2 PCIe Gen3x2 and Gen3x4 NVMe</t>
  </si>
  <si>
    <t>BC-RQTBC-9528
IceLake-UCIS-1867,IceLake-UCIS-2049
1209950978
1209574563
BC-RQTBCTL-1459
BC-RQTBCLF-31
TGL:BC-RQTBC-15607
RKL: 2206776646, 2206973278, 2206874062
RKL: 2203201891, 2203201886
JSL: 2205179962
JSLP: 2205179962, 1606531913
ADL: 2205179962,1406912085,1606531913, 1409796922,2203201886
MTL:16011187828 ,16011326880</t>
  </si>
  <si>
    <t>SUT should not throw error while configuring/booting with Nvme storage device and storage device should enumerate properly</t>
  </si>
  <si>
    <t>bios.alderlake,bios.amberlake,bios.apollolake,bios.arrowlake,bios.cannonlake,bios.coffeelake,bios.cometlake,bios.geminilake,bios.icelake-client,bios.jasperlake,bios.kabylake,bios.kabylake_r,bios.lakefield,bios.lunarlake,bios.meteorlake,bios.raptorlake,bios.ridgeport,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</si>
  <si>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akefield,bios.lunarlake,bios.meteorlake,bios.raptorlake,bios.rocketlake,bios.tigerlake,bios.whiskeylake,ifwi.meteorlake,ifwi.raptorlake</t>
  </si>
  <si>
    <t>Intention of the test case is to verify Preload, Booting from NVMe storage and its enumeration in BIOS, EDK shell and in OS</t>
  </si>
  <si>
    <t>C4_NA,L5_milestone_only,ICL_PSS_BAT_NEW,LKF_TI_GATING,LKF_PO_Phase1,LKF_PO_Phase2,UDL2.0_ATMS2.0,LKF_PO_Phase3,LKF_PO_New_P1,LKF_PO_New_P3,TGL_ERB_PO,TGL_BIOS_PO_P2,LKF_B0_Power_ON,TGL_NEW_BAT,TGL_BIOS_IPU_QRC_BAT,RKL_POE,RKL_CML_S_TGPH_PO_P3,RKL_Sanity,ADL_S_Dryrun_Done,CML-H_ADP-S_PO_Phase1,ADL-S_TGP-H_PO_Phase2,WCOS_BIOS_WHCP_REQ,TGL_BIOS_IPU_QRC_BAT,RKL_S_TGPH_POE_Sanity,COMMON_QRC_BAT,BIOS_BAT_QRC,RKL_CMLS_CPU_TCS,MTL_PSS_0.5,ADL_P_ERB_BIOS_PO,ADL-S_Delta,ADL_S_PCH attached M.2 slot,ADL-S_Delta1,MTL_PSS_1.0,ADL-S_ADP-S_DDR4_2DPC_PO_Phase3,ADL-P_ADP-LP_DDR4_PO Suite_Phase3,RKL-S X2_(CML-S+CMP-H)_S102,RKL-S X2_(CML-S+CMP-H)_S62,PO_Phase_3,ADL-P_ADP-LP_LP5_PO Suite_Phase3,ADL-P_ADP-LP_DDR5_PO Suite_Phase3,ADL-P_ADP-LP_LP4x_PO Suite_Phase3,ADL-P_QRC_BAT,MTL_VS0,RPL_S_PSS_BASE,UTR_SYNC,ADL_M_PO_Phase2,MTL_HFPGA_SANITY,RPL_S_BackwardComp,MTL_PSS_1.1,ADL-S_4SDC1,ADL-S_4SDC2,ADL-S_4SDC3,ADL_N_PSS_0.5,ADL_N_4SDC1,ADL_N_2SDC1,MTL_Test_Suite,IFWI_COMMON_UNIFIED,RPL-S_ 5SGC1,RPL-S_4SDC1,RPL-S_4SDC2,RPL-S_3SDC1,RPL-S_2SDC1,RPL-S_2SDC2,RPL-S_2SDC3,QRC_BAT_Customized,ADL_N_QRCBAT,ADL-P_5SGC1,ADL-P_5SGC2,MTL_S_PSS_0.5,MTL_IFWI_Sanity,RKL_S_X1_2*1SDC,RPL_S_PO_P1,ADL_M_QRC_BAT,ADL-M_5SGC1,ADL-M_3SDC1,ADL-M_2SDC1,ADL-P_3SDC3,ADL-P_3SDC4,ADL-P_2SDC2,ADL-P_2SDC5,ADL-P_3SDC5,MTL_STORAGE_NEW_FEATURE_TEST,ADL_N_PO_Phase2,RPL-Px_5SGC1,RPL-Px_4SDC1,MTL_S_Sanity,RPL-P_3SDC2,MTL-S-SIMICS_DELTA_REQ_TEST,MTL_S_VS0,RPL_S_IFWI_PO_Phase2,ADL_N_REV0,ADL-N_REV1,NA_4_FHF,ADL_SBGA_5GC,ADL_SBGA_3DC1,ADL_SBGA_3DC2,ADL_SBGA_3DC3,ADL_SBGA_3DC4,RPL-SBGA_5SC,RPL-SBGA_3SC,RPL_P_PSS_BIOS,RPL-P_3SDC3,LNL_IO_GENERAL_DELTA_TC,MTL_M_P_PV_POR,LNL_M_PSS0.5,LNL_M_PSS0.8,LNL_M_PSS1.0,LNL_M_PSS1.1,RPL_Px_PO_P1,MTL-M/P_Pre-Si_In_Production,MTL-M_5SGC1,MTL-M_4SDC1,MTL-M_4SDC2,MTL-M_3SDC3,MTL-M_2SDC4,MTL-M_2SDC5,MTL-M_2SDC6,MTL_VS_1.,MTL_IFWI_IAC_BIOS,RPL_SBGA_PO_P1,RPL_SBGA_IFWI_PO_Phase2,MTL_IFWI_CBV_PCHC,PSS_ADL_Automation_In_Production,MTL-S_Pre-Si_In_Production,RPL_P_PO_P1,ARL_Px_IFWI_CI,MTL-P_IFWI_PO,MTL_VS_1.0,MTLSGC1,RPL_P_Q0_DC2_PO_P1,LNLM5SGC</t>
  </si>
  <si>
    <t>Verify disable/enable ISH Controller option in BIOS</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</si>
  <si>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</si>
  <si>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</si>
  <si>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</si>
  <si>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BC-RQTBC-10139
BC-RQTBC-9887
TGL Requirement coverage: 1209756376 
RKL:2203201744
ADL:2203201744
MTL_PSS:16011187655,16011327143, 1408878467</t>
  </si>
  <si>
    <t>ISH controller should able to set enable /disable option without hang</t>
  </si>
  <si>
    <t>4-low</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</si>
  <si>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</si>
  <si>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</si>
  <si>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</si>
  <si>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</si>
  <si>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</si>
  <si>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</si>
  <si>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</si>
  <si>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</si>
  <si>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</si>
  <si>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</si>
  <si>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</si>
  <si>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</si>
  <si>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</si>
  <si>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</si>
  <si>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</si>
  <si>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</si>
  <si>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</si>
  <si>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</si>
  <si>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</si>
  <si>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</si>
  <si>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</si>
  <si>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</si>
  <si>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</si>
  <si>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</si>
  <si>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t>
  </si>
  <si>
    <t>Verify PCIe 4.0 speed with PCie Gen4 NVMe SSD connected on PCie Gen4 supported X4 slot</t>
  </si>
  <si>
    <t>emulation.hybrid,fpga.hybrid,silicon,simulation.subsystem</t>
  </si>
  <si>
    <t>bios.pch,fw.ifwi.others</t>
  </si>
  <si>
    <t>CSS-IVE-118692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</si>
  <si>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</si>
  <si>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</si>
  <si>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</si>
  <si>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</si>
  <si>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bios.alderlake,bios.arrowlake,bios.lunarlake,bios.meteorlake,bios.raptorlake,bios.raptorlake_refresh,bios.rocketlake,bios.tigerlake,ifwi.arrowlake,ifwi.lunarlake,ifwi.meteorlake,ifwi.raptorlake,ifwi.raptorlake_refresh,ifwi.tigerlake</t>
  </si>
  <si>
    <t>bios.alderlake,bios.arrowlake,bios.meteorlake,bios.raptorlake,bios.rocketlake,bios.tigerlake,ifwi.meteorlake,ifwi.raptorlake,ifwi.tigerlake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</si>
  <si>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</si>
  <si>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ARL_S_IFWI_0.8PSS,RPL_Hx-R-GC,RPL_Hx-R-DC1</t>
  </si>
  <si>
    <t>Verify warm reset and Sx cycle with PCIe Gen3 NVMe SSD connected over PCIe Gen4 supported X4 slot</t>
  </si>
  <si>
    <t>bios.pch,fw.ifwi.pmc</t>
  </si>
  <si>
    <t>CSS-IVE-119074</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</si>
  <si>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</si>
  <si>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</si>
  <si>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
ADL: 16010767776</t>
  </si>
  <si>
    <t>Warm reset and Sx cycle with PCIe NVMe SSD connected over PCIe Gen4 supported X4 slot should work as expected</t>
  </si>
  <si>
    <t>bios.alderlake,bios.arrowlake,bios.lunarlake,bios.meteorlake,bios.raptorlake,bios.rocketlake,bios.tigerlake,ifwi.meteorlake,ifwi.raptorlake,ifwi.tigerlake</t>
  </si>
  <si>
    <t>Test is to verify warm reset and Sx cycle with PCIe NVMe SSD connected over PCIe Gen4 supported X4 slot</t>
  </si>
  <si>
    <t>TGL_BIOS_PO_P3,TGL_IFWI_PO_P2,TGL_NEW_BAT,ADL-S_TGP-H_PO_Phase3,RKL_S_CMPH_POE_Sanity,RKL_S_TGPH_POE_Sanity,TGL_H_Delta,TGL_H_QRC_NA,IFWI_Payload_Platform,MTL_PSS_1.0,UTR_SYNC,LNL_M_PSS0.8,RPL_S_MASTER,RPL_S_BackwardComp,ADL-S_4SDC3,IFWI_FOC_BAT,MTL_Test_Suite,IFWI_COMMON_UNIFIED,IFWI_TEST_SUITE,MTL_PSS_0.8,TGL_H_MASTER,RPL-S_4SDC1,RPL-S_4SDC2,RPL-S_2SDC1,RPL-S_2SDC2,ADL-P_5SGC1,ADL-P_5SGC2,ADL-P_2SDC2,ADL_N_REV0,RPL-Px_5SGC1,RPL-Px_4SDC1,MTL_SIMICS_BLOCK,RPL-P_3SDC2,RPL_P_MASTER,ADL_SBGA_5GC,ADL_SBGA_3DC3,ADL_SBGA_3DC4,RPL-SBGA_5SC,RPL-SBGA_3SC,RPL-S_3SDC1,RPL-P_3SDC3,MTL-M_5SGC1,MTL-M_4SDC1,MTL-M_4SDC2,MTL-M_3SDC3,MTL-M_2SDC4,MTL_VS_1.1,MTL_IFWI_CBV_PMC,MTL_IFWI_CBV_SPHY,MTL IFWI_Payload_Platform-Val,MTL-P_5SGC1,MTL-P_4SDC1,MTL-P_4SDC2,MTL-P_3SDC3,MTL-P_3SDC4,RPL-Px_4SP2,RPL-Px_2SDC1,RPL-P_2SDC3,RPL-P_2SDC4,RPL-P_2SDC5,RPL-P_2SDC6,MTL_M_P_PV_POR,RPL-SBGA_3SC-2,MTLSGC1,MTLSDC1,MTLSDC3,MTLSDC4,LNLM3SDC4,LNLM3SDC5,LNLM2SDC6,ARL_S_IFWI_0.8PSS,RPL_Hx-R-GC,RPL_Hx-R-DC1</t>
  </si>
  <si>
    <t>Verify Gen1 to Gen4 speed check with PCIe Gen3 NVMe SSD connected over PCIe Gen4 supported X16 slot</t>
  </si>
  <si>
    <t>CSS-IVE-119078</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</si>
  <si>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</si>
  <si>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BC-RQTBC-15172</t>
  </si>
  <si>
    <t>Gen1 to Gen4 speed check with PCIe Gen3 NVMe SSD connected over PCIe Gen4 supported X16 slot should be achieved</t>
  </si>
  <si>
    <t>bios.alderlake,bios.arrowlake,bios.lunarlake,bios.meteorlake,bios.raptorlake,bios.raptorlake_refresh,bios.rocketlake,ifwi.arrowlake,ifwi.lunarlake,ifwi.meteorlake,ifwi.raptorlake,ifwi.raptorlake_refresh</t>
  </si>
  <si>
    <t>bios.alderlake,bios.arrowlake,bios.lunarlake,bios.meteorlake,bios.raptorlake,bios.rocketlake,ifwi.meteorlake,ifwi.raptorlake</t>
  </si>
  <si>
    <t>Test is to verify Gen1 to Gen4  speed check with PCIe Gen3 NVMe SSD connected over PCIe Gen4 supported X16 slot</t>
  </si>
  <si>
    <t>TGL_IFWI_FOC_BLUE,ADL-S_ADP-S_DDR4_2DPC_PO_Phase3,TGL_H_Delta,MTL_PSS_1.0,ADL-P_ADP-LP_DDR4_PO Suite_Phase3,PO_Phase_3,ADL-P_ADP-LP_LP5_PO Suite_Phase3,ADL-P_ADP-LP_DDR5_PO Suite_Phase3,ADL-P_ADP-LP_LP4x_PO Suite_Phase3,UTR_SYNC,LNL_M_PSS0.8,ADL_M_PO_NA,RPL_S_MASTER,RPL_S_BackwardComp,ADL-S_4SDC3,IFWI_TEST_SUITE,IFWI_COMMON_UNIFIED,MTL_Test_Suite,RPL-S_ 5SGC1,RPL-S_4SDC2,RPL-S_2SDC3,RPL_S_PO_P3,RPL-Px_5SGC1,RPL-Px_4SDC1,MTL_SIMICS_BLOCK,RPL-P_3SDC2,RPL_P_MASTER,MTL_IFWI_BAT,RPL-SBGA_5SC,RPL-SBGA_3SC,ERB,RPL-S_3SDC1,MTL_PSS_1.0_BLOCK,RPL-P_3SDC3,RPL_Px_PO_P3,MTL_VS_1.1,RPL_SBGA_PO_P3,MTL_IFWI_CBV_SPHY,MTL IFWI_Payload_Platform-Val,RPL_P_PO_P3,MTL_VS_NA,RPL-Px_4SP2,RPL-Px_2SDC1,RPL-P_2SDC3,RPL-P_2SDC4,RPL-P_2SDC5,RPL-P_2SDC6,MTL_M_P_PV_POR,RPL-SBGA_3SC-2,MTLSGC1,MTLSDC1,MTLSDC3,MTLSDC4,RPL_P_Q0_DC2_PO_P3,LNLM3SDC4,LNLM3SDC5,LNLM2SDC6,RPL_Hx-R-GC,RPL_Hx-R-DC1</t>
  </si>
  <si>
    <t>Verify NVMe-SSD detection in Bios connected to CPU M.2 Gen4 slot.</t>
  </si>
  <si>
    <t>fpga.hybrid,silicon,simulation.subsystem</t>
  </si>
  <si>
    <t>bios.pch,fw.ifwi.bios</t>
  </si>
  <si>
    <t>CSS-IVE-133022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</si>
  <si>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</si>
  <si>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</si>
  <si>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</si>
  <si>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</si>
  <si>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bios.alderlake,bios.arrowlake,bios.lunarlake,bios.meteorlake,bios.raptorlake,bios.raptorlake_refresh,bios.rocketlake,bios.tigerlake,bios.tigerlake_refresh,ifwi.arrowlake,ifwi.lunarlake,ifwi.meteorlake,ifwi.raptorlake,ifwi.raptorlake_refresh</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</si>
  <si>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</si>
  <si>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</si>
  <si>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RPL_Hx-R-GC,RPL_Hx-R-DC1,TGL_BIOS_IPU_QRC_BAT</t>
  </si>
  <si>
    <t>Verify SX cycles with NVMe connected to M.2 Gen4 slot</t>
  </si>
  <si>
    <t>silicon,simulation.subsystem</t>
  </si>
  <si>
    <t>bios.cpu_pm,fw.ifwi.pmc</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</si>
  <si>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</si>
  <si>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</si>
  <si>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</si>
  <si>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</si>
  <si>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</si>
  <si>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t>
  </si>
  <si>
    <t>Verify SX cycles with M.2 NVMe-SSD connected to Add-on-card connected over PCIe-X4 Slot</t>
  </si>
  <si>
    <t>CSS-IVE-133030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</si>
  <si>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TGL_ H81_RS4_Alpha,TGL_ H81_RS4_Beta,TGL_ H81_RS4_PV,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</si>
  <si>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t>
  </si>
  <si>
    <t>SUT should be stable across SX cycles with M.2 NVMe-SSD connected to Add-on-card connected over PCIe-X4 Slot</t>
  </si>
  <si>
    <t>Verify basic functionalities of NVMe connected to add-on-card connected over M.2 Gen4 slot</t>
  </si>
  <si>
    <t>TGL_NEW,TGL_PCIe Gen4,RKL_Sanity,RKL_POE,IFWI_Payload_Platform,MTL_PSS_1.0,RKL-S X2_(CML-S+CMP-H)_S102,RKL-S X2_(CML-S+CMP-H)_S62,UTR_SYNC,LNL_M_PSS0.8,RPL_S_MASTER,RPL_S_BackwardComp,ADL-S_ 5SGC_1DPC,ADL-S_4SDC3,IFWI_TEST_SUITE,IFWI_COMMON_UNIFIED,MTL_Test_Suite,TGL_H_MASTER,RPL-S_4SDC1,RPL-S_4SDC2,RPL-S_2SDC1,RPL-S_2SDC2,ADL-P_5SGC1,ADL-P_5SGC2,RPL-Px_5SGC1,RPL-Px_4SDC1,RPL-P_3SDC2,RPL_P_MASTER,ADL_SBGA_5GC,ADL_SBGA_3DC3,ADL_SBGA_3DC4,RPL-SBGA_5SC,RPL-SBGA_3SC,RPL-S_3SDC1,RPL-P_3SDC3,MTL-M_5SGC1,MTL-M_4SDC1,MTL-M_4SDC2,MTL-M_3SDC3,MTL-M_2SDC4,MTL_IFWI_CBV_PMC,MTL_IFWI_CBV_PCHC,MTL_IFWI_CBV_BIOS,MTL-P_5SGC1,MTL-P_4SDC1,MTL-P_4SDC2,MTL-P_3SDC3,MTL-P_3SDC4,RPL-Px_4SP2,RPL-Px_2SDC1,RPL-P_2SDC3,RPL-P_2SDC4,RPL-P_2SDC5,RPL-P_2SDC6,MTL_M_P_PV_POR,RPL-SBGA_3SC-2,MTLSGC1,MTLSDC1,MTLSDC3,MTLSDC4,LNLM3SDC4,LNLM3SDC5,LNLM2SDC6,RPL_Hx-R-GC,RPL_Hx-R-DC1</t>
  </si>
  <si>
    <t>Verify Two NVMe-SSD"s detection in Bios when connected to M.2 Gen4 slots from CPU &amp; PCH.</t>
  </si>
  <si>
    <t>CSS-IVE-133059</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</si>
  <si>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</si>
  <si>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MTL: 1406986700</t>
  </si>
  <si>
    <t>NVMe connected on the M.2 Gen4 slots from CPU &amp; PCH should be detected.</t>
  </si>
  <si>
    <t>bios.alderlake,bios.arrowlake,bios.lunarlake,bios.meteorlake,bios.raptorlake,bios.rocketlake,ifwi.arrowlake,ifwi.lunarlake,ifwi.meteorlake,ifwi.raptorlake</t>
  </si>
  <si>
    <t>bios.alderlake,bios.lunarlake,bios.meteorlake,bios.raptorlake,bios.rocketlake,ifwi.meteorlake,ifwi.raptorlake</t>
  </si>
  <si>
    <t>verify the NVMe detection on M.2 CPU &amp; PCH  PCIe Gen4 slots in BIOS </t>
  </si>
  <si>
    <t>ADL_S_Dryrun_Done,COMMON_QRC_BAT,BIOS_BAT_QRC,ADL_S_CPU and PCH,MTL_PSS_1.0,UTR_SYNC,RPL_S_MASTER,ADL-P_SODIMM_DDR5_NA,RPL_S_BackwardComp,ADL-S_4SDC3,IFWI_TEST_SUITE,IFWI_COMMON_UNIFIED,MTL_Test_Suite,RPL-S_4SDC2,MTL_P_MASTER,MTL_M_MASTER,ADL-P_2SDC5,MTL_PCIE_NEW_FEATURE_TEST,MTL_SIMICS_IN_EXECUTION_TEST,RPL-P_5SGC1,RPL-P_3SDC2,MTL_VS_1.0,RPL_P_MASTER,RPL_S_IFWI_PO_Phase3,ADL_N_REV0,ADL-N_REV1,MTL_IFWI_BAT,ADL_SBGA_5GC,RPL-SBGA_5SC,ERB,RPL-S_3SDC1,ADL-M_3SDC2,RPL-P_3SDC3,MTL_M_P_PV_POR,ADL_SBGA_3DC3,ADL_SBGA_3DC4,RPL_Px_PO_P3,MTL-M_5SGC1,MTL-M_4SDC1,MTL-M_4SDC2,MTL-M_3SDC3,MTL-M_2SDC4,RPL-Px_5SGC1,RPL-Px_4SDC1,LNL_M_PSS1.0,RPL_SBGA_IFWI_PO_Phase3,MTL_IFWI_CBV_SPHY,MTL_IFWI_CBV_PCHC,MTL_IFWI_CBV_BIOS,LNL_M_PSS0.5,LNL_M_PSS0.8,MTL-P_5SGC1, MTL-P_4SDC1 ,MTL-P_4SDC2 ,MTL-P_3SDC3 ,MTL-P_3SDC4,RPL_P_PO_P3,RPL-Px_4SP2, RPL-Px_2SDC1,RPL-P_2SDC3,RPL-P_2SDC4,RPL-P_2SDC5,RPL-P_2SDC6,RPL-SBGA_3SC-2,MTLSGC1,MTLSDC1,MTLSDC3,MTLSDC4,RPL_P_Q0_DC2_PO_P3,LNLM5SGC,LNLM4SDC1,LNLM3SDC2</t>
  </si>
  <si>
    <t>Verify SX cycles with NVMe SSD"s connected to M.2 Gen4 slots from CPU &amp; PCH.</t>
  </si>
  <si>
    <t>bios.pch,fw.ifwi.pchc,fw.ifwi.pmc</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</si>
  <si>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</si>
  <si>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</si>
  <si>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16010767776
MTL: 1406986700</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</si>
  <si>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</si>
  <si>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3SDC2,RPL_P_MASTER,RPL_S_IFWI_PO_Phase3,ADL_SBGA_5GC,RPL-SBGA_5SC,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t>
  </si>
  <si>
    <t>Verify Gen1 to Gen4 speed check with PCIe Gen3 NVMe SSD connected over PCIe Gen4 supported X16 slot Through VMD</t>
  </si>
  <si>
    <t>CSS-IVE-144606</t>
  </si>
  <si>
    <t>ADL-S_ADP-S_SODIMM_DDR5_1DPC_Alpha,ADL-S_ADP-S_UDIMM_DDR5_1DPC_PreAlpha,TGL_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</si>
  <si>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PCIe-Gen4,VMD</t>
  </si>
  <si>
    <t>bios.alderlake,bios.arrowlake,bios.lunarlake,bios.meteorlake,bios.raptorlake,bios.raptorlake_refresh,bios.tigerlake,ifwi.arrowlake,ifwi.meteorlake,ifwi.raptorlake,ifwi.raptorlake_refresh,ifwi.tigerlake</t>
  </si>
  <si>
    <t>bios.alderlake,bios.meteorlake,bios.raptorlake,ifwi.meteorlake,ifwi.raptorlake</t>
  </si>
  <si>
    <t>Test is to verify Gen1 to Gen4  speed check with PCIe Gen3 NVMe SSD connected over PCIe Gen4 supported X16 slot Through VMD</t>
  </si>
  <si>
    <t>IFWI_Payload_PCHC,UTR_SYNC,RPL_S_MASTER,RPL_S_BackwardComp,ADL-P_SODIMM_DDR5_NA,ADL-S_4SDC3,TGL_H_MASTER,RPL-S_ 5SGC1,RPL-S_4SDC2,RPL-S_2SDC3,IFWI_COMMON_UNIFIED, ,RPL-Px_4SDC1,,RPL-P_3SDC2,RPL_P_MASTER,MTL_IFWI_BAT,RPL-SBGA_5SC,RPL-SBGA_3SC,RPL-S_3SDC1,RPL-P_3SDC3,MTL_IFWI_CBV_SPHY,RPL-Px_2SDC1,RPL-P_2SDC3,RPL-P_2SDC4,RPL-P_2SDC5,RPL-P_2SDC6,MTLSGC1,MTLSDC1,MTLSDC3,MTLSDC4,,RPL_Hx-R-GC,RPL_Hx-R-DC1</t>
  </si>
  <si>
    <t>bios.alderlake,bios.arrowlake,bios.jasperlake,bios.lunarlake,bios.meteorlake,bios.raptorlake,bios.raptorlake_refresh,bios.rocketlake,ifwi.arrowlake,ifwi.lunarlake,ifwi.meteorlake,ifwi.raptorlake,ifwi.raptorlake_refresh</t>
  </si>
  <si>
    <t>bios.alderlake,bios.arrowlake,bios.jasperlake,bios.lunarlake,bios.meteorlake,bios.raptorlake,bios.rocketlake,ifwi.meteorlake,ifwi.raptorlake</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</si>
  <si>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</si>
  <si>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</si>
  <si>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</si>
  <si>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</si>
  <si>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</si>
  <si>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</si>
  <si>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</si>
  <si>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</si>
  <si>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</si>
  <si>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RPL_Hx-R-GC,RPL_Hx-R-DC1</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</si>
  <si>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</si>
  <si>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Validate hot-plug USB keyboard, mouse over USB Type-A port when SUT is in BIOS, EFI and OS level</t>
  </si>
  <si>
    <t>athirarx</t>
  </si>
  <si>
    <t>bios.platform,bios.sa,fw.ifwi.MGPhy,fw.ifwi.dekelPhy,fw.ifwi.iom,fw.ifwi.nphy,fw.ifwi.pmc,fw.ifwi.sam,fw.ifwi.sphy,fw.ifwi.tbt</t>
  </si>
  <si>
    <t>CSS-IVE-64111</t>
  </si>
  <si>
    <t>TCSS</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</si>
  <si>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</si>
  <si>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</si>
  <si>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</si>
  <si>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</si>
  <si>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</si>
  <si>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</si>
  <si>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</si>
  <si>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RPL_Hx-R-DC1,RPL_Hx-R-GC,RPL_Hx-R-GC,RPL_Hx-R-DC1,RPL_Hx-R-GC,RPL_Hx-R-DC1</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</si>
  <si>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</si>
  <si>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</si>
  <si>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</si>
  <si>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</si>
  <si>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</si>
  <si>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</si>
  <si>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</si>
  <si>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</si>
  <si>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</si>
  <si>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</si>
  <si>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</si>
  <si>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</si>
  <si>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</si>
  <si>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</si>
  <si>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</si>
  <si>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</si>
  <si>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</si>
  <si>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</si>
  <si>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</si>
  <si>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</si>
  <si>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</si>
  <si>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</si>
  <si>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</si>
  <si>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</si>
  <si>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</si>
  <si>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</si>
  <si>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</si>
  <si>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</si>
  <si>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</si>
  <si>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</si>
  <si>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</si>
  <si>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</si>
  <si>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</si>
  <si>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</si>
  <si>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</si>
  <si>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</si>
  <si>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</si>
  <si>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</si>
  <si>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t>
  </si>
  <si>
    <t>Verify if MEBx password change is accepted (for password meeting specific criteria) and is successfully accepted on subsequent entries to MEBx</t>
  </si>
  <si>
    <t>CSS-IVE-73219</t>
  </si>
  <si>
    <t>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M_ADP-M_LP5_20H1_Alpha,ADL-M_ADP-M_LP5_20H1_Beta,ADL-M_ADP-M_LP5_20H1_PV,TGL_H81_20H1_RS7_ALPHA,TGL_H81_20H1_RS7_BETA,TGL_H81_20H1_RS7_PV</t>
  </si>
  <si>
    <t>MEBx</t>
  </si>
  <si>
    <t>BC-RQTBC-8351
BC-RQTBC-12659,
BC-RQTBC-14556
TGL: BC-RQTBCTL-910, BC-RQTBCTL-909
RKL: 2203203082,2203203110,2203203132
ADL:2203203132,2203203110,2203203082</t>
  </si>
  <si>
    <t>MEBx password change muste be accepted successfully, user must be able enter MEBx with the new password on subsequent entry.</t>
  </si>
  <si>
    <t>Client-IFWI</t>
  </si>
  <si>
    <t>bios.alderlake,bios.amberlake,bios.arrowlake,bios.kabylake,bios.lunarlake,bios.meteorlake,bios.raptorlake,bios.skylake,ifwi.alderlake,ifwi.amberlake,ifwi.arrowlake,ifwi.cannonlake,ifwi.coffeelake,ifwi.cometlake,ifwi.kabylake,ifwi.kabylake_r,ifwi.lunarlake,ifwi.meteorlake,ifwi.raptorlake,ifwi.tigerlake,ifwi.whiskeylake</t>
  </si>
  <si>
    <t>bios.alderlake,bios.lunarlake,bios.raptorlake,ifwi.alderlake,ifwi.amberlake,ifwi.cannonlake,ifwi.coffeelake,ifwi.cometlake,ifwi.kabylake,ifwi.kabylake_r,ifwi.meteorlake,ifwi.raptorlake,ifwi.tigerlake,ifwi.whiskeylake</t>
  </si>
  <si>
    <t xml:space="preserve"> Steps:
			1. Boot SUT to MEBx settings by pressing Ctrl+P after power on
			2. use default password "admin" to enter MEBx and Set new strong password for entry to MEBx as Admin@98 For strong password following condition must be satisfied. Password must contain Capital letters, small case letters, numbers and special characters.
			3. Reboot the SUT and enter MEBx setup.
			4. Enter password Admin@98
			Expected Results:
			SUT enter MEBx setup
			New Password i.e. Admin@98 must be accepted
			Password is set as Admin@98
			Password must be accepted successfully by SUT
</t>
  </si>
  <si>
    <t>CSE,CFL-PRDtoTC-Mapping,UDL2.0_ATMS2.0,COMMON_QRC_BAT,IFWI_Payload_CSME,RKL-S X2_(CML-S+CMP-H)_S102,RKL-S X2_(CML-S+CMP-H)_S62,UTR_SYNC,LNL_M_PSS0.8,RPL_S_MASTER,RPL-S_2SDC3,MTL_S_MASTER,RPL_S_MASTER,RPL_P_MASTER,ADL-S_4SDC2,ADL-S_4SDC3,ADL_M_MASTER,ADL-M_5SGC1,MTL_P_MASTER,MTL_M_MASTER,MTL_Test_Suite,IFWI_TEST_SUITE,IFWI_COMMON_UNIFIED,RPL_S_BackwardComp,MTL_IFWI_BAT,RPL-S_4SDC1,RPL-S_3SDC1,RPL-S_2SDC3,RKL_PSS0.5,TGL_PSS_IN_PRODUCTION,RPL_S_MASRTER,ADL_SBGA_5GC, ADL_SBGA_3DC4,ARL_S_MASTER,ARL_PX_MASTER,ADL-S_ 5SGC_1DPC,MTL-M_5SGC1,MTL-M_3SDC3,MTL-M_2SDC4,MTL-M_2SDC5,MTL-M_2SDC6,MTL_IFWI_CBV_CSME,RPL-SBGA_5SC,MTL-P_5SGC1,MTL-P_3SDC4,MTL-P_2SDC6,,RPL-P_5SGC1,RPL-P_2SDC3,,RPL-P_3SDC2,,,MTLSDC1,MTLSDC2,RPL_Hx-R-GC,LNLM5SGC,LNLM3SDC2,MTLSGC1,MTLSDC1,MTLSDC2,RPL_Hx-R-GC,MTL_IFWI_MEBx</t>
  </si>
  <si>
    <t>AMT,MEBx,vPRO</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</si>
  <si>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</si>
  <si>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</si>
  <si>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</si>
  <si>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</si>
  <si>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</si>
  <si>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</si>
  <si>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</si>
  <si>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</si>
  <si>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</si>
  <si>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5SGC1,RPL-S_4SDC1,RPL-S_4SDC2,RPL-S_4SDC2,RPL-S_2SDC8,RPL-S_2SDC1,RPL-S_2SDC2,RPL-S_2SDC3,RPL_S_PO_P2,RPL-Px_5SGC1, ,RPL-Px_4SDC1,RPL-P_5SGC1,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,RPL_P_PO_P2,RPL-SBGA_3SC2,MTLSGC1,MTLSDC1,MTLSDC2,MTLSDC3,MTLSDC4,2,RPL_P_Q0_DC2_PO_P2,LNLM5SGC,LNLM3SDC2,LNLM3SDC4,LNLM3SDC5,LNLM2SDC6,ARL_S_IFWI_0.8PSS,RPL_Hx-R-GC,RPL_Hx-R-DC1</t>
  </si>
  <si>
    <t>ISH Sensor Enumeration Pre and Post Sx - Ambient light (ALS)</t>
  </si>
  <si>
    <t>bios.pch</t>
  </si>
  <si>
    <t>CSS-IVE-77202</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</si>
  <si>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</si>
  <si>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ISH,S0ix-states,S-states</t>
  </si>
  <si>
    <t>BC-RQTBC-623
TGL Requirement coverage: 220195299, 220194421, RKL:2203201744
MTL_PSS_FR:16011327099</t>
  </si>
  <si>
    <t>Ambient light Sensor should get enumerated in Sensor Viewer Tool</t>
  </si>
  <si>
    <t>bios.alderlake,bios.amberlake,bios.apollolake,bios.arrowlake,bios.broxton,bios.cannonlake,bios.cometlake,bios.geminilake,bios.icelake-client,bios.kabylake,bios.kabylake_r,bios.lakefield,bios.meteorlake,bios.raptorlake,bios.rocketlake,bios.skylake,bios.tigerlake,bios.whiskeylake,ifwi.amberlake,ifwi.apollolake,ifwi.broxton,ifwi.cannonlake,ifwi.cometlake,ifwi.geminilake,ifwi.icelake,ifwi.kabylake,ifwi.kabylake_r,ifwi.lakefield,ifwi.raptorlake,ifwi.tigerlake,ifwi.whiskeylake</t>
  </si>
  <si>
    <t>bios.alderlake,bios.amberlake,bios.apollolake,bios.arrowlake,bios.broxton,bios.cannonlake,bios.cometlake,bios.geminilake,bios.icelake-client,bios.kabylake,bios.kabylake_r,bios.lakefield,bios.meteorlake,bios.raptorlake,bios.rocketlake,bios.tigerlake,bios.whiskeylake,ifwi.amberlake,ifwi.apollolake,ifwi.broxton,ifwi.cannonlake,ifwi.cometlake,ifwi.geminilake,ifwi.icelake,ifwi.kabylake,ifwi.kabylake_r,ifwi.lakefield,ifwi.raptorlake,ifwi.tigerlake,ifwi.whiskeylake</t>
  </si>
  <si>
    <t>Sensor Viewer</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</si>
  <si>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ALS enumeration/functionality check in App
Expected Results:
ALS should get enumerated and should be functional in Sensor Diagnostic tool app 
Note: You can also use CPU-Z tool for enumeration purpose.
Functionality test for Sensor
ALS -&gt;  This test involves increasing and decreasing light intensity to the ALS to verify that the ALS outputs higher data when brighter and lower data when dimmer.</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</si>
  <si>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POE,RKL_CML_S_TGPH_PO_P3,CML-H_ADP-S_PO_Phase3,TGL_U_EX_BAT,RKL_S_CMPH_POE,RKL_S_TGPH_POE,COMMON_QRC_BAT,TGL_H_QRC_NA,ADL_P_ERB_BIOS_PO,IFWI_Payload_ISH,MTL_ISH,UTR_SYNC,MTL_HFPGA_ISH,MTL_Test_Suite,IFWI_FOC_BAT,MTL_IFWI_PSS_EXTENDED,IFWI_TEST_SUITE,IFWI_COMMON_UNIFIED,TGL_H_MASTER,TGL_H_5SGC1,TGL_H_4SDC1,RPL_S_MASTER,RPL-S_3SDC1,QRC_BAT_Customized,MTL_SIMICS_IN_EXECUTION_TEST,RPL-P_5SGC1,RPL-P_5SGC2,RPL_S_BackwardComp,ADL_N_REV0,ADL-N_REV1,ADL_SBGA_5GC,RPL-SBGA_5SC,ADL-M_5SGC1,ADL-M_2SDC1,ADL-M_2SDC2,ADL_SBGA_3DC4,MTL-M/P_Pre-Si_In_Production,MTL-P_5SGC1,MTL-P_4SDC1,MTL-P_2SDC5,RPL-Px_4SP2,RPL-Px_2SDC1,RPL-P_5SGC,RPL-P_4SDC1,MTLSDC2,LNLM5SGC,LNLM3SDC2,LNLM4SDC1,LNLM3SDC3,LNLM3SDC4,LNLM3SDC5,LNLM2SDC6</t>
  </si>
  <si>
    <t>Verify RTC Date and Time at BIOS and OS level</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</si>
  <si>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</si>
  <si>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</si>
  <si>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</si>
  <si>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</si>
  <si>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</si>
  <si>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</si>
  <si>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</si>
  <si>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</si>
  <si>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RTC Date and Time at BIOS and OS level.</t>
  </si>
  <si>
    <t>TAG-APL-ARCH-TO-PROD-WW21.2,ICL-FW-PSS0.3,Demo1_OneValidation,ICL_PSS_BAT_NEW,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</si>
  <si>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</si>
  <si>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</si>
  <si>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</si>
  <si>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</si>
  <si>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</si>
  <si>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</si>
  <si>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t>
  </si>
  <si>
    <t>SPI bus</t>
  </si>
  <si>
    <t>Verify System Login using Finger print Sensor (FPS)</t>
  </si>
  <si>
    <t>bios.platform,fw.ifwi.ish</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</si>
  <si>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</si>
  <si>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</si>
  <si>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FPS/iFPS</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</si>
  <si>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</si>
  <si>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</si>
  <si>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</si>
  <si>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</si>
  <si>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</si>
  <si>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</si>
  <si>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</si>
  <si>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</si>
  <si>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</si>
  <si>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</si>
  <si>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</si>
  <si>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</si>
  <si>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</si>
  <si>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</si>
  <si>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</si>
  <si>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</si>
  <si>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</si>
  <si>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</si>
  <si>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</si>
  <si>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</si>
  <si>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</si>
  <si>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</si>
  <si>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</si>
  <si>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</si>
  <si>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</si>
  <si>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</si>
  <si>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</si>
  <si>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</si>
  <si>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</si>
  <si>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</si>
  <si>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</si>
  <si>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</si>
  <si>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</si>
  <si>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</si>
  <si>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</si>
  <si>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</si>
  <si>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</si>
  <si>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</si>
  <si>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MoS (Modern Standby),S0ix-states</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</si>
  <si>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</si>
  <si>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</si>
  <si>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</si>
  <si>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</si>
  <si>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</si>
  <si>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</si>
  <si>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</si>
  <si>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</si>
  <si>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</si>
  <si>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</si>
  <si>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</si>
  <si>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</si>
  <si>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</si>
  <si>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</si>
  <si>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M_5SGC1,MTL-M_4SDC1,MTL-M_4SDC2,MTL-M_3SDC3,MTL-M_2SDC4,MTL-M_2SDC5,MTL-M_2SDC6,MTL_IFWI_CBV_PCHC,RPL-Px_4SP2,RPL-Px_2SDC1,RPL-P_2SDC3,RPL-P_2SDC4,MTLSGC1,MTLSDC1,MTLSDC2,MTLSDC3,MTLSDC4,</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</si>
  <si>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</si>
  <si>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</si>
  <si>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</si>
  <si>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</si>
  <si>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</si>
  <si>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</si>
  <si>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</si>
  <si>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</si>
  <si>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</si>
  <si>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</si>
  <si>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</si>
  <si>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</si>
  <si>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</si>
  <si>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1,RPL-S_2SDC2,RPL-S_2SDC3,RPL-Px_5SGC1,RPL-Px_4SDC1,RPL-P_5SGC1,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</si>
  <si>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</si>
  <si>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</si>
  <si>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</si>
  <si>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</si>
  <si>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</si>
  <si>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</si>
  <si>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</si>
  <si>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</si>
  <si>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</si>
  <si>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</si>
  <si>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</si>
  <si>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</si>
  <si>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</si>
  <si>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</si>
  <si>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</si>
  <si>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</si>
  <si>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S-states</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</si>
  <si>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</si>
  <si>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</si>
  <si>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</si>
  <si>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</si>
  <si>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</si>
  <si>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</si>
  <si>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</si>
  <si>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</si>
  <si>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</si>
  <si>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RPL-P_5SGC1, RPL-P_4SDC1, RPL-P_3SDC2, RPL-P_2SDC4, RPL-P_2SDC5, RPL-P_2SDC6, RPL-S_3SDC1, RPL-S_4SDC2, RPL-S_4SDC1, RPL-S_ 5SGC1, RPL-S_2SDC2, RPL-S_2SDC3, RPL-S_2SDC7, RPL-S_2SDC8</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</si>
  <si>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</si>
  <si>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</si>
  <si>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</si>
  <si>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</si>
  <si>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</si>
  <si>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RPL-P_5SGC1, RPL-P_4SDC1, RPL-P_3SDC2, RPL-P_2SDC4, RPL-P_2SDC5, RPL-P_2SDC6, RPL-S_3SDC1, RPL-S_4SDC2, RPL-S_4SDC1, RPL-S_ 5SGC1, RPL-S_2SDC2, RPL-S_2SDC3, RPL-S_2SDC7, RPL-S_2SDC8</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</si>
  <si>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</si>
  <si>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</si>
  <si>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</si>
  <si>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</si>
  <si>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</si>
  <si>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</si>
  <si>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</si>
  <si>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</si>
  <si>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4SDC2,RPL-S_2SDC8,RPL-S_2SDC1,RPL-S_2SDC2,RPL-S_2SDC3,MTL_TEMP,ADL-P_5SGC1,ADL-P_5SGC2,ADL-M_5SGC1,RPL-Px_5SGC1,RPL-Px_4SDC1,RPL-P_5SGC1,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 RPL-Px_2SDC1,RPL-P_2SDC3,RPL-P_2SDC4,RPL-SBGA_3SC-2,MTL_PSS_1.0_Block,MTLSGC1,MTLSDC1,MTLSDC2,MTLSDC3,MTLSDC4,LNLM5SGC,LNLM3SDC2,LNLM3SDC4,LNLM3SDC5,LNLM2SDC6,ARL_S_IFWI_0.8PSS,RPL_Hx-R-GC,RPL_Hx-R-DC1,TGL_BIOS_IPU_QRC_BAT</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</si>
  <si>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</si>
  <si>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</si>
  <si>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</si>
  <si>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</si>
  <si>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</si>
  <si>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</si>
  <si>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</si>
  <si>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</si>
  <si>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</si>
  <si>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ARL_S_IFWI_0.8PSS,MTL_S_IFWI_PSS_PCH-phy_Payload,RPL_Hx-R-GC,RPL_Hx-R-DC1</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</si>
  <si>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</si>
  <si>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</si>
  <si>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</si>
  <si>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</si>
  <si>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</si>
  <si>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</si>
  <si>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RPL_Hx-R-GC,RPL_Hx-R-DC1</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</si>
  <si>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</si>
  <si>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</si>
  <si>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</si>
  <si>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</si>
  <si>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</si>
  <si>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</si>
  <si>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bios.alderlake,bios.jasperlake,bios.lunarlake,bios.meteorlake,bios.raptorlake,bios.rocketlake,ifwi.meteorlake,ifwi.raptorlake</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</si>
  <si>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</si>
  <si>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5SGC1,RPL-S_4SDC1,RPL-S_4SDC2,RPL-S_4SDC2,RPL-S_2SDC8,RPL-S_2SDC1,RPL-S_2SDC2,RPL-S_2SDC3,ADL-P_5SGC1,ADL-P_5SGC2,ADL-M_5SGC1,RPL-Px_5SGC1, ,RPL-Px_4SDC1,RPL-P_5SGC1,RPL-P_4SDC1,RPL-P_3SDC2,RPL_P_MASTER,NA_4_FHF,RPL-SBGA_5SC,RPL-SBGA_3SC,RPL-SBGA_4SC,,1,,2,RPL-S_3SDC1,RPL_P_PSS_BIOS,MTL-M_5SGC1,MTL-M_4SDC1,MTL-M_4SDC2,MTL-M_3SDC3,MTL-M_2SDC4,MTL-M_2SDC5,MTL-M_2SDC6,MTL_IFWI_CBV_PMC,MTL_IFWI_CBV_PCHC,MTL-P_5SGC1,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RPL-Px_2SDC1,RPL-P_2SDC3,RPL-P_2SDC4,RPL-SBGA_3SC-2,MTLSGC1,MTLSDC1,MTLSDC2,MTLSDC3,MTLSDC4,LNLM5SGC,LNLM3SDC2,LNLM3SDC4,LNLM3SDC5,LNLM2SDC6,RPL_Hx-R-GC,RPL_Hx-R-DC1</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</si>
  <si>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</si>
  <si>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</si>
  <si>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</si>
  <si>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</si>
  <si>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</si>
  <si>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</si>
  <si>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bios.alderlake,bios.arrowlake,bios.jasperlake,bios.lunarlake,bios.meteorlake,bios.raptorlake,bios.rocketlake,ifwi.arrowlake,ifwi.lunarlake,ifwi.meteorlake,ifwi.raptorlake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</si>
  <si>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</si>
  <si>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</si>
  <si>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</si>
  <si>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</si>
  <si>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</si>
  <si>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</si>
  <si>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bios.alderlake,bios.arrowlake,bios.jasperlake,bios.lunarlake,bios.meteorlake,bios.raptorlake,bios.raptorlake_refresh,bios.rocketlake,ifwi.arrowlake,ifwi.lunarlake,ifwi.meteorlake,ifwi.raptorlake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</si>
  <si>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</si>
  <si>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t>
  </si>
  <si>
    <t>Verify display for all connected pannels (HDMI, eDP, DP, MIPI, Onboard TypeC)</t>
  </si>
  <si>
    <t>vchenthx</t>
  </si>
  <si>
    <t>fw.ifwi.unknown</t>
  </si>
  <si>
    <t>CSS-IVE-130215</t>
  </si>
  <si>
    <t>Display, Graphics, Video and Audio</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</si>
  <si>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</si>
  <si>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</si>
  <si>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</si>
  <si>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windows.cobalt.client</t>
  </si>
  <si>
    <t>pke</t>
  </si>
  <si>
    <t>Display enumeration and display should come up for all supported panels.</t>
  </si>
  <si>
    <t>ifwi.alderlake,ifwi.arrowlake,ifwi.jasperlake,ifwi.lunarlake,ifwi.meteorlake,ifwi.raptorlake,ifwi.raptorlake_refresh,ifwi.rocketlake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</si>
  <si>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</si>
  <si>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</si>
  <si>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</si>
  <si>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</si>
  <si>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Verify ME driver can be Installed/uninstalled.</t>
  </si>
  <si>
    <t>fw.ifwi.csme</t>
  </si>
  <si>
    <t>CSS-IVE-131275</t>
  </si>
  <si>
    <t>Industry Specs and Open source initiatives</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</si>
  <si>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</si>
  <si>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</si>
  <si>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</si>
  <si>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</si>
  <si>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</si>
  <si>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</si>
  <si>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</si>
  <si>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WLAN connectivity over IPV6 network</t>
  </si>
  <si>
    <t>fw.ifwi.pchc</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</si>
  <si>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</si>
  <si>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</si>
  <si>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</si>
  <si>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</si>
  <si>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</si>
  <si>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</si>
  <si>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</si>
  <si>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bhiman1x</t>
  </si>
  <si>
    <t>fw.ifwi.bios</t>
  </si>
  <si>
    <t>Platform Protection and SysFW Security</t>
  </si>
  <si>
    <t>Verify Memory initialization check completed successfully</t>
  </si>
  <si>
    <t>CSS-IVE-131656</t>
  </si>
  <si>
    <t>Memory Technologies and Topologies</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</si>
  <si>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</si>
  <si>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Memory Technologies/Topologies</t>
  </si>
  <si>
    <t>Test case has been drafted based on the TGL PO test plan</t>
  </si>
  <si>
    <t>Able to see Memory initialization check should complete successfully</t>
  </si>
  <si>
    <t>bios.lunarlake,ifwi.alderlake,ifwi.arrowlake,ifwi.lunarlake,ifwi.meteorlake,ifwi.raptorlake,ifwi.rocketlake</t>
  </si>
  <si>
    <t>ifwi.alderlake,ifwi.meteorlake,ifwi.raptorlake,ifwi.rocketlake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</si>
  <si>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</si>
  <si>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</si>
  <si>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ARL_S_IFWI_0.8PSS,LNL-M_Pre-Si_In_Production</t>
  </si>
  <si>
    <t>Verify BIOS CSME HECI interaction check successful</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</si>
  <si>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</si>
  <si>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</si>
  <si>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</si>
  <si>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BIOS CSME HECI interaction check successful</t>
  </si>
  <si>
    <t>bios.lunarlake,ifwi.alderlake,ifwi.arrowlake,ifwi.lunarlake,ifwi.meteorlake,ifwi.raptorlake</t>
  </si>
  <si>
    <t>This test case is to verify BIOS CSME HECI interaction check successful</t>
  </si>
  <si>
    <t>TGL_BIOS_PO_P1,RKL_S_PO_Phase2_IFWI,RKL_U_PO_Phase2_IFWI,IFWI_TEST_SUITE,RPL-P_5SGC1,RPL-P_5SGC2,RPL-P_4SDC1,RPL-P_3S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</si>
  <si>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</si>
  <si>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</si>
  <si>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</si>
  <si>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</si>
  <si>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</si>
  <si>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</si>
  <si>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</si>
  <si>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</si>
  <si>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</si>
  <si>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</si>
  <si>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</si>
  <si>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</si>
  <si>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</si>
  <si>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</si>
  <si>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</si>
  <si>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</si>
  <si>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ifwi.alderlake,ifwi.arrowlake,ifwi.lunarlake,ifwi.meteorlake,ifwi.raptorlake,ifwi.raptorlake_refresh,ifwi.rocketlake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</si>
  <si>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</si>
  <si>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</si>
  <si>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</si>
  <si>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</si>
  <si>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</si>
  <si>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</si>
  <si>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</si>
  <si>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</si>
  <si>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</si>
  <si>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</si>
  <si>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</si>
  <si>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</si>
  <si>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</si>
  <si>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</si>
  <si>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</si>
  <si>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</si>
  <si>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</si>
  <si>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</si>
  <si>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Verify Discrete Wi-Fi functionality after idle and sleep states</t>
  </si>
  <si>
    <t>CSS-IVE-131879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</si>
  <si>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</si>
  <si>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discrete WiFi/BT</t>
  </si>
  <si>
    <t>BC-RQTBC-12979
TGL Requirement coverage: BC-RQTBCTL-482
LKF.: 4_335-UCIS-1626,4_335-LZ-798
JSL: BC-RQTBC-16459,1607196254,1607196125
RKL: 2203203041</t>
  </si>
  <si>
    <t>Discrete Wi-Fi functionality works as expected across sleep states</t>
  </si>
  <si>
    <t>Intention of the testcase is to verify discrete wifi module functionality</t>
  </si>
  <si>
    <t>L5_milestone_only,ICL-ArchReview-PostSi,InProdATMS1.0_03March2018,PSE 1.0,ICL_RVPC_NA,OBC-CNL-PTF-CNVd-Connectivity-WiFi,OBC-CFL-PTF-CNVd-Connectivity-WiFi,OBC-LKF-PTF-CNVd-Connectivity-WiFi,OBC-ICL-PTF-CNVd-Connectivity-WiFi,OBC-TGL-PTF-CNVd-Connectivity-WiFi,CML_Delta_From_WHL,AMLY22_delta_from_Y42,GLK_ATMS1.0_Automated_TCs,IFWI_TEST_SUITE,ADL/RKL/JSL,Delta_IFWI_BIOS,MTL_Test_Suite,IFWI_SYNC,ADL_N_IFWIIFWI_COVERAGE_DELTA,RPLSGC1,RPLSGC2,ADLMLP4x,RPL-S_3SDC1,RPL-SBGA_3SC1,ADL-M_3SDC2,ADL-M_2SDC2,RPL-S_3SDC3, ,, RPL-P_4SDC1, ,, ADL_SBGA_3SDC1,MTL_IFWI_CBV_PMC, ADL_N_IFWI_3SDC1,ADL_N_IFWI_IEC_PMC, MTLSDC2, MTLSDC2, RPL-S_2SDC1, RPL_Hx-R-GC, RPL_Hx-R-DC45</t>
  </si>
  <si>
    <t>Verify local user cannot enter MEBx settings to change Intel  Standard Manageability Configuration with Wired LAN, when Storage redirection is active</t>
  </si>
  <si>
    <t>CSS-IVE-131885</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</si>
  <si>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</si>
  <si>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LAN,MEBx</t>
  </si>
  <si>
    <t>BC-RQTBC-8351
ICL: BC-RQTBC-14590
TGL: BC-RQTBCTL-943
RKL: 2203203139</t>
  </si>
  <si>
    <t>SUT must be able to enter BIOS setup,Ctrl+P option should not be available</t>
  </si>
  <si>
    <t>bios.arrowlake,bios.lunarlake,bios.meteorlake,bios.raptorlake,bios.tigerlake,ifwi.alderlake,ifwi.arrowlake,ifwi.lunarlake,ifwi.meteorlake,ifwi.raptorlake,ifwi.rocketlake</t>
  </si>
  <si>
    <t>Negative</t>
  </si>
  <si>
    <t>This is a negative testcase. when Storage redirection is established SUT MEBx settings should be disabled during the POST stage. Hence SUT user cannot disable Storage redirection
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-p busreset -verbose -host SUT-IP -user admin -pass Admin@98"
In the SUT, Press F2 while booting, check for BIOS menu options
Expected result:
"Ctrl+P" ( MEBx setting ) should not be available</t>
  </si>
  <si>
    <t>CSE,CFL-PRDtoTC-Mapping,ICL-ArchReview-PostSi,BIOS_EXT_BAT,UDL2.0_ATMS2.0,IFWI_TEST_SUITE,ADL/RKL/JSL,Delta_IFWI_BIOS,RKL-S X2_(CML-S+CMP-H)_S102,RKL-S X2_(CML-S+CMP-H)_S62,MTL_Test_Suite,IFWI_SYNCIFWI_COVERAGE_DELTA,ADL-S_4SDC1,ADL-S_4SDC1,RPLSGC1,RPLSGC2,ADL-S_3SDC1,ADL_SBGA_5GC, ADL_SBGA_3DC4,RPL-S_4SDC1,ARL_S_MASTER,ARL_P_MASTER,RPL-S_3SDC1,RPL-S_2SDC3, RPL-S_2SDC3,MTL_IFWI_CBV_CSME,RPL-SBGA_5SC,MTL-P_5SGC1,LNLM3SDC2,MTLSGC1,MTLSDC1,MTL_IFWI_CBV_GBe,RPL_Hx-R-GC</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</si>
  <si>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</si>
  <si>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</si>
  <si>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</si>
  <si>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</si>
  <si>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</si>
  <si>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</si>
  <si>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</si>
  <si>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</si>
  <si>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</si>
  <si>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</si>
  <si>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</si>
  <si>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t>
  </si>
  <si>
    <t>bios.raptorlake,ifwi.alderlake,ifwi.meteorlake,ifwi.raptorlake,ifwi.rocketlake</t>
  </si>
  <si>
    <t>Verify user is prompted for a new password and can"t use a non-strong password</t>
  </si>
  <si>
    <t>CSS-IVE-131922</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</si>
  <si>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</si>
  <si>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BC-RQTBC-12658
BC-RQTBC-14557
BC-RQTBC-14555
TGL: BC-RQTBCTL-911,BC-RQTBCTL-909
RKL: 2203203082,2203203110,2203203138</t>
  </si>
  <si>
    <t>User should be promoted for password change to enter MEBx settings and Non-Strong Password should not be accepted by MEBx OROM.</t>
  </si>
  <si>
    <t>bios.alderlake,bios.arrowlake,bios.lunarlake,bios.meteorlake,bios.raptorlake,bios.rocketlake,bios.tigerlake,ifwi.alderlake,ifwi.arrowlake,ifwi.lunarlake,ifwi.meteorlake,ifwi.raptorlake,ifwi.rocketlake</t>
  </si>
  <si>
    <t>bios.lunarlake,bios.raptorlake,ifwi.alderlake,ifwi.meteorlake,ifwi.raptorlake,ifwi.rocketlake</t>
  </si>
  <si>
    <t>This test will verify if user will be prompted for a new password during the first time MEBx login. User cannot successfully use a non-strong password . Ex simple passwords like admin, admin@  etc should not be accepted
 </t>
  </si>
  <si>
    <t>CSE,CFL-PRDtoTC-Mapping,UDL2.0_ATMS2.0,RKL_PSS0.5,TGL_PSS_IN_PRODUCTION,IFWI_TEST_SUITE,ADL/RKL/JSL,Delta_IFWI_BIOS,RKL-S X2_(CML-S+CMP-H)_S102,RKL-S X2_(CML-S+CMP-H)_S62,MTL_Test_Suite,IFWI_SYNC,MTL_S_MASTER,RPL_S_MASTER,RPL_S_BACKWARDCOMP,RPL_P_MASTERIFWI_COVERAGE_DELTA,ADL-S_4SDC2,ADL-S_4SDC4,ADL_M_TS,ADLMLP4x,ADL-P_5SGC1,RKL_S_X1_4SDC,RKL_S_X1_2*2SDC,ADL-M_5SGC1,ADL_SBGA_5GC,ADL_SBGA_3DC4,RPL-S_4SDC1,RPL-S_3SDC1,RPL-S_2SDC3,ARL_S_MASTER,ARL_P_MASTER,ARL_PX_MASTER,ADL-S_ 5SGC_1DPC,MTL-M_5SGC1,MTL-M_3SDC3,MTL-M_2SDC4,MTL-M_2SDC5,MTL-M_2SDC6,MTL_IFWI_CBV_CSME,RPL-SBGA_5SC,MTL-P_5SGC1,MTL-P_3SDC4,MTL-P_2SDC6,,RPL-P_5SGC1,RPL-P_2SDC3,,RPL-P_3SDC2,,,MTLSDC1,MTLSDC2,RPL_Hx-R-GC,LNLM5SGC,LNLM3SDC2,LNL_M_PSS0.8,MTLSGC1,MTLSDC1,MTLSDC2,RPL_Hx-R-GC,MTL_IFWI_MEBx</t>
  </si>
  <si>
    <t>Verify if user is able to change ME Password</t>
  </si>
  <si>
    <t>CSS-IVE-131925</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</si>
  <si>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</si>
  <si>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TGL: BC-RQTBCTL-909
 RKL:2203203110</t>
  </si>
  <si>
    <t>User should be able to change ME password to any strong password.</t>
  </si>
  <si>
    <t>bios.amberlake,bios.arrowlake,bios.kabylake,bios.lunarlake,bios.meteorlake,bios.raptorlake,bios.rocketlake,bios.skylake,bios.tigerlake,ifwi.alderlake,ifwi.arrowlake,ifwi.lunarlake,ifwi.meteorlake,ifwi.raptorlake,ifwi.rocketlake</t>
  </si>
  <si>
    <t>Steps:
1. Boot SUT to MEBx by pressing Ctrl+P.  Log in ME using password Admin@98
2. Change Password from Admin@98 to any other strong password
3. Reset password back to Admin@98 for others to access the SUT.
Expected Results:
1. SUT successfully boots and log in is successful
2. Able to change password to any strong password
3. Password successfully changed back to Admin@98
 </t>
  </si>
  <si>
    <t>CSE,UDL2.0_ATMS2.0,RKL_PSS0.5,TGL_PSS_IN_PRODUCTION,IFWI_TEST_SUITE,ADL/RKL/JSL,COMMON_QRC_BAT,Delta_IFWI_BIOS,RKL-S X2_(CML-S+CMP-H)_S102,RKL-S X2_(CML-S+CMP-H)_S62,MTL_Test_Suite,IFWI_SYNC,RPL_S_MASTER,RPL_P_MASTER,ADL-S_4SDC1,ADL-S_4SDC2,ADL-S_4SDC4,MTL_S_MASTER,IFWI_COVERAGE_DELTA,ADL_M_TS,ADLMLP4x,ADL-P_5SGC1,RKL_S_X1_4SDC,RKL_S_X1_2*2SDC,ADL-M_5SGC1,ADL_SBGA_5GC,ADL_SBGA_3DC4,RPL-S_4SDC1,RPL-S_3SDC1,RPL-S_2SDC3,ARL_S_MASTER,ARL_PX_MASTER,MTL-M_5SGC1,MTL-M_3SDC3,MTL-M_2SDC4,MTL-M_2SDC5,MTL-M_2SDC6,MTL_IFWI_CBV_CSME,RPL-SBGA_5SC,MTL-P_5SGC1,MTL-P_3SDC4,MTL-P_2SDC6,,RPL-P_5SGC1,RPL-P_2SDC3,,RPL-P_3SDC2,,,ARL_Px_IFWI_CI,MTLSDC1,MTLSDC2,RPL_Hx-R-GC,LNLM5SGC,LNLM3SDC2,LNL_M_PSS0.8,MTLSGC1,MTLSDC1,MTLSDC2,RPL_Hx-R-GC,MTL_IFWI_MEBx</t>
  </si>
  <si>
    <t>Verify Local FW Updates option is available in MEBx /BIOS Setup</t>
  </si>
  <si>
    <t>CSS-IVE-131927</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</si>
  <si>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ICL_HFPGA_RS1_PSS_1.0C,ICL_HFPGA_RS1_PSS_1.0P,ICL_HFPGA_RS2_PSS_1.1,ICL_Simics_VP_RS1_PSS_0.8C,ICL_Simics_VP_RS1_PSS_0.8P,ICL_Simics_VP_RS1_PSS_1.0C,ICL_Simics_VP_RS1_PSS_1.0P,ICL_Simics_VP_RS2_PSS_1.1,JSLP_POR_20H1_PreAlpha,JSLP_POR_20H2_Beta,JSLP_POR_20H2_PV,KBL_H42_PV,KBL_S22_PV,KBL_S42_PV,KBL_U21_PV,KBL_U22_PV,KBL_U23e_PV,KBL_Y22_PV,KBLR_Y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4_PreAlpha</t>
  </si>
  <si>
    <t>BC-RQTBC-8351
BC-RQTBC-12661
BC-RQTBC-14558
TGL: BC-RQTBCTL-912 ,BC-RQTBCTL-1213
RKL:BC-RQTBCTL-1213
CML:BC-RQTBC-16910 
RKL:2203202880, 2203203082,2203203151
JSLP:2203202880</t>
  </si>
  <si>
    <t>Local FW Updates option is available in MEBx</t>
  </si>
  <si>
    <t>Intel® ME Firmware Local Update shall provide the capability to allow or prevent Local Firmware Update. Local Firmware Update can be also protected by MEBx password.</t>
  </si>
  <si>
    <t>CSE,CFL-PRDtoTC-Mapping,UDL2.0_ATMS2.0,CML_Delta_From_WHL,IFWI_TEST_SUITE,Delta_IFWI_BIOS,RKL-S X2_(CML-S+CMP-H)_S102,RKL-S X2_(CML-S+CMP-H)_S62,MTL_Test_Suite,IFWI_SYNC,MTL_S_MASTER,RPL_S_MASTER,RPL_P_MASTERIFWI_COVERAGE_DELTA,ADL-S_4SDC1,ADL-S_4SDC2,ADL-S_4SDC4,RPLSGC1,RPLSGC2,ADLMLP4x,ADL-P_5SGC1,ADL-M_5SGC1,ADL-P_4SDC2,ADL-P_3SDC3,ADL_SBGA_5GC,ADL_SBGA_3DC4,RPL-S_4SDC1,RPL-S_3SDC1,RPL-S_2SDC3,ARL_S_MASTER,ARL_PX_MASTER,ADL-S_Post-Si_In_Production,MTL-M_5SGC1,MTL-M_3SDC3,MTL-M_2SDC4,MTL-M_2SDC5,MTL-M_2SDC6,MTL_IFWI_CBV_CSME,MTL_IFWI_CBV_BIOS,RPL-SBGA_5SC,MTL-P_5SGC1,MTL-P_3SDC4,MTL-P_2SDC6,,RPL-P_5SGC1,RPL-P_2SDC3,,RPL-P_3SDC2,,,ARL_Px_IFWI_CI,MTLSDC1,MTLSDC2,RPL_Hx-R-GC,LNLM5SGC,LNLM3SDC2,MTLSGC1,MTLSDC1,MTLSDC2,RPL_Hx-R-GC,MTL_IFWI_MEBx</t>
  </si>
  <si>
    <t>Verify if user can Save MEBx settings and exit MEBx successfully</t>
  </si>
  <si>
    <t>CSS-IVE-131934</t>
  </si>
  <si>
    <t>BC-RQTBC-8351
RKL:2203203082</t>
  </si>
  <si>
    <t>User must be able to Save and Exit MEBx successfully.</t>
  </si>
  <si>
    <t>bios.amberlake,bios.arrowlake,bios.kabylake,bios.raptorlake,bios.rocketlake,bios.skylake,bios.tigerlake,ifwi.alderlake,ifwi.arrowlake,ifwi.lunarlake,ifwi.meteorlake,ifwi.raptorlake,ifwi.rocketlake</t>
  </si>
  <si>
    <t>When BIOS detects 5MB/Corporate ME FW SKU then it shall launch MEBx</t>
  </si>
  <si>
    <t>CSE,UDL2.0_ATMS2.0,OBC-CNL-PCH-CSME-Manageability-MEBx,OBC-CFL-PCH-CSME-Manageability-MEBx,OBC-ICL-PCH-CSME-Manageability-MEBx,OBC-TGL-PCH-CSME-Manageability-MEBx,RKL_PSS0.5,TGL_PSS_IN_PRODUCTION,IFWI_TEST_SUITE,ADL/RKL/JSL,COMMON_QRC_BAT,Delta_IFWI_BIOS,RKL-S X2_(CML-S+CMP-H)_S102,RKL-S X2_(CML-S+CMP-H)_S62,MTL_Test_Suite,IFWI_SYNC,IFWI_COVERAGE_DELTA,RPLSGC1,RPLSGC2,ADL_M_TS,ADLMLP4x,ADL-P_5SGC1, RKL_S_X1_4SDC,RKL_S_X1_2*2SDC,ADL-M_5SGC1,RPL-S_4SDC1,RPL-S_3SDC1,RPL-S_2SDC3,ADL_SBGA_5GC, ADL_SBGA_3DC4,MTL-M_5SGC1,MTL-M_3SDC3,MTL-M_2SDC4,MTL-M_2SDC5,MTL-M_2SDC6,
RPL-S_2SDC7,MTL_IFWI_CBV_CSME,RPL-SBGA_5SC,,RPL-P_5SGC1,RPL-P_2SDC3,,RPL-P_3SDC2,,,MTLSDC1,MTLSDC2,RPL_Hx-R-GC,LNLM5SGC,LNLM3SDC2,MTLSGC1,MTLSDC1,MTLSDC2,RPL_Hx-R-GC,MTL_IFWI_MEBx</t>
  </si>
  <si>
    <t>Verify availability of Storage Redirection/ KVM under AMT and relevant options applicable for these features</t>
  </si>
  <si>
    <t>CSS-IVE-131938</t>
  </si>
  <si>
    <t>ADL-S_ADP-S_SODIMM_DDR5_1DPC_Alpha,AML_5W_Y22_ROW_PV,ADL-S_ADP-S_UDIMM_DDR5_1DPC_PreAlpha,AMLR_Y42_PV_RS6,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</si>
  <si>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BC-RQTBC-8351
BC-RQTBC-12656
BC-RQTBC-12652
TGL: BC-RQTBCTL-915, BC-RQTBCTL-886, BC-RQTBCTL-917
RKL: 2203203087,2203203082,2203203158,2203203105,2203203170
ADL:2205036663,1607811121
2205036661</t>
  </si>
  <si>
    <t>Storage Redirection(USB-R)/KVM Options are available in MEBx, they can be enabled/disabled</t>
  </si>
  <si>
    <t>bios.lunarlake,bios.raptorlake,ifwi.meteorlake,ifwi.raptorlake</t>
  </si>
  <si>
    <t>Storage Redirection (USB-R), KVM -Keyboard, Video and Mouse are ME features</t>
  </si>
  <si>
    <t>CSE,CFL-PRDtoTC-Mapping,UDL2.0_ATMS2.0,ADL/RKL/JSL,Delta_IFWI_BIOS,IFWI_TEST_SUITE,RKL-S X2_(CML-S+CMP-H)_S102,RKL-S X2_(CML-S+CMP-H)_S62,MTL_Test_Suite,RPL_S_MASTER,RPL_P_MASTER,MTL_S_MASTER,ADL_P_masterIFWI_COVERAGE_DELTA,ADL-S_4SDC1,RPLSGC1,RPLSGC2,IFWI_SYNC,ADL_SBGA_5GC,ADL_SBGA_3DC4,RPL-S_4SDC1,RPL-S_3SDC1,RPL-S_2SDC3,ARL_PX_MASTER,ARL_S_MASTER,NA_4_FHF,MTL-M_5SGC1,MTL-M_3SDC3,MTL-M_2SDC4,MTL-M_2SDC5,MTL-M_2SDC6,MTL_IFWI_CBV_CSME,RPL-SBGA_5SC,MTL-P_5SGC1,MTL-P_3SDC4,MTL-P_2SDC6,,RPL-P_5SGC1,RPL-P_2SDC3,,RPL-P_3SDC2,,,MTLSDC1,MTLSDC2,RPL_Hx-R-GC,LNL_M_PSS0.8,MTLSGC1,MTLSDC1,MTLSDC2,RPL_Hx-R-GC,MTL_IFWI_AMT</t>
  </si>
  <si>
    <t>Verify Storage Redirection can be successfully enabled and disabled</t>
  </si>
  <si>
    <t>CSS-IVE-131939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</si>
  <si>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</si>
  <si>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BC-RQTBC-12652
TGL: BC-RQTBCTL-886
RKL: 2203203087,2203203082</t>
  </si>
  <si>
    <t>Storage Redirection option could be enabled/disabled</t>
  </si>
  <si>
    <t>bios.alderlake,bios.arrowlake,bios.lunarlake,bios.meteorlake,bios.raptorlake,bios.tigerlake,ifwi.alderlake,ifwi.arrowlake,ifwi.lunarlake,ifwi.meteorlake,ifwi.raptorlake,ifwi.rocketlake</t>
  </si>
  <si>
    <t>This test will verify Storage Redirection (USB-R) can be successfully enabled and disabled</t>
  </si>
  <si>
    <t>CSE,CFL-PRDtoTC-Mapping,UDL2.0_ATMS2.0,IFWI_TEST_SUITE,ADL/RKL/JSL,Delta_IFWI_BIOS,RKL-S X2_(CML-S+CMP-H)_S102,RKL-S X2_(CML-S+CMP-H)_S62,MTL_Test_Suite,IFWI_SYNC,RPL_S_MASTER,RPL_S_BACKWARDCOMPIFWI_COVERAGE_DELTA,ADL-S_4SDC2,ADL-S_4SDC4,RPLSGC1,RPLSGC2,ADL-P_5SGC1,ADL-M_5SGC1,ADL_SBGA_5GC,ADL_SBGA_3DC4,RPL-S_4SDC1,RPL-S_3SDC1,RPL-S_2SDC3,ARL_PX_MASTER,ARL_S_MASTER,ADL-S_ 5SGC_1DPC,NA_4_FHF,MTL-M_5SGC1,MTL-M_3SDC3,MTL-M_2SDC4,MTL-M_2SDC5,MTL-M_2SDC6,MTL_IFWI_CBV_CSME,RPL-SBGA_5SC,MTL-P_5SGC1,MTL-P_3SDC4,MTL-P_2SDC6,,RPL-P_5SGC1,RPL-P_2SDC3,,RPL-P_3SDC2,,,MTLSDC1,MTLSDC2,RPL_Hx-R-GC,LNLM5SGC,LNLM3SDC2,LNL_M_PSS0.8,MTLSGC1,MTLSDC1,MTLSDC2,RPL_Hx-R-GC,MTL_IFWI_MEBx</t>
  </si>
  <si>
    <t>Verify SUT could be connected remotely to a server using WebUI</t>
  </si>
  <si>
    <t>CSS-IVE-131949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</si>
  <si>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</si>
  <si>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MEBx,Power Btn/HID,S-states</t>
  </si>
  <si>
    <t>BC-RQTBC-8351
BC-RQTBC-14581
TGL: BC-RQTBCTL-934
RKL: 2203203124
ADL:2205196749,2202738406</t>
  </si>
  <si>
    <t>Server should be able to use remote control options in WebUI to control SUT</t>
  </si>
  <si>
    <t>MEBx shall provide an option to start remote configuration. If configuration is not activated, Remote Configuration cannot occur.</t>
  </si>
  <si>
    <t>CSE,CFL-PRDtoTC-Mapping,BIOS_EXT_BAT,UDL2.0_ATMS2.0,IFWI_TEST_SUITE,ADL/RKL/JSL,Delta_IFWI_BIOS,RKL-S X2_(CML-S+CMP-H)_S102,RKL-S X2_(CML-S+CMP-H)_S62,MTL_Test_Suite,IFWI_SYNC,MTL_S_MASTER,RPL_S_MASTER,RPL_P_MASTERIFWI_COVERAGE_DELTA,ADL-S_4SDC1,ADL-S_4SDC2,ADL-S_4SDC4,RPLSGC1,RPLSGC2,ADL-M_5SGC1,ADL_SBGA_5GC, ADL_SBGA_3DC4,RPL-S_4SDC1,RPL-S_3SDC1,RPL-S_2SDC3,ARL_S_MASTER,ARL_PX_MASTER,MTL-M_5SGC1,MTL-M_3SDC3,MTL-M_2SDC4,MTL-M_2SDC5,MTL-M_2SDC6,MTL_IFWI_CBV_CSME,RPL-SBGA_5SC,MTL-P_5SGC1,MTL-P_3SDC4,MTL-P_2SDC6,,RPL-P_5SGC1,RPL-P_2SDC3,,RPL-P_3SDC2,,,RPL_SBGA_PO_P3,MTL-P_IFWI_PO,MTLSDC1,MTLSDC2,RPL_Hx-R-GC,LNLM5SGC,LNLM3SDC2,MTLSGC1,MTLSDC1,MTLSDC2,RPL_Hx-R-GC,MTL_IFWI_MEBx</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</si>
  <si>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</si>
  <si>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</si>
  <si>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</si>
  <si>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</si>
  <si>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</si>
  <si>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</si>
  <si>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</si>
  <si>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</si>
  <si>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</si>
  <si>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</si>
  <si>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</si>
  <si>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</si>
  <si>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</si>
  <si>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</si>
  <si>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</si>
  <si>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</si>
  <si>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</si>
  <si>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</si>
  <si>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</si>
  <si>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</si>
  <si>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</si>
  <si>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ME state enable/disable in OS</t>
  </si>
  <si>
    <t>CSS-IVE-131963</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</si>
  <si>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V,CML_U62_DDR4_HR19_POE,CML_U62_DDR4_SR20_Beta,CML_U62_DDR4_SR20_PV,CML_U62_LP3_SR20_Beta,CML_U62_LP3_SR20_POE,CML_U62_LP3_SR20_PV,CML_U62_LP4x_SR20_POE,CNL_H82_PV,ICL_HFPGA_RS1_PSS_1.0C,ICL_HFPGA_RS1_PSS_1.0P,ICL_HFPGA_RS2_PSS_1.1,ICL_Simics_VP_RS1_PSS_0.8C,ICL_Simics_VP_RS1_PSS_0.8P,ICL_Simics_VP_RS1_PSS_1.0C,ICL_Simics_VP_RS1_PSS_1.0P,ICL_Simics_VP_RS2_PSS_1.1,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</si>
  <si>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CSE/TXE,CSE-BIOS HECI</t>
  </si>
  <si>
    <t>BC-RQTBC-8351</t>
  </si>
  <si>
    <t>Ensure : we can enable and disable for ME through OS level</t>
  </si>
  <si>
    <t>ifwi.alderlake,ifwi.arrowlake,ifwi.lunarlake,ifwi.meteorlake,ifwi.raptorlake,ifwi.rocketlake</t>
  </si>
  <si>
    <t>ME  state should be enable and disable in the OS level </t>
  </si>
  <si>
    <t>CSE,ICL_PSS_BAT_NEW,BIOS_EXT_BAT,InProdATMS1.0_03March2018,PSE 1.0,OBC-CNL-PCH-CSME-Manageability-MEBx,OBC-CFL-PCH-CSME-Manageability-MEBx,OBC-ICL-PCH-CSME-Manageability-MEBx,OBC-TGL-PCH-CSME-Manageability-MEBx,KBLR_ATMS1.0_Automated_TCs,IFWI_TEST_SUITE,ADL/RKL/JSL,RKL-S X2_(CML-S+CMP-H)_S102,RKL-S X2_(CML-S+CMP-H)_S62,MTL_Test_Suite,IFWI_SYNC,IFWI_COVERAGE_DELTA,RPLSGC1,RPLSGC2,ADLMLP4x,ADL-P_5SGC1,ADL-M_5SGC1,ADL-P_2SDC1,ADL-P_2SDC4,ADL-P_3SDC3,RPL-Px_5SGC1, RPL-Px_3SDC1,RPL_S_MASTER,RPL-S_3SDC1,RPL-S_ 5SGC1,RPL-S_4SDC1,RPL-S_3SDC1,RPL-S_2SDC1,RPL-S_2SDC2,RPL-S_2SDC3,MTL_IFWI_BAT,ADL_SBGA_5GC, ADL_SBGA_3DC4,RPL-S_3SDC2,MTL_IFWI_CBV_CSME,RPL-SBGA_5SC,MTLSDC1,MTLSDC2,RPL_Hx-R-GC,MTLSGC1,MTLSDC1,MTLSDC2,RPL_Hx-R-GC,MTL_IFWI_MEBx</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</si>
  <si>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</si>
  <si>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</si>
  <si>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</si>
  <si>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</si>
  <si>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</si>
  <si>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</si>
  <si>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</si>
  <si>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</si>
  <si>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</si>
  <si>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</si>
  <si>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</si>
  <si>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</si>
  <si>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ARL_S_IFWI_0.8PSS,MTL_S_IFWI_PSS_PCH-phy_Payload</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</si>
  <si>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</si>
  <si>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</si>
  <si>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</si>
  <si>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</si>
  <si>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</si>
  <si>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</si>
  <si>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</si>
  <si>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</si>
  <si>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</si>
  <si>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</si>
  <si>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</si>
  <si>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Discrete Wi-Fi enumeration post Sx cycle</t>
  </si>
  <si>
    <t>CSS-IVE-132092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</si>
  <si>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</si>
  <si>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discrete WiFi/BT,S-states</t>
  </si>
  <si>
    <t>BC-RQTBC-12979
TGL Requirement coverage: BC-RQTBCTL-482
RKL: 2203203041
JSL: 1607196254,1607196125
ADL: 2202557898</t>
  </si>
  <si>
    <t>Ensure that Discrete wifi card is detected and functional after boot and Sx cycle</t>
  </si>
  <si>
    <t>GraCom,CFL-PRDtoTC-Mapping,CFL_Automation_Production,InProdATMS1.0_03March2018,PSE 1.0,ICL_RVPC_NA,OBC-CNL-PTF-CNVd-Connectivity-WiFi,OBC-CFL-PTF-CNVd-Connectivity-WiFi,OBC-ICL-PTF-CNVd-Connectivity-WiFi,OBC-TGL-PTF-CNVd-Connectivity-WiFi,CML_Delta_From_WHL,AMLY22_delta_from_Y42,GLK_ATMS1.0_Automated_TCs,KBLR_ATMS1.0_Automated_TCs,TGL_NEW_BAT,IFWI_TEST_SUITE,ADL_pss_0.8_NA,ADL/RKL/JSL,MTL_Test_Suite,IFWI_SYNC,ADL_N_IFWIIFWI_COVERAGE_DELTA,RPLSGC2,RPLSGC1,ADLMLP4x,ADL-M_4SDC1,ADL-M_3SDC2,RPL-S_3SDC1,RPL_S_IFWI_PO_Phase3,RPL-SBGA_3SC1,ADL-M_2SDC2,RPL-S_3SDC3,ADL_SBGA_3SDC1,RPL_Px_PO_P3,ADL-S_Post-Si_In_Production,RPL_SBGA_IFWI_PO_Phase3,MTL_IFWI_CBV_PMC,ADL_N_IFWI_3SDC1,ADL_N_IFWI_IEC_PMC,RPL_P_PO_P3,ADL-N_Post-Si_In_Production,RPL-P_2SDC3, MTLSDC2, MTLSDC2, RPL-S_2SDC1, RPL_Hx-R-GC, RPL_Hx-R-DC46</t>
  </si>
  <si>
    <t>Verify CPU turbo boost functionality pre and post Sx cycle</t>
  </si>
  <si>
    <t>fw.ifwi.pmc</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</si>
  <si>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</si>
  <si>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</si>
  <si>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</si>
  <si>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</si>
  <si>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</si>
  <si>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</si>
  <si>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</si>
  <si>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Discrete Bluetooth device function test on OS post Sx cycle</t>
  </si>
  <si>
    <t>CSS-IVE-132177</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</si>
  <si>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</si>
  <si>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BC-RQTBC-12520
TGL Requirement coverage: BC-RQTBCTL-484
JSL: 1607196254,1607196132
RKL:2203203090</t>
  </si>
  <si>
    <t>Ensure that BT card is detected and functional pre and post cycle</t>
  </si>
  <si>
    <t>Intention of the testcase is to verify discrete BT module functionality</t>
  </si>
  <si>
    <t>GraCom,ICL_BAT_NEW,BIOS_EXT_BAT,UDL2.0_ATMS2.0,ICL_RVPC_NA,OBC-CNL-PTF-CNVd-Connectivity-BT,OBC-CFL-PTF-CNVd-Connectivity-BT,OBC-ICL-PTF-CNVd-Connectivity-BT,OBC-TGL-PTF-CNVd-Connectivity-BT,CML_Delta_From_WHL,AMLY22_delta_from_Y42,IFWI_TEST_SUITE,ADL/RKL/JSL,MTL_Test_Suite,IFWI_SYNC,ADL_N_IFWIIFWI_COVERAGE_DELTA,RPLSGC1,RPLSGC2,ADLMLP4x,ADL-M_4SDC1,ADL-M_3SDC2,RPL-S_3SDC1,RPL_S_IFWI_PO_Phase3,RPL-SBGA_3SC1,ADL-M_2SDC2,RPL-S_3SDC3,ADL_SBGA_3SDC1,RPL_Px_PO_P3,MTL_IFWI_QAC,RPL_SBGA_IFWI_PO_Phase3,MTL_IFWI_CBV_PMC,MTL IFWI_Payload_Platform-Val,ADL_N_IFWI_3SDC1,ADL_N_IFWI_IEC_PMC,RPL_P_PO_P3,RPL-P_2SDC3, MTLSDC2, MTLSDC2, RPL-S_2SDC1, RPL_Hx-R-GC, RPL_Hx-R-DC48</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</si>
  <si>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</si>
  <si>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</si>
  <si>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</si>
  <si>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</si>
  <si>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</si>
  <si>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</si>
  <si>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</si>
  <si>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</si>
  <si>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</si>
  <si>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</si>
  <si>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</si>
  <si>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</si>
  <si>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</si>
  <si>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t>
  </si>
  <si>
    <t>Verify Intel Display Audio enumeration pre and post Sx cycle</t>
  </si>
  <si>
    <t>fw.ifwi.bios,fw.ifwi.pchc,fw.ifwi.pmc</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</si>
  <si>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</si>
  <si>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</si>
  <si>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</si>
  <si>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</si>
  <si>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</si>
  <si>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</si>
  <si>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</si>
  <si>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</si>
  <si>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</si>
  <si>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</si>
  <si>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</si>
  <si>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</si>
  <si>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</si>
  <si>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</si>
  <si>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</si>
  <si>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</si>
  <si>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</si>
  <si>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</si>
  <si>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</si>
  <si>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</si>
  <si>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</si>
  <si>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</si>
  <si>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</si>
  <si>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</si>
  <si>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</si>
  <si>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</si>
  <si>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</si>
  <si>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</si>
  <si>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</si>
  <si>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</si>
  <si>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</si>
  <si>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</si>
  <si>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</si>
  <si>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bios.alderlake,bios.amberlake,bios.arrowlake,bios.kabylake,bios.raptorlake,bios.skylake,ifwi.alderlake,ifwi.arrowlake,ifwi.jasperlake,ifwi.lunarlake,ifwi.meteorlake,ifwi.raptorlake,ifwi.rocketlake</t>
  </si>
  <si>
    <t>bios.raptorlake,ifwi.alderlake,ifwi.jasperlake,ifwi.meteorlake,ifwi.raptorlake,ifwi.rocketlake</t>
  </si>
  <si>
    <t>Intention of the testcase is to verify sensor enumeration</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</si>
  <si>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ADLMLP4x,MTL_IFWI_Sanity,RPL-P_5SGC1,RPL-P_5SGC2,RPL_S_IFWI_PO_Phase3,RPL_S_PO_P3,ADL_SBGA_5GC,ADL-M_5SGC1,ADL-M_2SDC1,LNL_M_IFWI_PSS,ADL_SBGA_3SDC1,RPL_Px_PO_P3,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_Pre-Si_In_Production,MTL-S_Pre-Si_In_Production</t>
  </si>
  <si>
    <t>Verify Discrete Wi-Fi functional test pre and post Sx cycle</t>
  </si>
  <si>
    <t>CSS-IVE-132308</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</si>
  <si>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</si>
  <si>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TGL Requirement coverage: BC-RQTBCTL-482
RKL: 2203203041
JSL: 1607196254,1607196125</t>
  </si>
  <si>
    <t>Ensure that Discrete Wifi card is detected and functional after boot and S3 cycle</t>
  </si>
  <si>
    <t>Intention of the testcase is to verify discrete wifi module functionality pre and post Sx cycle</t>
  </si>
  <si>
    <t>GraCom,InProdATMS1.0_03March2018,PSE 1.0,ICL_RVPC_NA,OBC-CNL-PTF-CNVd-Connectivity-WiFi,OBC-CFL-PTF-CNVd-Connectivity-WiFi,OBC-ICL-PTF-CNVd-Connectivity-WiFi,OBC-TGL-PTF-CNVd-Connectivity-WiFi,CML_Delta_From_WHL,AMLY22_delta_from_Y42,GLK_ATMS1.0_Automated_TCs,KBLR_ATMS1.0_Automated_TCs,IFWI_TEST_SUITE,ADL/RKL/JSL,MTL_Test_Suite,IFWI_SYNC,IFWI_FOC_BAT,ADL_N_IFWI,IFWI_COVERAGE_DELTA,RPLSGC1,RPLSGC2,ADLMLP4x,ADL-M_4SDC1,ADL-M_3SDC2,RPL-S_3SDC1,RPL-SBGA_3SC1,ADL-M_3SDC2,,ADL-M_2SDC2,RPL-S_3SDC3, ,, RPL-P_4SDC1, ,, ADL_SBGA_3SDC1,MTL_IFWI_CBV_PMC,MTL IFWI_Payload_Platform-Val, ADL_N_IFWI_3SDC1,ADL_N_IFWI_IEC_PMC, MTLSDC2, MTLSDC2, RPL-S_2SDC1, RPL_Hx-R-GC, RPL_Hx-R-DC49</t>
  </si>
  <si>
    <t>Verify Discrete Wi-Fi functional test</t>
  </si>
  <si>
    <t>CSS-IVE-132319</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</si>
  <si>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</si>
  <si>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BC-RQTBC-12979
ICL: IceLake-UCIS-723
LKF: 4_335-UCIS-1626,4_335-LZ-798
TGL Requirement coverage: BC-RQTBCTL-482, 220195217, 
JSL : BC-RQTBC-16464, BC-RQTBC-16459
RKL: 2203203041,220948396,220948390,1209950654
JSLP: 1607196254,1607196125,2202557905,2202557922,2202557909</t>
  </si>
  <si>
    <t>Ensure that discrete WiFi card is detected and functional when WiFi Enabled and vice versa</t>
  </si>
  <si>
    <t>bios.amberlake,bios.coffeelake,bios.kabylake,bios.lunarlake,bios.meteorlake,bios.raptorlake,bios.raptorlake_refresh,ifwi.alderlake,ifwi.arrowlake,ifwi.jasperlake,ifwi.lunarlake,ifwi.meteorlake,ifwi.raptorlake,ifwi.raptorlake_refresh,ifwi.rocketlake</t>
  </si>
  <si>
    <t>bios.lunarlake,ifwi.alderlake,ifwi.jasperlake,ifwi.meteorlake,ifwi.raptorlake,ifwi.rocketlake</t>
  </si>
  <si>
    <t>GraCom,ICL-FW-PSS0.5,ICL-ArchReview-PostSi,ICL_BAT_NEW,GLK-CI,LKF_ERB_PO,BIOS_EXT_BAT,InProdATMS1.0_03March2018,LKF_PO_Phase2,LKF_PO_New_P3,PSE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LKF_B0_Power_ON,LKF_ROW_BIOS,RKL_S_PO_Phase3_IFWI,RKL_POE,RKL_U_PO_Phase3_IFWI,IFWI_TEST_SUITE,RKL_Native_PO,RKL_Xcomp_PO,ADL/RKL/JSL,CML_H_ADP_S_PO,COMMON_QRC_BAT,Phase_3,MTL_Test_Suite,IFWI_SYNC,IFWI_FOC_BAT,ADL_N_IFWIIFWI_COVERAGE_DELTA,RPLSGC1,RPLSGC2,ADLMLP4x,ADL-M_4SDC1,ADL-M_3SDC2,RPL-S_3SDC1,RPL_S_IFWI_PO_Phase3,RPL-SBGA_3SC1,ADL-M_2SDC2,RPL-S_3SDC3,ADL_SBGA_3SDC1,RPL_Px_PO_P3,MTL_IFWI_QAC,RPL_SBGA_IFWI_PO_Phase3,MTL IFWI_Payload_Platform-Val,ADL_N_IFWI_3SDC1,RPL_P_PO_P3,LNLM3SDC2,LNL_M_PSS0.8,RPL-P_2SDC3, MTLSDC2, MTLSDC2, MTLSDC1, RPL-S_2SDC1, RPL_Hx-R-GC, RPL_Hx-R-DC50</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</si>
  <si>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</si>
  <si>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</si>
  <si>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</si>
  <si>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</si>
  <si>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</si>
  <si>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</si>
  <si>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</si>
  <si>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</si>
  <si>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</si>
  <si>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</si>
  <si>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</si>
  <si>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</si>
  <si>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</si>
  <si>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</si>
  <si>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</si>
  <si>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</si>
  <si>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</si>
  <si>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</si>
  <si>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</si>
  <si>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</si>
  <si>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</si>
  <si>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</si>
  <si>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</si>
  <si>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</si>
  <si>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</si>
  <si>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</si>
  <si>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</si>
  <si>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</si>
  <si>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</si>
  <si>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</si>
  <si>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</si>
  <si>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</si>
  <si>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</si>
  <si>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</si>
  <si>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</si>
  <si>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</si>
  <si>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</si>
  <si>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</si>
  <si>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</si>
  <si>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</si>
  <si>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</si>
  <si>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bios.lunarlake,ifwi.alderlake,ifwi.arrowlake,ifwi.jasperlake,ifwi.lunarlake,ifwi.meteorlake,ifwi.raptorlake,ifwi.raptorlake_refresh,ifwi.rocketlake</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</si>
  <si>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</si>
  <si>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</si>
  <si>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</si>
  <si>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</si>
  <si>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</si>
  <si>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CNVi,S-states</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</si>
  <si>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</si>
  <si>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</si>
  <si>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</si>
  <si>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</si>
  <si>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</si>
  <si>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</si>
  <si>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</si>
  <si>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</si>
  <si>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</si>
  <si>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</si>
  <si>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</si>
  <si>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</si>
  <si>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</si>
  <si>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</si>
  <si>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</si>
  <si>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BC-RQTBC-9860
Mandatory IFWI scenarios related to CSME</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</si>
  <si>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</si>
  <si>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</si>
  <si>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</si>
  <si>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</si>
  <si>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</si>
  <si>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</si>
  <si>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</si>
  <si>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</si>
  <si>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the fTPM initialization after flashing Release IFWI</t>
  </si>
  <si>
    <t>CSS-IVE-132597</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</si>
  <si>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</si>
  <si>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PTT (fTPM)</t>
  </si>
  <si>
    <t>BC-RQTBCTL-860</t>
  </si>
  <si>
    <t>fTPM initialization should happen after flashing IFWI</t>
  </si>
  <si>
    <t>bios.lunarlake,ifwi.alderlake,ifwi.arrowlake,ifwi.jasperlake,ifwi.lunarlake,ifwi.meteorlake,ifwi.raptorlake,ifwi.rocketlake</t>
  </si>
  <si>
    <t>This test is to verify the fTPM functional and initialize check</t>
  </si>
  <si>
    <t>TGL_BIOS_PO_P2,TGL_IFWI_PO_P2,TGL_H_PSS_IFWI_BAT,RKL_S_PO_Phase3_IFWI,RKL_POE,RKL_U_PO_Phase3_IFWI,IFWI_TEST_SUITE,RKL_Native_PO,RKL_Xcomp_PO,ADL/RKL/JSL,Delta_IFWI_BIOS,Phase_3,MTL_Test_Suite,MTL_PSS_0.8IFWI_SYNC,IFWI_FOC_BAT,ADL_N_IFWIIFWI_COVERAGE_DELTA,RPLSGC1,RPLSGC2,ADLMLP4x,Security_IFWI,ADL-P_5SGC1,ADL-P_5SGC2,MTL_IFWI_Sanity,ADL-M_5SGC1,ADL_N_IFWI,RPL_S_IFWI_PO_Phase3,RPL-S_4SDC1,RPL-S_4SDC2,RPL-S_3SDC1,RPL-S_2SDC4,LNL_M_IFWI_PSS,RPL_Px_PO_P3,ADL-S_Post-Si_In_Production,MTL-M/P_Pre-Si_In_Production,RPL_SBGA_IFWI_PO_Phase3,MTL_IFWI_CBV_CSME,ADL_N_IFWI_4SDC1,ADL_N_IFWI_2SDC1,ADL_N_IFWI_IEC_BIOS,ADL_N_IFWI_IEC_CSME,RPL-SBGA_5GC,RPL-SBGA_5SC,ADL-N_Post-Si_In_Production,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</si>
  <si>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</si>
  <si>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</si>
  <si>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</si>
  <si>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</si>
  <si>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</si>
  <si>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</si>
  <si>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</si>
  <si>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</si>
  <si>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</si>
  <si>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</si>
  <si>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</si>
  <si>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</si>
  <si>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</si>
  <si>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</si>
  <si>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</si>
  <si>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IFWI_Payload_Platform-Val,RPL_Px_PO_New_P2,RPL-SBGA_4SC,RPL-SBGA_3SC,RPL-SBGA_2SC1,RPL-SBGA_2SC2,MTLSGC1,MTLSDC1,MTLSDC2,MTLSDC4,MTLSDC5,RPL-SBGA_4SC,RPL-P_5SGC1,RPL_Hx-R-GC,RPL_Hx-R-DC1</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</si>
  <si>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</si>
  <si>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</si>
  <si>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</si>
  <si>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</si>
  <si>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</si>
  <si>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</si>
  <si>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</si>
  <si>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</si>
  <si>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</si>
  <si>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</si>
  <si>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</si>
  <si>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</si>
  <si>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</si>
  <si>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</si>
  <si>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</si>
  <si>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</si>
  <si>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</si>
  <si>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</si>
  <si>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</si>
  <si>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</si>
  <si>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</si>
  <si>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</si>
  <si>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</si>
  <si>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</si>
  <si>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</si>
  <si>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</si>
  <si>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</si>
  <si>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</si>
  <si>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</si>
  <si>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</si>
  <si>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</si>
  <si>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</si>
  <si>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</si>
  <si>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</si>
  <si>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</si>
  <si>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</si>
  <si>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</si>
  <si>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</si>
  <si>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3-medium</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</si>
  <si>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</si>
  <si>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</si>
  <si>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</si>
  <si>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</si>
  <si>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</si>
  <si>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</si>
  <si>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</si>
  <si>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Opal Bios Password(OBP) support by setting password with PCIe based OPAL drive</t>
  </si>
  <si>
    <t>CSS-IVE-145736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</si>
  <si>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</si>
  <si>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Boot device protections,Opal,Pyrite_1.0,Pyrite_2.0</t>
  </si>
  <si>
    <t>RKL: BC-RQTBC-15869
ADL Requirement ID: 2203202565</t>
  </si>
  <si>
    <t>Opal BIOS password setting on User should work as per steps without any system issues</t>
  </si>
  <si>
    <t>Opal feature check on setting user password and it should work as expected</t>
  </si>
  <si>
    <t>MTL_Test_Suite,IFWI_SYNC,ADL_N_IFWI,IFWI_TEST_SUITE,IFWI_Coverage_Delta,RPLSGC1,RPLSGC2,ADLMLP4x,Security_IFWI,ADL-P_5SGC1,ADL-P_5SGC2,ADL-M_5SGC1,RPL-S_ 5SGC1,RPL-S_4SDC1,RPL-S_4SDC2,RPL-S_3SDC1,RPL-S_2SDC1,RPL-S_2SDC2,RPL-S_2SDC3,RPL-S_2SDC4,ADL_SBGA_5GC</t>
  </si>
  <si>
    <t>Verify configuration of Pyrite drive"s user password</t>
  </si>
  <si>
    <t>CSS-IVE-145737</t>
  </si>
  <si>
    <t>Opal,Pyrite_1.0,Pyrite_2.0</t>
  </si>
  <si>
    <t>RKL:BC-RQTBCTL-2816 &amp; 2205197311</t>
  </si>
  <si>
    <t>User should be able to successfully set drive password.
Authentication via user password or Admin password should be successful
System should successfully boot to OS and should not have any hangs or BSODs</t>
  </si>
  <si>
    <t>Intention of the testcase is to verify configuring of Pyrite drive's user password .
User should be able to successfully set User password on an existing Pyrite-enabled drive that already has an Admin password
Password authentication of the drive should be successful.
No hangs or BSODs should be observed after successfully booting to OS</t>
  </si>
  <si>
    <t>ICL-ArchReview-PostSi,UDL2.0_ATMS2.0,OBC-CNL-PCH-SPI-Sensors-FPS,OBC-CFL-PCH-SPI-Sensors-FPS,OBC-LKF-PCH-SPI-Sensors-FPS,OBC-ICL-PCH-SPI-Sensors-FPS,OBC-TGL-PCH-SPI-Sensors-FPS,CML_Delta_From_WHL,IFWI_TEST_SUITE,RKL_Native_PO,RKL_Xcomp_PO,ADL/RKL/JSL,Phase_3,MTL_Test_Suite,IFWI_SYNC,ADL_N_IFWIIFWI_COVERAGE_DELTA,ADLMLP4x,Security_IFWI,ADL-P_5SGC1,ADL-M_5SGC1,ADL-P_3SDC4,ADL_N_IFWI,RPL_S_IFWI_PO_Phase3,RPL-S_3SDC1,ADL_SBGA_5GC,RPL_Px_PO_P3,RPL_SBGA_IFWI_PO_Phase3,MTL_IFWI_CBV_PMC,ADL_N_IFWI_4SDC1,ADL_N_IFWI_2SDC1,RPL-SBGA_5GC,RPL-SBGA_5SC</t>
  </si>
  <si>
    <t>Verify that BIOS displays MEBx options with Intel AMT enabled IFWI</t>
  </si>
  <si>
    <t>CSS-IVE-145659</t>
  </si>
  <si>
    <t>BIOS_Integrated_MEBX,vPRO</t>
  </si>
  <si>
    <t>Test case is created based on the new implementation for MEBx feature.</t>
  </si>
  <si>
    <t>AMT configured IFWI should reflect correct MEBX options in BIOS setup page</t>
  </si>
  <si>
    <t>bios.alderlake,bios.arrowlake,bios.lunarlake,bios.meteorlake,bios.raptorlake,ifwi.alderlake,ifwi.arrowlake,ifwi.lunarlake,ifwi.meteorlake,ifwi.raptorlake</t>
  </si>
  <si>
    <t>bios.lunarlake,bios.raptorlake,ifwi.alderlake,ifwi.meteorlake,ifwi.raptorlake</t>
  </si>
  <si>
    <t>FIT (FW integration and configuration Tool)</t>
  </si>
  <si>
    <t>This test case will verify if MEBx options will be available in BIOS setup page only with AMT configured IFWI </t>
  </si>
  <si>
    <t>MTL_S_MASTER,MTL_P_MASTER,MTL_M_MASTER,RPL_S_MASTER,RPL_S_BACKWARDCOMP,IFWI_TEST_SUITE,IFWI_Coverage_Delta,ADL_M_MASTER,ADL-M_5SGC1,ADL-M_3SDC2,RPL-S_2SDC3,LNL_S_MASTER,LNL_P_MASTER,LNL_M_MASTER,NA_4_FHF,ADL_SBGA_5GC,ADL_SBGA_3DC4,RPL-S_4SDC1,RPL-S_3SDC1,UTR_SYNC,LNL_M_PSS0.8,RPL_P_MASTER,RPL_M_MASTER,ADL-S_4SDC2,ADL-S_4SDC4,RPL-SBGA_5SC,ARL_PX_MASTER,ARL_S_MASTER,ADL-S_ 5SGC_1DPC,MTL-M_5SGC1,MTL-M_3SDC3,MTL-M_2SDC4,MTL-M_2SDC5,MTL-M_2SDC6,MTL_IFWI_CBV_CSME,MTL-P_5SGC1,MTL-P_3SDC4,MTL-P_2SDC6,,RPL-P_5SGC1,RPL-P_2SDC3,,RPL-P_3SDC2,,,MTLSDC1,MTLSDC2,RPL_Hx-R-GC,LNLM5SGC,LNLM3SDC2,MTLSGC1,MTLSDC1,MTLSDC2,RPL_Hx-R-GC,MTL_IFWI_MEBx</t>
  </si>
  <si>
    <t>passed</t>
  </si>
  <si>
    <t>comments</t>
  </si>
  <si>
    <t>wip</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</si>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</sst>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30" Type="http://schemas.openxmlformats.org/officeDocument/2006/relationships/revisionLog" Target="revisionLog3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BA2A4D2-294A-442D-8C67-4DAF7B1234C2}" diskRevisions="1" revisionId="76" version="30">
  <header guid="{4BA2A4D2-294A-442D-8C67-4DAF7B1234C2}" dateTime="2022-12-01T10:59:27" maxSheetId="2" userName="Agarwal, Naman" r:id="rId30" minRId="73" maxRId="75">
    <sheetIdMap count="1">
      <sheetId val="1"/>
    </sheetIdMap>
  </header>
</header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1">
    <oc r="A1" t="inlineStr">
      <is>
        <t>id</t>
      </is>
    </oc>
    <nc r="A1" t="inlineStr">
      <is>
        <t>TCD_ID</t>
      </is>
    </nc>
  </rcc>
  <rcc rId="74" sId="1">
    <oc r="B1" t="inlineStr">
      <is>
        <t>title</t>
      </is>
    </oc>
    <nc r="B1" t="inlineStr">
      <is>
        <t>TCD_Title</t>
      </is>
    </nc>
  </rcc>
  <rcc rId="75" sId="1">
    <oc r="C1" t="inlineStr">
      <is>
        <t>status</t>
      </is>
    </oc>
    <nc r="C1" t="inlineStr">
      <is>
        <t>Status</t>
      </is>
    </nc>
  </rcc>
  <rdn rId="0" localSheetId="1" customView="1" name="Z_6F801985_7AD0_44AC_888B_CD8713C6958D_.wvu.FilterData" hidden="1" oldHidden="1">
    <formula>'RPL_S_IFWI_Test suite_Ext_BAT_3'!$A$1:$AL$121</formula>
  </rdn>
  <rcv guid="{6F801985-7AD0-44AC-888B-CD8713C6958D}"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21"/>
  <sheetViews>
    <sheetView tabSelected="1" workbookViewId="0">
      <selection activeCell="C1" sqref="C1"/>
    </sheetView>
  </sheetViews>
  <sheetFormatPr defaultColWidth="27.109375" defaultRowHeight="14.4" x14ac:dyDescent="0.3"/>
  <cols>
    <col min="1" max="1" width="13.5546875" style="1" customWidth="1"/>
    <col min="2" max="2" width="135.77734375" style="1" customWidth="1"/>
    <col min="3" max="16384" width="27.109375" style="1"/>
  </cols>
  <sheetData>
    <row r="1" spans="1:38" x14ac:dyDescent="0.3">
      <c r="A1" s="1" t="s">
        <v>1145</v>
      </c>
      <c r="B1" s="1" t="s">
        <v>1146</v>
      </c>
      <c r="C1" s="1" t="s">
        <v>1147</v>
      </c>
      <c r="D1" s="1" t="s">
        <v>1143</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row>
    <row r="2" spans="1:38" x14ac:dyDescent="0.3">
      <c r="A2" s="1" t="str">
        <f>HYPERLINK("https://hsdes.intel.com/resource/14013156710","14013156710")</f>
        <v>14013156710</v>
      </c>
      <c r="B2" s="1" t="s">
        <v>52</v>
      </c>
      <c r="C2" s="1" t="s">
        <v>1142</v>
      </c>
      <c r="E2" s="1" t="s">
        <v>53</v>
      </c>
      <c r="F2" s="1" t="s">
        <v>54</v>
      </c>
      <c r="G2" s="1" t="s">
        <v>36</v>
      </c>
      <c r="H2" s="1" t="s">
        <v>37</v>
      </c>
      <c r="I2" s="1" t="s">
        <v>38</v>
      </c>
      <c r="J2" s="1" t="s">
        <v>55</v>
      </c>
      <c r="K2" s="1">
        <v>10</v>
      </c>
      <c r="L2" s="1">
        <v>5</v>
      </c>
      <c r="M2" s="1" t="s">
        <v>56</v>
      </c>
      <c r="N2" s="1" t="s">
        <v>57</v>
      </c>
      <c r="O2" s="1" t="s">
        <v>58</v>
      </c>
      <c r="P2" s="1" t="s">
        <v>59</v>
      </c>
      <c r="Q2" s="1" t="s">
        <v>60</v>
      </c>
      <c r="R2" s="1" t="s">
        <v>56</v>
      </c>
      <c r="S2" s="1" t="s">
        <v>61</v>
      </c>
      <c r="U2" s="1" t="s">
        <v>53</v>
      </c>
      <c r="V2" s="1" t="s">
        <v>62</v>
      </c>
      <c r="W2" s="1" t="s">
        <v>44</v>
      </c>
      <c r="X2" s="1" t="s">
        <v>45</v>
      </c>
      <c r="Y2" s="1" t="s">
        <v>63</v>
      </c>
      <c r="Z2" s="1" t="s">
        <v>64</v>
      </c>
      <c r="AB2" s="1" t="s">
        <v>47</v>
      </c>
      <c r="AC2" s="1" t="s">
        <v>48</v>
      </c>
      <c r="AE2" s="1" t="s">
        <v>49</v>
      </c>
      <c r="AF2" s="1" t="s">
        <v>65</v>
      </c>
      <c r="AI2" s="1" t="s">
        <v>50</v>
      </c>
      <c r="AJ2" s="1" t="s">
        <v>66</v>
      </c>
      <c r="AK2" s="1" t="s">
        <v>67</v>
      </c>
      <c r="AL2" s="1" t="s">
        <v>68</v>
      </c>
    </row>
    <row r="3" spans="1:38" x14ac:dyDescent="0.3">
      <c r="A3" s="1" t="str">
        <f>HYPERLINK("https://hsdes.intel.com/resource/14013156714","14013156714")</f>
        <v>14013156714</v>
      </c>
      <c r="B3" s="1" t="s">
        <v>69</v>
      </c>
      <c r="C3" s="1" t="s">
        <v>1142</v>
      </c>
      <c r="E3" s="1" t="s">
        <v>53</v>
      </c>
      <c r="F3" s="1" t="s">
        <v>70</v>
      </c>
      <c r="G3" s="1" t="s">
        <v>36</v>
      </c>
      <c r="H3" s="1" t="s">
        <v>37</v>
      </c>
      <c r="I3" s="1" t="s">
        <v>38</v>
      </c>
      <c r="J3" s="1" t="s">
        <v>55</v>
      </c>
      <c r="K3" s="1">
        <v>15</v>
      </c>
      <c r="L3" s="1">
        <v>10</v>
      </c>
      <c r="M3" s="1" t="s">
        <v>71</v>
      </c>
      <c r="N3" s="1" t="s">
        <v>57</v>
      </c>
      <c r="O3" s="1" t="s">
        <v>58</v>
      </c>
      <c r="P3" s="1" t="s">
        <v>59</v>
      </c>
      <c r="Q3" s="1" t="s">
        <v>60</v>
      </c>
      <c r="R3" s="1" t="s">
        <v>71</v>
      </c>
      <c r="S3" s="1" t="s">
        <v>61</v>
      </c>
      <c r="U3" s="1" t="s">
        <v>53</v>
      </c>
      <c r="V3" s="1" t="s">
        <v>72</v>
      </c>
      <c r="W3" s="1" t="s">
        <v>44</v>
      </c>
      <c r="X3" s="1" t="s">
        <v>45</v>
      </c>
      <c r="Y3" s="1" t="s">
        <v>63</v>
      </c>
      <c r="Z3" s="1" t="s">
        <v>64</v>
      </c>
      <c r="AB3" s="1" t="s">
        <v>47</v>
      </c>
      <c r="AC3" s="1" t="s">
        <v>73</v>
      </c>
      <c r="AE3" s="1" t="s">
        <v>49</v>
      </c>
      <c r="AF3" s="1" t="s">
        <v>65</v>
      </c>
      <c r="AI3" s="1" t="s">
        <v>50</v>
      </c>
      <c r="AJ3" s="1" t="s">
        <v>66</v>
      </c>
      <c r="AK3" s="1" t="s">
        <v>74</v>
      </c>
      <c r="AL3" s="1" t="s">
        <v>75</v>
      </c>
    </row>
    <row r="4" spans="1:38" x14ac:dyDescent="0.3">
      <c r="A4" s="1" t="str">
        <f>HYPERLINK("https://hsdes.intel.com/resource/14013157206","14013157206")</f>
        <v>14013157206</v>
      </c>
      <c r="B4" s="1" t="s">
        <v>76</v>
      </c>
      <c r="C4" s="1" t="s">
        <v>1142</v>
      </c>
      <c r="E4" s="1" t="s">
        <v>34</v>
      </c>
      <c r="F4" s="1" t="s">
        <v>35</v>
      </c>
      <c r="G4" s="1" t="s">
        <v>77</v>
      </c>
      <c r="H4" s="1" t="s">
        <v>37</v>
      </c>
      <c r="I4" s="1" t="s">
        <v>38</v>
      </c>
      <c r="J4" s="1" t="s">
        <v>78</v>
      </c>
      <c r="K4" s="1">
        <v>20</v>
      </c>
      <c r="L4" s="1">
        <v>16</v>
      </c>
      <c r="M4" s="1" t="s">
        <v>79</v>
      </c>
      <c r="N4" s="1" t="s">
        <v>40</v>
      </c>
      <c r="O4" s="1" t="s">
        <v>80</v>
      </c>
      <c r="P4" s="1" t="s">
        <v>81</v>
      </c>
      <c r="Q4" s="1" t="s">
        <v>82</v>
      </c>
      <c r="R4" s="1" t="s">
        <v>79</v>
      </c>
      <c r="S4" s="1" t="s">
        <v>42</v>
      </c>
      <c r="U4" s="1" t="s">
        <v>43</v>
      </c>
      <c r="V4" s="1" t="s">
        <v>83</v>
      </c>
      <c r="W4" s="1" t="s">
        <v>44</v>
      </c>
      <c r="X4" s="1" t="s">
        <v>84</v>
      </c>
      <c r="Y4" s="1" t="s">
        <v>85</v>
      </c>
      <c r="Z4" s="1" t="s">
        <v>86</v>
      </c>
      <c r="AB4" s="1" t="s">
        <v>47</v>
      </c>
      <c r="AC4" s="1" t="s">
        <v>48</v>
      </c>
      <c r="AE4" s="1" t="s">
        <v>87</v>
      </c>
      <c r="AF4" s="1" t="s">
        <v>65</v>
      </c>
      <c r="AI4" s="1" t="s">
        <v>50</v>
      </c>
      <c r="AJ4" s="1" t="s">
        <v>66</v>
      </c>
      <c r="AK4" s="1" t="s">
        <v>88</v>
      </c>
      <c r="AL4" s="1" t="s">
        <v>89</v>
      </c>
    </row>
    <row r="5" spans="1:38" x14ac:dyDescent="0.3">
      <c r="A5" s="1" t="str">
        <f>HYPERLINK("https://hsdes.intel.com/resource/14013158479","14013158479")</f>
        <v>14013158479</v>
      </c>
      <c r="B5" s="1" t="s">
        <v>90</v>
      </c>
      <c r="C5" s="1" t="s">
        <v>1142</v>
      </c>
      <c r="E5" s="1" t="s">
        <v>34</v>
      </c>
      <c r="F5" s="1" t="s">
        <v>91</v>
      </c>
      <c r="G5" s="1" t="s">
        <v>36</v>
      </c>
      <c r="H5" s="1" t="s">
        <v>37</v>
      </c>
      <c r="I5" s="1" t="s">
        <v>38</v>
      </c>
      <c r="J5" s="1" t="s">
        <v>92</v>
      </c>
      <c r="K5" s="1">
        <v>3</v>
      </c>
      <c r="L5" s="1">
        <v>2</v>
      </c>
      <c r="M5" s="1" t="s">
        <v>93</v>
      </c>
      <c r="N5" s="1" t="s">
        <v>94</v>
      </c>
      <c r="O5" s="1" t="s">
        <v>95</v>
      </c>
      <c r="P5" s="1" t="s">
        <v>96</v>
      </c>
      <c r="Q5" s="1" t="s">
        <v>97</v>
      </c>
      <c r="R5" s="1" t="s">
        <v>93</v>
      </c>
      <c r="S5" s="1" t="s">
        <v>42</v>
      </c>
      <c r="U5" s="1" t="s">
        <v>43</v>
      </c>
      <c r="V5" s="1" t="s">
        <v>98</v>
      </c>
      <c r="W5" s="1" t="s">
        <v>44</v>
      </c>
      <c r="X5" s="1" t="s">
        <v>45</v>
      </c>
      <c r="Y5" s="1" t="s">
        <v>99</v>
      </c>
      <c r="Z5" s="1" t="s">
        <v>100</v>
      </c>
      <c r="AB5" s="1" t="s">
        <v>47</v>
      </c>
      <c r="AC5" s="1" t="s">
        <v>48</v>
      </c>
      <c r="AE5" s="1" t="s">
        <v>49</v>
      </c>
      <c r="AF5" s="1" t="s">
        <v>65</v>
      </c>
      <c r="AI5" s="1" t="s">
        <v>50</v>
      </c>
      <c r="AJ5" s="1" t="s">
        <v>66</v>
      </c>
      <c r="AK5" s="1" t="s">
        <v>101</v>
      </c>
      <c r="AL5" s="1" t="s">
        <v>102</v>
      </c>
    </row>
    <row r="6" spans="1:38" x14ac:dyDescent="0.3">
      <c r="A6" s="1" t="str">
        <f>HYPERLINK("https://hsdes.intel.com/resource/14013159042","14013159042")</f>
        <v>14013159042</v>
      </c>
      <c r="B6" s="1" t="s">
        <v>103</v>
      </c>
      <c r="C6" s="1" t="s">
        <v>1142</v>
      </c>
      <c r="E6" s="1" t="s">
        <v>43</v>
      </c>
      <c r="F6" s="1" t="s">
        <v>91</v>
      </c>
      <c r="G6" s="1" t="s">
        <v>36</v>
      </c>
      <c r="H6" s="1" t="s">
        <v>37</v>
      </c>
      <c r="I6" s="1" t="s">
        <v>38</v>
      </c>
      <c r="J6" s="1" t="s">
        <v>104</v>
      </c>
      <c r="K6" s="1">
        <v>10</v>
      </c>
      <c r="L6" s="1">
        <v>8</v>
      </c>
      <c r="M6" s="1" t="s">
        <v>105</v>
      </c>
      <c r="N6" s="1" t="s">
        <v>106</v>
      </c>
      <c r="O6" s="1" t="s">
        <v>107</v>
      </c>
      <c r="P6" s="1" t="s">
        <v>108</v>
      </c>
      <c r="Q6" s="1" t="s">
        <v>109</v>
      </c>
      <c r="R6" s="1" t="s">
        <v>105</v>
      </c>
      <c r="S6" s="1" t="s">
        <v>42</v>
      </c>
      <c r="U6" s="1" t="s">
        <v>110</v>
      </c>
      <c r="V6" s="1" t="s">
        <v>111</v>
      </c>
      <c r="W6" s="1" t="s">
        <v>44</v>
      </c>
      <c r="X6" s="1" t="s">
        <v>45</v>
      </c>
      <c r="Y6" s="1" t="s">
        <v>112</v>
      </c>
      <c r="Z6" s="1" t="s">
        <v>113</v>
      </c>
      <c r="AB6" s="1" t="s">
        <v>47</v>
      </c>
      <c r="AC6" s="1" t="s">
        <v>73</v>
      </c>
      <c r="AE6" s="1" t="s">
        <v>49</v>
      </c>
      <c r="AF6" s="1" t="s">
        <v>65</v>
      </c>
      <c r="AI6" s="1" t="s">
        <v>114</v>
      </c>
      <c r="AJ6" s="1" t="s">
        <v>66</v>
      </c>
      <c r="AK6" s="1" t="s">
        <v>115</v>
      </c>
      <c r="AL6" s="1" t="s">
        <v>116</v>
      </c>
    </row>
    <row r="7" spans="1:38" x14ac:dyDescent="0.3">
      <c r="A7" s="1" t="str">
        <f>HYPERLINK("https://hsdes.intel.com/resource/14013159046","14013159046")</f>
        <v>14013159046</v>
      </c>
      <c r="B7" s="1" t="s">
        <v>117</v>
      </c>
      <c r="C7" s="1" t="s">
        <v>1142</v>
      </c>
      <c r="E7" s="1" t="s">
        <v>43</v>
      </c>
      <c r="F7" s="1" t="s">
        <v>91</v>
      </c>
      <c r="G7" s="1" t="s">
        <v>36</v>
      </c>
      <c r="H7" s="1" t="s">
        <v>37</v>
      </c>
      <c r="I7" s="1" t="s">
        <v>38</v>
      </c>
      <c r="J7" s="1" t="s">
        <v>104</v>
      </c>
      <c r="K7" s="1">
        <v>10</v>
      </c>
      <c r="L7" s="1">
        <v>8</v>
      </c>
      <c r="M7" s="1" t="s">
        <v>118</v>
      </c>
      <c r="N7" s="1" t="s">
        <v>106</v>
      </c>
      <c r="O7" s="1" t="s">
        <v>119</v>
      </c>
      <c r="P7" s="1" t="s">
        <v>108</v>
      </c>
      <c r="Q7" s="1" t="s">
        <v>120</v>
      </c>
      <c r="R7" s="1" t="s">
        <v>118</v>
      </c>
      <c r="S7" s="1" t="s">
        <v>42</v>
      </c>
      <c r="U7" s="1" t="s">
        <v>110</v>
      </c>
      <c r="V7" s="1" t="s">
        <v>121</v>
      </c>
      <c r="W7" s="1" t="s">
        <v>44</v>
      </c>
      <c r="X7" s="1" t="s">
        <v>45</v>
      </c>
      <c r="Y7" s="1" t="s">
        <v>112</v>
      </c>
      <c r="Z7" s="1" t="s">
        <v>113</v>
      </c>
      <c r="AB7" s="1" t="s">
        <v>47</v>
      </c>
      <c r="AC7" s="1" t="s">
        <v>73</v>
      </c>
      <c r="AE7" s="1" t="s">
        <v>49</v>
      </c>
      <c r="AF7" s="1" t="s">
        <v>65</v>
      </c>
      <c r="AI7" s="1" t="s">
        <v>114</v>
      </c>
      <c r="AJ7" s="1" t="s">
        <v>66</v>
      </c>
      <c r="AK7" s="1" t="s">
        <v>122</v>
      </c>
      <c r="AL7" s="1" t="s">
        <v>123</v>
      </c>
    </row>
    <row r="8" spans="1:38" x14ac:dyDescent="0.3">
      <c r="A8" s="1" t="str">
        <f>HYPERLINK("https://hsdes.intel.com/resource/14013159684","14013159684")</f>
        <v>14013159684</v>
      </c>
      <c r="B8" s="1" t="s">
        <v>124</v>
      </c>
      <c r="C8" s="1" t="s">
        <v>1142</v>
      </c>
      <c r="E8" s="1" t="s">
        <v>125</v>
      </c>
      <c r="F8" s="1" t="s">
        <v>126</v>
      </c>
      <c r="G8" s="1" t="s">
        <v>36</v>
      </c>
      <c r="H8" s="1" t="s">
        <v>37</v>
      </c>
      <c r="I8" s="1" t="s">
        <v>38</v>
      </c>
      <c r="J8" s="1" t="s">
        <v>127</v>
      </c>
      <c r="K8" s="1">
        <v>40</v>
      </c>
      <c r="L8" s="1">
        <v>18</v>
      </c>
      <c r="M8" s="1" t="s">
        <v>128</v>
      </c>
      <c r="N8" s="1" t="s">
        <v>129</v>
      </c>
      <c r="O8" s="1" t="s">
        <v>130</v>
      </c>
      <c r="P8" s="1" t="s">
        <v>131</v>
      </c>
      <c r="Q8" s="1" t="s">
        <v>132</v>
      </c>
      <c r="R8" s="1" t="s">
        <v>128</v>
      </c>
      <c r="S8" s="1" t="s">
        <v>42</v>
      </c>
      <c r="T8" s="1" t="s">
        <v>133</v>
      </c>
      <c r="U8" s="1" t="s">
        <v>134</v>
      </c>
      <c r="V8" s="1" t="s">
        <v>135</v>
      </c>
      <c r="W8" s="1" t="s">
        <v>44</v>
      </c>
      <c r="X8" s="1" t="s">
        <v>84</v>
      </c>
      <c r="Y8" s="1" t="s">
        <v>136</v>
      </c>
      <c r="Z8" s="1" t="s">
        <v>137</v>
      </c>
      <c r="AB8" s="1" t="s">
        <v>47</v>
      </c>
      <c r="AC8" s="1" t="s">
        <v>73</v>
      </c>
      <c r="AE8" s="1" t="s">
        <v>87</v>
      </c>
      <c r="AF8" s="1" t="s">
        <v>65</v>
      </c>
      <c r="AI8" s="1" t="s">
        <v>50</v>
      </c>
      <c r="AJ8" s="1" t="s">
        <v>66</v>
      </c>
      <c r="AK8" s="1" t="s">
        <v>138</v>
      </c>
      <c r="AL8" s="1" t="s">
        <v>139</v>
      </c>
    </row>
    <row r="9" spans="1:38" x14ac:dyDescent="0.3">
      <c r="A9" s="1" t="str">
        <f>HYPERLINK("https://hsdes.intel.com/resource/14013159990","14013159990")</f>
        <v>14013159990</v>
      </c>
      <c r="B9" s="1" t="s">
        <v>140</v>
      </c>
      <c r="C9" s="1" t="s">
        <v>1142</v>
      </c>
      <c r="E9" s="1" t="s">
        <v>43</v>
      </c>
      <c r="F9" s="1" t="s">
        <v>141</v>
      </c>
      <c r="G9" s="1" t="s">
        <v>36</v>
      </c>
      <c r="H9" s="1" t="s">
        <v>37</v>
      </c>
      <c r="I9" s="1" t="s">
        <v>38</v>
      </c>
      <c r="J9" s="1" t="s">
        <v>78</v>
      </c>
      <c r="K9" s="1">
        <v>50</v>
      </c>
      <c r="L9" s="1">
        <v>40</v>
      </c>
      <c r="M9" s="1" t="s">
        <v>142</v>
      </c>
      <c r="N9" s="1" t="s">
        <v>143</v>
      </c>
      <c r="O9" s="1" t="s">
        <v>144</v>
      </c>
      <c r="P9" s="1" t="s">
        <v>145</v>
      </c>
      <c r="Q9" s="1" t="s">
        <v>146</v>
      </c>
      <c r="R9" s="1" t="s">
        <v>142</v>
      </c>
      <c r="S9" s="1" t="s">
        <v>42</v>
      </c>
      <c r="U9" s="1" t="s">
        <v>43</v>
      </c>
      <c r="V9" s="1" t="s">
        <v>147</v>
      </c>
      <c r="W9" s="1" t="s">
        <v>44</v>
      </c>
      <c r="X9" s="1" t="s">
        <v>45</v>
      </c>
      <c r="Y9" s="1" t="s">
        <v>148</v>
      </c>
      <c r="Z9" s="1" t="s">
        <v>149</v>
      </c>
      <c r="AB9" s="1" t="s">
        <v>47</v>
      </c>
      <c r="AC9" s="1" t="s">
        <v>48</v>
      </c>
      <c r="AE9" s="1" t="s">
        <v>150</v>
      </c>
      <c r="AF9" s="1" t="s">
        <v>65</v>
      </c>
      <c r="AI9" s="1" t="s">
        <v>50</v>
      </c>
      <c r="AJ9" s="1" t="s">
        <v>66</v>
      </c>
      <c r="AK9" s="1" t="s">
        <v>151</v>
      </c>
      <c r="AL9" s="1" t="s">
        <v>152</v>
      </c>
    </row>
    <row r="10" spans="1:38" x14ac:dyDescent="0.3">
      <c r="A10" s="1" t="str">
        <f>HYPERLINK("https://hsdes.intel.com/resource/14013159992","14013159992")</f>
        <v>14013159992</v>
      </c>
      <c r="B10" s="1" t="s">
        <v>153</v>
      </c>
      <c r="C10" s="1" t="s">
        <v>1142</v>
      </c>
      <c r="E10" s="1" t="s">
        <v>43</v>
      </c>
      <c r="F10" s="1" t="s">
        <v>141</v>
      </c>
      <c r="G10" s="1" t="s">
        <v>36</v>
      </c>
      <c r="H10" s="1" t="s">
        <v>37</v>
      </c>
      <c r="I10" s="1" t="s">
        <v>38</v>
      </c>
      <c r="J10" s="1" t="s">
        <v>154</v>
      </c>
      <c r="K10" s="1">
        <v>40</v>
      </c>
      <c r="L10" s="1">
        <v>40</v>
      </c>
      <c r="M10" s="1" t="s">
        <v>155</v>
      </c>
      <c r="N10" s="1" t="s">
        <v>143</v>
      </c>
      <c r="O10" s="1" t="s">
        <v>156</v>
      </c>
      <c r="P10" s="1" t="s">
        <v>157</v>
      </c>
      <c r="Q10" s="1" t="s">
        <v>158</v>
      </c>
      <c r="R10" s="1" t="s">
        <v>155</v>
      </c>
      <c r="S10" s="1" t="s">
        <v>42</v>
      </c>
      <c r="U10" s="1" t="s">
        <v>43</v>
      </c>
      <c r="V10" s="1" t="s">
        <v>159</v>
      </c>
      <c r="W10" s="1" t="s">
        <v>44</v>
      </c>
      <c r="X10" s="1" t="s">
        <v>45</v>
      </c>
      <c r="Y10" s="1" t="s">
        <v>160</v>
      </c>
      <c r="Z10" s="1" t="s">
        <v>161</v>
      </c>
      <c r="AB10" s="1" t="s">
        <v>47</v>
      </c>
      <c r="AC10" s="1" t="s">
        <v>48</v>
      </c>
      <c r="AE10" s="1" t="s">
        <v>150</v>
      </c>
      <c r="AF10" s="1" t="s">
        <v>65</v>
      </c>
      <c r="AI10" s="1" t="s">
        <v>50</v>
      </c>
      <c r="AJ10" s="1" t="s">
        <v>66</v>
      </c>
      <c r="AK10" s="1" t="s">
        <v>162</v>
      </c>
      <c r="AL10" s="1" t="s">
        <v>163</v>
      </c>
    </row>
    <row r="11" spans="1:38" x14ac:dyDescent="0.3">
      <c r="A11" s="1" t="str">
        <f>HYPERLINK("https://hsdes.intel.com/resource/14013160712","14013160712")</f>
        <v>14013160712</v>
      </c>
      <c r="B11" s="1" t="s">
        <v>166</v>
      </c>
      <c r="C11" s="1" t="s">
        <v>1142</v>
      </c>
      <c r="E11" s="1" t="s">
        <v>53</v>
      </c>
      <c r="F11" s="1" t="s">
        <v>167</v>
      </c>
      <c r="G11" s="1" t="s">
        <v>36</v>
      </c>
      <c r="H11" s="1" t="s">
        <v>37</v>
      </c>
      <c r="I11" s="1" t="s">
        <v>38</v>
      </c>
      <c r="J11" s="1" t="s">
        <v>168</v>
      </c>
      <c r="K11" s="1">
        <v>9</v>
      </c>
      <c r="L11" s="1">
        <v>7</v>
      </c>
      <c r="M11" s="1" t="s">
        <v>169</v>
      </c>
      <c r="N11" s="1" t="s">
        <v>170</v>
      </c>
      <c r="O11" s="1" t="s">
        <v>171</v>
      </c>
      <c r="P11" s="1" t="s">
        <v>172</v>
      </c>
      <c r="Q11" s="1" t="s">
        <v>173</v>
      </c>
      <c r="R11" s="1" t="s">
        <v>169</v>
      </c>
      <c r="S11" s="1" t="s">
        <v>165</v>
      </c>
      <c r="U11" s="1" t="s">
        <v>53</v>
      </c>
      <c r="V11" s="1" t="s">
        <v>174</v>
      </c>
      <c r="W11" s="1" t="s">
        <v>44</v>
      </c>
      <c r="X11" s="1" t="s">
        <v>45</v>
      </c>
      <c r="Y11" s="1" t="s">
        <v>175</v>
      </c>
      <c r="Z11" s="1" t="s">
        <v>176</v>
      </c>
      <c r="AB11" s="1" t="s">
        <v>47</v>
      </c>
      <c r="AC11" s="1" t="s">
        <v>48</v>
      </c>
      <c r="AE11" s="1" t="s">
        <v>49</v>
      </c>
      <c r="AF11" s="1" t="s">
        <v>65</v>
      </c>
      <c r="AI11" s="1" t="s">
        <v>50</v>
      </c>
      <c r="AJ11" s="1" t="s">
        <v>177</v>
      </c>
      <c r="AK11" s="1" t="s">
        <v>178</v>
      </c>
      <c r="AL11" s="1" t="s">
        <v>179</v>
      </c>
    </row>
    <row r="12" spans="1:38" x14ac:dyDescent="0.3">
      <c r="A12" s="1" t="str">
        <f>HYPERLINK("https://hsdes.intel.com/resource/14013163180","14013163180")</f>
        <v>14013163180</v>
      </c>
      <c r="B12" s="1" t="s">
        <v>181</v>
      </c>
      <c r="C12" s="1" t="s">
        <v>1142</v>
      </c>
      <c r="E12" s="1" t="s">
        <v>34</v>
      </c>
      <c r="F12" s="1" t="s">
        <v>70</v>
      </c>
      <c r="G12" s="1" t="s">
        <v>36</v>
      </c>
      <c r="H12" s="1" t="s">
        <v>37</v>
      </c>
      <c r="I12" s="1" t="s">
        <v>38</v>
      </c>
      <c r="J12" s="1" t="s">
        <v>182</v>
      </c>
      <c r="K12" s="1">
        <v>130</v>
      </c>
      <c r="L12" s="1">
        <v>120</v>
      </c>
      <c r="M12" s="1" t="s">
        <v>183</v>
      </c>
      <c r="N12" s="1" t="s">
        <v>40</v>
      </c>
      <c r="O12" s="1" t="s">
        <v>184</v>
      </c>
      <c r="P12" s="1" t="s">
        <v>185</v>
      </c>
      <c r="Q12" s="1" t="s">
        <v>186</v>
      </c>
      <c r="R12" s="1" t="s">
        <v>183</v>
      </c>
      <c r="S12" s="1" t="s">
        <v>42</v>
      </c>
      <c r="U12" s="1" t="s">
        <v>43</v>
      </c>
      <c r="V12" s="1" t="s">
        <v>187</v>
      </c>
      <c r="W12" s="1" t="s">
        <v>44</v>
      </c>
      <c r="X12" s="1" t="s">
        <v>45</v>
      </c>
      <c r="Y12" s="1" t="s">
        <v>188</v>
      </c>
      <c r="Z12" s="1" t="s">
        <v>189</v>
      </c>
      <c r="AB12" s="1" t="s">
        <v>47</v>
      </c>
      <c r="AC12" s="1" t="s">
        <v>190</v>
      </c>
      <c r="AE12" s="1" t="s">
        <v>150</v>
      </c>
      <c r="AF12" s="1" t="s">
        <v>65</v>
      </c>
      <c r="AI12" s="1" t="s">
        <v>50</v>
      </c>
      <c r="AJ12" s="1" t="s">
        <v>66</v>
      </c>
      <c r="AK12" s="1" t="s">
        <v>191</v>
      </c>
      <c r="AL12" s="1" t="s">
        <v>192</v>
      </c>
    </row>
    <row r="13" spans="1:38" x14ac:dyDescent="0.3">
      <c r="A13" s="1" t="str">
        <f>HYPERLINK("https://hsdes.intel.com/resource/14013165663","14013165663")</f>
        <v>14013165663</v>
      </c>
      <c r="B13" s="1" t="s">
        <v>193</v>
      </c>
      <c r="C13" s="1" t="s">
        <v>1142</v>
      </c>
      <c r="E13" s="1" t="s">
        <v>53</v>
      </c>
      <c r="F13" s="1" t="s">
        <v>194</v>
      </c>
      <c r="G13" s="1" t="s">
        <v>36</v>
      </c>
      <c r="H13" s="1" t="s">
        <v>37</v>
      </c>
      <c r="I13" s="1" t="s">
        <v>38</v>
      </c>
      <c r="J13" s="1" t="s">
        <v>55</v>
      </c>
      <c r="K13" s="1">
        <v>20</v>
      </c>
      <c r="L13" s="1">
        <v>15</v>
      </c>
      <c r="M13" s="1" t="s">
        <v>195</v>
      </c>
      <c r="N13" s="1" t="s">
        <v>57</v>
      </c>
      <c r="O13" s="1" t="s">
        <v>196</v>
      </c>
      <c r="P13" s="1" t="s">
        <v>197</v>
      </c>
      <c r="Q13" s="1" t="s">
        <v>198</v>
      </c>
      <c r="R13" s="1" t="s">
        <v>195</v>
      </c>
      <c r="S13" s="1" t="s">
        <v>61</v>
      </c>
      <c r="U13" s="1" t="s">
        <v>53</v>
      </c>
      <c r="V13" s="1" t="s">
        <v>199</v>
      </c>
      <c r="W13" s="1" t="s">
        <v>44</v>
      </c>
      <c r="X13" s="1" t="s">
        <v>45</v>
      </c>
      <c r="Y13" s="1" t="s">
        <v>200</v>
      </c>
      <c r="Z13" s="1" t="s">
        <v>64</v>
      </c>
      <c r="AB13" s="1" t="s">
        <v>47</v>
      </c>
      <c r="AC13" s="1" t="s">
        <v>73</v>
      </c>
      <c r="AE13" s="1" t="s">
        <v>87</v>
      </c>
      <c r="AF13" s="1" t="s">
        <v>65</v>
      </c>
      <c r="AI13" s="1" t="s">
        <v>50</v>
      </c>
      <c r="AJ13" s="1" t="s">
        <v>201</v>
      </c>
      <c r="AK13" s="1" t="s">
        <v>202</v>
      </c>
      <c r="AL13" s="1" t="s">
        <v>203</v>
      </c>
    </row>
    <row r="14" spans="1:38" x14ac:dyDescent="0.3">
      <c r="A14" s="1" t="str">
        <f>HYPERLINK("https://hsdes.intel.com/resource/14013165665","14013165665")</f>
        <v>14013165665</v>
      </c>
      <c r="B14" s="1" t="s">
        <v>204</v>
      </c>
      <c r="C14" s="1" t="s">
        <v>1142</v>
      </c>
      <c r="E14" s="1" t="s">
        <v>53</v>
      </c>
      <c r="F14" s="1" t="s">
        <v>194</v>
      </c>
      <c r="G14" s="1" t="s">
        <v>36</v>
      </c>
      <c r="H14" s="1" t="s">
        <v>37</v>
      </c>
      <c r="I14" s="1" t="s">
        <v>38</v>
      </c>
      <c r="J14" s="1" t="s">
        <v>55</v>
      </c>
      <c r="K14" s="1">
        <v>20</v>
      </c>
      <c r="L14" s="1">
        <v>15</v>
      </c>
      <c r="M14" s="1" t="s">
        <v>205</v>
      </c>
      <c r="N14" s="1" t="s">
        <v>57</v>
      </c>
      <c r="O14" s="1" t="s">
        <v>196</v>
      </c>
      <c r="P14" s="1" t="s">
        <v>197</v>
      </c>
      <c r="Q14" s="1" t="s">
        <v>198</v>
      </c>
      <c r="R14" s="1" t="s">
        <v>205</v>
      </c>
      <c r="S14" s="1" t="s">
        <v>61</v>
      </c>
      <c r="U14" s="1" t="s">
        <v>53</v>
      </c>
      <c r="V14" s="1" t="s">
        <v>206</v>
      </c>
      <c r="W14" s="1" t="s">
        <v>44</v>
      </c>
      <c r="X14" s="1" t="s">
        <v>45</v>
      </c>
      <c r="Y14" s="1" t="s">
        <v>200</v>
      </c>
      <c r="Z14" s="1" t="s">
        <v>207</v>
      </c>
      <c r="AB14" s="1" t="s">
        <v>47</v>
      </c>
      <c r="AC14" s="1" t="s">
        <v>73</v>
      </c>
      <c r="AE14" s="1" t="s">
        <v>87</v>
      </c>
      <c r="AF14" s="1" t="s">
        <v>65</v>
      </c>
      <c r="AI14" s="1" t="s">
        <v>50</v>
      </c>
      <c r="AJ14" s="1" t="s">
        <v>201</v>
      </c>
      <c r="AK14" s="1" t="s">
        <v>208</v>
      </c>
      <c r="AL14" s="1" t="s">
        <v>209</v>
      </c>
    </row>
    <row r="15" spans="1:38" x14ac:dyDescent="0.3">
      <c r="A15" s="1" t="str">
        <f>HYPERLINK("https://hsdes.intel.com/resource/14013165673","14013165673")</f>
        <v>14013165673</v>
      </c>
      <c r="B15" s="1" t="s">
        <v>210</v>
      </c>
      <c r="C15" s="1" t="s">
        <v>1144</v>
      </c>
      <c r="E15" s="1" t="s">
        <v>53</v>
      </c>
      <c r="F15" s="1" t="s">
        <v>194</v>
      </c>
      <c r="G15" s="1" t="s">
        <v>36</v>
      </c>
      <c r="H15" s="1" t="s">
        <v>37</v>
      </c>
      <c r="I15" s="1" t="s">
        <v>38</v>
      </c>
      <c r="J15" s="1" t="s">
        <v>55</v>
      </c>
      <c r="K15" s="1">
        <v>20</v>
      </c>
      <c r="L15" s="1">
        <v>15</v>
      </c>
      <c r="M15" s="1" t="s">
        <v>211</v>
      </c>
      <c r="N15" s="1" t="s">
        <v>57</v>
      </c>
      <c r="O15" s="1" t="s">
        <v>196</v>
      </c>
      <c r="P15" s="1" t="s">
        <v>197</v>
      </c>
      <c r="Q15" s="1" t="s">
        <v>198</v>
      </c>
      <c r="R15" s="1" t="s">
        <v>211</v>
      </c>
      <c r="S15" s="1" t="s">
        <v>61</v>
      </c>
      <c r="U15" s="1" t="s">
        <v>53</v>
      </c>
      <c r="V15" s="1" t="s">
        <v>212</v>
      </c>
      <c r="W15" s="1" t="s">
        <v>44</v>
      </c>
      <c r="X15" s="1" t="s">
        <v>45</v>
      </c>
      <c r="Y15" s="1" t="s">
        <v>200</v>
      </c>
      <c r="Z15" s="1" t="s">
        <v>207</v>
      </c>
      <c r="AB15" s="1" t="s">
        <v>47</v>
      </c>
      <c r="AC15" s="1" t="s">
        <v>73</v>
      </c>
      <c r="AE15" s="1" t="s">
        <v>87</v>
      </c>
      <c r="AF15" s="1" t="s">
        <v>65</v>
      </c>
      <c r="AI15" s="1" t="s">
        <v>50</v>
      </c>
      <c r="AJ15" s="1" t="s">
        <v>201</v>
      </c>
      <c r="AK15" s="1" t="s">
        <v>213</v>
      </c>
      <c r="AL15" s="1" t="s">
        <v>209</v>
      </c>
    </row>
    <row r="16" spans="1:38" x14ac:dyDescent="0.3">
      <c r="A16" s="1" t="str">
        <f>HYPERLINK("https://hsdes.intel.com/resource/14013172868","14013172868")</f>
        <v>14013172868</v>
      </c>
      <c r="B16" s="1" t="s">
        <v>214</v>
      </c>
      <c r="C16" s="1" t="s">
        <v>1142</v>
      </c>
      <c r="E16" s="1" t="s">
        <v>215</v>
      </c>
      <c r="F16" s="1" t="s">
        <v>91</v>
      </c>
      <c r="G16" s="1" t="s">
        <v>36</v>
      </c>
      <c r="H16" s="1" t="s">
        <v>37</v>
      </c>
      <c r="I16" s="1" t="s">
        <v>38</v>
      </c>
      <c r="J16" s="1" t="s">
        <v>216</v>
      </c>
      <c r="K16" s="1">
        <v>12</v>
      </c>
      <c r="L16" s="1">
        <v>10</v>
      </c>
      <c r="M16" s="1" t="s">
        <v>217</v>
      </c>
      <c r="N16" s="1" t="s">
        <v>218</v>
      </c>
      <c r="O16" s="1" t="s">
        <v>219</v>
      </c>
      <c r="P16" s="1" t="s">
        <v>220</v>
      </c>
      <c r="Q16" s="1" t="s">
        <v>221</v>
      </c>
      <c r="R16" s="1" t="s">
        <v>217</v>
      </c>
      <c r="S16" s="1" t="s">
        <v>42</v>
      </c>
      <c r="U16" s="1" t="s">
        <v>222</v>
      </c>
      <c r="V16" s="1" t="s">
        <v>223</v>
      </c>
      <c r="W16" s="1" t="s">
        <v>44</v>
      </c>
      <c r="X16" s="1" t="s">
        <v>45</v>
      </c>
      <c r="Y16" s="1" t="s">
        <v>224</v>
      </c>
      <c r="Z16" s="1" t="s">
        <v>180</v>
      </c>
      <c r="AB16" s="1" t="s">
        <v>47</v>
      </c>
      <c r="AC16" s="1" t="s">
        <v>190</v>
      </c>
      <c r="AE16" s="1" t="s">
        <v>49</v>
      </c>
      <c r="AF16" s="1" t="s">
        <v>65</v>
      </c>
      <c r="AI16" s="1" t="s">
        <v>50</v>
      </c>
      <c r="AJ16" s="1" t="s">
        <v>66</v>
      </c>
      <c r="AK16" s="1" t="s">
        <v>225</v>
      </c>
      <c r="AL16" s="1" t="s">
        <v>226</v>
      </c>
    </row>
    <row r="17" spans="1:38" x14ac:dyDescent="0.3">
      <c r="A17" s="1" t="str">
        <f>HYPERLINK("https://hsdes.intel.com/resource/14013172875","14013172875")</f>
        <v>14013172875</v>
      </c>
      <c r="B17" s="1" t="s">
        <v>227</v>
      </c>
      <c r="C17" s="1" t="s">
        <v>1142</v>
      </c>
      <c r="E17" s="1" t="s">
        <v>215</v>
      </c>
      <c r="F17" s="1" t="s">
        <v>91</v>
      </c>
      <c r="G17" s="1" t="s">
        <v>36</v>
      </c>
      <c r="H17" s="1" t="s">
        <v>37</v>
      </c>
      <c r="I17" s="1" t="s">
        <v>38</v>
      </c>
      <c r="J17" s="1" t="s">
        <v>216</v>
      </c>
      <c r="K17" s="1">
        <v>10</v>
      </c>
      <c r="L17" s="1">
        <v>5</v>
      </c>
      <c r="M17" s="1" t="s">
        <v>228</v>
      </c>
      <c r="N17" s="1" t="s">
        <v>218</v>
      </c>
      <c r="O17" s="1" t="s">
        <v>229</v>
      </c>
      <c r="P17" s="1" t="s">
        <v>220</v>
      </c>
      <c r="Q17" s="1" t="s">
        <v>230</v>
      </c>
      <c r="R17" s="1" t="s">
        <v>228</v>
      </c>
      <c r="S17" s="1" t="s">
        <v>42</v>
      </c>
      <c r="U17" s="1" t="s">
        <v>222</v>
      </c>
      <c r="V17" s="1" t="s">
        <v>231</v>
      </c>
      <c r="W17" s="1" t="s">
        <v>44</v>
      </c>
      <c r="X17" s="1" t="s">
        <v>45</v>
      </c>
      <c r="Y17" s="1" t="s">
        <v>232</v>
      </c>
      <c r="Z17" s="1" t="s">
        <v>233</v>
      </c>
      <c r="AB17" s="1" t="s">
        <v>47</v>
      </c>
      <c r="AC17" s="1" t="s">
        <v>190</v>
      </c>
      <c r="AE17" s="1" t="s">
        <v>49</v>
      </c>
      <c r="AF17" s="1" t="s">
        <v>65</v>
      </c>
      <c r="AI17" s="1" t="s">
        <v>50</v>
      </c>
      <c r="AJ17" s="1" t="s">
        <v>66</v>
      </c>
      <c r="AK17" s="1" t="s">
        <v>234</v>
      </c>
      <c r="AL17" s="1" t="s">
        <v>235</v>
      </c>
    </row>
    <row r="18" spans="1:38" x14ac:dyDescent="0.3">
      <c r="A18" s="1" t="str">
        <f>HYPERLINK("https://hsdes.intel.com/resource/14013172888","14013172888")</f>
        <v>14013172888</v>
      </c>
      <c r="B18" s="1" t="s">
        <v>236</v>
      </c>
      <c r="C18" s="1" t="s">
        <v>1142</v>
      </c>
      <c r="E18" s="1" t="s">
        <v>215</v>
      </c>
      <c r="F18" s="1" t="s">
        <v>91</v>
      </c>
      <c r="G18" s="1" t="s">
        <v>36</v>
      </c>
      <c r="H18" s="1" t="s">
        <v>37</v>
      </c>
      <c r="I18" s="1" t="s">
        <v>38</v>
      </c>
      <c r="J18" s="1" t="s">
        <v>216</v>
      </c>
      <c r="K18" s="1">
        <v>12</v>
      </c>
      <c r="L18" s="1">
        <v>8</v>
      </c>
      <c r="M18" s="1" t="s">
        <v>237</v>
      </c>
      <c r="N18" s="1" t="s">
        <v>218</v>
      </c>
      <c r="O18" s="1" t="s">
        <v>238</v>
      </c>
      <c r="P18" s="1" t="s">
        <v>220</v>
      </c>
      <c r="Q18" s="1" t="s">
        <v>239</v>
      </c>
      <c r="R18" s="1" t="s">
        <v>237</v>
      </c>
      <c r="S18" s="1" t="s">
        <v>165</v>
      </c>
      <c r="U18" s="1" t="s">
        <v>222</v>
      </c>
      <c r="V18" s="1" t="s">
        <v>240</v>
      </c>
      <c r="W18" s="1" t="s">
        <v>44</v>
      </c>
      <c r="X18" s="1" t="s">
        <v>45</v>
      </c>
      <c r="Y18" s="1" t="s">
        <v>241</v>
      </c>
      <c r="Z18" s="1" t="s">
        <v>242</v>
      </c>
      <c r="AB18" s="1" t="s">
        <v>47</v>
      </c>
      <c r="AC18" s="1" t="s">
        <v>73</v>
      </c>
      <c r="AE18" s="1" t="s">
        <v>49</v>
      </c>
      <c r="AF18" s="1" t="s">
        <v>65</v>
      </c>
      <c r="AI18" s="1" t="s">
        <v>50</v>
      </c>
      <c r="AJ18" s="1" t="s">
        <v>66</v>
      </c>
      <c r="AK18" s="1" t="s">
        <v>243</v>
      </c>
      <c r="AL18" s="1" t="s">
        <v>244</v>
      </c>
    </row>
    <row r="19" spans="1:38" x14ac:dyDescent="0.3">
      <c r="A19" s="1" t="str">
        <f>HYPERLINK("https://hsdes.intel.com/resource/14013172956","14013172956")</f>
        <v>14013172956</v>
      </c>
      <c r="B19" s="1" t="s">
        <v>245</v>
      </c>
      <c r="C19" s="1" t="s">
        <v>1142</v>
      </c>
      <c r="E19" s="1" t="s">
        <v>246</v>
      </c>
      <c r="F19" s="1" t="s">
        <v>247</v>
      </c>
      <c r="G19" s="1" t="s">
        <v>36</v>
      </c>
      <c r="H19" s="1" t="s">
        <v>37</v>
      </c>
      <c r="I19" s="1" t="s">
        <v>38</v>
      </c>
      <c r="J19" s="1" t="s">
        <v>248</v>
      </c>
      <c r="K19" s="1">
        <v>60</v>
      </c>
      <c r="L19" s="1">
        <v>25</v>
      </c>
      <c r="M19" s="1" t="s">
        <v>249</v>
      </c>
      <c r="N19" s="1" t="s">
        <v>250</v>
      </c>
      <c r="O19" s="1" t="s">
        <v>251</v>
      </c>
      <c r="P19" s="1" t="s">
        <v>252</v>
      </c>
      <c r="Q19" s="1" t="s">
        <v>253</v>
      </c>
      <c r="R19" s="1" t="s">
        <v>249</v>
      </c>
      <c r="S19" s="1" t="s">
        <v>42</v>
      </c>
      <c r="U19" s="1" t="s">
        <v>246</v>
      </c>
      <c r="V19" s="1" t="s">
        <v>254</v>
      </c>
      <c r="W19" s="1" t="s">
        <v>44</v>
      </c>
      <c r="X19" s="1" t="s">
        <v>84</v>
      </c>
      <c r="Y19" s="1" t="s">
        <v>255</v>
      </c>
      <c r="Z19" s="1" t="s">
        <v>256</v>
      </c>
      <c r="AB19" s="1" t="s">
        <v>47</v>
      </c>
      <c r="AC19" s="1" t="s">
        <v>48</v>
      </c>
      <c r="AE19" s="1" t="s">
        <v>150</v>
      </c>
      <c r="AF19" s="1" t="s">
        <v>65</v>
      </c>
      <c r="AI19" s="1" t="s">
        <v>50</v>
      </c>
      <c r="AJ19" s="1" t="s">
        <v>66</v>
      </c>
      <c r="AK19" s="1" t="s">
        <v>257</v>
      </c>
      <c r="AL19" s="1" t="s">
        <v>258</v>
      </c>
    </row>
    <row r="20" spans="1:38" x14ac:dyDescent="0.3">
      <c r="A20" s="1" t="str">
        <f>HYPERLINK("https://hsdes.intel.com/resource/14013175857","14013175857")</f>
        <v>14013175857</v>
      </c>
      <c r="B20" s="1" t="s">
        <v>259</v>
      </c>
      <c r="C20" s="1" t="s">
        <v>1142</v>
      </c>
      <c r="E20" s="1" t="s">
        <v>53</v>
      </c>
      <c r="F20" s="1" t="s">
        <v>141</v>
      </c>
      <c r="G20" s="1" t="s">
        <v>36</v>
      </c>
      <c r="H20" s="1" t="s">
        <v>37</v>
      </c>
      <c r="I20" s="1" t="s">
        <v>38</v>
      </c>
      <c r="J20" s="1" t="s">
        <v>168</v>
      </c>
      <c r="K20" s="1">
        <v>4</v>
      </c>
      <c r="L20" s="1">
        <v>2</v>
      </c>
      <c r="M20" s="1" t="s">
        <v>260</v>
      </c>
      <c r="N20" s="1" t="s">
        <v>170</v>
      </c>
      <c r="O20" s="1" t="s">
        <v>261</v>
      </c>
      <c r="P20" s="1" t="s">
        <v>262</v>
      </c>
      <c r="Q20" s="1" t="s">
        <v>263</v>
      </c>
      <c r="R20" s="1" t="s">
        <v>260</v>
      </c>
      <c r="S20" s="1" t="s">
        <v>165</v>
      </c>
      <c r="U20" s="1" t="s">
        <v>53</v>
      </c>
      <c r="V20" s="1" t="s">
        <v>264</v>
      </c>
      <c r="W20" s="1" t="s">
        <v>44</v>
      </c>
      <c r="X20" s="1" t="s">
        <v>265</v>
      </c>
      <c r="Y20" s="1" t="s">
        <v>266</v>
      </c>
      <c r="Z20" s="1" t="s">
        <v>267</v>
      </c>
      <c r="AB20" s="1" t="s">
        <v>47</v>
      </c>
      <c r="AC20" s="1" t="s">
        <v>48</v>
      </c>
      <c r="AE20" s="1" t="s">
        <v>49</v>
      </c>
      <c r="AF20" s="1" t="s">
        <v>65</v>
      </c>
      <c r="AI20" s="1" t="s">
        <v>50</v>
      </c>
      <c r="AJ20" s="1" t="s">
        <v>268</v>
      </c>
      <c r="AK20" s="1" t="s">
        <v>269</v>
      </c>
      <c r="AL20" s="1" t="s">
        <v>270</v>
      </c>
    </row>
    <row r="21" spans="1:38" x14ac:dyDescent="0.3">
      <c r="A21" s="1" t="str">
        <f>HYPERLINK("https://hsdes.intel.com/resource/14013176664","14013176664")</f>
        <v>14013176664</v>
      </c>
      <c r="B21" s="1" t="s">
        <v>271</v>
      </c>
      <c r="C21" s="1" t="s">
        <v>1142</v>
      </c>
      <c r="E21" s="1" t="s">
        <v>43</v>
      </c>
      <c r="F21" s="1" t="s">
        <v>141</v>
      </c>
      <c r="G21" s="1" t="s">
        <v>36</v>
      </c>
      <c r="H21" s="1" t="s">
        <v>37</v>
      </c>
      <c r="I21" s="1" t="s">
        <v>38</v>
      </c>
      <c r="J21" s="1" t="s">
        <v>272</v>
      </c>
      <c r="K21" s="1">
        <v>40</v>
      </c>
      <c r="L21" s="1">
        <v>35</v>
      </c>
      <c r="M21" s="1" t="s">
        <v>273</v>
      </c>
      <c r="N21" s="1" t="s">
        <v>143</v>
      </c>
      <c r="O21" s="1" t="s">
        <v>274</v>
      </c>
      <c r="P21" s="1" t="s">
        <v>275</v>
      </c>
      <c r="Q21" s="1" t="s">
        <v>276</v>
      </c>
      <c r="R21" s="1" t="s">
        <v>273</v>
      </c>
      <c r="S21" s="1" t="s">
        <v>42</v>
      </c>
      <c r="U21" s="1" t="s">
        <v>43</v>
      </c>
      <c r="V21" s="1" t="s">
        <v>277</v>
      </c>
      <c r="W21" s="1" t="s">
        <v>44</v>
      </c>
      <c r="X21" s="1" t="s">
        <v>84</v>
      </c>
      <c r="Y21" s="1" t="s">
        <v>278</v>
      </c>
      <c r="Z21" s="1" t="s">
        <v>161</v>
      </c>
      <c r="AB21" s="1" t="s">
        <v>47</v>
      </c>
      <c r="AC21" s="1" t="s">
        <v>48</v>
      </c>
      <c r="AE21" s="1" t="s">
        <v>150</v>
      </c>
      <c r="AF21" s="1" t="s">
        <v>65</v>
      </c>
      <c r="AI21" s="1" t="s">
        <v>50</v>
      </c>
      <c r="AJ21" s="1" t="s">
        <v>66</v>
      </c>
      <c r="AK21" s="1" t="s">
        <v>279</v>
      </c>
      <c r="AL21" s="1" t="s">
        <v>280</v>
      </c>
    </row>
    <row r="22" spans="1:38" x14ac:dyDescent="0.3">
      <c r="A22" s="1" t="str">
        <f>HYPERLINK("https://hsdes.intel.com/resource/14013176673","14013176673")</f>
        <v>14013176673</v>
      </c>
      <c r="B22" s="1" t="s">
        <v>281</v>
      </c>
      <c r="C22" s="1" t="s">
        <v>1142</v>
      </c>
      <c r="E22" s="1" t="s">
        <v>43</v>
      </c>
      <c r="F22" s="1" t="s">
        <v>141</v>
      </c>
      <c r="G22" s="1" t="s">
        <v>36</v>
      </c>
      <c r="H22" s="1" t="s">
        <v>37</v>
      </c>
      <c r="I22" s="1" t="s">
        <v>38</v>
      </c>
      <c r="J22" s="1" t="s">
        <v>272</v>
      </c>
      <c r="K22" s="1">
        <v>50</v>
      </c>
      <c r="L22" s="1">
        <v>35</v>
      </c>
      <c r="M22" s="1" t="s">
        <v>282</v>
      </c>
      <c r="N22" s="1" t="s">
        <v>143</v>
      </c>
      <c r="O22" s="1" t="s">
        <v>283</v>
      </c>
      <c r="P22" s="1" t="s">
        <v>284</v>
      </c>
      <c r="Q22" s="1" t="s">
        <v>285</v>
      </c>
      <c r="R22" s="1" t="s">
        <v>282</v>
      </c>
      <c r="S22" s="1" t="s">
        <v>42</v>
      </c>
      <c r="U22" s="1" t="s">
        <v>43</v>
      </c>
      <c r="V22" s="1" t="s">
        <v>286</v>
      </c>
      <c r="W22" s="1" t="s">
        <v>44</v>
      </c>
      <c r="X22" s="1" t="s">
        <v>84</v>
      </c>
      <c r="Y22" s="1" t="s">
        <v>287</v>
      </c>
      <c r="Z22" s="1" t="s">
        <v>288</v>
      </c>
      <c r="AB22" s="1" t="s">
        <v>47</v>
      </c>
      <c r="AC22" s="1" t="s">
        <v>48</v>
      </c>
      <c r="AE22" s="1" t="s">
        <v>150</v>
      </c>
      <c r="AF22" s="1" t="s">
        <v>65</v>
      </c>
      <c r="AI22" s="1" t="s">
        <v>50</v>
      </c>
      <c r="AJ22" s="1" t="s">
        <v>66</v>
      </c>
      <c r="AK22" s="1" t="s">
        <v>289</v>
      </c>
      <c r="AL22" s="1" t="s">
        <v>290</v>
      </c>
    </row>
    <row r="23" spans="1:38" x14ac:dyDescent="0.3">
      <c r="A23" s="1" t="str">
        <f>HYPERLINK("https://hsdes.intel.com/resource/14013177662","14013177662")</f>
        <v>14013177662</v>
      </c>
      <c r="B23" s="1" t="s">
        <v>291</v>
      </c>
      <c r="C23" s="1" t="s">
        <v>1142</v>
      </c>
      <c r="E23" s="1" t="s">
        <v>246</v>
      </c>
      <c r="F23" s="1" t="s">
        <v>292</v>
      </c>
      <c r="G23" s="1" t="s">
        <v>36</v>
      </c>
      <c r="H23" s="1" t="s">
        <v>37</v>
      </c>
      <c r="I23" s="1" t="s">
        <v>38</v>
      </c>
      <c r="J23" s="1" t="s">
        <v>293</v>
      </c>
      <c r="K23" s="1">
        <v>10</v>
      </c>
      <c r="L23" s="1">
        <v>10</v>
      </c>
      <c r="M23" s="1" t="s">
        <v>294</v>
      </c>
      <c r="N23" s="1" t="s">
        <v>250</v>
      </c>
      <c r="O23" s="1" t="s">
        <v>295</v>
      </c>
      <c r="P23" s="1" t="s">
        <v>296</v>
      </c>
      <c r="Q23" s="1" t="s">
        <v>297</v>
      </c>
      <c r="R23" s="1" t="s">
        <v>294</v>
      </c>
      <c r="S23" s="1" t="s">
        <v>165</v>
      </c>
      <c r="U23" s="1" t="s">
        <v>246</v>
      </c>
      <c r="V23" s="1" t="s">
        <v>298</v>
      </c>
      <c r="W23" s="1" t="s">
        <v>44</v>
      </c>
      <c r="X23" s="1" t="s">
        <v>45</v>
      </c>
      <c r="Y23" s="1" t="s">
        <v>299</v>
      </c>
      <c r="Z23" s="1" t="s">
        <v>300</v>
      </c>
      <c r="AB23" s="1" t="s">
        <v>47</v>
      </c>
      <c r="AC23" s="1" t="s">
        <v>48</v>
      </c>
      <c r="AE23" s="1" t="s">
        <v>49</v>
      </c>
      <c r="AF23" s="1" t="s">
        <v>65</v>
      </c>
      <c r="AI23" s="1" t="s">
        <v>50</v>
      </c>
      <c r="AJ23" s="1" t="s">
        <v>66</v>
      </c>
      <c r="AK23" s="1" t="s">
        <v>301</v>
      </c>
      <c r="AL23" s="1" t="s">
        <v>302</v>
      </c>
    </row>
    <row r="24" spans="1:38" x14ac:dyDescent="0.3">
      <c r="A24" s="1" t="str">
        <f>HYPERLINK("https://hsdes.intel.com/resource/14013177670","14013177670")</f>
        <v>14013177670</v>
      </c>
      <c r="B24" s="1" t="s">
        <v>303</v>
      </c>
      <c r="C24" s="1" t="s">
        <v>1142</v>
      </c>
      <c r="E24" s="1" t="s">
        <v>246</v>
      </c>
      <c r="F24" s="1" t="s">
        <v>292</v>
      </c>
      <c r="G24" s="1" t="s">
        <v>36</v>
      </c>
      <c r="H24" s="1" t="s">
        <v>37</v>
      </c>
      <c r="I24" s="1" t="s">
        <v>38</v>
      </c>
      <c r="J24" s="1" t="s">
        <v>304</v>
      </c>
      <c r="K24" s="1">
        <v>35</v>
      </c>
      <c r="L24" s="1">
        <v>25</v>
      </c>
      <c r="M24" s="1" t="s">
        <v>305</v>
      </c>
      <c r="N24" s="1" t="s">
        <v>250</v>
      </c>
      <c r="O24" s="1" t="s">
        <v>306</v>
      </c>
      <c r="P24" s="1" t="s">
        <v>307</v>
      </c>
      <c r="Q24" s="1" t="s">
        <v>308</v>
      </c>
      <c r="R24" s="1" t="s">
        <v>305</v>
      </c>
      <c r="S24" s="1" t="s">
        <v>165</v>
      </c>
      <c r="U24" s="1" t="s">
        <v>246</v>
      </c>
      <c r="V24" s="1" t="s">
        <v>309</v>
      </c>
      <c r="W24" s="1" t="s">
        <v>44</v>
      </c>
      <c r="X24" s="1" t="s">
        <v>84</v>
      </c>
      <c r="Y24" s="1" t="s">
        <v>299</v>
      </c>
      <c r="Z24" s="1" t="s">
        <v>310</v>
      </c>
      <c r="AB24" s="1" t="s">
        <v>47</v>
      </c>
      <c r="AC24" s="1" t="s">
        <v>48</v>
      </c>
      <c r="AE24" s="1" t="s">
        <v>150</v>
      </c>
      <c r="AF24" s="1" t="s">
        <v>65</v>
      </c>
      <c r="AI24" s="1" t="s">
        <v>50</v>
      </c>
      <c r="AJ24" s="1" t="s">
        <v>66</v>
      </c>
      <c r="AK24" s="1" t="s">
        <v>311</v>
      </c>
      <c r="AL24" s="1" t="s">
        <v>312</v>
      </c>
    </row>
    <row r="25" spans="1:38" x14ac:dyDescent="0.3">
      <c r="A25" s="1" t="str">
        <f>HYPERLINK("https://hsdes.intel.com/resource/14013177681","14013177681")</f>
        <v>14013177681</v>
      </c>
      <c r="B25" s="1" t="s">
        <v>313</v>
      </c>
      <c r="C25" s="1" t="s">
        <v>1142</v>
      </c>
      <c r="E25" s="1" t="s">
        <v>246</v>
      </c>
      <c r="F25" s="1" t="s">
        <v>167</v>
      </c>
      <c r="G25" s="1" t="s">
        <v>36</v>
      </c>
      <c r="H25" s="1" t="s">
        <v>37</v>
      </c>
      <c r="I25" s="1" t="s">
        <v>38</v>
      </c>
      <c r="J25" s="1" t="s">
        <v>304</v>
      </c>
      <c r="K25" s="1">
        <v>20</v>
      </c>
      <c r="L25" s="1">
        <v>18</v>
      </c>
      <c r="M25" s="1" t="s">
        <v>314</v>
      </c>
      <c r="N25" s="1" t="s">
        <v>250</v>
      </c>
      <c r="O25" s="1" t="s">
        <v>315</v>
      </c>
      <c r="P25" s="1" t="s">
        <v>307</v>
      </c>
      <c r="Q25" s="1" t="s">
        <v>316</v>
      </c>
      <c r="R25" s="1" t="s">
        <v>314</v>
      </c>
      <c r="S25" s="1" t="s">
        <v>165</v>
      </c>
      <c r="U25" s="1" t="s">
        <v>246</v>
      </c>
      <c r="V25" s="1" t="s">
        <v>317</v>
      </c>
      <c r="W25" s="1" t="s">
        <v>44</v>
      </c>
      <c r="X25" s="1" t="s">
        <v>84</v>
      </c>
      <c r="Y25" s="1" t="s">
        <v>318</v>
      </c>
      <c r="Z25" s="1" t="s">
        <v>319</v>
      </c>
      <c r="AB25" s="1" t="s">
        <v>47</v>
      </c>
      <c r="AC25" s="1" t="s">
        <v>48</v>
      </c>
      <c r="AE25" s="1" t="s">
        <v>87</v>
      </c>
      <c r="AF25" s="1" t="s">
        <v>65</v>
      </c>
      <c r="AI25" s="1" t="s">
        <v>50</v>
      </c>
      <c r="AJ25" s="1" t="s">
        <v>66</v>
      </c>
      <c r="AK25" s="1" t="s">
        <v>320</v>
      </c>
      <c r="AL25" s="1" t="s">
        <v>321</v>
      </c>
    </row>
    <row r="26" spans="1:38" x14ac:dyDescent="0.3">
      <c r="A26" s="1" t="str">
        <f>HYPERLINK("https://hsdes.intel.com/resource/14013177965","14013177965")</f>
        <v>14013177965</v>
      </c>
      <c r="B26" s="1" t="s">
        <v>322</v>
      </c>
      <c r="C26" s="1" t="s">
        <v>1142</v>
      </c>
      <c r="E26" s="1" t="s">
        <v>246</v>
      </c>
      <c r="F26" s="1" t="s">
        <v>323</v>
      </c>
      <c r="G26" s="1" t="s">
        <v>36</v>
      </c>
      <c r="H26" s="1" t="s">
        <v>37</v>
      </c>
      <c r="I26" s="1" t="s">
        <v>38</v>
      </c>
      <c r="J26" s="1" t="s">
        <v>324</v>
      </c>
      <c r="K26" s="1">
        <v>15</v>
      </c>
      <c r="L26" s="1">
        <v>13</v>
      </c>
      <c r="M26" s="1" t="s">
        <v>325</v>
      </c>
      <c r="N26" s="1" t="s">
        <v>250</v>
      </c>
      <c r="O26" s="1" t="s">
        <v>326</v>
      </c>
      <c r="P26" s="1" t="s">
        <v>327</v>
      </c>
      <c r="Q26" s="1" t="s">
        <v>328</v>
      </c>
      <c r="R26" s="1" t="s">
        <v>325</v>
      </c>
      <c r="S26" s="1" t="s">
        <v>42</v>
      </c>
      <c r="U26" s="1" t="s">
        <v>246</v>
      </c>
      <c r="V26" s="1" t="s">
        <v>329</v>
      </c>
      <c r="W26" s="1" t="s">
        <v>44</v>
      </c>
      <c r="X26" s="1" t="s">
        <v>45</v>
      </c>
      <c r="Y26" s="1" t="s">
        <v>330</v>
      </c>
      <c r="Z26" s="1" t="s">
        <v>331</v>
      </c>
      <c r="AB26" s="1" t="s">
        <v>47</v>
      </c>
      <c r="AC26" s="1" t="s">
        <v>73</v>
      </c>
      <c r="AE26" s="1" t="s">
        <v>49</v>
      </c>
      <c r="AF26" s="1" t="s">
        <v>65</v>
      </c>
      <c r="AI26" s="1" t="s">
        <v>50</v>
      </c>
      <c r="AJ26" s="1" t="s">
        <v>51</v>
      </c>
      <c r="AK26" s="1" t="s">
        <v>332</v>
      </c>
      <c r="AL26" s="1" t="s">
        <v>333</v>
      </c>
    </row>
    <row r="27" spans="1:38" x14ac:dyDescent="0.3">
      <c r="A27" s="1" t="str">
        <f>HYPERLINK("https://hsdes.intel.com/resource/14013177968","14013177968")</f>
        <v>14013177968</v>
      </c>
      <c r="B27" s="1" t="s">
        <v>334</v>
      </c>
      <c r="C27" s="1" t="s">
        <v>1142</v>
      </c>
      <c r="E27" s="1" t="s">
        <v>246</v>
      </c>
      <c r="F27" s="1" t="s">
        <v>335</v>
      </c>
      <c r="G27" s="1" t="s">
        <v>36</v>
      </c>
      <c r="H27" s="1" t="s">
        <v>37</v>
      </c>
      <c r="I27" s="1" t="s">
        <v>38</v>
      </c>
      <c r="J27" s="1" t="s">
        <v>336</v>
      </c>
      <c r="K27" s="1">
        <v>30</v>
      </c>
      <c r="L27" s="1">
        <v>25</v>
      </c>
      <c r="M27" s="1" t="s">
        <v>337</v>
      </c>
      <c r="N27" s="1" t="s">
        <v>250</v>
      </c>
      <c r="O27" s="1" t="s">
        <v>338</v>
      </c>
      <c r="P27" s="1" t="s">
        <v>327</v>
      </c>
      <c r="Q27" s="1" t="s">
        <v>339</v>
      </c>
      <c r="R27" s="1" t="s">
        <v>337</v>
      </c>
      <c r="S27" s="1" t="s">
        <v>42</v>
      </c>
      <c r="U27" s="1" t="s">
        <v>246</v>
      </c>
      <c r="V27" s="1" t="s">
        <v>340</v>
      </c>
      <c r="W27" s="1" t="s">
        <v>44</v>
      </c>
      <c r="X27" s="1" t="s">
        <v>45</v>
      </c>
      <c r="Y27" s="1" t="s">
        <v>299</v>
      </c>
      <c r="Z27" s="1" t="s">
        <v>310</v>
      </c>
      <c r="AB27" s="1" t="s">
        <v>47</v>
      </c>
      <c r="AC27" s="1" t="s">
        <v>48</v>
      </c>
      <c r="AE27" s="1" t="s">
        <v>150</v>
      </c>
      <c r="AF27" s="1" t="s">
        <v>65</v>
      </c>
      <c r="AI27" s="1" t="s">
        <v>50</v>
      </c>
      <c r="AJ27" s="1" t="s">
        <v>66</v>
      </c>
      <c r="AK27" s="1" t="s">
        <v>341</v>
      </c>
      <c r="AL27" s="1" t="s">
        <v>342</v>
      </c>
    </row>
    <row r="28" spans="1:38" x14ac:dyDescent="0.3">
      <c r="A28" s="1" t="str">
        <f>HYPERLINK("https://hsdes.intel.com/resource/14013177978","14013177978")</f>
        <v>14013177978</v>
      </c>
      <c r="B28" s="1" t="s">
        <v>343</v>
      </c>
      <c r="C28" s="1" t="s">
        <v>1142</v>
      </c>
      <c r="E28" s="1" t="s">
        <v>246</v>
      </c>
      <c r="F28" s="1" t="s">
        <v>335</v>
      </c>
      <c r="G28" s="1" t="s">
        <v>36</v>
      </c>
      <c r="H28" s="1" t="s">
        <v>37</v>
      </c>
      <c r="I28" s="1" t="s">
        <v>38</v>
      </c>
      <c r="J28" s="1" t="s">
        <v>304</v>
      </c>
      <c r="K28" s="1">
        <v>40</v>
      </c>
      <c r="L28" s="1">
        <v>32</v>
      </c>
      <c r="M28" s="1" t="s">
        <v>344</v>
      </c>
      <c r="N28" s="1" t="s">
        <v>250</v>
      </c>
      <c r="O28" s="1" t="s">
        <v>345</v>
      </c>
      <c r="P28" s="1" t="s">
        <v>346</v>
      </c>
      <c r="Q28" s="1" t="s">
        <v>339</v>
      </c>
      <c r="R28" s="1" t="s">
        <v>344</v>
      </c>
      <c r="S28" s="1" t="s">
        <v>42</v>
      </c>
      <c r="U28" s="1" t="s">
        <v>246</v>
      </c>
      <c r="V28" s="1" t="s">
        <v>347</v>
      </c>
      <c r="W28" s="1" t="s">
        <v>44</v>
      </c>
      <c r="X28" s="1" t="s">
        <v>45</v>
      </c>
      <c r="Y28" s="1" t="s">
        <v>299</v>
      </c>
      <c r="Z28" s="1" t="s">
        <v>310</v>
      </c>
      <c r="AB28" s="1" t="s">
        <v>47</v>
      </c>
      <c r="AC28" s="1" t="s">
        <v>48</v>
      </c>
      <c r="AE28" s="1" t="s">
        <v>150</v>
      </c>
      <c r="AF28" s="1" t="s">
        <v>65</v>
      </c>
      <c r="AI28" s="1" t="s">
        <v>50</v>
      </c>
      <c r="AJ28" s="1" t="s">
        <v>66</v>
      </c>
      <c r="AK28" s="1" t="s">
        <v>348</v>
      </c>
      <c r="AL28" s="1" t="s">
        <v>349</v>
      </c>
    </row>
    <row r="29" spans="1:38" x14ac:dyDescent="0.3">
      <c r="A29" s="1" t="str">
        <f>HYPERLINK("https://hsdes.intel.com/resource/14013177989","14013177989")</f>
        <v>14013177989</v>
      </c>
      <c r="B29" s="1" t="s">
        <v>350</v>
      </c>
      <c r="C29" s="1" t="s">
        <v>1142</v>
      </c>
      <c r="E29" s="1" t="s">
        <v>246</v>
      </c>
      <c r="F29" s="1" t="s">
        <v>167</v>
      </c>
      <c r="G29" s="1" t="s">
        <v>36</v>
      </c>
      <c r="H29" s="1" t="s">
        <v>37</v>
      </c>
      <c r="I29" s="1" t="s">
        <v>38</v>
      </c>
      <c r="J29" s="1" t="s">
        <v>104</v>
      </c>
      <c r="K29" s="1">
        <v>15</v>
      </c>
      <c r="L29" s="1">
        <v>15</v>
      </c>
      <c r="M29" s="1" t="s">
        <v>351</v>
      </c>
      <c r="N29" s="1" t="s">
        <v>250</v>
      </c>
      <c r="O29" s="1" t="s">
        <v>352</v>
      </c>
      <c r="P29" s="1" t="s">
        <v>327</v>
      </c>
      <c r="Q29" s="1" t="s">
        <v>353</v>
      </c>
      <c r="R29" s="1" t="s">
        <v>351</v>
      </c>
      <c r="S29" s="1" t="s">
        <v>42</v>
      </c>
      <c r="U29" s="1" t="s">
        <v>246</v>
      </c>
      <c r="V29" s="1" t="s">
        <v>354</v>
      </c>
      <c r="W29" s="1" t="s">
        <v>44</v>
      </c>
      <c r="X29" s="1" t="s">
        <v>45</v>
      </c>
      <c r="Y29" s="1" t="s">
        <v>355</v>
      </c>
      <c r="Z29" s="1" t="s">
        <v>356</v>
      </c>
      <c r="AB29" s="1" t="s">
        <v>47</v>
      </c>
      <c r="AC29" s="1" t="s">
        <v>73</v>
      </c>
      <c r="AE29" s="1" t="s">
        <v>87</v>
      </c>
      <c r="AF29" s="1" t="s">
        <v>65</v>
      </c>
      <c r="AI29" s="1" t="s">
        <v>50</v>
      </c>
      <c r="AJ29" s="1" t="s">
        <v>66</v>
      </c>
      <c r="AK29" s="1" t="s">
        <v>357</v>
      </c>
      <c r="AL29" s="1" t="s">
        <v>358</v>
      </c>
    </row>
    <row r="30" spans="1:38" x14ac:dyDescent="0.3">
      <c r="A30" s="1" t="str">
        <f>HYPERLINK("https://hsdes.intel.com/resource/14013177993","14013177993")</f>
        <v>14013177993</v>
      </c>
      <c r="B30" s="1" t="s">
        <v>359</v>
      </c>
      <c r="C30" s="1" t="s">
        <v>1142</v>
      </c>
      <c r="E30" s="1" t="s">
        <v>246</v>
      </c>
      <c r="F30" s="1" t="s">
        <v>167</v>
      </c>
      <c r="G30" s="1" t="s">
        <v>36</v>
      </c>
      <c r="H30" s="1" t="s">
        <v>37</v>
      </c>
      <c r="I30" s="1" t="s">
        <v>38</v>
      </c>
      <c r="J30" s="1" t="s">
        <v>360</v>
      </c>
      <c r="K30" s="1">
        <v>40</v>
      </c>
      <c r="L30" s="1">
        <v>35</v>
      </c>
      <c r="M30" s="1" t="s">
        <v>361</v>
      </c>
      <c r="N30" s="1" t="s">
        <v>250</v>
      </c>
      <c r="O30" s="1" t="s">
        <v>362</v>
      </c>
      <c r="P30" s="1" t="s">
        <v>346</v>
      </c>
      <c r="Q30" s="1" t="s">
        <v>363</v>
      </c>
      <c r="R30" s="1" t="s">
        <v>361</v>
      </c>
      <c r="S30" s="1" t="s">
        <v>42</v>
      </c>
      <c r="U30" s="1" t="s">
        <v>246</v>
      </c>
      <c r="V30" s="1" t="s">
        <v>340</v>
      </c>
      <c r="W30" s="1" t="s">
        <v>44</v>
      </c>
      <c r="X30" s="1" t="s">
        <v>45</v>
      </c>
      <c r="Y30" s="1" t="s">
        <v>355</v>
      </c>
      <c r="Z30" s="1" t="s">
        <v>319</v>
      </c>
      <c r="AB30" s="1" t="s">
        <v>47</v>
      </c>
      <c r="AC30" s="1" t="s">
        <v>48</v>
      </c>
      <c r="AE30" s="1" t="s">
        <v>150</v>
      </c>
      <c r="AF30" s="1" t="s">
        <v>65</v>
      </c>
      <c r="AI30" s="1" t="s">
        <v>50</v>
      </c>
      <c r="AJ30" s="1" t="s">
        <v>66</v>
      </c>
      <c r="AK30" s="1" t="s">
        <v>364</v>
      </c>
      <c r="AL30" s="1" t="s">
        <v>365</v>
      </c>
    </row>
    <row r="31" spans="1:38" x14ac:dyDescent="0.3">
      <c r="A31" s="1" t="str">
        <f>HYPERLINK("https://hsdes.intel.com/resource/14013178532","14013178532")</f>
        <v>14013178532</v>
      </c>
      <c r="B31" s="1" t="s">
        <v>366</v>
      </c>
      <c r="C31" s="1" t="s">
        <v>1142</v>
      </c>
      <c r="E31" s="1" t="s">
        <v>246</v>
      </c>
      <c r="F31" s="1" t="s">
        <v>91</v>
      </c>
      <c r="G31" s="1" t="s">
        <v>36</v>
      </c>
      <c r="H31" s="1" t="s">
        <v>37</v>
      </c>
      <c r="I31" s="1" t="s">
        <v>38</v>
      </c>
      <c r="J31" s="1" t="s">
        <v>336</v>
      </c>
      <c r="K31" s="1">
        <v>20</v>
      </c>
      <c r="L31" s="1">
        <v>18</v>
      </c>
      <c r="M31" s="1" t="s">
        <v>367</v>
      </c>
      <c r="N31" s="1" t="s">
        <v>250</v>
      </c>
      <c r="O31" s="1" t="s">
        <v>368</v>
      </c>
      <c r="P31" s="1" t="s">
        <v>369</v>
      </c>
      <c r="Q31" s="1" t="s">
        <v>316</v>
      </c>
      <c r="R31" s="1" t="s">
        <v>367</v>
      </c>
      <c r="S31" s="1" t="s">
        <v>165</v>
      </c>
      <c r="U31" s="1" t="s">
        <v>246</v>
      </c>
      <c r="V31" s="1" t="s">
        <v>317</v>
      </c>
      <c r="W31" s="1" t="s">
        <v>44</v>
      </c>
      <c r="X31" s="1" t="s">
        <v>84</v>
      </c>
      <c r="Y31" s="1" t="s">
        <v>370</v>
      </c>
      <c r="Z31" s="1" t="s">
        <v>371</v>
      </c>
      <c r="AB31" s="1" t="s">
        <v>47</v>
      </c>
      <c r="AC31" s="1" t="s">
        <v>73</v>
      </c>
      <c r="AE31" s="1" t="s">
        <v>87</v>
      </c>
      <c r="AF31" s="1" t="s">
        <v>65</v>
      </c>
      <c r="AI31" s="1" t="s">
        <v>50</v>
      </c>
      <c r="AJ31" s="1" t="s">
        <v>66</v>
      </c>
      <c r="AK31" s="1" t="s">
        <v>372</v>
      </c>
      <c r="AL31" s="1" t="s">
        <v>373</v>
      </c>
    </row>
    <row r="32" spans="1:38" x14ac:dyDescent="0.3">
      <c r="A32" s="1" t="str">
        <f>HYPERLINK("https://hsdes.intel.com/resource/14013179167","14013179167")</f>
        <v>14013179167</v>
      </c>
      <c r="B32" s="1" t="s">
        <v>376</v>
      </c>
      <c r="C32" s="1" t="s">
        <v>1142</v>
      </c>
      <c r="E32" s="1" t="s">
        <v>246</v>
      </c>
      <c r="F32" s="1" t="s">
        <v>141</v>
      </c>
      <c r="G32" s="1" t="s">
        <v>36</v>
      </c>
      <c r="H32" s="1" t="s">
        <v>37</v>
      </c>
      <c r="I32" s="1" t="s">
        <v>38</v>
      </c>
      <c r="J32" s="1" t="s">
        <v>104</v>
      </c>
      <c r="K32" s="1">
        <v>10</v>
      </c>
      <c r="L32" s="1">
        <v>8</v>
      </c>
      <c r="M32" s="1" t="s">
        <v>377</v>
      </c>
      <c r="N32" s="1" t="s">
        <v>250</v>
      </c>
      <c r="O32" s="1" t="s">
        <v>378</v>
      </c>
      <c r="P32" s="1" t="s">
        <v>379</v>
      </c>
      <c r="Q32" s="1" t="s">
        <v>380</v>
      </c>
      <c r="R32" s="1" t="s">
        <v>377</v>
      </c>
      <c r="S32" s="1" t="s">
        <v>42</v>
      </c>
      <c r="U32" s="1" t="s">
        <v>246</v>
      </c>
      <c r="V32" s="1" t="s">
        <v>381</v>
      </c>
      <c r="W32" s="1" t="s">
        <v>44</v>
      </c>
      <c r="X32" s="1" t="s">
        <v>45</v>
      </c>
      <c r="Y32" s="1" t="s">
        <v>382</v>
      </c>
      <c r="Z32" s="1" t="s">
        <v>383</v>
      </c>
      <c r="AB32" s="1" t="s">
        <v>47</v>
      </c>
      <c r="AC32" s="1" t="s">
        <v>48</v>
      </c>
      <c r="AE32" s="1" t="s">
        <v>49</v>
      </c>
      <c r="AF32" s="1" t="s">
        <v>65</v>
      </c>
      <c r="AI32" s="1" t="s">
        <v>50</v>
      </c>
      <c r="AJ32" s="1" t="s">
        <v>66</v>
      </c>
      <c r="AK32" s="1" t="s">
        <v>384</v>
      </c>
      <c r="AL32" s="1" t="s">
        <v>385</v>
      </c>
    </row>
    <row r="33" spans="1:38" x14ac:dyDescent="0.3">
      <c r="A33" s="1" t="str">
        <f>HYPERLINK("https://hsdes.intel.com/resource/14013179274","14013179274")</f>
        <v>14013179274</v>
      </c>
      <c r="B33" s="1" t="s">
        <v>387</v>
      </c>
      <c r="C33" s="1" t="s">
        <v>1142</v>
      </c>
      <c r="E33" s="1" t="s">
        <v>388</v>
      </c>
      <c r="F33" s="1" t="s">
        <v>141</v>
      </c>
      <c r="G33" s="1" t="s">
        <v>36</v>
      </c>
      <c r="H33" s="1" t="s">
        <v>37</v>
      </c>
      <c r="I33" s="1" t="s">
        <v>38</v>
      </c>
      <c r="J33" s="1" t="s">
        <v>389</v>
      </c>
      <c r="K33" s="1">
        <v>20</v>
      </c>
      <c r="L33" s="1">
        <v>20</v>
      </c>
      <c r="M33" s="1" t="s">
        <v>390</v>
      </c>
      <c r="N33" s="1" t="s">
        <v>391</v>
      </c>
      <c r="O33" s="1" t="s">
        <v>392</v>
      </c>
      <c r="P33" s="1" t="s">
        <v>393</v>
      </c>
      <c r="Q33" s="1" t="s">
        <v>394</v>
      </c>
      <c r="R33" s="1" t="s">
        <v>390</v>
      </c>
      <c r="S33" s="1" t="s">
        <v>42</v>
      </c>
      <c r="U33" s="1" t="s">
        <v>222</v>
      </c>
      <c r="V33" s="1" t="s">
        <v>395</v>
      </c>
      <c r="W33" s="1" t="s">
        <v>44</v>
      </c>
      <c r="X33" s="1" t="s">
        <v>45</v>
      </c>
      <c r="Y33" s="1" t="s">
        <v>396</v>
      </c>
      <c r="Z33" s="1" t="s">
        <v>397</v>
      </c>
      <c r="AB33" s="1" t="s">
        <v>47</v>
      </c>
      <c r="AC33" s="1" t="s">
        <v>48</v>
      </c>
      <c r="AE33" s="1" t="s">
        <v>87</v>
      </c>
      <c r="AF33" s="1" t="s">
        <v>65</v>
      </c>
      <c r="AI33" s="1" t="s">
        <v>50</v>
      </c>
      <c r="AJ33" s="1" t="s">
        <v>51</v>
      </c>
      <c r="AK33" s="1" t="s">
        <v>398</v>
      </c>
      <c r="AL33" s="1" t="s">
        <v>399</v>
      </c>
    </row>
    <row r="34" spans="1:38" x14ac:dyDescent="0.3">
      <c r="A34" s="1" t="str">
        <f>HYPERLINK("https://hsdes.intel.com/resource/14013179310","14013179310")</f>
        <v>14013179310</v>
      </c>
      <c r="B34" s="1" t="s">
        <v>400</v>
      </c>
      <c r="C34" s="1" t="s">
        <v>1142</v>
      </c>
      <c r="E34" s="1" t="s">
        <v>43</v>
      </c>
      <c r="F34" s="1" t="s">
        <v>141</v>
      </c>
      <c r="G34" s="1" t="s">
        <v>36</v>
      </c>
      <c r="H34" s="1" t="s">
        <v>37</v>
      </c>
      <c r="I34" s="1" t="s">
        <v>38</v>
      </c>
      <c r="J34" s="1" t="s">
        <v>78</v>
      </c>
      <c r="K34" s="1">
        <v>15</v>
      </c>
      <c r="L34" s="1">
        <v>10</v>
      </c>
      <c r="M34" s="1" t="s">
        <v>401</v>
      </c>
      <c r="N34" s="1" t="s">
        <v>143</v>
      </c>
      <c r="O34" s="1" t="s">
        <v>402</v>
      </c>
      <c r="P34" s="1" t="s">
        <v>403</v>
      </c>
      <c r="Q34" s="1" t="s">
        <v>404</v>
      </c>
      <c r="R34" s="1" t="s">
        <v>401</v>
      </c>
      <c r="S34" s="1" t="s">
        <v>42</v>
      </c>
      <c r="U34" s="1" t="s">
        <v>43</v>
      </c>
      <c r="V34" s="1" t="s">
        <v>405</v>
      </c>
      <c r="W34" s="1" t="s">
        <v>44</v>
      </c>
      <c r="X34" s="1" t="s">
        <v>265</v>
      </c>
      <c r="Y34" s="1" t="s">
        <v>406</v>
      </c>
      <c r="Z34" s="1" t="s">
        <v>46</v>
      </c>
      <c r="AB34" s="1" t="s">
        <v>47</v>
      </c>
      <c r="AC34" s="1" t="s">
        <v>48</v>
      </c>
      <c r="AE34" s="1" t="s">
        <v>49</v>
      </c>
      <c r="AF34" s="1" t="s">
        <v>65</v>
      </c>
      <c r="AI34" s="1" t="s">
        <v>50</v>
      </c>
      <c r="AJ34" s="1" t="s">
        <v>66</v>
      </c>
      <c r="AK34" s="1" t="s">
        <v>407</v>
      </c>
      <c r="AL34" s="1" t="s">
        <v>408</v>
      </c>
    </row>
    <row r="35" spans="1:38" x14ac:dyDescent="0.3">
      <c r="A35" s="1" t="str">
        <f>HYPERLINK("https://hsdes.intel.com/resource/14013179329","14013179329")</f>
        <v>14013179329</v>
      </c>
      <c r="B35" s="1" t="s">
        <v>409</v>
      </c>
      <c r="C35" s="1" t="s">
        <v>1142</v>
      </c>
      <c r="E35" s="1" t="s">
        <v>43</v>
      </c>
      <c r="F35" s="1" t="s">
        <v>141</v>
      </c>
      <c r="G35" s="1" t="s">
        <v>36</v>
      </c>
      <c r="H35" s="1" t="s">
        <v>37</v>
      </c>
      <c r="I35" s="1" t="s">
        <v>38</v>
      </c>
      <c r="J35" s="1" t="s">
        <v>154</v>
      </c>
      <c r="K35" s="1">
        <v>30</v>
      </c>
      <c r="L35" s="1">
        <v>15</v>
      </c>
      <c r="M35" s="1" t="s">
        <v>410</v>
      </c>
      <c r="N35" s="1" t="s">
        <v>143</v>
      </c>
      <c r="O35" s="1" t="s">
        <v>411</v>
      </c>
      <c r="P35" s="1" t="s">
        <v>412</v>
      </c>
      <c r="Q35" s="1" t="s">
        <v>413</v>
      </c>
      <c r="R35" s="1" t="s">
        <v>410</v>
      </c>
      <c r="S35" s="1" t="s">
        <v>42</v>
      </c>
      <c r="U35" s="1" t="s">
        <v>43</v>
      </c>
      <c r="V35" s="1" t="s">
        <v>414</v>
      </c>
      <c r="W35" s="1" t="s">
        <v>44</v>
      </c>
      <c r="X35" s="1" t="s">
        <v>265</v>
      </c>
      <c r="Y35" s="1" t="s">
        <v>415</v>
      </c>
      <c r="Z35" s="1" t="s">
        <v>416</v>
      </c>
      <c r="AB35" s="1" t="s">
        <v>47</v>
      </c>
      <c r="AC35" s="1" t="s">
        <v>48</v>
      </c>
      <c r="AE35" s="1" t="s">
        <v>87</v>
      </c>
      <c r="AF35" s="1" t="s">
        <v>65</v>
      </c>
      <c r="AI35" s="1" t="s">
        <v>50</v>
      </c>
      <c r="AJ35" s="1" t="s">
        <v>66</v>
      </c>
      <c r="AK35" s="1" t="s">
        <v>417</v>
      </c>
      <c r="AL35" s="1" t="s">
        <v>418</v>
      </c>
    </row>
    <row r="36" spans="1:38" x14ac:dyDescent="0.3">
      <c r="A36" s="1" t="str">
        <f>HYPERLINK("https://hsdes.intel.com/resource/14013179332","14013179332")</f>
        <v>14013179332</v>
      </c>
      <c r="B36" s="1" t="s">
        <v>419</v>
      </c>
      <c r="C36" s="1" t="s">
        <v>1142</v>
      </c>
      <c r="E36" s="1" t="s">
        <v>43</v>
      </c>
      <c r="F36" s="1" t="s">
        <v>141</v>
      </c>
      <c r="G36" s="1" t="s">
        <v>36</v>
      </c>
      <c r="H36" s="1" t="s">
        <v>420</v>
      </c>
      <c r="I36" s="1" t="s">
        <v>38</v>
      </c>
      <c r="J36" s="1" t="s">
        <v>154</v>
      </c>
      <c r="K36" s="1">
        <v>25</v>
      </c>
      <c r="L36" s="1">
        <v>15</v>
      </c>
      <c r="M36" s="1" t="s">
        <v>421</v>
      </c>
      <c r="N36" s="1" t="s">
        <v>143</v>
      </c>
      <c r="O36" s="1" t="s">
        <v>422</v>
      </c>
      <c r="P36" s="1" t="s">
        <v>403</v>
      </c>
      <c r="Q36" s="1" t="s">
        <v>423</v>
      </c>
      <c r="R36" s="1" t="s">
        <v>421</v>
      </c>
      <c r="S36" s="1" t="s">
        <v>42</v>
      </c>
      <c r="U36" s="1" t="s">
        <v>43</v>
      </c>
      <c r="V36" s="1" t="s">
        <v>424</v>
      </c>
      <c r="W36" s="1" t="s">
        <v>44</v>
      </c>
      <c r="X36" s="1" t="s">
        <v>265</v>
      </c>
      <c r="Y36" s="1" t="s">
        <v>425</v>
      </c>
      <c r="Z36" s="1" t="s">
        <v>426</v>
      </c>
      <c r="AB36" s="1" t="s">
        <v>47</v>
      </c>
      <c r="AC36" s="1" t="s">
        <v>48</v>
      </c>
      <c r="AE36" s="1" t="s">
        <v>87</v>
      </c>
      <c r="AF36" s="1" t="s">
        <v>65</v>
      </c>
      <c r="AI36" s="1" t="s">
        <v>50</v>
      </c>
      <c r="AJ36" s="1" t="s">
        <v>66</v>
      </c>
      <c r="AK36" s="1" t="s">
        <v>427</v>
      </c>
      <c r="AL36" s="1" t="s">
        <v>428</v>
      </c>
    </row>
    <row r="37" spans="1:38" x14ac:dyDescent="0.3">
      <c r="A37" s="1" t="str">
        <f>HYPERLINK("https://hsdes.intel.com/resource/14013179421","14013179421")</f>
        <v>14013179421</v>
      </c>
      <c r="B37" s="1" t="s">
        <v>429</v>
      </c>
      <c r="C37" s="1" t="s">
        <v>1142</v>
      </c>
      <c r="E37" s="1" t="s">
        <v>43</v>
      </c>
      <c r="F37" s="1" t="s">
        <v>91</v>
      </c>
      <c r="G37" s="1" t="s">
        <v>36</v>
      </c>
      <c r="H37" s="1" t="s">
        <v>37</v>
      </c>
      <c r="I37" s="1" t="s">
        <v>38</v>
      </c>
      <c r="J37" s="1" t="s">
        <v>104</v>
      </c>
      <c r="K37" s="1">
        <v>10</v>
      </c>
      <c r="L37" s="1">
        <v>8</v>
      </c>
      <c r="M37" s="1" t="s">
        <v>430</v>
      </c>
      <c r="N37" s="1" t="s">
        <v>106</v>
      </c>
      <c r="O37" s="1" t="s">
        <v>431</v>
      </c>
      <c r="P37" s="1" t="s">
        <v>432</v>
      </c>
      <c r="Q37" s="1" t="s">
        <v>433</v>
      </c>
      <c r="R37" s="1" t="s">
        <v>430</v>
      </c>
      <c r="S37" s="1" t="s">
        <v>42</v>
      </c>
      <c r="U37" s="1" t="s">
        <v>110</v>
      </c>
      <c r="V37" s="1" t="s">
        <v>434</v>
      </c>
      <c r="W37" s="1" t="s">
        <v>44</v>
      </c>
      <c r="X37" s="1" t="s">
        <v>265</v>
      </c>
      <c r="Y37" s="1" t="s">
        <v>435</v>
      </c>
      <c r="Z37" s="1" t="s">
        <v>436</v>
      </c>
      <c r="AB37" s="1" t="s">
        <v>47</v>
      </c>
      <c r="AC37" s="1" t="s">
        <v>190</v>
      </c>
      <c r="AE37" s="1" t="s">
        <v>49</v>
      </c>
      <c r="AF37" s="1" t="s">
        <v>65</v>
      </c>
      <c r="AI37" s="1" t="s">
        <v>50</v>
      </c>
      <c r="AJ37" s="1" t="s">
        <v>66</v>
      </c>
      <c r="AK37" s="1" t="s">
        <v>437</v>
      </c>
      <c r="AL37" s="1" t="s">
        <v>438</v>
      </c>
    </row>
    <row r="38" spans="1:38" x14ac:dyDescent="0.3">
      <c r="A38" s="1" t="str">
        <f>HYPERLINK("https://hsdes.intel.com/resource/14013180376","14013180376")</f>
        <v>14013180376</v>
      </c>
      <c r="B38" s="1" t="s">
        <v>439</v>
      </c>
      <c r="C38" s="1" t="s">
        <v>1142</v>
      </c>
      <c r="E38" s="1" t="s">
        <v>53</v>
      </c>
      <c r="F38" s="1" t="s">
        <v>91</v>
      </c>
      <c r="G38" s="1" t="s">
        <v>36</v>
      </c>
      <c r="H38" s="1" t="s">
        <v>37</v>
      </c>
      <c r="I38" s="1" t="s">
        <v>38</v>
      </c>
      <c r="J38" s="1" t="s">
        <v>55</v>
      </c>
      <c r="K38" s="1">
        <v>10</v>
      </c>
      <c r="L38" s="1">
        <v>5</v>
      </c>
      <c r="M38" s="1" t="s">
        <v>440</v>
      </c>
      <c r="N38" s="1" t="s">
        <v>57</v>
      </c>
      <c r="O38" s="1" t="s">
        <v>441</v>
      </c>
      <c r="P38" s="1" t="s">
        <v>442</v>
      </c>
      <c r="Q38" s="1" t="s">
        <v>443</v>
      </c>
      <c r="R38" s="1" t="s">
        <v>440</v>
      </c>
      <c r="S38" s="1" t="s">
        <v>61</v>
      </c>
      <c r="U38" s="1" t="s">
        <v>53</v>
      </c>
      <c r="V38" s="1" t="s">
        <v>444</v>
      </c>
      <c r="W38" s="1" t="s">
        <v>445</v>
      </c>
      <c r="X38" s="1" t="s">
        <v>45</v>
      </c>
      <c r="Y38" s="1" t="s">
        <v>446</v>
      </c>
      <c r="Z38" s="1" t="s">
        <v>447</v>
      </c>
      <c r="AB38" s="1" t="s">
        <v>47</v>
      </c>
      <c r="AC38" s="1" t="s">
        <v>48</v>
      </c>
      <c r="AE38" s="1" t="s">
        <v>49</v>
      </c>
      <c r="AF38" s="1" t="s">
        <v>65</v>
      </c>
      <c r="AI38" s="1" t="s">
        <v>50</v>
      </c>
      <c r="AJ38" s="1" t="s">
        <v>66</v>
      </c>
      <c r="AK38" s="1" t="s">
        <v>448</v>
      </c>
      <c r="AL38" s="1" t="s">
        <v>449</v>
      </c>
    </row>
    <row r="39" spans="1:38" x14ac:dyDescent="0.3">
      <c r="A39" s="1" t="str">
        <f>HYPERLINK("https://hsdes.intel.com/resource/14013183771","14013183771")</f>
        <v>14013183771</v>
      </c>
      <c r="B39" s="1" t="s">
        <v>452</v>
      </c>
      <c r="C39" s="1" t="s">
        <v>1142</v>
      </c>
      <c r="E39" s="1" t="s">
        <v>246</v>
      </c>
      <c r="F39" s="1" t="s">
        <v>126</v>
      </c>
      <c r="G39" s="1" t="s">
        <v>36</v>
      </c>
      <c r="H39" s="1" t="s">
        <v>37</v>
      </c>
      <c r="I39" s="1" t="s">
        <v>38</v>
      </c>
      <c r="J39" s="1" t="s">
        <v>104</v>
      </c>
      <c r="K39" s="1">
        <v>10</v>
      </c>
      <c r="L39" s="1">
        <v>8</v>
      </c>
      <c r="M39" s="1" t="s">
        <v>453</v>
      </c>
      <c r="N39" s="1" t="s">
        <v>250</v>
      </c>
      <c r="O39" s="1" t="s">
        <v>454</v>
      </c>
      <c r="P39" s="1" t="s">
        <v>455</v>
      </c>
      <c r="Q39" s="1" t="s">
        <v>456</v>
      </c>
      <c r="R39" s="1" t="s">
        <v>453</v>
      </c>
      <c r="S39" s="1" t="s">
        <v>165</v>
      </c>
      <c r="U39" s="1" t="s">
        <v>246</v>
      </c>
      <c r="V39" s="1" t="s">
        <v>457</v>
      </c>
      <c r="W39" s="1" t="s">
        <v>44</v>
      </c>
      <c r="X39" s="1" t="s">
        <v>45</v>
      </c>
      <c r="Y39" s="1" t="s">
        <v>458</v>
      </c>
      <c r="Z39" s="1" t="s">
        <v>451</v>
      </c>
      <c r="AB39" s="1" t="s">
        <v>47</v>
      </c>
      <c r="AC39" s="1" t="s">
        <v>73</v>
      </c>
      <c r="AE39" s="1" t="s">
        <v>49</v>
      </c>
      <c r="AF39" s="1" t="s">
        <v>65</v>
      </c>
      <c r="AI39" s="1" t="s">
        <v>50</v>
      </c>
      <c r="AJ39" s="1" t="s">
        <v>66</v>
      </c>
      <c r="AK39" s="1" t="s">
        <v>459</v>
      </c>
      <c r="AL39" s="1" t="s">
        <v>460</v>
      </c>
    </row>
    <row r="40" spans="1:38" x14ac:dyDescent="0.3">
      <c r="A40" s="1" t="str">
        <f>HYPERLINK("https://hsdes.intel.com/resource/14013184326","14013184326")</f>
        <v>14013184326</v>
      </c>
      <c r="B40" s="1" t="s">
        <v>461</v>
      </c>
      <c r="C40" s="1" t="s">
        <v>1142</v>
      </c>
      <c r="E40" s="1" t="s">
        <v>53</v>
      </c>
      <c r="F40" s="1" t="s">
        <v>126</v>
      </c>
      <c r="G40" s="1" t="s">
        <v>36</v>
      </c>
      <c r="H40" s="1" t="s">
        <v>37</v>
      </c>
      <c r="I40" s="1" t="s">
        <v>38</v>
      </c>
      <c r="J40" s="1" t="s">
        <v>462</v>
      </c>
      <c r="K40" s="1">
        <v>6</v>
      </c>
      <c r="L40" s="1">
        <v>3</v>
      </c>
      <c r="M40" s="1" t="s">
        <v>463</v>
      </c>
      <c r="N40" s="1" t="s">
        <v>170</v>
      </c>
      <c r="O40" s="1" t="s">
        <v>464</v>
      </c>
      <c r="P40" s="1" t="s">
        <v>465</v>
      </c>
      <c r="Q40" s="1" t="s">
        <v>466</v>
      </c>
      <c r="R40" s="1" t="s">
        <v>463</v>
      </c>
      <c r="S40" s="1" t="s">
        <v>165</v>
      </c>
      <c r="U40" s="1" t="s">
        <v>53</v>
      </c>
      <c r="V40" s="1" t="s">
        <v>467</v>
      </c>
      <c r="W40" s="1" t="s">
        <v>44</v>
      </c>
      <c r="X40" s="1" t="s">
        <v>45</v>
      </c>
      <c r="Y40" s="1" t="s">
        <v>468</v>
      </c>
      <c r="Z40" s="1" t="s">
        <v>469</v>
      </c>
      <c r="AB40" s="1" t="s">
        <v>47</v>
      </c>
      <c r="AC40" s="1" t="s">
        <v>48</v>
      </c>
      <c r="AE40" s="1" t="s">
        <v>49</v>
      </c>
      <c r="AF40" s="1" t="s">
        <v>65</v>
      </c>
      <c r="AI40" s="1" t="s">
        <v>50</v>
      </c>
      <c r="AJ40" s="1" t="s">
        <v>470</v>
      </c>
      <c r="AK40" s="1" t="s">
        <v>471</v>
      </c>
      <c r="AL40" s="1" t="s">
        <v>472</v>
      </c>
    </row>
    <row r="41" spans="1:38" x14ac:dyDescent="0.3">
      <c r="A41" s="1" t="str">
        <f>HYPERLINK("https://hsdes.intel.com/resource/14013184525","14013184525")</f>
        <v>14013184525</v>
      </c>
      <c r="B41" s="1" t="s">
        <v>473</v>
      </c>
      <c r="C41" s="1" t="s">
        <v>1142</v>
      </c>
      <c r="E41" s="1" t="s">
        <v>34</v>
      </c>
      <c r="F41" s="1" t="s">
        <v>91</v>
      </c>
      <c r="G41" s="1" t="s">
        <v>36</v>
      </c>
      <c r="H41" s="1" t="s">
        <v>474</v>
      </c>
      <c r="I41" s="1" t="s">
        <v>38</v>
      </c>
      <c r="J41" s="1" t="s">
        <v>78</v>
      </c>
      <c r="K41" s="1">
        <v>10</v>
      </c>
      <c r="L41" s="1">
        <v>8</v>
      </c>
      <c r="M41" s="1" t="s">
        <v>475</v>
      </c>
      <c r="N41" s="1" t="s">
        <v>40</v>
      </c>
      <c r="O41" s="1" t="s">
        <v>476</v>
      </c>
      <c r="P41" s="1" t="s">
        <v>477</v>
      </c>
      <c r="Q41" s="1" t="s">
        <v>478</v>
      </c>
      <c r="R41" s="1" t="s">
        <v>475</v>
      </c>
      <c r="S41" s="1" t="s">
        <v>42</v>
      </c>
      <c r="U41" s="1" t="s">
        <v>43</v>
      </c>
      <c r="V41" s="1" t="s">
        <v>479</v>
      </c>
      <c r="W41" s="1" t="s">
        <v>44</v>
      </c>
      <c r="X41" s="1" t="s">
        <v>45</v>
      </c>
      <c r="Y41" s="1" t="s">
        <v>480</v>
      </c>
      <c r="Z41" s="1" t="s">
        <v>481</v>
      </c>
      <c r="AB41" s="1" t="s">
        <v>47</v>
      </c>
      <c r="AC41" s="1" t="s">
        <v>48</v>
      </c>
      <c r="AE41" s="1" t="s">
        <v>49</v>
      </c>
      <c r="AF41" s="1" t="s">
        <v>65</v>
      </c>
      <c r="AI41" s="1" t="s">
        <v>50</v>
      </c>
      <c r="AJ41" s="1" t="s">
        <v>51</v>
      </c>
      <c r="AK41" s="1" t="s">
        <v>482</v>
      </c>
      <c r="AL41" s="1" t="s">
        <v>483</v>
      </c>
    </row>
    <row r="42" spans="1:38" x14ac:dyDescent="0.3">
      <c r="A42" s="1" t="str">
        <f>HYPERLINK("https://hsdes.intel.com/resource/14013184603","14013184603")</f>
        <v>14013184603</v>
      </c>
      <c r="B42" s="1" t="s">
        <v>484</v>
      </c>
      <c r="C42" s="1" t="s">
        <v>1142</v>
      </c>
      <c r="E42" s="1" t="s">
        <v>34</v>
      </c>
      <c r="F42" s="1" t="s">
        <v>35</v>
      </c>
      <c r="G42" s="1" t="s">
        <v>36</v>
      </c>
      <c r="H42" s="1" t="s">
        <v>37</v>
      </c>
      <c r="I42" s="1" t="s">
        <v>38</v>
      </c>
      <c r="J42" s="1" t="s">
        <v>78</v>
      </c>
      <c r="K42" s="1">
        <v>5</v>
      </c>
      <c r="L42" s="1">
        <v>3</v>
      </c>
      <c r="M42" s="1" t="s">
        <v>485</v>
      </c>
      <c r="N42" s="1" t="s">
        <v>94</v>
      </c>
      <c r="O42" s="1" t="s">
        <v>486</v>
      </c>
      <c r="P42" s="1" t="s">
        <v>41</v>
      </c>
      <c r="Q42" s="1" t="s">
        <v>487</v>
      </c>
      <c r="R42" s="1" t="s">
        <v>485</v>
      </c>
      <c r="S42" s="1" t="s">
        <v>42</v>
      </c>
      <c r="U42" s="1" t="s">
        <v>43</v>
      </c>
      <c r="V42" s="1" t="s">
        <v>488</v>
      </c>
      <c r="W42" s="1" t="s">
        <v>44</v>
      </c>
      <c r="X42" s="1" t="s">
        <v>45</v>
      </c>
      <c r="Y42" s="1" t="s">
        <v>386</v>
      </c>
      <c r="Z42" s="1" t="s">
        <v>46</v>
      </c>
      <c r="AB42" s="1" t="s">
        <v>47</v>
      </c>
      <c r="AC42" s="1" t="s">
        <v>48</v>
      </c>
      <c r="AE42" s="1" t="s">
        <v>49</v>
      </c>
      <c r="AF42" s="1" t="s">
        <v>65</v>
      </c>
      <c r="AI42" s="1" t="s">
        <v>50</v>
      </c>
      <c r="AJ42" s="1" t="s">
        <v>66</v>
      </c>
      <c r="AK42" s="1" t="s">
        <v>489</v>
      </c>
      <c r="AL42" s="1" t="s">
        <v>490</v>
      </c>
    </row>
    <row r="43" spans="1:38" x14ac:dyDescent="0.3">
      <c r="A43" s="1" t="str">
        <f>HYPERLINK("https://hsdes.intel.com/resource/14013184731","14013184731")</f>
        <v>14013184731</v>
      </c>
      <c r="B43" s="1" t="s">
        <v>492</v>
      </c>
      <c r="C43" s="1" t="s">
        <v>1142</v>
      </c>
      <c r="E43" s="1" t="s">
        <v>53</v>
      </c>
      <c r="F43" s="1" t="s">
        <v>91</v>
      </c>
      <c r="G43" s="1" t="s">
        <v>36</v>
      </c>
      <c r="H43" s="1" t="s">
        <v>37</v>
      </c>
      <c r="I43" s="1" t="s">
        <v>38</v>
      </c>
      <c r="J43" s="1" t="s">
        <v>493</v>
      </c>
      <c r="K43" s="1">
        <v>8</v>
      </c>
      <c r="L43" s="1">
        <v>5</v>
      </c>
      <c r="M43" s="1" t="s">
        <v>494</v>
      </c>
      <c r="N43" s="1" t="s">
        <v>170</v>
      </c>
      <c r="O43" s="1" t="s">
        <v>495</v>
      </c>
      <c r="P43" s="1" t="s">
        <v>496</v>
      </c>
      <c r="Q43" s="1" t="s">
        <v>497</v>
      </c>
      <c r="R43" s="1" t="s">
        <v>494</v>
      </c>
      <c r="S43" s="1" t="s">
        <v>165</v>
      </c>
      <c r="U43" s="1" t="s">
        <v>53</v>
      </c>
      <c r="V43" s="1" t="s">
        <v>498</v>
      </c>
      <c r="W43" s="1" t="s">
        <v>44</v>
      </c>
      <c r="X43" s="1" t="s">
        <v>45</v>
      </c>
      <c r="Y43" s="1" t="s">
        <v>499</v>
      </c>
      <c r="Z43" s="1" t="s">
        <v>500</v>
      </c>
      <c r="AB43" s="1" t="s">
        <v>47</v>
      </c>
      <c r="AC43" s="1" t="s">
        <v>73</v>
      </c>
      <c r="AE43" s="1" t="s">
        <v>49</v>
      </c>
      <c r="AF43" s="1" t="s">
        <v>65</v>
      </c>
      <c r="AI43" s="1" t="s">
        <v>50</v>
      </c>
      <c r="AJ43" s="1" t="s">
        <v>66</v>
      </c>
      <c r="AK43" s="1" t="s">
        <v>501</v>
      </c>
      <c r="AL43" s="1" t="s">
        <v>502</v>
      </c>
    </row>
    <row r="44" spans="1:38" x14ac:dyDescent="0.3">
      <c r="A44" s="1" t="str">
        <f>HYPERLINK("https://hsdes.intel.com/resource/14013184823","14013184823")</f>
        <v>14013184823</v>
      </c>
      <c r="B44" s="1" t="s">
        <v>503</v>
      </c>
      <c r="C44" s="1" t="s">
        <v>1142</v>
      </c>
      <c r="E44" s="1" t="s">
        <v>34</v>
      </c>
      <c r="F44" s="1" t="s">
        <v>91</v>
      </c>
      <c r="G44" s="1" t="s">
        <v>36</v>
      </c>
      <c r="H44" s="1" t="s">
        <v>37</v>
      </c>
      <c r="I44" s="1" t="s">
        <v>38</v>
      </c>
      <c r="J44" s="1" t="s">
        <v>78</v>
      </c>
      <c r="K44" s="1">
        <v>5</v>
      </c>
      <c r="L44" s="1">
        <v>3</v>
      </c>
      <c r="M44" s="1" t="s">
        <v>504</v>
      </c>
      <c r="N44" s="1" t="s">
        <v>94</v>
      </c>
      <c r="O44" s="1" t="s">
        <v>505</v>
      </c>
      <c r="P44" s="1" t="s">
        <v>41</v>
      </c>
      <c r="Q44" s="1" t="s">
        <v>506</v>
      </c>
      <c r="R44" s="1" t="s">
        <v>504</v>
      </c>
      <c r="S44" s="1" t="s">
        <v>42</v>
      </c>
      <c r="U44" s="1" t="s">
        <v>43</v>
      </c>
      <c r="V44" s="1" t="s">
        <v>507</v>
      </c>
      <c r="W44" s="1" t="s">
        <v>44</v>
      </c>
      <c r="X44" s="1" t="s">
        <v>45</v>
      </c>
      <c r="Y44" s="1" t="s">
        <v>508</v>
      </c>
      <c r="Z44" s="1" t="s">
        <v>397</v>
      </c>
      <c r="AB44" s="1" t="s">
        <v>47</v>
      </c>
      <c r="AC44" s="1" t="s">
        <v>73</v>
      </c>
      <c r="AE44" s="1" t="s">
        <v>49</v>
      </c>
      <c r="AF44" s="1" t="s">
        <v>65</v>
      </c>
      <c r="AI44" s="1" t="s">
        <v>50</v>
      </c>
      <c r="AJ44" s="1" t="s">
        <v>66</v>
      </c>
      <c r="AK44" s="1" t="s">
        <v>509</v>
      </c>
      <c r="AL44" s="1" t="s">
        <v>510</v>
      </c>
    </row>
    <row r="45" spans="1:38" x14ac:dyDescent="0.3">
      <c r="A45" s="1" t="str">
        <f>HYPERLINK("https://hsdes.intel.com/resource/14013184835","14013184835")</f>
        <v>14013184835</v>
      </c>
      <c r="B45" s="1" t="s">
        <v>512</v>
      </c>
      <c r="C45" s="1" t="s">
        <v>1142</v>
      </c>
      <c r="E45" s="1" t="s">
        <v>34</v>
      </c>
      <c r="F45" s="1" t="s">
        <v>126</v>
      </c>
      <c r="G45" s="1" t="s">
        <v>36</v>
      </c>
      <c r="H45" s="1" t="s">
        <v>37</v>
      </c>
      <c r="I45" s="1" t="s">
        <v>38</v>
      </c>
      <c r="J45" s="1" t="s">
        <v>39</v>
      </c>
      <c r="K45" s="1">
        <v>6</v>
      </c>
      <c r="L45" s="1">
        <v>4</v>
      </c>
      <c r="M45" s="1" t="s">
        <v>513</v>
      </c>
      <c r="N45" s="1" t="s">
        <v>94</v>
      </c>
      <c r="O45" s="1" t="s">
        <v>514</v>
      </c>
      <c r="P45" s="1" t="s">
        <v>131</v>
      </c>
      <c r="Q45" s="1" t="s">
        <v>515</v>
      </c>
      <c r="R45" s="1" t="s">
        <v>513</v>
      </c>
      <c r="S45" s="1" t="s">
        <v>42</v>
      </c>
      <c r="U45" s="1" t="s">
        <v>43</v>
      </c>
      <c r="V45" s="1" t="s">
        <v>516</v>
      </c>
      <c r="W45" s="1" t="s">
        <v>44</v>
      </c>
      <c r="X45" s="1" t="s">
        <v>45</v>
      </c>
      <c r="Y45" s="1" t="s">
        <v>517</v>
      </c>
      <c r="Z45" s="1" t="s">
        <v>518</v>
      </c>
      <c r="AB45" s="1" t="s">
        <v>47</v>
      </c>
      <c r="AC45" s="1" t="s">
        <v>48</v>
      </c>
      <c r="AE45" s="1" t="s">
        <v>49</v>
      </c>
      <c r="AF45" s="1" t="s">
        <v>65</v>
      </c>
      <c r="AI45" s="1" t="s">
        <v>50</v>
      </c>
      <c r="AJ45" s="1" t="s">
        <v>519</v>
      </c>
      <c r="AK45" s="1" t="s">
        <v>520</v>
      </c>
      <c r="AL45" s="1" t="s">
        <v>521</v>
      </c>
    </row>
    <row r="46" spans="1:38" x14ac:dyDescent="0.3">
      <c r="A46" s="1" t="str">
        <f>HYPERLINK("https://hsdes.intel.com/resource/14013185220","14013185220")</f>
        <v>14013185220</v>
      </c>
      <c r="B46" s="1" t="s">
        <v>522</v>
      </c>
      <c r="C46" s="1" t="s">
        <v>1142</v>
      </c>
      <c r="E46" s="1" t="s">
        <v>246</v>
      </c>
      <c r="F46" s="1" t="s">
        <v>126</v>
      </c>
      <c r="G46" s="1" t="s">
        <v>36</v>
      </c>
      <c r="H46" s="1" t="s">
        <v>37</v>
      </c>
      <c r="I46" s="1" t="s">
        <v>38</v>
      </c>
      <c r="J46" s="1" t="s">
        <v>360</v>
      </c>
      <c r="K46" s="1">
        <v>8</v>
      </c>
      <c r="L46" s="1">
        <v>6</v>
      </c>
      <c r="M46" s="1" t="s">
        <v>523</v>
      </c>
      <c r="N46" s="1" t="s">
        <v>250</v>
      </c>
      <c r="O46" s="1" t="s">
        <v>524</v>
      </c>
      <c r="P46" s="1" t="s">
        <v>525</v>
      </c>
      <c r="Q46" s="1" t="s">
        <v>526</v>
      </c>
      <c r="R46" s="1" t="s">
        <v>523</v>
      </c>
      <c r="S46" s="1" t="s">
        <v>42</v>
      </c>
      <c r="U46" s="1" t="s">
        <v>246</v>
      </c>
      <c r="V46" s="1" t="s">
        <v>527</v>
      </c>
      <c r="W46" s="1" t="s">
        <v>44</v>
      </c>
      <c r="X46" s="1" t="s">
        <v>45</v>
      </c>
      <c r="Y46" s="1" t="s">
        <v>528</v>
      </c>
      <c r="Z46" s="1" t="s">
        <v>529</v>
      </c>
      <c r="AB46" s="1" t="s">
        <v>47</v>
      </c>
      <c r="AC46" s="1" t="s">
        <v>48</v>
      </c>
      <c r="AE46" s="1" t="s">
        <v>49</v>
      </c>
      <c r="AF46" s="1" t="s">
        <v>65</v>
      </c>
      <c r="AI46" s="1" t="s">
        <v>50</v>
      </c>
      <c r="AJ46" s="1" t="s">
        <v>66</v>
      </c>
      <c r="AK46" s="1" t="s">
        <v>530</v>
      </c>
      <c r="AL46" s="1" t="s">
        <v>531</v>
      </c>
    </row>
    <row r="47" spans="1:38" x14ac:dyDescent="0.3">
      <c r="A47" s="1" t="str">
        <f>HYPERLINK("https://hsdes.intel.com/resource/14013185226","14013185226")</f>
        <v>14013185226</v>
      </c>
      <c r="B47" s="1" t="s">
        <v>532</v>
      </c>
      <c r="C47" s="1" t="s">
        <v>1142</v>
      </c>
      <c r="E47" s="1" t="s">
        <v>34</v>
      </c>
      <c r="F47" s="1" t="s">
        <v>91</v>
      </c>
      <c r="G47" s="1" t="s">
        <v>36</v>
      </c>
      <c r="H47" s="1" t="s">
        <v>37</v>
      </c>
      <c r="I47" s="1" t="s">
        <v>38</v>
      </c>
      <c r="J47" s="1" t="s">
        <v>92</v>
      </c>
      <c r="K47" s="1">
        <v>8</v>
      </c>
      <c r="L47" s="1">
        <v>6</v>
      </c>
      <c r="M47" s="1" t="s">
        <v>533</v>
      </c>
      <c r="N47" s="1" t="s">
        <v>40</v>
      </c>
      <c r="O47" s="1" t="s">
        <v>534</v>
      </c>
      <c r="P47" s="1" t="s">
        <v>535</v>
      </c>
      <c r="Q47" s="1" t="s">
        <v>536</v>
      </c>
      <c r="R47" s="1" t="s">
        <v>533</v>
      </c>
      <c r="S47" s="1" t="s">
        <v>42</v>
      </c>
      <c r="U47" s="1" t="s">
        <v>43</v>
      </c>
      <c r="V47" s="1" t="s">
        <v>537</v>
      </c>
      <c r="W47" s="1" t="s">
        <v>44</v>
      </c>
      <c r="X47" s="1" t="s">
        <v>45</v>
      </c>
      <c r="Y47" s="1" t="s">
        <v>386</v>
      </c>
      <c r="Z47" s="1" t="s">
        <v>538</v>
      </c>
      <c r="AB47" s="1" t="s">
        <v>47</v>
      </c>
      <c r="AC47" s="1" t="s">
        <v>48</v>
      </c>
      <c r="AE47" s="1" t="s">
        <v>49</v>
      </c>
      <c r="AF47" s="1" t="s">
        <v>65</v>
      </c>
      <c r="AI47" s="1" t="s">
        <v>50</v>
      </c>
      <c r="AJ47" s="1" t="s">
        <v>66</v>
      </c>
      <c r="AK47" s="1" t="s">
        <v>539</v>
      </c>
      <c r="AL47" s="1" t="s">
        <v>540</v>
      </c>
    </row>
    <row r="48" spans="1:38" x14ac:dyDescent="0.3">
      <c r="A48" s="1" t="str">
        <f>HYPERLINK("https://hsdes.intel.com/resource/14013185370","14013185370")</f>
        <v>14013185370</v>
      </c>
      <c r="B48" s="1" t="s">
        <v>541</v>
      </c>
      <c r="C48" s="1" t="s">
        <v>1142</v>
      </c>
      <c r="E48" s="1" t="s">
        <v>246</v>
      </c>
      <c r="F48" s="1" t="s">
        <v>126</v>
      </c>
      <c r="G48" s="1" t="s">
        <v>36</v>
      </c>
      <c r="H48" s="1" t="s">
        <v>37</v>
      </c>
      <c r="I48" s="1" t="s">
        <v>38</v>
      </c>
      <c r="J48" s="1" t="s">
        <v>360</v>
      </c>
      <c r="K48" s="1">
        <v>8</v>
      </c>
      <c r="L48" s="1">
        <v>6</v>
      </c>
      <c r="M48" s="1" t="s">
        <v>542</v>
      </c>
      <c r="N48" s="1" t="s">
        <v>250</v>
      </c>
      <c r="O48" s="1" t="s">
        <v>543</v>
      </c>
      <c r="P48" s="1" t="s">
        <v>544</v>
      </c>
      <c r="Q48" s="1" t="s">
        <v>545</v>
      </c>
      <c r="R48" s="1" t="s">
        <v>542</v>
      </c>
      <c r="S48" s="1" t="s">
        <v>42</v>
      </c>
      <c r="U48" s="1" t="s">
        <v>246</v>
      </c>
      <c r="V48" s="1" t="s">
        <v>546</v>
      </c>
      <c r="W48" s="1" t="s">
        <v>44</v>
      </c>
      <c r="X48" s="1" t="s">
        <v>84</v>
      </c>
      <c r="Y48" s="1" t="s">
        <v>547</v>
      </c>
      <c r="Z48" s="1" t="s">
        <v>548</v>
      </c>
      <c r="AB48" s="1" t="s">
        <v>47</v>
      </c>
      <c r="AC48" s="1" t="s">
        <v>48</v>
      </c>
      <c r="AE48" s="1" t="s">
        <v>49</v>
      </c>
      <c r="AF48" s="1" t="s">
        <v>65</v>
      </c>
      <c r="AI48" s="1" t="s">
        <v>50</v>
      </c>
      <c r="AJ48" s="1" t="s">
        <v>66</v>
      </c>
      <c r="AK48" s="1" t="s">
        <v>549</v>
      </c>
      <c r="AL48" s="1" t="s">
        <v>550</v>
      </c>
    </row>
    <row r="49" spans="1:38" x14ac:dyDescent="0.3">
      <c r="A49" s="1" t="str">
        <f>HYPERLINK("https://hsdes.intel.com/resource/14013185376","14013185376")</f>
        <v>14013185376</v>
      </c>
      <c r="B49" s="1" t="s">
        <v>551</v>
      </c>
      <c r="C49" s="1" t="s">
        <v>1142</v>
      </c>
      <c r="E49" s="1" t="s">
        <v>246</v>
      </c>
      <c r="F49" s="1" t="s">
        <v>126</v>
      </c>
      <c r="G49" s="1" t="s">
        <v>36</v>
      </c>
      <c r="H49" s="1" t="s">
        <v>37</v>
      </c>
      <c r="I49" s="1" t="s">
        <v>38</v>
      </c>
      <c r="J49" s="1" t="s">
        <v>104</v>
      </c>
      <c r="K49" s="1">
        <v>10</v>
      </c>
      <c r="L49" s="1">
        <v>8</v>
      </c>
      <c r="M49" s="1" t="s">
        <v>552</v>
      </c>
      <c r="N49" s="1" t="s">
        <v>250</v>
      </c>
      <c r="O49" s="1" t="s">
        <v>553</v>
      </c>
      <c r="P49" s="1" t="s">
        <v>554</v>
      </c>
      <c r="Q49" s="1" t="s">
        <v>555</v>
      </c>
      <c r="R49" s="1" t="s">
        <v>552</v>
      </c>
      <c r="S49" s="1" t="s">
        <v>165</v>
      </c>
      <c r="U49" s="1" t="s">
        <v>246</v>
      </c>
      <c r="V49" s="1" t="s">
        <v>556</v>
      </c>
      <c r="W49" s="1" t="s">
        <v>44</v>
      </c>
      <c r="X49" s="1" t="s">
        <v>45</v>
      </c>
      <c r="Y49" s="1" t="s">
        <v>547</v>
      </c>
      <c r="Z49" s="1" t="s">
        <v>548</v>
      </c>
      <c r="AB49" s="1" t="s">
        <v>47</v>
      </c>
      <c r="AC49" s="1" t="s">
        <v>48</v>
      </c>
      <c r="AE49" s="1" t="s">
        <v>49</v>
      </c>
      <c r="AF49" s="1" t="s">
        <v>65</v>
      </c>
      <c r="AI49" s="1" t="s">
        <v>50</v>
      </c>
      <c r="AJ49" s="1" t="s">
        <v>66</v>
      </c>
      <c r="AK49" s="1" t="s">
        <v>557</v>
      </c>
      <c r="AL49" s="1" t="s">
        <v>558</v>
      </c>
    </row>
    <row r="50" spans="1:38" x14ac:dyDescent="0.3">
      <c r="A50" s="1" t="str">
        <f>HYPERLINK("https://hsdes.intel.com/resource/14013185378","14013185378")</f>
        <v>14013185378</v>
      </c>
      <c r="B50" s="1" t="s">
        <v>559</v>
      </c>
      <c r="C50" s="1" t="s">
        <v>1142</v>
      </c>
      <c r="E50" s="1" t="s">
        <v>246</v>
      </c>
      <c r="F50" s="1" t="s">
        <v>126</v>
      </c>
      <c r="G50" s="1" t="s">
        <v>36</v>
      </c>
      <c r="H50" s="1" t="s">
        <v>37</v>
      </c>
      <c r="I50" s="1" t="s">
        <v>38</v>
      </c>
      <c r="J50" s="1" t="s">
        <v>104</v>
      </c>
      <c r="K50" s="1">
        <v>10</v>
      </c>
      <c r="L50" s="1">
        <v>8</v>
      </c>
      <c r="M50" s="1" t="s">
        <v>560</v>
      </c>
      <c r="N50" s="1" t="s">
        <v>250</v>
      </c>
      <c r="O50" s="1" t="s">
        <v>543</v>
      </c>
      <c r="P50" s="1" t="s">
        <v>544</v>
      </c>
      <c r="Q50" s="1" t="s">
        <v>561</v>
      </c>
      <c r="R50" s="1" t="s">
        <v>560</v>
      </c>
      <c r="S50" s="1" t="s">
        <v>165</v>
      </c>
      <c r="U50" s="1" t="s">
        <v>246</v>
      </c>
      <c r="V50" s="1" t="s">
        <v>562</v>
      </c>
      <c r="W50" s="1" t="s">
        <v>44</v>
      </c>
      <c r="X50" s="1" t="s">
        <v>45</v>
      </c>
      <c r="Y50" s="1" t="s">
        <v>547</v>
      </c>
      <c r="Z50" s="1" t="s">
        <v>548</v>
      </c>
      <c r="AB50" s="1" t="s">
        <v>47</v>
      </c>
      <c r="AC50" s="1" t="s">
        <v>48</v>
      </c>
      <c r="AE50" s="1" t="s">
        <v>49</v>
      </c>
      <c r="AF50" s="1" t="s">
        <v>65</v>
      </c>
      <c r="AI50" s="1" t="s">
        <v>50</v>
      </c>
      <c r="AJ50" s="1" t="s">
        <v>66</v>
      </c>
      <c r="AK50" s="1" t="s">
        <v>563</v>
      </c>
      <c r="AL50" s="1" t="s">
        <v>564</v>
      </c>
    </row>
    <row r="51" spans="1:38" x14ac:dyDescent="0.3">
      <c r="A51" s="1" t="str">
        <f>HYPERLINK("https://hsdes.intel.com/resource/14013185388","14013185388")</f>
        <v>14013185388</v>
      </c>
      <c r="B51" s="1" t="s">
        <v>565</v>
      </c>
      <c r="C51" s="1" t="s">
        <v>1142</v>
      </c>
      <c r="E51" s="1" t="s">
        <v>246</v>
      </c>
      <c r="F51" s="1" t="s">
        <v>126</v>
      </c>
      <c r="G51" s="1" t="s">
        <v>36</v>
      </c>
      <c r="H51" s="1" t="s">
        <v>37</v>
      </c>
      <c r="I51" s="1" t="s">
        <v>38</v>
      </c>
      <c r="J51" s="1" t="s">
        <v>360</v>
      </c>
      <c r="K51" s="1">
        <v>10</v>
      </c>
      <c r="L51" s="1">
        <v>8</v>
      </c>
      <c r="M51" s="1" t="s">
        <v>566</v>
      </c>
      <c r="N51" s="1" t="s">
        <v>250</v>
      </c>
      <c r="O51" s="1" t="s">
        <v>567</v>
      </c>
      <c r="P51" s="1" t="s">
        <v>544</v>
      </c>
      <c r="Q51" s="1" t="s">
        <v>568</v>
      </c>
      <c r="R51" s="1" t="s">
        <v>566</v>
      </c>
      <c r="S51" s="1" t="s">
        <v>165</v>
      </c>
      <c r="U51" s="1" t="s">
        <v>246</v>
      </c>
      <c r="V51" s="1" t="s">
        <v>569</v>
      </c>
      <c r="W51" s="1" t="s">
        <v>44</v>
      </c>
      <c r="X51" s="1" t="s">
        <v>45</v>
      </c>
      <c r="Y51" s="1" t="s">
        <v>547</v>
      </c>
      <c r="Z51" s="1" t="s">
        <v>548</v>
      </c>
      <c r="AB51" s="1" t="s">
        <v>47</v>
      </c>
      <c r="AC51" s="1" t="s">
        <v>48</v>
      </c>
      <c r="AE51" s="1" t="s">
        <v>49</v>
      </c>
      <c r="AF51" s="1" t="s">
        <v>65</v>
      </c>
      <c r="AI51" s="1" t="s">
        <v>50</v>
      </c>
      <c r="AJ51" s="1" t="s">
        <v>66</v>
      </c>
      <c r="AK51" s="1" t="s">
        <v>570</v>
      </c>
      <c r="AL51" s="1" t="s">
        <v>571</v>
      </c>
    </row>
    <row r="52" spans="1:38" x14ac:dyDescent="0.3">
      <c r="A52" s="1" t="str">
        <f>HYPERLINK("https://hsdes.intel.com/resource/14013185500","14013185500")</f>
        <v>14013185500</v>
      </c>
      <c r="B52" s="1" t="s">
        <v>572</v>
      </c>
      <c r="C52" s="1" t="s">
        <v>1142</v>
      </c>
      <c r="E52" s="1" t="s">
        <v>34</v>
      </c>
      <c r="F52" s="1" t="s">
        <v>511</v>
      </c>
      <c r="G52" s="1" t="s">
        <v>36</v>
      </c>
      <c r="H52" s="1" t="s">
        <v>37</v>
      </c>
      <c r="I52" s="1" t="s">
        <v>38</v>
      </c>
      <c r="J52" s="1" t="s">
        <v>127</v>
      </c>
      <c r="K52" s="1">
        <v>10</v>
      </c>
      <c r="L52" s="1">
        <v>4</v>
      </c>
      <c r="M52" s="1" t="s">
        <v>573</v>
      </c>
      <c r="N52" s="1" t="s">
        <v>94</v>
      </c>
      <c r="O52" s="1" t="s">
        <v>574</v>
      </c>
      <c r="P52" s="1" t="s">
        <v>131</v>
      </c>
      <c r="Q52" s="1" t="s">
        <v>575</v>
      </c>
      <c r="R52" s="1" t="s">
        <v>573</v>
      </c>
      <c r="S52" s="1" t="s">
        <v>165</v>
      </c>
      <c r="U52" s="1" t="s">
        <v>43</v>
      </c>
      <c r="V52" s="1" t="s">
        <v>576</v>
      </c>
      <c r="W52" s="1" t="s">
        <v>44</v>
      </c>
      <c r="X52" s="1" t="s">
        <v>45</v>
      </c>
      <c r="Y52" s="1" t="s">
        <v>577</v>
      </c>
      <c r="Z52" s="1" t="s">
        <v>578</v>
      </c>
      <c r="AB52" s="1" t="s">
        <v>47</v>
      </c>
      <c r="AC52" s="1" t="s">
        <v>48</v>
      </c>
      <c r="AE52" s="1" t="s">
        <v>49</v>
      </c>
      <c r="AF52" s="1" t="s">
        <v>65</v>
      </c>
      <c r="AI52" s="1" t="s">
        <v>50</v>
      </c>
      <c r="AJ52" s="1" t="s">
        <v>66</v>
      </c>
      <c r="AK52" s="1" t="s">
        <v>579</v>
      </c>
      <c r="AL52" s="1" t="s">
        <v>580</v>
      </c>
    </row>
    <row r="53" spans="1:38" x14ac:dyDescent="0.3">
      <c r="A53" s="1" t="str">
        <f>HYPERLINK("https://hsdes.intel.com/resource/14013185707","14013185707")</f>
        <v>14013185707</v>
      </c>
      <c r="B53" s="1" t="s">
        <v>582</v>
      </c>
      <c r="C53" s="1" t="s">
        <v>1142</v>
      </c>
      <c r="E53" s="1" t="s">
        <v>43</v>
      </c>
      <c r="F53" s="1" t="s">
        <v>126</v>
      </c>
      <c r="G53" s="1" t="s">
        <v>36</v>
      </c>
      <c r="H53" s="1" t="s">
        <v>37</v>
      </c>
      <c r="I53" s="1" t="s">
        <v>38</v>
      </c>
      <c r="J53" s="1" t="s">
        <v>360</v>
      </c>
      <c r="K53" s="1">
        <v>8</v>
      </c>
      <c r="L53" s="1">
        <v>6</v>
      </c>
      <c r="M53" s="1" t="s">
        <v>583</v>
      </c>
      <c r="N53" s="1" t="s">
        <v>106</v>
      </c>
      <c r="O53" s="1" t="s">
        <v>584</v>
      </c>
      <c r="P53" s="1" t="s">
        <v>585</v>
      </c>
      <c r="Q53" s="1" t="s">
        <v>586</v>
      </c>
      <c r="R53" s="1" t="s">
        <v>583</v>
      </c>
      <c r="S53" s="1" t="s">
        <v>42</v>
      </c>
      <c r="U53" s="1" t="s">
        <v>110</v>
      </c>
      <c r="V53" s="1" t="s">
        <v>587</v>
      </c>
      <c r="W53" s="1" t="s">
        <v>44</v>
      </c>
      <c r="X53" s="1" t="s">
        <v>84</v>
      </c>
      <c r="Y53" s="1" t="s">
        <v>588</v>
      </c>
      <c r="Z53" s="1" t="s">
        <v>589</v>
      </c>
      <c r="AB53" s="1" t="s">
        <v>47</v>
      </c>
      <c r="AC53" s="1" t="s">
        <v>190</v>
      </c>
      <c r="AE53" s="1" t="s">
        <v>49</v>
      </c>
      <c r="AF53" s="1" t="s">
        <v>65</v>
      </c>
      <c r="AI53" s="1" t="s">
        <v>50</v>
      </c>
      <c r="AJ53" s="1" t="s">
        <v>66</v>
      </c>
      <c r="AK53" s="1" t="s">
        <v>590</v>
      </c>
      <c r="AL53" s="1" t="s">
        <v>591</v>
      </c>
    </row>
    <row r="54" spans="1:38" x14ac:dyDescent="0.3">
      <c r="A54" s="1" t="str">
        <f>HYPERLINK("https://hsdes.intel.com/resource/14013185714","14013185714")</f>
        <v>14013185714</v>
      </c>
      <c r="B54" s="1" t="s">
        <v>592</v>
      </c>
      <c r="C54" s="1" t="s">
        <v>1142</v>
      </c>
      <c r="E54" s="1" t="s">
        <v>43</v>
      </c>
      <c r="F54" s="1" t="s">
        <v>126</v>
      </c>
      <c r="G54" s="1" t="s">
        <v>36</v>
      </c>
      <c r="H54" s="1" t="s">
        <v>37</v>
      </c>
      <c r="I54" s="1" t="s">
        <v>38</v>
      </c>
      <c r="J54" s="1" t="s">
        <v>360</v>
      </c>
      <c r="K54" s="1">
        <v>8</v>
      </c>
      <c r="L54" s="1">
        <v>6</v>
      </c>
      <c r="M54" s="1" t="s">
        <v>593</v>
      </c>
      <c r="N54" s="1" t="s">
        <v>106</v>
      </c>
      <c r="O54" s="1" t="s">
        <v>584</v>
      </c>
      <c r="P54" s="1" t="s">
        <v>585</v>
      </c>
      <c r="Q54" s="1" t="s">
        <v>594</v>
      </c>
      <c r="R54" s="1" t="s">
        <v>593</v>
      </c>
      <c r="S54" s="1" t="s">
        <v>42</v>
      </c>
      <c r="U54" s="1" t="s">
        <v>110</v>
      </c>
      <c r="V54" s="1" t="s">
        <v>595</v>
      </c>
      <c r="W54" s="1" t="s">
        <v>44</v>
      </c>
      <c r="X54" s="1" t="s">
        <v>84</v>
      </c>
      <c r="Y54" s="1" t="s">
        <v>588</v>
      </c>
      <c r="Z54" s="1" t="s">
        <v>589</v>
      </c>
      <c r="AB54" s="1" t="s">
        <v>47</v>
      </c>
      <c r="AC54" s="1" t="s">
        <v>190</v>
      </c>
      <c r="AE54" s="1" t="s">
        <v>49</v>
      </c>
      <c r="AF54" s="1" t="s">
        <v>65</v>
      </c>
      <c r="AI54" s="1" t="s">
        <v>50</v>
      </c>
      <c r="AJ54" s="1" t="s">
        <v>66</v>
      </c>
      <c r="AK54" s="1" t="s">
        <v>596</v>
      </c>
      <c r="AL54" s="1" t="s">
        <v>597</v>
      </c>
    </row>
    <row r="55" spans="1:38" x14ac:dyDescent="0.3">
      <c r="A55" s="1" t="str">
        <f>HYPERLINK("https://hsdes.intel.com/resource/14013185732","14013185732")</f>
        <v>14013185732</v>
      </c>
      <c r="B55" s="1" t="s">
        <v>598</v>
      </c>
      <c r="C55" s="1" t="s">
        <v>1142</v>
      </c>
      <c r="E55" s="1" t="s">
        <v>246</v>
      </c>
      <c r="F55" s="1" t="s">
        <v>126</v>
      </c>
      <c r="G55" s="1" t="s">
        <v>36</v>
      </c>
      <c r="H55" s="1" t="s">
        <v>37</v>
      </c>
      <c r="I55" s="1" t="s">
        <v>38</v>
      </c>
      <c r="J55" s="1" t="s">
        <v>104</v>
      </c>
      <c r="K55" s="1">
        <v>15</v>
      </c>
      <c r="L55" s="1">
        <v>10</v>
      </c>
      <c r="M55" s="1" t="s">
        <v>599</v>
      </c>
      <c r="N55" s="1" t="s">
        <v>250</v>
      </c>
      <c r="O55" s="1" t="s">
        <v>600</v>
      </c>
      <c r="P55" s="1" t="s">
        <v>379</v>
      </c>
      <c r="Q55" s="1" t="s">
        <v>601</v>
      </c>
      <c r="R55" s="1" t="s">
        <v>599</v>
      </c>
      <c r="S55" s="1" t="s">
        <v>42</v>
      </c>
      <c r="U55" s="1" t="s">
        <v>246</v>
      </c>
      <c r="V55" s="1" t="s">
        <v>602</v>
      </c>
      <c r="W55" s="1" t="s">
        <v>44</v>
      </c>
      <c r="X55" s="1" t="s">
        <v>84</v>
      </c>
      <c r="Y55" s="1" t="s">
        <v>603</v>
      </c>
      <c r="Z55" s="1" t="s">
        <v>604</v>
      </c>
      <c r="AB55" s="1" t="s">
        <v>47</v>
      </c>
      <c r="AC55" s="1" t="s">
        <v>48</v>
      </c>
      <c r="AE55" s="1" t="s">
        <v>49</v>
      </c>
      <c r="AF55" s="1" t="s">
        <v>65</v>
      </c>
      <c r="AI55" s="1" t="s">
        <v>50</v>
      </c>
      <c r="AJ55" s="1" t="s">
        <v>66</v>
      </c>
      <c r="AK55" s="1" t="s">
        <v>605</v>
      </c>
      <c r="AL55" s="1" t="s">
        <v>606</v>
      </c>
    </row>
    <row r="56" spans="1:38" x14ac:dyDescent="0.3">
      <c r="A56" s="1" t="str">
        <f>HYPERLINK("https://hsdes.intel.com/resource/14013185824","14013185824")</f>
        <v>14013185824</v>
      </c>
      <c r="B56" s="1" t="s">
        <v>607</v>
      </c>
      <c r="C56" s="1" t="s">
        <v>1142</v>
      </c>
      <c r="E56" s="1" t="s">
        <v>246</v>
      </c>
      <c r="F56" s="1" t="s">
        <v>141</v>
      </c>
      <c r="G56" s="1" t="s">
        <v>36</v>
      </c>
      <c r="H56" s="1" t="s">
        <v>37</v>
      </c>
      <c r="I56" s="1" t="s">
        <v>38</v>
      </c>
      <c r="J56" s="1" t="s">
        <v>104</v>
      </c>
      <c r="K56" s="1">
        <v>20</v>
      </c>
      <c r="L56" s="1">
        <v>15</v>
      </c>
      <c r="M56" s="1" t="s">
        <v>608</v>
      </c>
      <c r="N56" s="1" t="s">
        <v>250</v>
      </c>
      <c r="O56" s="1" t="s">
        <v>609</v>
      </c>
      <c r="P56" s="1" t="s">
        <v>610</v>
      </c>
      <c r="Q56" s="1" t="s">
        <v>611</v>
      </c>
      <c r="R56" s="1" t="s">
        <v>608</v>
      </c>
      <c r="S56" s="1" t="s">
        <v>42</v>
      </c>
      <c r="U56" s="1" t="s">
        <v>246</v>
      </c>
      <c r="V56" s="1" t="s">
        <v>612</v>
      </c>
      <c r="W56" s="1" t="s">
        <v>44</v>
      </c>
      <c r="X56" s="1" t="s">
        <v>84</v>
      </c>
      <c r="Y56" s="1" t="s">
        <v>613</v>
      </c>
      <c r="Z56" s="1" t="s">
        <v>614</v>
      </c>
      <c r="AB56" s="1" t="s">
        <v>47</v>
      </c>
      <c r="AC56" s="1" t="s">
        <v>48</v>
      </c>
      <c r="AE56" s="1" t="s">
        <v>87</v>
      </c>
      <c r="AF56" s="1" t="s">
        <v>65</v>
      </c>
      <c r="AI56" s="1" t="s">
        <v>50</v>
      </c>
      <c r="AJ56" s="1" t="s">
        <v>66</v>
      </c>
      <c r="AK56" s="1" t="s">
        <v>615</v>
      </c>
      <c r="AL56" s="1" t="s">
        <v>616</v>
      </c>
    </row>
    <row r="57" spans="1:38" x14ac:dyDescent="0.3">
      <c r="A57" s="1" t="str">
        <f>HYPERLINK("https://hsdes.intel.com/resource/14013185827","14013185827")</f>
        <v>14013185827</v>
      </c>
      <c r="B57" s="1" t="s">
        <v>617</v>
      </c>
      <c r="C57" s="1" t="s">
        <v>1142</v>
      </c>
      <c r="E57" s="1" t="s">
        <v>246</v>
      </c>
      <c r="F57" s="1" t="s">
        <v>141</v>
      </c>
      <c r="G57" s="1" t="s">
        <v>36</v>
      </c>
      <c r="H57" s="1" t="s">
        <v>37</v>
      </c>
      <c r="I57" s="1" t="s">
        <v>38</v>
      </c>
      <c r="J57" s="1" t="s">
        <v>104</v>
      </c>
      <c r="K57" s="1">
        <v>30</v>
      </c>
      <c r="L57" s="1">
        <v>20</v>
      </c>
      <c r="M57" s="1" t="s">
        <v>618</v>
      </c>
      <c r="N57" s="1" t="s">
        <v>250</v>
      </c>
      <c r="O57" s="1" t="s">
        <v>619</v>
      </c>
      <c r="P57" s="1" t="s">
        <v>610</v>
      </c>
      <c r="Q57" s="1" t="s">
        <v>620</v>
      </c>
      <c r="R57" s="1" t="s">
        <v>618</v>
      </c>
      <c r="S57" s="1" t="s">
        <v>42</v>
      </c>
      <c r="U57" s="1" t="s">
        <v>246</v>
      </c>
      <c r="V57" s="1" t="s">
        <v>621</v>
      </c>
      <c r="W57" s="1" t="s">
        <v>44</v>
      </c>
      <c r="X57" s="1" t="s">
        <v>45</v>
      </c>
      <c r="Y57" s="1" t="s">
        <v>374</v>
      </c>
      <c r="Z57" s="1" t="s">
        <v>375</v>
      </c>
      <c r="AB57" s="1" t="s">
        <v>47</v>
      </c>
      <c r="AC57" s="1" t="s">
        <v>48</v>
      </c>
      <c r="AE57" s="1" t="s">
        <v>87</v>
      </c>
      <c r="AF57" s="1" t="s">
        <v>65</v>
      </c>
      <c r="AI57" s="1" t="s">
        <v>50</v>
      </c>
      <c r="AJ57" s="1" t="s">
        <v>66</v>
      </c>
      <c r="AK57" s="1" t="s">
        <v>622</v>
      </c>
      <c r="AL57" s="1" t="s">
        <v>623</v>
      </c>
    </row>
    <row r="58" spans="1:38" x14ac:dyDescent="0.3">
      <c r="A58" s="1" t="str">
        <f>HYPERLINK("https://hsdes.intel.com/resource/14013185830","14013185830")</f>
        <v>14013185830</v>
      </c>
      <c r="B58" s="1" t="s">
        <v>624</v>
      </c>
      <c r="C58" s="1" t="s">
        <v>1142</v>
      </c>
      <c r="E58" s="1" t="s">
        <v>246</v>
      </c>
      <c r="F58" s="1" t="s">
        <v>91</v>
      </c>
      <c r="G58" s="1" t="s">
        <v>36</v>
      </c>
      <c r="H58" s="1" t="s">
        <v>37</v>
      </c>
      <c r="I58" s="1" t="s">
        <v>38</v>
      </c>
      <c r="J58" s="1" t="s">
        <v>104</v>
      </c>
      <c r="K58" s="1">
        <v>30</v>
      </c>
      <c r="L58" s="1">
        <v>20</v>
      </c>
      <c r="M58" s="1" t="s">
        <v>625</v>
      </c>
      <c r="N58" s="1" t="s">
        <v>250</v>
      </c>
      <c r="O58" s="1" t="s">
        <v>626</v>
      </c>
      <c r="P58" s="1" t="s">
        <v>627</v>
      </c>
      <c r="Q58" s="1" t="s">
        <v>628</v>
      </c>
      <c r="R58" s="1" t="s">
        <v>625</v>
      </c>
      <c r="S58" s="1" t="s">
        <v>165</v>
      </c>
      <c r="U58" s="1" t="s">
        <v>246</v>
      </c>
      <c r="V58" s="1" t="s">
        <v>629</v>
      </c>
      <c r="W58" s="1" t="s">
        <v>44</v>
      </c>
      <c r="X58" s="1" t="s">
        <v>45</v>
      </c>
      <c r="Y58" s="1" t="s">
        <v>374</v>
      </c>
      <c r="Z58" s="1" t="s">
        <v>630</v>
      </c>
      <c r="AB58" s="1" t="s">
        <v>47</v>
      </c>
      <c r="AC58" s="1" t="s">
        <v>48</v>
      </c>
      <c r="AE58" s="1" t="s">
        <v>87</v>
      </c>
      <c r="AF58" s="1" t="s">
        <v>65</v>
      </c>
      <c r="AI58" s="1" t="s">
        <v>50</v>
      </c>
      <c r="AJ58" s="1" t="s">
        <v>66</v>
      </c>
      <c r="AK58" s="1" t="s">
        <v>631</v>
      </c>
      <c r="AL58" s="1" t="s">
        <v>632</v>
      </c>
    </row>
    <row r="59" spans="1:38" x14ac:dyDescent="0.3">
      <c r="A59" s="1" t="str">
        <f>HYPERLINK("https://hsdes.intel.com/resource/14013185840","14013185840")</f>
        <v>14013185840</v>
      </c>
      <c r="B59" s="1" t="s">
        <v>633</v>
      </c>
      <c r="C59" s="1" t="s">
        <v>1142</v>
      </c>
      <c r="E59" s="1" t="s">
        <v>34</v>
      </c>
      <c r="F59" s="1" t="s">
        <v>91</v>
      </c>
      <c r="G59" s="1" t="s">
        <v>36</v>
      </c>
      <c r="H59" s="1" t="s">
        <v>37</v>
      </c>
      <c r="I59" s="1" t="s">
        <v>38</v>
      </c>
      <c r="J59" s="1" t="s">
        <v>78</v>
      </c>
      <c r="K59" s="1">
        <v>8</v>
      </c>
      <c r="L59" s="1">
        <v>6</v>
      </c>
      <c r="M59" s="1" t="s">
        <v>634</v>
      </c>
      <c r="N59" s="1" t="s">
        <v>40</v>
      </c>
      <c r="O59" s="1" t="s">
        <v>635</v>
      </c>
      <c r="P59" s="1" t="s">
        <v>636</v>
      </c>
      <c r="Q59" s="1" t="s">
        <v>637</v>
      </c>
      <c r="R59" s="1" t="s">
        <v>634</v>
      </c>
      <c r="S59" s="1" t="s">
        <v>42</v>
      </c>
      <c r="U59" s="1" t="s">
        <v>43</v>
      </c>
      <c r="V59" s="1" t="s">
        <v>638</v>
      </c>
      <c r="W59" s="1" t="s">
        <v>44</v>
      </c>
      <c r="X59" s="1" t="s">
        <v>84</v>
      </c>
      <c r="Y59" s="1" t="s">
        <v>639</v>
      </c>
      <c r="Z59" s="1" t="s">
        <v>375</v>
      </c>
      <c r="AB59" s="1" t="s">
        <v>47</v>
      </c>
      <c r="AC59" s="1" t="s">
        <v>48</v>
      </c>
      <c r="AE59" s="1" t="s">
        <v>49</v>
      </c>
      <c r="AF59" s="1" t="s">
        <v>65</v>
      </c>
      <c r="AI59" s="1" t="s">
        <v>50</v>
      </c>
      <c r="AJ59" s="1" t="s">
        <v>66</v>
      </c>
      <c r="AK59" s="1" t="s">
        <v>539</v>
      </c>
      <c r="AL59" s="1" t="s">
        <v>640</v>
      </c>
    </row>
    <row r="60" spans="1:38" x14ac:dyDescent="0.3">
      <c r="A60" s="1" t="str">
        <f>HYPERLINK("https://hsdes.intel.com/resource/14013185842","14013185842")</f>
        <v>14013185842</v>
      </c>
      <c r="B60" s="1" t="s">
        <v>641</v>
      </c>
      <c r="C60" s="1" t="s">
        <v>1142</v>
      </c>
      <c r="E60" s="1" t="s">
        <v>34</v>
      </c>
      <c r="F60" s="1" t="s">
        <v>91</v>
      </c>
      <c r="G60" s="1" t="s">
        <v>36</v>
      </c>
      <c r="H60" s="1" t="s">
        <v>37</v>
      </c>
      <c r="I60" s="1" t="s">
        <v>38</v>
      </c>
      <c r="J60" s="1" t="s">
        <v>127</v>
      </c>
      <c r="K60" s="1">
        <v>15</v>
      </c>
      <c r="L60" s="1">
        <v>15</v>
      </c>
      <c r="M60" s="1" t="s">
        <v>642</v>
      </c>
      <c r="N60" s="1" t="s">
        <v>94</v>
      </c>
      <c r="O60" s="1" t="s">
        <v>643</v>
      </c>
      <c r="P60" s="1" t="s">
        <v>41</v>
      </c>
      <c r="Q60" s="1" t="s">
        <v>644</v>
      </c>
      <c r="R60" s="1" t="s">
        <v>642</v>
      </c>
      <c r="S60" s="1" t="s">
        <v>42</v>
      </c>
      <c r="U60" s="1" t="s">
        <v>43</v>
      </c>
      <c r="V60" s="1" t="s">
        <v>645</v>
      </c>
      <c r="W60" s="1" t="s">
        <v>44</v>
      </c>
      <c r="X60" s="1" t="s">
        <v>45</v>
      </c>
      <c r="Y60" s="1" t="s">
        <v>646</v>
      </c>
      <c r="Z60" s="1" t="s">
        <v>375</v>
      </c>
      <c r="AB60" s="1" t="s">
        <v>47</v>
      </c>
      <c r="AC60" s="1" t="s">
        <v>48</v>
      </c>
      <c r="AE60" s="1" t="s">
        <v>87</v>
      </c>
      <c r="AF60" s="1" t="s">
        <v>65</v>
      </c>
      <c r="AI60" s="1" t="s">
        <v>50</v>
      </c>
      <c r="AJ60" s="1" t="s">
        <v>66</v>
      </c>
      <c r="AK60" s="1" t="s">
        <v>647</v>
      </c>
      <c r="AL60" s="1" t="s">
        <v>648</v>
      </c>
    </row>
    <row r="61" spans="1:38" x14ac:dyDescent="0.3">
      <c r="A61" s="1" t="str">
        <f>HYPERLINK("https://hsdes.intel.com/resource/14013185986","14013185986")</f>
        <v>14013185986</v>
      </c>
      <c r="B61" s="1" t="s">
        <v>649</v>
      </c>
      <c r="C61" s="1" t="s">
        <v>1142</v>
      </c>
      <c r="E61" s="1" t="s">
        <v>650</v>
      </c>
      <c r="F61" s="1" t="s">
        <v>126</v>
      </c>
      <c r="G61" s="1" t="s">
        <v>36</v>
      </c>
      <c r="H61" s="1" t="s">
        <v>37</v>
      </c>
      <c r="I61" s="1" t="s">
        <v>38</v>
      </c>
      <c r="J61" s="1" t="s">
        <v>651</v>
      </c>
      <c r="K61" s="1">
        <v>20</v>
      </c>
      <c r="L61" s="1">
        <v>17</v>
      </c>
      <c r="M61" s="1" t="s">
        <v>652</v>
      </c>
      <c r="N61" s="1" t="s">
        <v>653</v>
      </c>
      <c r="O61" s="1" t="s">
        <v>654</v>
      </c>
      <c r="P61" s="1" t="s">
        <v>655</v>
      </c>
      <c r="Q61" s="1" t="s">
        <v>656</v>
      </c>
      <c r="R61" s="1" t="s">
        <v>652</v>
      </c>
      <c r="S61" s="1" t="s">
        <v>165</v>
      </c>
      <c r="T61" s="1" t="s">
        <v>657</v>
      </c>
      <c r="U61" s="1" t="s">
        <v>658</v>
      </c>
      <c r="V61" s="1" t="s">
        <v>659</v>
      </c>
      <c r="W61" s="1" t="s">
        <v>445</v>
      </c>
      <c r="X61" s="1" t="s">
        <v>84</v>
      </c>
      <c r="Y61" s="1" t="s">
        <v>660</v>
      </c>
      <c r="Z61" s="1" t="s">
        <v>661</v>
      </c>
      <c r="AB61" s="1" t="s">
        <v>47</v>
      </c>
      <c r="AC61" s="1" t="s">
        <v>662</v>
      </c>
      <c r="AE61" s="1" t="s">
        <v>87</v>
      </c>
      <c r="AF61" s="1" t="s">
        <v>65</v>
      </c>
      <c r="AI61" s="1" t="s">
        <v>50</v>
      </c>
      <c r="AJ61" s="1" t="s">
        <v>66</v>
      </c>
      <c r="AK61" s="1" t="s">
        <v>663</v>
      </c>
      <c r="AL61" s="1" t="s">
        <v>664</v>
      </c>
    </row>
    <row r="62" spans="1:38" x14ac:dyDescent="0.3">
      <c r="A62" s="1" t="str">
        <f>HYPERLINK("https://hsdes.intel.com/resource/14013186385","14013186385")</f>
        <v>14013186385</v>
      </c>
      <c r="B62" s="1" t="s">
        <v>665</v>
      </c>
      <c r="C62" s="1" t="s">
        <v>1142</v>
      </c>
      <c r="E62" s="1" t="s">
        <v>53</v>
      </c>
      <c r="F62" s="1" t="s">
        <v>126</v>
      </c>
      <c r="G62" s="1" t="s">
        <v>36</v>
      </c>
      <c r="H62" s="1" t="s">
        <v>37</v>
      </c>
      <c r="I62" s="1" t="s">
        <v>38</v>
      </c>
      <c r="J62" s="1" t="s">
        <v>666</v>
      </c>
      <c r="K62" s="1">
        <v>15</v>
      </c>
      <c r="L62" s="1">
        <v>8</v>
      </c>
      <c r="M62" s="1" t="s">
        <v>667</v>
      </c>
      <c r="N62" s="1" t="s">
        <v>668</v>
      </c>
      <c r="O62" s="1" t="s">
        <v>669</v>
      </c>
      <c r="P62" s="1" t="s">
        <v>670</v>
      </c>
      <c r="Q62" s="1" t="s">
        <v>164</v>
      </c>
      <c r="R62" s="1" t="s">
        <v>667</v>
      </c>
      <c r="S62" s="1" t="s">
        <v>42</v>
      </c>
      <c r="U62" s="1" t="s">
        <v>53</v>
      </c>
      <c r="V62" s="1" t="s">
        <v>671</v>
      </c>
      <c r="W62" s="1" t="s">
        <v>445</v>
      </c>
      <c r="X62" s="1" t="s">
        <v>84</v>
      </c>
      <c r="Y62" s="1" t="s">
        <v>672</v>
      </c>
      <c r="Z62" s="1" t="s">
        <v>661</v>
      </c>
      <c r="AB62" s="1" t="s">
        <v>47</v>
      </c>
      <c r="AC62" s="1" t="s">
        <v>73</v>
      </c>
      <c r="AE62" s="1" t="s">
        <v>49</v>
      </c>
      <c r="AF62" s="1" t="s">
        <v>65</v>
      </c>
      <c r="AI62" s="1" t="s">
        <v>50</v>
      </c>
      <c r="AJ62" s="1" t="s">
        <v>673</v>
      </c>
      <c r="AK62" s="1" t="s">
        <v>674</v>
      </c>
      <c r="AL62" s="1" t="s">
        <v>675</v>
      </c>
    </row>
    <row r="63" spans="1:38" x14ac:dyDescent="0.3">
      <c r="A63" s="1" t="str">
        <f>HYPERLINK("https://hsdes.intel.com/resource/14013186582","14013186582")</f>
        <v>14013186582</v>
      </c>
      <c r="B63" s="1" t="s">
        <v>676</v>
      </c>
      <c r="C63" s="1" t="s">
        <v>1142</v>
      </c>
      <c r="E63" s="1" t="s">
        <v>43</v>
      </c>
      <c r="F63" s="1" t="s">
        <v>126</v>
      </c>
      <c r="G63" s="1" t="s">
        <v>36</v>
      </c>
      <c r="H63" s="1" t="s">
        <v>37</v>
      </c>
      <c r="I63" s="1" t="s">
        <v>38</v>
      </c>
      <c r="J63" s="1" t="s">
        <v>677</v>
      </c>
      <c r="K63" s="1">
        <v>10</v>
      </c>
      <c r="L63" s="1">
        <v>8</v>
      </c>
      <c r="M63" s="1" t="s">
        <v>678</v>
      </c>
      <c r="N63" s="1" t="s">
        <v>106</v>
      </c>
      <c r="O63" s="1" t="s">
        <v>679</v>
      </c>
      <c r="P63" s="1" t="s">
        <v>680</v>
      </c>
      <c r="Q63" s="1" t="s">
        <v>681</v>
      </c>
      <c r="R63" s="1" t="s">
        <v>678</v>
      </c>
      <c r="S63" s="1" t="s">
        <v>42</v>
      </c>
      <c r="U63" s="1" t="s">
        <v>110</v>
      </c>
      <c r="V63" s="1" t="s">
        <v>682</v>
      </c>
      <c r="W63" s="1" t="s">
        <v>445</v>
      </c>
      <c r="X63" s="1" t="s">
        <v>84</v>
      </c>
      <c r="Y63" s="1" t="s">
        <v>660</v>
      </c>
      <c r="Z63" s="1" t="s">
        <v>661</v>
      </c>
      <c r="AB63" s="1" t="s">
        <v>47</v>
      </c>
      <c r="AC63" s="1" t="s">
        <v>73</v>
      </c>
      <c r="AE63" s="1" t="s">
        <v>49</v>
      </c>
      <c r="AF63" s="1" t="s">
        <v>65</v>
      </c>
      <c r="AI63" s="1" t="s">
        <v>50</v>
      </c>
      <c r="AJ63" s="1" t="s">
        <v>66</v>
      </c>
      <c r="AK63" s="1" t="s">
        <v>683</v>
      </c>
      <c r="AL63" s="1" t="s">
        <v>684</v>
      </c>
    </row>
    <row r="64" spans="1:38" x14ac:dyDescent="0.3">
      <c r="A64" s="1" t="str">
        <f>HYPERLINK("https://hsdes.intel.com/resource/14013186700","14013186700")</f>
        <v>14013186700</v>
      </c>
      <c r="B64" s="1" t="s">
        <v>688</v>
      </c>
      <c r="C64" s="1" t="s">
        <v>1142</v>
      </c>
      <c r="E64" s="1" t="s">
        <v>34</v>
      </c>
      <c r="F64" s="1" t="s">
        <v>126</v>
      </c>
      <c r="G64" s="1" t="s">
        <v>36</v>
      </c>
      <c r="H64" s="1" t="s">
        <v>37</v>
      </c>
      <c r="I64" s="1" t="s">
        <v>38</v>
      </c>
      <c r="J64" s="1" t="s">
        <v>686</v>
      </c>
      <c r="K64" s="1">
        <v>8</v>
      </c>
      <c r="L64" s="1">
        <v>5</v>
      </c>
      <c r="M64" s="1" t="s">
        <v>689</v>
      </c>
      <c r="N64" s="1" t="s">
        <v>690</v>
      </c>
      <c r="O64" s="1" t="s">
        <v>691</v>
      </c>
      <c r="P64" s="1" t="s">
        <v>692</v>
      </c>
      <c r="Q64" s="1" t="s">
        <v>693</v>
      </c>
      <c r="R64" s="1" t="s">
        <v>689</v>
      </c>
      <c r="S64" s="1" t="s">
        <v>165</v>
      </c>
      <c r="U64" s="1" t="s">
        <v>246</v>
      </c>
      <c r="V64" s="1" t="s">
        <v>694</v>
      </c>
      <c r="W64" s="1" t="s">
        <v>445</v>
      </c>
      <c r="X64" s="1" t="s">
        <v>45</v>
      </c>
      <c r="Y64" s="1" t="s">
        <v>695</v>
      </c>
      <c r="Z64" s="1" t="s">
        <v>696</v>
      </c>
      <c r="AB64" s="1" t="s">
        <v>47</v>
      </c>
      <c r="AC64" s="1" t="s">
        <v>73</v>
      </c>
      <c r="AE64" s="1" t="s">
        <v>49</v>
      </c>
      <c r="AF64" s="1" t="s">
        <v>65</v>
      </c>
      <c r="AI64" s="1" t="s">
        <v>50</v>
      </c>
      <c r="AJ64" s="1" t="s">
        <v>697</v>
      </c>
      <c r="AK64" s="1" t="s">
        <v>698</v>
      </c>
      <c r="AL64" s="1" t="s">
        <v>699</v>
      </c>
    </row>
    <row r="65" spans="1:38" x14ac:dyDescent="0.3">
      <c r="A65" s="1" t="str">
        <f>HYPERLINK("https://hsdes.intel.com/resource/14013186701","14013186701")</f>
        <v>14013186701</v>
      </c>
      <c r="B65" s="1" t="s">
        <v>700</v>
      </c>
      <c r="C65" s="1" t="s">
        <v>1142</v>
      </c>
      <c r="E65" s="1" t="s">
        <v>34</v>
      </c>
      <c r="F65" s="1" t="s">
        <v>126</v>
      </c>
      <c r="G65" s="1" t="s">
        <v>36</v>
      </c>
      <c r="H65" s="1" t="s">
        <v>37</v>
      </c>
      <c r="I65" s="1" t="s">
        <v>38</v>
      </c>
      <c r="J65" s="1" t="s">
        <v>651</v>
      </c>
      <c r="K65" s="1">
        <v>8</v>
      </c>
      <c r="L65" s="1">
        <v>5</v>
      </c>
      <c r="M65" s="1" t="s">
        <v>701</v>
      </c>
      <c r="N65" s="1" t="s">
        <v>40</v>
      </c>
      <c r="O65" s="1" t="s">
        <v>702</v>
      </c>
      <c r="P65" s="1" t="s">
        <v>703</v>
      </c>
      <c r="Q65" s="1" t="s">
        <v>693</v>
      </c>
      <c r="R65" s="1" t="s">
        <v>701</v>
      </c>
      <c r="S65" s="1" t="s">
        <v>61</v>
      </c>
      <c r="U65" s="1" t="s">
        <v>43</v>
      </c>
      <c r="V65" s="1" t="s">
        <v>704</v>
      </c>
      <c r="W65" s="1" t="s">
        <v>445</v>
      </c>
      <c r="X65" s="1" t="s">
        <v>45</v>
      </c>
      <c r="Y65" s="1" t="s">
        <v>705</v>
      </c>
      <c r="Z65" s="1" t="s">
        <v>696</v>
      </c>
      <c r="AB65" s="1" t="s">
        <v>47</v>
      </c>
      <c r="AC65" s="1" t="s">
        <v>73</v>
      </c>
      <c r="AE65" s="1" t="s">
        <v>49</v>
      </c>
      <c r="AF65" s="1" t="s">
        <v>65</v>
      </c>
      <c r="AI65" s="1" t="s">
        <v>50</v>
      </c>
      <c r="AJ65" s="1" t="s">
        <v>66</v>
      </c>
      <c r="AK65" s="1" t="s">
        <v>706</v>
      </c>
      <c r="AL65" s="1" t="s">
        <v>707</v>
      </c>
    </row>
    <row r="66" spans="1:38" x14ac:dyDescent="0.3">
      <c r="A66" s="1" t="str">
        <f>HYPERLINK("https://hsdes.intel.com/resource/14013186703","14013186703")</f>
        <v>14013186703</v>
      </c>
      <c r="B66" s="1" t="s">
        <v>708</v>
      </c>
      <c r="C66" s="1" t="s">
        <v>1142</v>
      </c>
      <c r="E66" s="1" t="s">
        <v>34</v>
      </c>
      <c r="F66" s="1" t="s">
        <v>126</v>
      </c>
      <c r="G66" s="1" t="s">
        <v>36</v>
      </c>
      <c r="H66" s="1" t="s">
        <v>37</v>
      </c>
      <c r="I66" s="1" t="s">
        <v>38</v>
      </c>
      <c r="J66" s="1" t="s">
        <v>709</v>
      </c>
      <c r="K66" s="1">
        <v>8</v>
      </c>
      <c r="L66" s="1">
        <v>5</v>
      </c>
      <c r="M66" s="1" t="s">
        <v>710</v>
      </c>
      <c r="N66" s="1" t="s">
        <v>40</v>
      </c>
      <c r="O66" s="1" t="s">
        <v>711</v>
      </c>
      <c r="P66" s="1" t="s">
        <v>703</v>
      </c>
      <c r="Q66" s="1" t="s">
        <v>712</v>
      </c>
      <c r="R66" s="1" t="s">
        <v>710</v>
      </c>
      <c r="S66" s="1" t="s">
        <v>165</v>
      </c>
      <c r="U66" s="1" t="s">
        <v>43</v>
      </c>
      <c r="V66" s="1" t="s">
        <v>713</v>
      </c>
      <c r="W66" s="1" t="s">
        <v>445</v>
      </c>
      <c r="X66" s="1" t="s">
        <v>45</v>
      </c>
      <c r="Y66" s="1" t="s">
        <v>714</v>
      </c>
      <c r="Z66" s="1" t="s">
        <v>715</v>
      </c>
      <c r="AB66" s="1" t="s">
        <v>47</v>
      </c>
      <c r="AC66" s="1" t="s">
        <v>73</v>
      </c>
      <c r="AE66" s="1" t="s">
        <v>49</v>
      </c>
      <c r="AF66" s="1" t="s">
        <v>65</v>
      </c>
      <c r="AI66" s="1" t="s">
        <v>50</v>
      </c>
      <c r="AJ66" s="1" t="s">
        <v>66</v>
      </c>
      <c r="AK66" s="1" t="s">
        <v>716</v>
      </c>
      <c r="AL66" s="1" t="s">
        <v>717</v>
      </c>
    </row>
    <row r="67" spans="1:38" x14ac:dyDescent="0.3">
      <c r="A67" s="1" t="str">
        <f>HYPERLINK("https://hsdes.intel.com/resource/14013186737","14013186737")</f>
        <v>14013186737</v>
      </c>
      <c r="B67" s="1" t="s">
        <v>718</v>
      </c>
      <c r="C67" s="1" t="s">
        <v>1142</v>
      </c>
      <c r="E67" s="1" t="s">
        <v>650</v>
      </c>
      <c r="F67" s="1" t="s">
        <v>126</v>
      </c>
      <c r="G67" s="1" t="s">
        <v>36</v>
      </c>
      <c r="H67" s="1" t="s">
        <v>37</v>
      </c>
      <c r="I67" s="1" t="s">
        <v>38</v>
      </c>
      <c r="J67" s="1" t="s">
        <v>651</v>
      </c>
      <c r="K67" s="1">
        <v>8</v>
      </c>
      <c r="L67" s="1">
        <v>5</v>
      </c>
      <c r="M67" s="1" t="s">
        <v>719</v>
      </c>
      <c r="N67" s="1" t="s">
        <v>653</v>
      </c>
      <c r="O67" s="1" t="s">
        <v>720</v>
      </c>
      <c r="P67" s="1" t="s">
        <v>721</v>
      </c>
      <c r="Q67" s="1" t="s">
        <v>722</v>
      </c>
      <c r="R67" s="1" t="s">
        <v>719</v>
      </c>
      <c r="S67" s="1" t="s">
        <v>165</v>
      </c>
      <c r="T67" s="1" t="s">
        <v>657</v>
      </c>
      <c r="U67" s="1" t="s">
        <v>658</v>
      </c>
      <c r="V67" s="1" t="s">
        <v>723</v>
      </c>
      <c r="W67" s="1" t="s">
        <v>445</v>
      </c>
      <c r="X67" s="1" t="s">
        <v>265</v>
      </c>
      <c r="Y67" s="1" t="s">
        <v>724</v>
      </c>
      <c r="Z67" s="1" t="s">
        <v>696</v>
      </c>
      <c r="AB67" s="1" t="s">
        <v>47</v>
      </c>
      <c r="AC67" s="1" t="s">
        <v>662</v>
      </c>
      <c r="AE67" s="1" t="s">
        <v>49</v>
      </c>
      <c r="AF67" s="1" t="s">
        <v>65</v>
      </c>
      <c r="AI67" s="1" t="s">
        <v>50</v>
      </c>
      <c r="AJ67" s="1" t="s">
        <v>66</v>
      </c>
      <c r="AK67" s="1" t="s">
        <v>725</v>
      </c>
      <c r="AL67" s="1" t="s">
        <v>726</v>
      </c>
    </row>
    <row r="68" spans="1:38" x14ac:dyDescent="0.3">
      <c r="A68" s="1" t="str">
        <f>HYPERLINK("https://hsdes.intel.com/resource/14013186740","14013186740")</f>
        <v>14013186740</v>
      </c>
      <c r="B68" s="1" t="s">
        <v>727</v>
      </c>
      <c r="C68" s="1" t="s">
        <v>1142</v>
      </c>
      <c r="E68" s="1" t="s">
        <v>650</v>
      </c>
      <c r="F68" s="1" t="s">
        <v>126</v>
      </c>
      <c r="G68" s="1" t="s">
        <v>36</v>
      </c>
      <c r="H68" s="1" t="s">
        <v>37</v>
      </c>
      <c r="I68" s="1" t="s">
        <v>38</v>
      </c>
      <c r="J68" s="1" t="s">
        <v>686</v>
      </c>
      <c r="K68" s="1">
        <v>15</v>
      </c>
      <c r="L68" s="1">
        <v>10</v>
      </c>
      <c r="M68" s="1" t="s">
        <v>728</v>
      </c>
      <c r="N68" s="1" t="s">
        <v>653</v>
      </c>
      <c r="O68" s="1" t="s">
        <v>729</v>
      </c>
      <c r="P68" s="1" t="s">
        <v>721</v>
      </c>
      <c r="Q68" s="1" t="s">
        <v>730</v>
      </c>
      <c r="R68" s="1" t="s">
        <v>728</v>
      </c>
      <c r="S68" s="1" t="s">
        <v>165</v>
      </c>
      <c r="T68" s="1" t="s">
        <v>657</v>
      </c>
      <c r="U68" s="1" t="s">
        <v>658</v>
      </c>
      <c r="V68" s="1" t="s">
        <v>731</v>
      </c>
      <c r="W68" s="1" t="s">
        <v>445</v>
      </c>
      <c r="X68" s="1" t="s">
        <v>265</v>
      </c>
      <c r="Y68" s="1" t="s">
        <v>724</v>
      </c>
      <c r="Z68" s="1" t="s">
        <v>696</v>
      </c>
      <c r="AB68" s="1" t="s">
        <v>47</v>
      </c>
      <c r="AC68" s="1" t="s">
        <v>662</v>
      </c>
      <c r="AE68" s="1" t="s">
        <v>49</v>
      </c>
      <c r="AF68" s="1" t="s">
        <v>65</v>
      </c>
      <c r="AI68" s="1" t="s">
        <v>50</v>
      </c>
      <c r="AJ68" s="1" t="s">
        <v>66</v>
      </c>
      <c r="AK68" s="1" t="s">
        <v>732</v>
      </c>
      <c r="AL68" s="1" t="s">
        <v>733</v>
      </c>
    </row>
    <row r="69" spans="1:38" x14ac:dyDescent="0.3">
      <c r="A69" s="1" t="str">
        <f>HYPERLINK("https://hsdes.intel.com/resource/14013186766","14013186766")</f>
        <v>14013186766</v>
      </c>
      <c r="B69" s="1" t="s">
        <v>734</v>
      </c>
      <c r="C69" s="1" t="s">
        <v>1142</v>
      </c>
      <c r="E69" s="1" t="s">
        <v>34</v>
      </c>
      <c r="F69" s="1" t="s">
        <v>126</v>
      </c>
      <c r="G69" s="1" t="s">
        <v>36</v>
      </c>
      <c r="H69" s="1" t="s">
        <v>37</v>
      </c>
      <c r="I69" s="1" t="s">
        <v>38</v>
      </c>
      <c r="J69" s="1" t="s">
        <v>651</v>
      </c>
      <c r="K69" s="1">
        <v>15</v>
      </c>
      <c r="L69" s="1">
        <v>10</v>
      </c>
      <c r="M69" s="1" t="s">
        <v>735</v>
      </c>
      <c r="N69" s="1" t="s">
        <v>94</v>
      </c>
      <c r="O69" s="1" t="s">
        <v>736</v>
      </c>
      <c r="P69" s="1" t="s">
        <v>491</v>
      </c>
      <c r="Q69" s="1" t="s">
        <v>737</v>
      </c>
      <c r="R69" s="1" t="s">
        <v>735</v>
      </c>
      <c r="S69" s="1" t="s">
        <v>42</v>
      </c>
      <c r="U69" s="1" t="s">
        <v>43</v>
      </c>
      <c r="V69" s="1" t="s">
        <v>738</v>
      </c>
      <c r="W69" s="1" t="s">
        <v>445</v>
      </c>
      <c r="X69" s="1" t="s">
        <v>265</v>
      </c>
      <c r="Y69" s="1" t="s">
        <v>739</v>
      </c>
      <c r="Z69" s="1" t="s">
        <v>740</v>
      </c>
      <c r="AB69" s="1" t="s">
        <v>47</v>
      </c>
      <c r="AC69" s="1" t="s">
        <v>73</v>
      </c>
      <c r="AE69" s="1" t="s">
        <v>49</v>
      </c>
      <c r="AF69" s="1" t="s">
        <v>65</v>
      </c>
      <c r="AI69" s="1" t="s">
        <v>50</v>
      </c>
      <c r="AJ69" s="1" t="s">
        <v>66</v>
      </c>
      <c r="AK69" s="1" t="s">
        <v>741</v>
      </c>
      <c r="AL69" s="1" t="s">
        <v>742</v>
      </c>
    </row>
    <row r="70" spans="1:38" x14ac:dyDescent="0.3">
      <c r="A70" s="1" t="str">
        <f>HYPERLINK("https://hsdes.intel.com/resource/14013186853","14013186853")</f>
        <v>14013186853</v>
      </c>
      <c r="B70" s="1" t="s">
        <v>743</v>
      </c>
      <c r="C70" s="1" t="s">
        <v>1142</v>
      </c>
      <c r="E70" s="1" t="s">
        <v>43</v>
      </c>
      <c r="F70" s="1" t="s">
        <v>126</v>
      </c>
      <c r="G70" s="1" t="s">
        <v>36</v>
      </c>
      <c r="H70" s="1" t="s">
        <v>37</v>
      </c>
      <c r="I70" s="1" t="s">
        <v>38</v>
      </c>
      <c r="J70" s="1" t="s">
        <v>677</v>
      </c>
      <c r="K70" s="1">
        <v>20</v>
      </c>
      <c r="L70" s="1">
        <v>10</v>
      </c>
      <c r="M70" s="1" t="s">
        <v>744</v>
      </c>
      <c r="N70" s="1" t="s">
        <v>106</v>
      </c>
      <c r="O70" s="1" t="s">
        <v>745</v>
      </c>
      <c r="P70" s="1" t="s">
        <v>746</v>
      </c>
      <c r="Q70" s="1" t="s">
        <v>747</v>
      </c>
      <c r="R70" s="1" t="s">
        <v>744</v>
      </c>
      <c r="S70" s="1" t="s">
        <v>42</v>
      </c>
      <c r="U70" s="1" t="s">
        <v>110</v>
      </c>
      <c r="V70" s="1" t="s">
        <v>748</v>
      </c>
      <c r="W70" s="1" t="s">
        <v>445</v>
      </c>
      <c r="X70" s="1" t="s">
        <v>265</v>
      </c>
      <c r="Y70" s="1" t="s">
        <v>660</v>
      </c>
      <c r="Z70" s="1" t="s">
        <v>661</v>
      </c>
      <c r="AB70" s="1" t="s">
        <v>47</v>
      </c>
      <c r="AC70" s="1" t="s">
        <v>73</v>
      </c>
      <c r="AE70" s="1" t="s">
        <v>49</v>
      </c>
      <c r="AF70" s="1" t="s">
        <v>65</v>
      </c>
      <c r="AI70" s="1" t="s">
        <v>50</v>
      </c>
      <c r="AJ70" s="1" t="s">
        <v>66</v>
      </c>
      <c r="AK70" s="1" t="s">
        <v>749</v>
      </c>
      <c r="AL70" s="1" t="s">
        <v>750</v>
      </c>
    </row>
    <row r="71" spans="1:38" x14ac:dyDescent="0.3">
      <c r="A71" s="1" t="str">
        <f>HYPERLINK("https://hsdes.intel.com/resource/14013186891","14013186891")</f>
        <v>14013186891</v>
      </c>
      <c r="B71" s="1" t="s">
        <v>751</v>
      </c>
      <c r="C71" s="1" t="s">
        <v>1142</v>
      </c>
      <c r="E71" s="1" t="s">
        <v>53</v>
      </c>
      <c r="F71" s="1" t="s">
        <v>91</v>
      </c>
      <c r="G71" s="1" t="s">
        <v>36</v>
      </c>
      <c r="H71" s="1" t="s">
        <v>37</v>
      </c>
      <c r="I71" s="1" t="s">
        <v>38</v>
      </c>
      <c r="J71" s="1" t="s">
        <v>55</v>
      </c>
      <c r="K71" s="1">
        <v>10</v>
      </c>
      <c r="L71" s="1">
        <v>10</v>
      </c>
      <c r="M71" s="1" t="s">
        <v>752</v>
      </c>
      <c r="N71" s="1" t="s">
        <v>57</v>
      </c>
      <c r="O71" s="1" t="s">
        <v>753</v>
      </c>
      <c r="P71" s="1" t="s">
        <v>754</v>
      </c>
      <c r="Q71" s="1" t="s">
        <v>755</v>
      </c>
      <c r="R71" s="1" t="s">
        <v>752</v>
      </c>
      <c r="S71" s="1" t="s">
        <v>61</v>
      </c>
      <c r="U71" s="1" t="s">
        <v>53</v>
      </c>
      <c r="V71" s="1" t="s">
        <v>756</v>
      </c>
      <c r="W71" s="1" t="s">
        <v>445</v>
      </c>
      <c r="X71" s="1" t="s">
        <v>84</v>
      </c>
      <c r="Y71" s="1" t="s">
        <v>757</v>
      </c>
      <c r="Z71" s="1" t="s">
        <v>696</v>
      </c>
      <c r="AB71" s="1" t="s">
        <v>47</v>
      </c>
      <c r="AC71" s="1" t="s">
        <v>73</v>
      </c>
      <c r="AE71" s="1" t="s">
        <v>49</v>
      </c>
      <c r="AF71" s="1" t="s">
        <v>65</v>
      </c>
      <c r="AI71" s="1" t="s">
        <v>758</v>
      </c>
      <c r="AJ71" s="1" t="s">
        <v>201</v>
      </c>
      <c r="AK71" s="1" t="s">
        <v>759</v>
      </c>
      <c r="AL71" s="1" t="s">
        <v>760</v>
      </c>
    </row>
    <row r="72" spans="1:38" x14ac:dyDescent="0.3">
      <c r="A72" s="1" t="str">
        <f>HYPERLINK("https://hsdes.intel.com/resource/14013186924","14013186924")</f>
        <v>14013186924</v>
      </c>
      <c r="B72" s="1" t="s">
        <v>761</v>
      </c>
      <c r="C72" s="1" t="s">
        <v>1142</v>
      </c>
      <c r="E72" s="1" t="s">
        <v>53</v>
      </c>
      <c r="F72" s="1" t="s">
        <v>91</v>
      </c>
      <c r="G72" s="1" t="s">
        <v>36</v>
      </c>
      <c r="H72" s="1" t="s">
        <v>37</v>
      </c>
      <c r="I72" s="1" t="s">
        <v>38</v>
      </c>
      <c r="J72" s="1" t="s">
        <v>762</v>
      </c>
      <c r="K72" s="1">
        <v>10</v>
      </c>
      <c r="L72" s="1">
        <v>8</v>
      </c>
      <c r="M72" s="1" t="s">
        <v>763</v>
      </c>
      <c r="N72" s="1" t="s">
        <v>668</v>
      </c>
      <c r="O72" s="1" t="s">
        <v>764</v>
      </c>
      <c r="P72" s="1" t="s">
        <v>765</v>
      </c>
      <c r="Q72" s="1" t="s">
        <v>766</v>
      </c>
      <c r="R72" s="1" t="s">
        <v>763</v>
      </c>
      <c r="S72" s="1" t="s">
        <v>165</v>
      </c>
      <c r="U72" s="1" t="s">
        <v>53</v>
      </c>
      <c r="V72" s="1" t="s">
        <v>767</v>
      </c>
      <c r="W72" s="1" t="s">
        <v>445</v>
      </c>
      <c r="X72" s="1" t="s">
        <v>45</v>
      </c>
      <c r="Y72" s="1" t="s">
        <v>768</v>
      </c>
      <c r="Z72" s="1" t="s">
        <v>769</v>
      </c>
      <c r="AB72" s="1" t="s">
        <v>47</v>
      </c>
      <c r="AC72" s="1" t="s">
        <v>48</v>
      </c>
      <c r="AE72" s="1" t="s">
        <v>49</v>
      </c>
      <c r="AF72" s="1" t="s">
        <v>65</v>
      </c>
      <c r="AI72" s="1" t="s">
        <v>50</v>
      </c>
      <c r="AJ72" s="1" t="s">
        <v>770</v>
      </c>
      <c r="AK72" s="1" t="s">
        <v>771</v>
      </c>
      <c r="AL72" s="1" t="s">
        <v>772</v>
      </c>
    </row>
    <row r="73" spans="1:38" x14ac:dyDescent="0.3">
      <c r="A73" s="1" t="str">
        <f>HYPERLINK("https://hsdes.intel.com/resource/14013186947","14013186947")</f>
        <v>14013186947</v>
      </c>
      <c r="B73" s="1" t="s">
        <v>774</v>
      </c>
      <c r="C73" s="1" t="s">
        <v>1142</v>
      </c>
      <c r="E73" s="1" t="s">
        <v>53</v>
      </c>
      <c r="F73" s="1" t="s">
        <v>91</v>
      </c>
      <c r="G73" s="1" t="s">
        <v>36</v>
      </c>
      <c r="H73" s="1" t="s">
        <v>37</v>
      </c>
      <c r="I73" s="1" t="s">
        <v>38</v>
      </c>
      <c r="J73" s="1" t="s">
        <v>55</v>
      </c>
      <c r="K73" s="1">
        <v>10</v>
      </c>
      <c r="L73" s="1">
        <v>8</v>
      </c>
      <c r="M73" s="1" t="s">
        <v>775</v>
      </c>
      <c r="N73" s="1" t="s">
        <v>57</v>
      </c>
      <c r="O73" s="1" t="s">
        <v>776</v>
      </c>
      <c r="P73" s="1" t="s">
        <v>442</v>
      </c>
      <c r="Q73" s="1" t="s">
        <v>777</v>
      </c>
      <c r="R73" s="1" t="s">
        <v>775</v>
      </c>
      <c r="S73" s="1" t="s">
        <v>61</v>
      </c>
      <c r="U73" s="1" t="s">
        <v>53</v>
      </c>
      <c r="V73" s="1" t="s">
        <v>778</v>
      </c>
      <c r="W73" s="1" t="s">
        <v>445</v>
      </c>
      <c r="X73" s="1" t="s">
        <v>84</v>
      </c>
      <c r="Y73" s="1" t="s">
        <v>779</v>
      </c>
      <c r="Z73" s="1" t="s">
        <v>780</v>
      </c>
      <c r="AB73" s="1" t="s">
        <v>47</v>
      </c>
      <c r="AC73" s="1" t="s">
        <v>48</v>
      </c>
      <c r="AE73" s="1" t="s">
        <v>49</v>
      </c>
      <c r="AF73" s="1" t="s">
        <v>65</v>
      </c>
      <c r="AI73" s="1" t="s">
        <v>50</v>
      </c>
      <c r="AJ73" s="1" t="s">
        <v>66</v>
      </c>
      <c r="AK73" s="1" t="s">
        <v>781</v>
      </c>
      <c r="AL73" s="1" t="s">
        <v>782</v>
      </c>
    </row>
    <row r="74" spans="1:38" x14ac:dyDescent="0.3">
      <c r="A74" s="1" t="str">
        <f>HYPERLINK("https://hsdes.intel.com/resource/14013186950","14013186950")</f>
        <v>14013186950</v>
      </c>
      <c r="B74" s="1" t="s">
        <v>783</v>
      </c>
      <c r="C74" s="1" t="s">
        <v>1142</v>
      </c>
      <c r="E74" s="1" t="s">
        <v>53</v>
      </c>
      <c r="F74" s="1" t="s">
        <v>91</v>
      </c>
      <c r="G74" s="1" t="s">
        <v>36</v>
      </c>
      <c r="H74" s="1" t="s">
        <v>37</v>
      </c>
      <c r="I74" s="1" t="s">
        <v>38</v>
      </c>
      <c r="J74" s="1" t="s">
        <v>55</v>
      </c>
      <c r="K74" s="1">
        <v>8</v>
      </c>
      <c r="L74" s="1">
        <v>5</v>
      </c>
      <c r="M74" s="1" t="s">
        <v>784</v>
      </c>
      <c r="N74" s="1" t="s">
        <v>57</v>
      </c>
      <c r="O74" s="1" t="s">
        <v>785</v>
      </c>
      <c r="P74" s="1" t="s">
        <v>442</v>
      </c>
      <c r="Q74" s="1" t="s">
        <v>786</v>
      </c>
      <c r="R74" s="1" t="s">
        <v>784</v>
      </c>
      <c r="S74" s="1" t="s">
        <v>61</v>
      </c>
      <c r="U74" s="1" t="s">
        <v>53</v>
      </c>
      <c r="V74" s="1" t="s">
        <v>787</v>
      </c>
      <c r="W74" s="1" t="s">
        <v>445</v>
      </c>
      <c r="X74" s="1" t="s">
        <v>45</v>
      </c>
      <c r="Y74" s="1" t="s">
        <v>788</v>
      </c>
      <c r="Z74" s="1" t="s">
        <v>780</v>
      </c>
      <c r="AB74" s="1" t="s">
        <v>47</v>
      </c>
      <c r="AC74" s="1" t="s">
        <v>48</v>
      </c>
      <c r="AE74" s="1" t="s">
        <v>49</v>
      </c>
      <c r="AF74" s="1" t="s">
        <v>65</v>
      </c>
      <c r="AI74" s="1" t="s">
        <v>50</v>
      </c>
      <c r="AJ74" s="1" t="s">
        <v>66</v>
      </c>
      <c r="AK74" s="1" t="s">
        <v>789</v>
      </c>
      <c r="AL74" s="1" t="s">
        <v>790</v>
      </c>
    </row>
    <row r="75" spans="1:38" x14ac:dyDescent="0.3">
      <c r="A75" s="1" t="str">
        <f>HYPERLINK("https://hsdes.intel.com/resource/14013186951","14013186951")</f>
        <v>14013186951</v>
      </c>
      <c r="B75" s="1" t="s">
        <v>791</v>
      </c>
      <c r="C75" s="1" t="s">
        <v>1142</v>
      </c>
      <c r="E75" s="1" t="s">
        <v>53</v>
      </c>
      <c r="F75" s="1" t="s">
        <v>91</v>
      </c>
      <c r="G75" s="1" t="s">
        <v>36</v>
      </c>
      <c r="H75" s="1" t="s">
        <v>37</v>
      </c>
      <c r="I75" s="1" t="s">
        <v>38</v>
      </c>
      <c r="J75" s="1" t="s">
        <v>55</v>
      </c>
      <c r="K75" s="1">
        <v>5</v>
      </c>
      <c r="L75" s="1">
        <v>3</v>
      </c>
      <c r="M75" s="1" t="s">
        <v>792</v>
      </c>
      <c r="N75" s="1" t="s">
        <v>57</v>
      </c>
      <c r="O75" s="1" t="s">
        <v>793</v>
      </c>
      <c r="P75" s="1" t="s">
        <v>442</v>
      </c>
      <c r="Q75" s="1" t="s">
        <v>794</v>
      </c>
      <c r="R75" s="1" t="s">
        <v>792</v>
      </c>
      <c r="S75" s="1" t="s">
        <v>61</v>
      </c>
      <c r="U75" s="1" t="s">
        <v>53</v>
      </c>
      <c r="V75" s="1" t="s">
        <v>795</v>
      </c>
      <c r="W75" s="1" t="s">
        <v>445</v>
      </c>
      <c r="X75" s="1" t="s">
        <v>84</v>
      </c>
      <c r="Y75" s="1" t="s">
        <v>757</v>
      </c>
      <c r="Z75" s="1" t="s">
        <v>780</v>
      </c>
      <c r="AB75" s="1" t="s">
        <v>47</v>
      </c>
      <c r="AC75" s="1" t="s">
        <v>48</v>
      </c>
      <c r="AE75" s="1" t="s">
        <v>49</v>
      </c>
      <c r="AF75" s="1" t="s">
        <v>65</v>
      </c>
      <c r="AI75" s="1" t="s">
        <v>50</v>
      </c>
      <c r="AJ75" s="1" t="s">
        <v>66</v>
      </c>
      <c r="AK75" s="1" t="s">
        <v>796</v>
      </c>
      <c r="AL75" s="1" t="s">
        <v>797</v>
      </c>
    </row>
    <row r="76" spans="1:38" x14ac:dyDescent="0.3">
      <c r="A76" s="1" t="str">
        <f>HYPERLINK("https://hsdes.intel.com/resource/14013186960","14013186960")</f>
        <v>14013186960</v>
      </c>
      <c r="B76" s="1" t="s">
        <v>798</v>
      </c>
      <c r="C76" s="1" t="s">
        <v>1142</v>
      </c>
      <c r="E76" s="1" t="s">
        <v>53</v>
      </c>
      <c r="F76" s="1" t="s">
        <v>126</v>
      </c>
      <c r="G76" s="1" t="s">
        <v>36</v>
      </c>
      <c r="H76" s="1" t="s">
        <v>37</v>
      </c>
      <c r="I76" s="1" t="s">
        <v>38</v>
      </c>
      <c r="J76" s="1" t="s">
        <v>55</v>
      </c>
      <c r="K76" s="1">
        <v>4</v>
      </c>
      <c r="L76" s="1">
        <v>2</v>
      </c>
      <c r="M76" s="1" t="s">
        <v>799</v>
      </c>
      <c r="N76" s="1" t="s">
        <v>57</v>
      </c>
      <c r="O76" s="1" t="s">
        <v>785</v>
      </c>
      <c r="P76" s="1" t="s">
        <v>442</v>
      </c>
      <c r="Q76" s="1" t="s">
        <v>800</v>
      </c>
      <c r="R76" s="1" t="s">
        <v>799</v>
      </c>
      <c r="S76" s="1" t="s">
        <v>61</v>
      </c>
      <c r="U76" s="1" t="s">
        <v>53</v>
      </c>
      <c r="V76" s="1" t="s">
        <v>801</v>
      </c>
      <c r="W76" s="1" t="s">
        <v>445</v>
      </c>
      <c r="X76" s="1" t="s">
        <v>45</v>
      </c>
      <c r="Y76" s="1" t="s">
        <v>802</v>
      </c>
      <c r="Z76" s="1" t="s">
        <v>773</v>
      </c>
      <c r="AB76" s="1" t="s">
        <v>47</v>
      </c>
      <c r="AC76" s="1" t="s">
        <v>73</v>
      </c>
      <c r="AE76" s="1" t="s">
        <v>49</v>
      </c>
      <c r="AF76" s="1" t="s">
        <v>65</v>
      </c>
      <c r="AI76" s="1" t="s">
        <v>50</v>
      </c>
      <c r="AJ76" s="1" t="s">
        <v>66</v>
      </c>
      <c r="AK76" s="1" t="s">
        <v>803</v>
      </c>
      <c r="AL76" s="1" t="s">
        <v>804</v>
      </c>
    </row>
    <row r="77" spans="1:38" x14ac:dyDescent="0.3">
      <c r="A77" s="1" t="str">
        <f>HYPERLINK("https://hsdes.intel.com/resource/14013186967","14013186967")</f>
        <v>14013186967</v>
      </c>
      <c r="B77" s="1" t="s">
        <v>805</v>
      </c>
      <c r="C77" s="1" t="s">
        <v>1142</v>
      </c>
      <c r="E77" s="1" t="s">
        <v>53</v>
      </c>
      <c r="F77" s="1" t="s">
        <v>91</v>
      </c>
      <c r="G77" s="1" t="s">
        <v>36</v>
      </c>
      <c r="H77" s="1" t="s">
        <v>37</v>
      </c>
      <c r="I77" s="1" t="s">
        <v>38</v>
      </c>
      <c r="J77" s="1" t="s">
        <v>55</v>
      </c>
      <c r="K77" s="1">
        <v>10</v>
      </c>
      <c r="L77" s="1">
        <v>10</v>
      </c>
      <c r="M77" s="1" t="s">
        <v>806</v>
      </c>
      <c r="N77" s="1" t="s">
        <v>57</v>
      </c>
      <c r="O77" s="1" t="s">
        <v>807</v>
      </c>
      <c r="P77" s="1" t="s">
        <v>450</v>
      </c>
      <c r="Q77" s="1" t="s">
        <v>808</v>
      </c>
      <c r="R77" s="1" t="s">
        <v>806</v>
      </c>
      <c r="S77" s="1" t="s">
        <v>61</v>
      </c>
      <c r="U77" s="1" t="s">
        <v>53</v>
      </c>
      <c r="V77" s="1" t="s">
        <v>809</v>
      </c>
      <c r="W77" s="1" t="s">
        <v>445</v>
      </c>
      <c r="X77" s="1" t="s">
        <v>45</v>
      </c>
      <c r="Y77" s="1" t="s">
        <v>757</v>
      </c>
      <c r="Z77" s="1" t="s">
        <v>810</v>
      </c>
      <c r="AB77" s="1" t="s">
        <v>47</v>
      </c>
      <c r="AC77" s="1" t="s">
        <v>48</v>
      </c>
      <c r="AE77" s="1" t="s">
        <v>49</v>
      </c>
      <c r="AF77" s="1" t="s">
        <v>65</v>
      </c>
      <c r="AI77" s="1" t="s">
        <v>50</v>
      </c>
      <c r="AJ77" s="1" t="s">
        <v>201</v>
      </c>
      <c r="AK77" s="1" t="s">
        <v>811</v>
      </c>
      <c r="AL77" s="1" t="s">
        <v>812</v>
      </c>
    </row>
    <row r="78" spans="1:38" x14ac:dyDescent="0.3">
      <c r="A78" s="1" t="str">
        <f>HYPERLINK("https://hsdes.intel.com/resource/14013186971","14013186971")</f>
        <v>14013186971</v>
      </c>
      <c r="B78" s="1" t="s">
        <v>813</v>
      </c>
      <c r="C78" s="1" t="s">
        <v>1142</v>
      </c>
      <c r="E78" s="1" t="s">
        <v>53</v>
      </c>
      <c r="F78" s="1" t="s">
        <v>91</v>
      </c>
      <c r="G78" s="1" t="s">
        <v>36</v>
      </c>
      <c r="H78" s="1" t="s">
        <v>37</v>
      </c>
      <c r="I78" s="1" t="s">
        <v>38</v>
      </c>
      <c r="J78" s="1" t="s">
        <v>55</v>
      </c>
      <c r="K78" s="1">
        <v>10</v>
      </c>
      <c r="L78" s="1">
        <v>8</v>
      </c>
      <c r="M78" s="1" t="s">
        <v>814</v>
      </c>
      <c r="N78" s="1" t="s">
        <v>57</v>
      </c>
      <c r="O78" s="1" t="s">
        <v>815</v>
      </c>
      <c r="P78" s="1" t="s">
        <v>442</v>
      </c>
      <c r="Q78" s="1" t="s">
        <v>816</v>
      </c>
      <c r="R78" s="1" t="s">
        <v>814</v>
      </c>
      <c r="S78" s="1" t="s">
        <v>61</v>
      </c>
      <c r="U78" s="1" t="s">
        <v>53</v>
      </c>
      <c r="V78" s="1" t="s">
        <v>817</v>
      </c>
      <c r="W78" s="1" t="s">
        <v>445</v>
      </c>
      <c r="X78" s="1" t="s">
        <v>84</v>
      </c>
      <c r="Y78" s="1" t="s">
        <v>818</v>
      </c>
      <c r="Z78" s="1" t="s">
        <v>780</v>
      </c>
      <c r="AB78" s="1" t="s">
        <v>47</v>
      </c>
      <c r="AC78" s="1" t="s">
        <v>48</v>
      </c>
      <c r="AE78" s="1" t="s">
        <v>49</v>
      </c>
      <c r="AF78" s="1" t="s">
        <v>65</v>
      </c>
      <c r="AI78" s="1" t="s">
        <v>50</v>
      </c>
      <c r="AJ78" s="1" t="s">
        <v>201</v>
      </c>
      <c r="AK78" s="1" t="s">
        <v>819</v>
      </c>
      <c r="AL78" s="1" t="s">
        <v>820</v>
      </c>
    </row>
    <row r="79" spans="1:38" x14ac:dyDescent="0.3">
      <c r="A79" s="1" t="str">
        <f>HYPERLINK("https://hsdes.intel.com/resource/14013186997","14013186997")</f>
        <v>14013186997</v>
      </c>
      <c r="B79" s="1" t="s">
        <v>821</v>
      </c>
      <c r="C79" s="1" t="s">
        <v>1142</v>
      </c>
      <c r="E79" s="1" t="s">
        <v>53</v>
      </c>
      <c r="F79" s="1" t="s">
        <v>91</v>
      </c>
      <c r="G79" s="1" t="s">
        <v>36</v>
      </c>
      <c r="H79" s="1" t="s">
        <v>37</v>
      </c>
      <c r="I79" s="1" t="s">
        <v>38</v>
      </c>
      <c r="J79" s="1" t="s">
        <v>55</v>
      </c>
      <c r="K79" s="1">
        <v>10</v>
      </c>
      <c r="L79" s="1">
        <v>8</v>
      </c>
      <c r="M79" s="1" t="s">
        <v>822</v>
      </c>
      <c r="N79" s="1" t="s">
        <v>57</v>
      </c>
      <c r="O79" s="1" t="s">
        <v>823</v>
      </c>
      <c r="P79" s="1" t="s">
        <v>824</v>
      </c>
      <c r="Q79" s="1" t="s">
        <v>825</v>
      </c>
      <c r="R79" s="1" t="s">
        <v>822</v>
      </c>
      <c r="S79" s="1" t="s">
        <v>61</v>
      </c>
      <c r="U79" s="1" t="s">
        <v>53</v>
      </c>
      <c r="V79" s="1" t="s">
        <v>826</v>
      </c>
      <c r="W79" s="1" t="s">
        <v>445</v>
      </c>
      <c r="X79" s="1" t="s">
        <v>45</v>
      </c>
      <c r="Y79" s="1" t="s">
        <v>757</v>
      </c>
      <c r="Z79" s="1" t="s">
        <v>773</v>
      </c>
      <c r="AB79" s="1" t="s">
        <v>47</v>
      </c>
      <c r="AC79" s="1" t="s">
        <v>73</v>
      </c>
      <c r="AE79" s="1" t="s">
        <v>49</v>
      </c>
      <c r="AF79" s="1" t="s">
        <v>65</v>
      </c>
      <c r="AI79" s="1" t="s">
        <v>50</v>
      </c>
      <c r="AJ79" s="1" t="s">
        <v>201</v>
      </c>
      <c r="AK79" s="1" t="s">
        <v>827</v>
      </c>
      <c r="AL79" s="1" t="s">
        <v>828</v>
      </c>
    </row>
    <row r="80" spans="1:38" x14ac:dyDescent="0.3">
      <c r="A80" s="1" t="str">
        <f>HYPERLINK("https://hsdes.intel.com/resource/14013187018","14013187018")</f>
        <v>14013187018</v>
      </c>
      <c r="B80" s="1" t="s">
        <v>829</v>
      </c>
      <c r="C80" s="1" t="s">
        <v>1142</v>
      </c>
      <c r="E80" s="1" t="s">
        <v>53</v>
      </c>
      <c r="F80" s="1" t="s">
        <v>91</v>
      </c>
      <c r="G80" s="1" t="s">
        <v>36</v>
      </c>
      <c r="H80" s="1" t="s">
        <v>37</v>
      </c>
      <c r="I80" s="1" t="s">
        <v>38</v>
      </c>
      <c r="J80" s="1" t="s">
        <v>55</v>
      </c>
      <c r="K80" s="1">
        <v>10</v>
      </c>
      <c r="L80" s="1">
        <v>8</v>
      </c>
      <c r="M80" s="1" t="s">
        <v>830</v>
      </c>
      <c r="N80" s="1" t="s">
        <v>57</v>
      </c>
      <c r="O80" s="1" t="s">
        <v>831</v>
      </c>
      <c r="P80" s="1" t="s">
        <v>832</v>
      </c>
      <c r="Q80" s="1" t="s">
        <v>833</v>
      </c>
      <c r="R80" s="1" t="s">
        <v>830</v>
      </c>
      <c r="S80" s="1" t="s">
        <v>165</v>
      </c>
      <c r="U80" s="1" t="s">
        <v>53</v>
      </c>
      <c r="V80" s="1" t="s">
        <v>767</v>
      </c>
      <c r="W80" s="1" t="s">
        <v>445</v>
      </c>
      <c r="X80" s="1" t="s">
        <v>45</v>
      </c>
      <c r="Y80" s="1" t="s">
        <v>768</v>
      </c>
      <c r="Z80" s="1" t="s">
        <v>834</v>
      </c>
      <c r="AB80" s="1" t="s">
        <v>47</v>
      </c>
      <c r="AC80" s="1" t="s">
        <v>73</v>
      </c>
      <c r="AE80" s="1" t="s">
        <v>49</v>
      </c>
      <c r="AF80" s="1" t="s">
        <v>65</v>
      </c>
      <c r="AI80" s="1" t="s">
        <v>50</v>
      </c>
      <c r="AJ80" s="1" t="s">
        <v>673</v>
      </c>
      <c r="AK80" s="1" t="s">
        <v>835</v>
      </c>
      <c r="AL80" s="1" t="s">
        <v>836</v>
      </c>
    </row>
    <row r="81" spans="1:38" x14ac:dyDescent="0.3">
      <c r="A81" s="1" t="str">
        <f>HYPERLINK("https://hsdes.intel.com/resource/14013187020","14013187020")</f>
        <v>14013187020</v>
      </c>
      <c r="B81" s="1" t="s">
        <v>837</v>
      </c>
      <c r="C81" s="1" t="s">
        <v>1142</v>
      </c>
      <c r="E81" s="1" t="s">
        <v>53</v>
      </c>
      <c r="F81" s="1" t="s">
        <v>91</v>
      </c>
      <c r="G81" s="1" t="s">
        <v>36</v>
      </c>
      <c r="H81" s="1" t="s">
        <v>37</v>
      </c>
      <c r="I81" s="1" t="s">
        <v>38</v>
      </c>
      <c r="J81" s="1" t="s">
        <v>55</v>
      </c>
      <c r="K81" s="1">
        <v>10</v>
      </c>
      <c r="L81" s="1">
        <v>8</v>
      </c>
      <c r="M81" s="1" t="s">
        <v>838</v>
      </c>
      <c r="N81" s="1" t="s">
        <v>57</v>
      </c>
      <c r="O81" s="1" t="s">
        <v>839</v>
      </c>
      <c r="P81" s="1" t="s">
        <v>832</v>
      </c>
      <c r="Q81" s="1" t="s">
        <v>840</v>
      </c>
      <c r="R81" s="1" t="s">
        <v>838</v>
      </c>
      <c r="S81" s="1" t="s">
        <v>165</v>
      </c>
      <c r="U81" s="1" t="s">
        <v>53</v>
      </c>
      <c r="V81" s="1" t="s">
        <v>767</v>
      </c>
      <c r="W81" s="1" t="s">
        <v>445</v>
      </c>
      <c r="X81" s="1" t="s">
        <v>45</v>
      </c>
      <c r="Y81" s="1" t="s">
        <v>768</v>
      </c>
      <c r="Z81" s="1" t="s">
        <v>769</v>
      </c>
      <c r="AB81" s="1" t="s">
        <v>47</v>
      </c>
      <c r="AC81" s="1" t="s">
        <v>48</v>
      </c>
      <c r="AE81" s="1" t="s">
        <v>49</v>
      </c>
      <c r="AF81" s="1" t="s">
        <v>65</v>
      </c>
      <c r="AI81" s="1" t="s">
        <v>50</v>
      </c>
      <c r="AJ81" s="1" t="s">
        <v>673</v>
      </c>
      <c r="AK81" s="1" t="s">
        <v>835</v>
      </c>
      <c r="AL81" s="1" t="s">
        <v>841</v>
      </c>
    </row>
    <row r="82" spans="1:38" x14ac:dyDescent="0.3">
      <c r="A82" s="1" t="str">
        <f>HYPERLINK("https://hsdes.intel.com/resource/14013187021","14013187021")</f>
        <v>14013187021</v>
      </c>
      <c r="B82" s="1" t="s">
        <v>842</v>
      </c>
      <c r="C82" s="1" t="s">
        <v>1142</v>
      </c>
      <c r="E82" s="1" t="s">
        <v>53</v>
      </c>
      <c r="F82" s="1" t="s">
        <v>91</v>
      </c>
      <c r="G82" s="1" t="s">
        <v>36</v>
      </c>
      <c r="H82" s="1" t="s">
        <v>37</v>
      </c>
      <c r="I82" s="1" t="s">
        <v>38</v>
      </c>
      <c r="J82" s="1" t="s">
        <v>55</v>
      </c>
      <c r="K82" s="1">
        <v>10</v>
      </c>
      <c r="L82" s="1">
        <v>8</v>
      </c>
      <c r="M82" s="1" t="s">
        <v>843</v>
      </c>
      <c r="N82" s="1" t="s">
        <v>57</v>
      </c>
      <c r="O82" s="1" t="s">
        <v>844</v>
      </c>
      <c r="P82" s="1" t="s">
        <v>845</v>
      </c>
      <c r="Q82" s="1" t="s">
        <v>846</v>
      </c>
      <c r="R82" s="1" t="s">
        <v>843</v>
      </c>
      <c r="S82" s="1" t="s">
        <v>165</v>
      </c>
      <c r="U82" s="1" t="s">
        <v>53</v>
      </c>
      <c r="V82" s="1" t="s">
        <v>847</v>
      </c>
      <c r="W82" s="1" t="s">
        <v>445</v>
      </c>
      <c r="X82" s="1" t="s">
        <v>45</v>
      </c>
      <c r="Y82" s="1" t="s">
        <v>768</v>
      </c>
      <c r="Z82" s="1" t="s">
        <v>834</v>
      </c>
      <c r="AB82" s="1" t="s">
        <v>47</v>
      </c>
      <c r="AC82" s="1" t="s">
        <v>73</v>
      </c>
      <c r="AE82" s="1" t="s">
        <v>49</v>
      </c>
      <c r="AF82" s="1" t="s">
        <v>65</v>
      </c>
      <c r="AI82" s="1" t="s">
        <v>50</v>
      </c>
      <c r="AJ82" s="1" t="s">
        <v>673</v>
      </c>
      <c r="AK82" s="1" t="s">
        <v>848</v>
      </c>
      <c r="AL82" s="1" t="s">
        <v>849</v>
      </c>
    </row>
    <row r="83" spans="1:38" x14ac:dyDescent="0.3">
      <c r="A83" s="1" t="str">
        <f>HYPERLINK("https://hsdes.intel.com/resource/14013187023","14013187023")</f>
        <v>14013187023</v>
      </c>
      <c r="B83" s="1" t="s">
        <v>850</v>
      </c>
      <c r="C83" s="1" t="s">
        <v>1142</v>
      </c>
      <c r="E83" s="1" t="s">
        <v>53</v>
      </c>
      <c r="F83" s="1" t="s">
        <v>126</v>
      </c>
      <c r="G83" s="1" t="s">
        <v>36</v>
      </c>
      <c r="H83" s="1" t="s">
        <v>37</v>
      </c>
      <c r="I83" s="1" t="s">
        <v>38</v>
      </c>
      <c r="J83" s="1" t="s">
        <v>666</v>
      </c>
      <c r="K83" s="1">
        <v>10</v>
      </c>
      <c r="L83" s="1">
        <v>8</v>
      </c>
      <c r="M83" s="1" t="s">
        <v>851</v>
      </c>
      <c r="N83" s="1" t="s">
        <v>668</v>
      </c>
      <c r="O83" s="1" t="s">
        <v>852</v>
      </c>
      <c r="P83" s="1" t="s">
        <v>853</v>
      </c>
      <c r="Q83" s="1" t="s">
        <v>854</v>
      </c>
      <c r="R83" s="1" t="s">
        <v>851</v>
      </c>
      <c r="S83" s="1" t="s">
        <v>61</v>
      </c>
      <c r="U83" s="1" t="s">
        <v>53</v>
      </c>
      <c r="V83" s="1" t="s">
        <v>855</v>
      </c>
      <c r="W83" s="1" t="s">
        <v>445</v>
      </c>
      <c r="X83" s="1" t="s">
        <v>45</v>
      </c>
      <c r="Y83" s="1" t="s">
        <v>856</v>
      </c>
      <c r="Z83" s="1" t="s">
        <v>696</v>
      </c>
      <c r="AB83" s="1" t="s">
        <v>47</v>
      </c>
      <c r="AC83" s="1" t="s">
        <v>73</v>
      </c>
      <c r="AE83" s="1" t="s">
        <v>49</v>
      </c>
      <c r="AF83" s="1" t="s">
        <v>65</v>
      </c>
      <c r="AI83" s="1" t="s">
        <v>50</v>
      </c>
      <c r="AJ83" s="1" t="s">
        <v>673</v>
      </c>
      <c r="AK83" s="1" t="s">
        <v>857</v>
      </c>
      <c r="AL83" s="1" t="s">
        <v>858</v>
      </c>
    </row>
    <row r="84" spans="1:38" x14ac:dyDescent="0.3">
      <c r="A84" s="1" t="str">
        <f>HYPERLINK("https://hsdes.intel.com/resource/14013187024","14013187024")</f>
        <v>14013187024</v>
      </c>
      <c r="B84" s="1" t="s">
        <v>859</v>
      </c>
      <c r="C84" s="1" t="s">
        <v>1142</v>
      </c>
      <c r="E84" s="1" t="s">
        <v>53</v>
      </c>
      <c r="F84" s="1" t="s">
        <v>91</v>
      </c>
      <c r="G84" s="1" t="s">
        <v>36</v>
      </c>
      <c r="H84" s="1" t="s">
        <v>37</v>
      </c>
      <c r="I84" s="1" t="s">
        <v>38</v>
      </c>
      <c r="J84" s="1" t="s">
        <v>55</v>
      </c>
      <c r="K84" s="1">
        <v>10</v>
      </c>
      <c r="L84" s="1">
        <v>8</v>
      </c>
      <c r="M84" s="1" t="s">
        <v>860</v>
      </c>
      <c r="N84" s="1" t="s">
        <v>57</v>
      </c>
      <c r="O84" s="1" t="s">
        <v>861</v>
      </c>
      <c r="P84" s="1" t="s">
        <v>832</v>
      </c>
      <c r="Q84" s="1" t="s">
        <v>862</v>
      </c>
      <c r="R84" s="1" t="s">
        <v>860</v>
      </c>
      <c r="S84" s="1" t="s">
        <v>165</v>
      </c>
      <c r="U84" s="1" t="s">
        <v>53</v>
      </c>
      <c r="V84" s="1" t="s">
        <v>767</v>
      </c>
      <c r="W84" s="1" t="s">
        <v>445</v>
      </c>
      <c r="X84" s="1" t="s">
        <v>45</v>
      </c>
      <c r="Y84" s="1" t="s">
        <v>768</v>
      </c>
      <c r="Z84" s="1" t="s">
        <v>769</v>
      </c>
      <c r="AB84" s="1" t="s">
        <v>47</v>
      </c>
      <c r="AC84" s="1" t="s">
        <v>48</v>
      </c>
      <c r="AE84" s="1" t="s">
        <v>49</v>
      </c>
      <c r="AF84" s="1" t="s">
        <v>65</v>
      </c>
      <c r="AI84" s="1" t="s">
        <v>50</v>
      </c>
      <c r="AJ84" s="1" t="s">
        <v>673</v>
      </c>
      <c r="AK84" s="1" t="s">
        <v>863</v>
      </c>
      <c r="AL84" s="1" t="s">
        <v>864</v>
      </c>
    </row>
    <row r="85" spans="1:38" x14ac:dyDescent="0.3">
      <c r="A85" s="1" t="str">
        <f>HYPERLINK("https://hsdes.intel.com/resource/14013187095","14013187095")</f>
        <v>14013187095</v>
      </c>
      <c r="B85" s="1" t="s">
        <v>865</v>
      </c>
      <c r="C85" s="1" t="s">
        <v>1142</v>
      </c>
      <c r="E85" s="1" t="s">
        <v>246</v>
      </c>
      <c r="F85" s="1" t="s">
        <v>126</v>
      </c>
      <c r="G85" s="1" t="s">
        <v>36</v>
      </c>
      <c r="H85" s="1" t="s">
        <v>37</v>
      </c>
      <c r="I85" s="1" t="s">
        <v>38</v>
      </c>
      <c r="J85" s="1" t="s">
        <v>677</v>
      </c>
      <c r="K85" s="1">
        <v>15</v>
      </c>
      <c r="L85" s="1">
        <v>12</v>
      </c>
      <c r="M85" s="1" t="s">
        <v>866</v>
      </c>
      <c r="N85" s="1" t="s">
        <v>250</v>
      </c>
      <c r="O85" s="1" t="s">
        <v>867</v>
      </c>
      <c r="P85" s="1" t="s">
        <v>868</v>
      </c>
      <c r="Q85" s="1" t="s">
        <v>869</v>
      </c>
      <c r="R85" s="1" t="s">
        <v>866</v>
      </c>
      <c r="S85" s="1" t="s">
        <v>42</v>
      </c>
      <c r="U85" s="1" t="s">
        <v>246</v>
      </c>
      <c r="V85" s="1" t="s">
        <v>527</v>
      </c>
      <c r="W85" s="1" t="s">
        <v>445</v>
      </c>
      <c r="X85" s="1" t="s">
        <v>45</v>
      </c>
      <c r="Y85" s="1" t="s">
        <v>672</v>
      </c>
      <c r="Z85" s="1" t="s">
        <v>661</v>
      </c>
      <c r="AB85" s="1" t="s">
        <v>47</v>
      </c>
      <c r="AC85" s="1" t="s">
        <v>73</v>
      </c>
      <c r="AE85" s="1" t="s">
        <v>49</v>
      </c>
      <c r="AF85" s="1" t="s">
        <v>65</v>
      </c>
      <c r="AI85" s="1" t="s">
        <v>50</v>
      </c>
      <c r="AJ85" s="1" t="s">
        <v>66</v>
      </c>
      <c r="AK85" s="1" t="s">
        <v>870</v>
      </c>
      <c r="AL85" s="1" t="s">
        <v>871</v>
      </c>
    </row>
    <row r="86" spans="1:38" x14ac:dyDescent="0.3">
      <c r="A86" s="1" t="str">
        <f>HYPERLINK("https://hsdes.intel.com/resource/14013187098","14013187098")</f>
        <v>14013187098</v>
      </c>
      <c r="B86" s="1" t="s">
        <v>872</v>
      </c>
      <c r="C86" s="1" t="s">
        <v>1142</v>
      </c>
      <c r="E86" s="1" t="s">
        <v>246</v>
      </c>
      <c r="F86" s="1" t="s">
        <v>126</v>
      </c>
      <c r="G86" s="1" t="s">
        <v>36</v>
      </c>
      <c r="H86" s="1" t="s">
        <v>37</v>
      </c>
      <c r="I86" s="1" t="s">
        <v>38</v>
      </c>
      <c r="J86" s="1" t="s">
        <v>677</v>
      </c>
      <c r="K86" s="1">
        <v>15</v>
      </c>
      <c r="L86" s="1">
        <v>12</v>
      </c>
      <c r="M86" s="1" t="s">
        <v>873</v>
      </c>
      <c r="N86" s="1" t="s">
        <v>250</v>
      </c>
      <c r="O86" s="1" t="s">
        <v>874</v>
      </c>
      <c r="P86" s="1" t="s">
        <v>868</v>
      </c>
      <c r="Q86" s="1" t="s">
        <v>875</v>
      </c>
      <c r="R86" s="1" t="s">
        <v>873</v>
      </c>
      <c r="S86" s="1" t="s">
        <v>42</v>
      </c>
      <c r="U86" s="1" t="s">
        <v>246</v>
      </c>
      <c r="V86" s="1" t="s">
        <v>527</v>
      </c>
      <c r="W86" s="1" t="s">
        <v>445</v>
      </c>
      <c r="X86" s="1" t="s">
        <v>45</v>
      </c>
      <c r="Y86" s="1" t="s">
        <v>672</v>
      </c>
      <c r="Z86" s="1" t="s">
        <v>661</v>
      </c>
      <c r="AB86" s="1" t="s">
        <v>47</v>
      </c>
      <c r="AC86" s="1" t="s">
        <v>73</v>
      </c>
      <c r="AE86" s="1" t="s">
        <v>49</v>
      </c>
      <c r="AF86" s="1" t="s">
        <v>65</v>
      </c>
      <c r="AI86" s="1" t="s">
        <v>50</v>
      </c>
      <c r="AJ86" s="1" t="s">
        <v>66</v>
      </c>
      <c r="AK86" s="1" t="s">
        <v>876</v>
      </c>
      <c r="AL86" s="1" t="s">
        <v>877</v>
      </c>
    </row>
    <row r="87" spans="1:38" x14ac:dyDescent="0.3">
      <c r="A87" s="1" t="str">
        <f>HYPERLINK("https://hsdes.intel.com/resource/14013187105","14013187105")</f>
        <v>14013187105</v>
      </c>
      <c r="B87" s="1" t="s">
        <v>878</v>
      </c>
      <c r="C87" s="1" t="s">
        <v>1142</v>
      </c>
      <c r="E87" s="1" t="s">
        <v>34</v>
      </c>
      <c r="F87" s="1" t="s">
        <v>126</v>
      </c>
      <c r="G87" s="1" t="s">
        <v>36</v>
      </c>
      <c r="H87" s="1" t="s">
        <v>37</v>
      </c>
      <c r="I87" s="1" t="s">
        <v>38</v>
      </c>
      <c r="J87" s="1" t="s">
        <v>651</v>
      </c>
      <c r="K87" s="1">
        <v>15</v>
      </c>
      <c r="L87" s="1">
        <v>12</v>
      </c>
      <c r="M87" s="1" t="s">
        <v>879</v>
      </c>
      <c r="N87" s="1" t="s">
        <v>40</v>
      </c>
      <c r="O87" s="1" t="s">
        <v>880</v>
      </c>
      <c r="P87" s="1" t="s">
        <v>581</v>
      </c>
      <c r="Q87" s="1" t="s">
        <v>637</v>
      </c>
      <c r="R87" s="1" t="s">
        <v>879</v>
      </c>
      <c r="S87" s="1" t="s">
        <v>42</v>
      </c>
      <c r="U87" s="1" t="s">
        <v>43</v>
      </c>
      <c r="V87" s="1" t="s">
        <v>881</v>
      </c>
      <c r="W87" s="1" t="s">
        <v>445</v>
      </c>
      <c r="X87" s="1" t="s">
        <v>84</v>
      </c>
      <c r="Y87" s="1" t="s">
        <v>856</v>
      </c>
      <c r="Z87" s="1" t="s">
        <v>696</v>
      </c>
      <c r="AB87" s="1" t="s">
        <v>47</v>
      </c>
      <c r="AC87" s="1" t="s">
        <v>73</v>
      </c>
      <c r="AE87" s="1" t="s">
        <v>49</v>
      </c>
      <c r="AF87" s="1" t="s">
        <v>65</v>
      </c>
      <c r="AI87" s="1" t="s">
        <v>50</v>
      </c>
      <c r="AJ87" s="1" t="s">
        <v>66</v>
      </c>
      <c r="AK87" s="1" t="s">
        <v>539</v>
      </c>
      <c r="AL87" s="1" t="s">
        <v>882</v>
      </c>
    </row>
    <row r="88" spans="1:38" x14ac:dyDescent="0.3">
      <c r="A88" s="1" t="str">
        <f>HYPERLINK("https://hsdes.intel.com/resource/14013187109","14013187109")</f>
        <v>14013187109</v>
      </c>
      <c r="B88" s="1" t="s">
        <v>883</v>
      </c>
      <c r="C88" s="1" t="s">
        <v>1142</v>
      </c>
      <c r="E88" s="1" t="s">
        <v>43</v>
      </c>
      <c r="F88" s="1" t="s">
        <v>126</v>
      </c>
      <c r="G88" s="1" t="s">
        <v>36</v>
      </c>
      <c r="H88" s="1" t="s">
        <v>37</v>
      </c>
      <c r="I88" s="1" t="s">
        <v>38</v>
      </c>
      <c r="J88" s="1" t="s">
        <v>677</v>
      </c>
      <c r="K88" s="1">
        <v>10</v>
      </c>
      <c r="L88" s="1">
        <v>5</v>
      </c>
      <c r="M88" s="1" t="s">
        <v>884</v>
      </c>
      <c r="N88" s="1" t="s">
        <v>106</v>
      </c>
      <c r="O88" s="1" t="s">
        <v>885</v>
      </c>
      <c r="P88" s="1" t="s">
        <v>886</v>
      </c>
      <c r="Q88" s="1" t="s">
        <v>887</v>
      </c>
      <c r="R88" s="1" t="s">
        <v>884</v>
      </c>
      <c r="S88" s="1" t="s">
        <v>42</v>
      </c>
      <c r="U88" s="1" t="s">
        <v>110</v>
      </c>
      <c r="V88" s="1" t="s">
        <v>888</v>
      </c>
      <c r="W88" s="1" t="s">
        <v>445</v>
      </c>
      <c r="X88" s="1" t="s">
        <v>45</v>
      </c>
      <c r="Y88" s="1" t="s">
        <v>660</v>
      </c>
      <c r="Z88" s="1" t="s">
        <v>661</v>
      </c>
      <c r="AB88" s="1" t="s">
        <v>47</v>
      </c>
      <c r="AC88" s="1" t="s">
        <v>73</v>
      </c>
      <c r="AE88" s="1" t="s">
        <v>49</v>
      </c>
      <c r="AF88" s="1" t="s">
        <v>65</v>
      </c>
      <c r="AI88" s="1" t="s">
        <v>50</v>
      </c>
      <c r="AJ88" s="1" t="s">
        <v>66</v>
      </c>
      <c r="AK88" s="1" t="s">
        <v>749</v>
      </c>
      <c r="AL88" s="1" t="s">
        <v>889</v>
      </c>
    </row>
    <row r="89" spans="1:38" x14ac:dyDescent="0.3">
      <c r="A89" s="1" t="str">
        <f>HYPERLINK("https://hsdes.intel.com/resource/14013187157","14013187157")</f>
        <v>14013187157</v>
      </c>
      <c r="B89" s="1" t="s">
        <v>890</v>
      </c>
      <c r="C89" s="1" t="s">
        <v>1142</v>
      </c>
      <c r="E89" s="1" t="s">
        <v>125</v>
      </c>
      <c r="F89" s="1" t="s">
        <v>126</v>
      </c>
      <c r="G89" s="1" t="s">
        <v>36</v>
      </c>
      <c r="H89" s="1" t="s">
        <v>37</v>
      </c>
      <c r="I89" s="1" t="s">
        <v>38</v>
      </c>
      <c r="J89" s="1" t="s">
        <v>891</v>
      </c>
      <c r="K89" s="1">
        <v>25</v>
      </c>
      <c r="L89" s="1">
        <v>15</v>
      </c>
      <c r="M89" s="1" t="s">
        <v>892</v>
      </c>
      <c r="N89" s="1" t="s">
        <v>129</v>
      </c>
      <c r="O89" s="1" t="s">
        <v>893</v>
      </c>
      <c r="P89" s="1" t="s">
        <v>894</v>
      </c>
      <c r="Q89" s="1" t="s">
        <v>895</v>
      </c>
      <c r="R89" s="1" t="s">
        <v>892</v>
      </c>
      <c r="S89" s="1" t="s">
        <v>42</v>
      </c>
      <c r="T89" s="1" t="s">
        <v>133</v>
      </c>
      <c r="U89" s="1" t="s">
        <v>134</v>
      </c>
      <c r="V89" s="1" t="s">
        <v>896</v>
      </c>
      <c r="W89" s="1" t="s">
        <v>445</v>
      </c>
      <c r="X89" s="1" t="s">
        <v>45</v>
      </c>
      <c r="Y89" s="1" t="s">
        <v>672</v>
      </c>
      <c r="Z89" s="1" t="s">
        <v>661</v>
      </c>
      <c r="AB89" s="1" t="s">
        <v>47</v>
      </c>
      <c r="AC89" s="1" t="s">
        <v>73</v>
      </c>
      <c r="AE89" s="1" t="s">
        <v>87</v>
      </c>
      <c r="AF89" s="1" t="s">
        <v>65</v>
      </c>
      <c r="AI89" s="1" t="s">
        <v>50</v>
      </c>
      <c r="AJ89" s="1" t="s">
        <v>66</v>
      </c>
      <c r="AK89" s="1" t="s">
        <v>897</v>
      </c>
      <c r="AL89" s="1" t="s">
        <v>898</v>
      </c>
    </row>
    <row r="90" spans="1:38" x14ac:dyDescent="0.3">
      <c r="A90" s="1" t="str">
        <f>HYPERLINK("https://hsdes.intel.com/resource/14013187183","14013187183")</f>
        <v>14013187183</v>
      </c>
      <c r="B90" s="1" t="s">
        <v>899</v>
      </c>
      <c r="C90" s="1" t="s">
        <v>1142</v>
      </c>
      <c r="E90" s="1" t="s">
        <v>43</v>
      </c>
      <c r="F90" s="1" t="s">
        <v>126</v>
      </c>
      <c r="G90" s="1" t="s">
        <v>36</v>
      </c>
      <c r="H90" s="1" t="s">
        <v>37</v>
      </c>
      <c r="I90" s="1" t="s">
        <v>38</v>
      </c>
      <c r="J90" s="1" t="s">
        <v>677</v>
      </c>
      <c r="K90" s="1">
        <v>25</v>
      </c>
      <c r="L90" s="1">
        <v>20</v>
      </c>
      <c r="M90" s="1" t="s">
        <v>900</v>
      </c>
      <c r="N90" s="1" t="s">
        <v>106</v>
      </c>
      <c r="O90" s="1" t="s">
        <v>901</v>
      </c>
      <c r="P90" s="1" t="s">
        <v>886</v>
      </c>
      <c r="Q90" s="1" t="s">
        <v>902</v>
      </c>
      <c r="R90" s="1" t="s">
        <v>900</v>
      </c>
      <c r="S90" s="1" t="s">
        <v>42</v>
      </c>
      <c r="U90" s="1" t="s">
        <v>110</v>
      </c>
      <c r="V90" s="1" t="s">
        <v>903</v>
      </c>
      <c r="W90" s="1" t="s">
        <v>445</v>
      </c>
      <c r="X90" s="1" t="s">
        <v>45</v>
      </c>
      <c r="Y90" s="1" t="s">
        <v>660</v>
      </c>
      <c r="Z90" s="1" t="s">
        <v>661</v>
      </c>
      <c r="AB90" s="1" t="s">
        <v>47</v>
      </c>
      <c r="AC90" s="1" t="s">
        <v>73</v>
      </c>
      <c r="AE90" s="1" t="s">
        <v>87</v>
      </c>
      <c r="AF90" s="1" t="s">
        <v>65</v>
      </c>
      <c r="AI90" s="1" t="s">
        <v>114</v>
      </c>
      <c r="AJ90" s="1" t="s">
        <v>66</v>
      </c>
      <c r="AK90" s="1" t="s">
        <v>904</v>
      </c>
      <c r="AL90" s="1" t="s">
        <v>905</v>
      </c>
    </row>
    <row r="91" spans="1:38" x14ac:dyDescent="0.3">
      <c r="A91" s="1" t="str">
        <f>HYPERLINK("https://hsdes.intel.com/resource/14013187193","14013187193")</f>
        <v>14013187193</v>
      </c>
      <c r="B91" s="1" t="s">
        <v>906</v>
      </c>
      <c r="C91" s="1" t="s">
        <v>1142</v>
      </c>
      <c r="E91" s="1" t="s">
        <v>246</v>
      </c>
      <c r="F91" s="1" t="s">
        <v>126</v>
      </c>
      <c r="G91" s="1" t="s">
        <v>36</v>
      </c>
      <c r="H91" s="1" t="s">
        <v>37</v>
      </c>
      <c r="I91" s="1" t="s">
        <v>38</v>
      </c>
      <c r="J91" s="1" t="s">
        <v>677</v>
      </c>
      <c r="K91" s="1">
        <v>8</v>
      </c>
      <c r="L91" s="1">
        <v>6</v>
      </c>
      <c r="M91" s="1" t="s">
        <v>907</v>
      </c>
      <c r="N91" s="1" t="s">
        <v>250</v>
      </c>
      <c r="O91" s="1" t="s">
        <v>908</v>
      </c>
      <c r="P91" s="1" t="s">
        <v>909</v>
      </c>
      <c r="Q91" s="1" t="s">
        <v>910</v>
      </c>
      <c r="R91" s="1" t="s">
        <v>907</v>
      </c>
      <c r="S91" s="1" t="s">
        <v>42</v>
      </c>
      <c r="U91" s="1" t="s">
        <v>246</v>
      </c>
      <c r="V91" s="1" t="s">
        <v>911</v>
      </c>
      <c r="W91" s="1" t="s">
        <v>445</v>
      </c>
      <c r="X91" s="1" t="s">
        <v>45</v>
      </c>
      <c r="Y91" s="1" t="s">
        <v>672</v>
      </c>
      <c r="Z91" s="1" t="s">
        <v>661</v>
      </c>
      <c r="AB91" s="1" t="s">
        <v>47</v>
      </c>
      <c r="AC91" s="1" t="s">
        <v>73</v>
      </c>
      <c r="AE91" s="1" t="s">
        <v>49</v>
      </c>
      <c r="AF91" s="1" t="s">
        <v>65</v>
      </c>
      <c r="AI91" s="1" t="s">
        <v>50</v>
      </c>
      <c r="AJ91" s="1" t="s">
        <v>66</v>
      </c>
      <c r="AK91" s="1" t="s">
        <v>912</v>
      </c>
      <c r="AL91" s="1" t="s">
        <v>913</v>
      </c>
    </row>
    <row r="92" spans="1:38" x14ac:dyDescent="0.3">
      <c r="A92" s="1" t="str">
        <f>HYPERLINK("https://hsdes.intel.com/resource/14013187194","14013187194")</f>
        <v>14013187194</v>
      </c>
      <c r="B92" s="1" t="s">
        <v>914</v>
      </c>
      <c r="C92" s="1" t="s">
        <v>1142</v>
      </c>
      <c r="E92" s="1" t="s">
        <v>246</v>
      </c>
      <c r="F92" s="1" t="s">
        <v>126</v>
      </c>
      <c r="G92" s="1" t="s">
        <v>36</v>
      </c>
      <c r="H92" s="1" t="s">
        <v>37</v>
      </c>
      <c r="I92" s="1" t="s">
        <v>38</v>
      </c>
      <c r="J92" s="1" t="s">
        <v>677</v>
      </c>
      <c r="K92" s="1">
        <v>15</v>
      </c>
      <c r="L92" s="1">
        <v>12</v>
      </c>
      <c r="M92" s="1" t="s">
        <v>915</v>
      </c>
      <c r="N92" s="1" t="s">
        <v>250</v>
      </c>
      <c r="O92" s="1" t="s">
        <v>916</v>
      </c>
      <c r="P92" s="1" t="s">
        <v>917</v>
      </c>
      <c r="Q92" s="1" t="s">
        <v>918</v>
      </c>
      <c r="R92" s="1" t="s">
        <v>915</v>
      </c>
      <c r="S92" s="1" t="s">
        <v>42</v>
      </c>
      <c r="U92" s="1" t="s">
        <v>246</v>
      </c>
      <c r="V92" s="1" t="s">
        <v>546</v>
      </c>
      <c r="W92" s="1" t="s">
        <v>445</v>
      </c>
      <c r="X92" s="1" t="s">
        <v>45</v>
      </c>
      <c r="Y92" s="1" t="s">
        <v>672</v>
      </c>
      <c r="Z92" s="1" t="s">
        <v>661</v>
      </c>
      <c r="AB92" s="1" t="s">
        <v>47</v>
      </c>
      <c r="AC92" s="1" t="s">
        <v>73</v>
      </c>
      <c r="AE92" s="1" t="s">
        <v>49</v>
      </c>
      <c r="AF92" s="1" t="s">
        <v>65</v>
      </c>
      <c r="AI92" s="1" t="s">
        <v>50</v>
      </c>
      <c r="AJ92" s="1" t="s">
        <v>66</v>
      </c>
      <c r="AK92" s="1" t="s">
        <v>912</v>
      </c>
      <c r="AL92" s="1" t="s">
        <v>919</v>
      </c>
    </row>
    <row r="93" spans="1:38" x14ac:dyDescent="0.3">
      <c r="A93" s="1" t="str">
        <f>HYPERLINK("https://hsdes.intel.com/resource/14013187197","14013187197")</f>
        <v>14013187197</v>
      </c>
      <c r="B93" s="1" t="s">
        <v>920</v>
      </c>
      <c r="C93" s="1" t="s">
        <v>1142</v>
      </c>
      <c r="E93" s="1" t="s">
        <v>650</v>
      </c>
      <c r="F93" s="1" t="s">
        <v>126</v>
      </c>
      <c r="G93" s="1" t="s">
        <v>36</v>
      </c>
      <c r="H93" s="1" t="s">
        <v>37</v>
      </c>
      <c r="I93" s="1" t="s">
        <v>38</v>
      </c>
      <c r="J93" s="1" t="s">
        <v>921</v>
      </c>
      <c r="K93" s="1">
        <v>15</v>
      </c>
      <c r="L93" s="1">
        <v>12</v>
      </c>
      <c r="M93" s="1" t="s">
        <v>922</v>
      </c>
      <c r="N93" s="1" t="s">
        <v>653</v>
      </c>
      <c r="O93" s="1" t="s">
        <v>923</v>
      </c>
      <c r="P93" s="1" t="s">
        <v>924</v>
      </c>
      <c r="Q93" s="1" t="s">
        <v>925</v>
      </c>
      <c r="R93" s="1" t="s">
        <v>922</v>
      </c>
      <c r="S93" s="1" t="s">
        <v>165</v>
      </c>
      <c r="T93" s="1" t="s">
        <v>657</v>
      </c>
      <c r="U93" s="1" t="s">
        <v>658</v>
      </c>
      <c r="V93" s="1" t="s">
        <v>926</v>
      </c>
      <c r="W93" s="1" t="s">
        <v>445</v>
      </c>
      <c r="X93" s="1" t="s">
        <v>84</v>
      </c>
      <c r="Y93" s="1" t="s">
        <v>660</v>
      </c>
      <c r="Z93" s="1" t="s">
        <v>661</v>
      </c>
      <c r="AB93" s="1" t="s">
        <v>47</v>
      </c>
      <c r="AC93" s="1" t="s">
        <v>73</v>
      </c>
      <c r="AE93" s="1" t="s">
        <v>49</v>
      </c>
      <c r="AF93" s="1" t="s">
        <v>65</v>
      </c>
      <c r="AI93" s="1" t="s">
        <v>50</v>
      </c>
      <c r="AJ93" s="1" t="s">
        <v>66</v>
      </c>
      <c r="AK93" s="1" t="s">
        <v>927</v>
      </c>
      <c r="AL93" s="1" t="s">
        <v>928</v>
      </c>
    </row>
    <row r="94" spans="1:38" x14ac:dyDescent="0.3">
      <c r="A94" s="1" t="str">
        <f>HYPERLINK("https://hsdes.intel.com/resource/14013187204","14013187204")</f>
        <v>14013187204</v>
      </c>
      <c r="B94" s="1" t="s">
        <v>929</v>
      </c>
      <c r="C94" s="1" t="s">
        <v>1142</v>
      </c>
      <c r="E94" s="1" t="s">
        <v>246</v>
      </c>
      <c r="F94" s="1" t="s">
        <v>126</v>
      </c>
      <c r="G94" s="1" t="s">
        <v>36</v>
      </c>
      <c r="H94" s="1" t="s">
        <v>37</v>
      </c>
      <c r="I94" s="1" t="s">
        <v>38</v>
      </c>
      <c r="J94" s="1" t="s">
        <v>677</v>
      </c>
      <c r="K94" s="1">
        <v>15</v>
      </c>
      <c r="L94" s="1">
        <v>12</v>
      </c>
      <c r="M94" s="1" t="s">
        <v>930</v>
      </c>
      <c r="N94" s="1" t="s">
        <v>250</v>
      </c>
      <c r="O94" s="1" t="s">
        <v>931</v>
      </c>
      <c r="P94" s="1" t="s">
        <v>909</v>
      </c>
      <c r="Q94" s="1" t="s">
        <v>932</v>
      </c>
      <c r="R94" s="1" t="s">
        <v>930</v>
      </c>
      <c r="S94" s="1" t="s">
        <v>42</v>
      </c>
      <c r="U94" s="1" t="s">
        <v>246</v>
      </c>
      <c r="V94" s="1" t="s">
        <v>933</v>
      </c>
      <c r="W94" s="1" t="s">
        <v>445</v>
      </c>
      <c r="X94" s="1" t="s">
        <v>84</v>
      </c>
      <c r="Y94" s="1" t="s">
        <v>672</v>
      </c>
      <c r="Z94" s="1" t="s">
        <v>661</v>
      </c>
      <c r="AB94" s="1" t="s">
        <v>47</v>
      </c>
      <c r="AC94" s="1" t="s">
        <v>73</v>
      </c>
      <c r="AE94" s="1" t="s">
        <v>49</v>
      </c>
      <c r="AF94" s="1" t="s">
        <v>65</v>
      </c>
      <c r="AI94" s="1" t="s">
        <v>50</v>
      </c>
      <c r="AJ94" s="1" t="s">
        <v>66</v>
      </c>
      <c r="AK94" s="1" t="s">
        <v>934</v>
      </c>
      <c r="AL94" s="1" t="s">
        <v>935</v>
      </c>
    </row>
    <row r="95" spans="1:38" x14ac:dyDescent="0.3">
      <c r="A95" s="1" t="str">
        <f>HYPERLINK("https://hsdes.intel.com/resource/14013187207","14013187207")</f>
        <v>14013187207</v>
      </c>
      <c r="B95" s="1" t="s">
        <v>936</v>
      </c>
      <c r="C95" s="1" t="s">
        <v>1142</v>
      </c>
      <c r="E95" s="1" t="s">
        <v>246</v>
      </c>
      <c r="F95" s="1" t="s">
        <v>126</v>
      </c>
      <c r="G95" s="1" t="s">
        <v>36</v>
      </c>
      <c r="H95" s="1" t="s">
        <v>37</v>
      </c>
      <c r="I95" s="1" t="s">
        <v>38</v>
      </c>
      <c r="J95" s="1" t="s">
        <v>677</v>
      </c>
      <c r="K95" s="1">
        <v>15</v>
      </c>
      <c r="L95" s="1">
        <v>12</v>
      </c>
      <c r="M95" s="1" t="s">
        <v>937</v>
      </c>
      <c r="N95" s="1" t="s">
        <v>250</v>
      </c>
      <c r="O95" s="1" t="s">
        <v>938</v>
      </c>
      <c r="P95" s="1" t="s">
        <v>939</v>
      </c>
      <c r="Q95" s="1" t="s">
        <v>940</v>
      </c>
      <c r="R95" s="1" t="s">
        <v>937</v>
      </c>
      <c r="S95" s="1" t="s">
        <v>42</v>
      </c>
      <c r="U95" s="1" t="s">
        <v>246</v>
      </c>
      <c r="V95" s="1" t="s">
        <v>941</v>
      </c>
      <c r="W95" s="1" t="s">
        <v>445</v>
      </c>
      <c r="X95" s="1" t="s">
        <v>84</v>
      </c>
      <c r="Y95" s="1" t="s">
        <v>672</v>
      </c>
      <c r="Z95" s="1" t="s">
        <v>661</v>
      </c>
      <c r="AB95" s="1" t="s">
        <v>47</v>
      </c>
      <c r="AC95" s="1" t="s">
        <v>73</v>
      </c>
      <c r="AE95" s="1" t="s">
        <v>49</v>
      </c>
      <c r="AF95" s="1" t="s">
        <v>65</v>
      </c>
      <c r="AI95" s="1" t="s">
        <v>50</v>
      </c>
      <c r="AJ95" s="1" t="s">
        <v>66</v>
      </c>
      <c r="AK95" s="1" t="s">
        <v>934</v>
      </c>
      <c r="AL95" s="1" t="s">
        <v>942</v>
      </c>
    </row>
    <row r="96" spans="1:38" x14ac:dyDescent="0.3">
      <c r="A96" s="1" t="str">
        <f>HYPERLINK("https://hsdes.intel.com/resource/14013187213","14013187213")</f>
        <v>14013187213</v>
      </c>
      <c r="B96" s="1" t="s">
        <v>943</v>
      </c>
      <c r="C96" s="1" t="s">
        <v>1142</v>
      </c>
      <c r="E96" s="1" t="s">
        <v>246</v>
      </c>
      <c r="F96" s="1" t="s">
        <v>126</v>
      </c>
      <c r="G96" s="1" t="s">
        <v>36</v>
      </c>
      <c r="H96" s="1" t="s">
        <v>37</v>
      </c>
      <c r="I96" s="1" t="s">
        <v>38</v>
      </c>
      <c r="J96" s="1" t="s">
        <v>677</v>
      </c>
      <c r="K96" s="1">
        <v>15</v>
      </c>
      <c r="L96" s="1">
        <v>12</v>
      </c>
      <c r="M96" s="1" t="s">
        <v>944</v>
      </c>
      <c r="N96" s="1" t="s">
        <v>250</v>
      </c>
      <c r="O96" s="1" t="s">
        <v>945</v>
      </c>
      <c r="P96" s="1" t="s">
        <v>917</v>
      </c>
      <c r="Q96" s="1" t="s">
        <v>946</v>
      </c>
      <c r="R96" s="1" t="s">
        <v>944</v>
      </c>
      <c r="S96" s="1" t="s">
        <v>42</v>
      </c>
      <c r="U96" s="1" t="s">
        <v>246</v>
      </c>
      <c r="V96" s="1" t="s">
        <v>947</v>
      </c>
      <c r="W96" s="1" t="s">
        <v>445</v>
      </c>
      <c r="X96" s="1" t="s">
        <v>84</v>
      </c>
      <c r="Y96" s="1" t="s">
        <v>856</v>
      </c>
      <c r="Z96" s="1" t="s">
        <v>696</v>
      </c>
      <c r="AB96" s="1" t="s">
        <v>47</v>
      </c>
      <c r="AC96" s="1" t="s">
        <v>73</v>
      </c>
      <c r="AE96" s="1" t="s">
        <v>49</v>
      </c>
      <c r="AF96" s="1" t="s">
        <v>65</v>
      </c>
      <c r="AI96" s="1" t="s">
        <v>50</v>
      </c>
      <c r="AJ96" s="1" t="s">
        <v>66</v>
      </c>
      <c r="AK96" s="1" t="s">
        <v>948</v>
      </c>
      <c r="AL96" s="1" t="s">
        <v>949</v>
      </c>
    </row>
    <row r="97" spans="1:38" x14ac:dyDescent="0.3">
      <c r="A97" s="1" t="str">
        <f>HYPERLINK("https://hsdes.intel.com/resource/14013187276","14013187276")</f>
        <v>14013187276</v>
      </c>
      <c r="B97" s="1" t="s">
        <v>950</v>
      </c>
      <c r="C97" s="1" t="s">
        <v>1142</v>
      </c>
      <c r="E97" s="1" t="s">
        <v>53</v>
      </c>
      <c r="F97" s="1" t="s">
        <v>126</v>
      </c>
      <c r="G97" s="1" t="s">
        <v>36</v>
      </c>
      <c r="H97" s="1" t="s">
        <v>37</v>
      </c>
      <c r="I97" s="1" t="s">
        <v>38</v>
      </c>
      <c r="J97" s="1" t="s">
        <v>168</v>
      </c>
      <c r="K97" s="1">
        <v>5</v>
      </c>
      <c r="L97" s="1">
        <v>4</v>
      </c>
      <c r="M97" s="1" t="s">
        <v>951</v>
      </c>
      <c r="N97" s="1" t="s">
        <v>170</v>
      </c>
      <c r="O97" s="1" t="s">
        <v>952</v>
      </c>
      <c r="P97" s="1" t="s">
        <v>262</v>
      </c>
      <c r="Q97" s="1" t="s">
        <v>953</v>
      </c>
      <c r="R97" s="1" t="s">
        <v>951</v>
      </c>
      <c r="S97" s="1" t="s">
        <v>165</v>
      </c>
      <c r="T97" s="1" t="s">
        <v>657</v>
      </c>
      <c r="U97" s="1" t="s">
        <v>53</v>
      </c>
      <c r="V97" s="1" t="s">
        <v>954</v>
      </c>
      <c r="W97" s="1" t="s">
        <v>445</v>
      </c>
      <c r="X97" s="1" t="s">
        <v>45</v>
      </c>
      <c r="Y97" s="1" t="s">
        <v>955</v>
      </c>
      <c r="Z97" s="1" t="s">
        <v>956</v>
      </c>
      <c r="AB97" s="1" t="s">
        <v>47</v>
      </c>
      <c r="AC97" s="1" t="s">
        <v>73</v>
      </c>
      <c r="AE97" s="1" t="s">
        <v>49</v>
      </c>
      <c r="AF97" s="1" t="s">
        <v>65</v>
      </c>
      <c r="AI97" s="1" t="s">
        <v>50</v>
      </c>
      <c r="AJ97" s="1" t="s">
        <v>470</v>
      </c>
      <c r="AK97" s="1" t="s">
        <v>957</v>
      </c>
      <c r="AL97" s="1" t="s">
        <v>958</v>
      </c>
    </row>
    <row r="98" spans="1:38" x14ac:dyDescent="0.3">
      <c r="A98" s="1" t="str">
        <f>HYPERLINK("https://hsdes.intel.com/resource/14013187297","14013187297")</f>
        <v>14013187297</v>
      </c>
      <c r="B98" s="1" t="s">
        <v>959</v>
      </c>
      <c r="C98" s="1" t="s">
        <v>1142</v>
      </c>
      <c r="E98" s="1" t="s">
        <v>43</v>
      </c>
      <c r="F98" s="1" t="s">
        <v>126</v>
      </c>
      <c r="G98" s="1" t="s">
        <v>36</v>
      </c>
      <c r="H98" s="1" t="s">
        <v>37</v>
      </c>
      <c r="I98" s="1" t="s">
        <v>38</v>
      </c>
      <c r="J98" s="1" t="s">
        <v>677</v>
      </c>
      <c r="K98" s="1">
        <v>15</v>
      </c>
      <c r="L98" s="1">
        <v>12</v>
      </c>
      <c r="M98" s="1" t="s">
        <v>960</v>
      </c>
      <c r="N98" s="1" t="s">
        <v>106</v>
      </c>
      <c r="O98" s="1" t="s">
        <v>961</v>
      </c>
      <c r="P98" s="1" t="s">
        <v>886</v>
      </c>
      <c r="Q98" s="1" t="s">
        <v>962</v>
      </c>
      <c r="R98" s="1" t="s">
        <v>960</v>
      </c>
      <c r="S98" s="1" t="s">
        <v>42</v>
      </c>
      <c r="U98" s="1" t="s">
        <v>110</v>
      </c>
      <c r="V98" s="1" t="s">
        <v>963</v>
      </c>
      <c r="W98" s="1" t="s">
        <v>445</v>
      </c>
      <c r="X98" s="1" t="s">
        <v>45</v>
      </c>
      <c r="Y98" s="1" t="s">
        <v>660</v>
      </c>
      <c r="Z98" s="1" t="s">
        <v>661</v>
      </c>
      <c r="AB98" s="1" t="s">
        <v>47</v>
      </c>
      <c r="AC98" s="1" t="s">
        <v>73</v>
      </c>
      <c r="AE98" s="1" t="s">
        <v>49</v>
      </c>
      <c r="AF98" s="1" t="s">
        <v>65</v>
      </c>
      <c r="AI98" s="1" t="s">
        <v>50</v>
      </c>
      <c r="AJ98" s="1" t="s">
        <v>66</v>
      </c>
      <c r="AK98" s="1" t="s">
        <v>964</v>
      </c>
      <c r="AL98" s="1" t="s">
        <v>965</v>
      </c>
    </row>
    <row r="99" spans="1:38" x14ac:dyDescent="0.3">
      <c r="A99" s="1" t="str">
        <f>HYPERLINK("https://hsdes.intel.com/resource/14013187303","14013187303")</f>
        <v>14013187303</v>
      </c>
      <c r="B99" s="1" t="s">
        <v>966</v>
      </c>
      <c r="C99" s="1" t="s">
        <v>1142</v>
      </c>
      <c r="E99" s="1" t="s">
        <v>43</v>
      </c>
      <c r="F99" s="1" t="s">
        <v>91</v>
      </c>
      <c r="G99" s="1" t="s">
        <v>36</v>
      </c>
      <c r="H99" s="1" t="s">
        <v>37</v>
      </c>
      <c r="I99" s="1" t="s">
        <v>38</v>
      </c>
      <c r="J99" s="1" t="s">
        <v>677</v>
      </c>
      <c r="K99" s="1">
        <v>10</v>
      </c>
      <c r="L99" s="1">
        <v>8</v>
      </c>
      <c r="M99" s="1" t="s">
        <v>967</v>
      </c>
      <c r="N99" s="1" t="s">
        <v>106</v>
      </c>
      <c r="O99" s="1" t="s">
        <v>968</v>
      </c>
      <c r="P99" s="1" t="s">
        <v>746</v>
      </c>
      <c r="Q99" s="1" t="s">
        <v>969</v>
      </c>
      <c r="R99" s="1" t="s">
        <v>967</v>
      </c>
      <c r="S99" s="1" t="s">
        <v>42</v>
      </c>
      <c r="U99" s="1" t="s">
        <v>110</v>
      </c>
      <c r="V99" s="1" t="s">
        <v>970</v>
      </c>
      <c r="W99" s="1" t="s">
        <v>445</v>
      </c>
      <c r="X99" s="1" t="s">
        <v>45</v>
      </c>
      <c r="Y99" s="1" t="s">
        <v>971</v>
      </c>
      <c r="Z99" s="1" t="s">
        <v>972</v>
      </c>
      <c r="AB99" s="1" t="s">
        <v>47</v>
      </c>
      <c r="AC99" s="1" t="s">
        <v>73</v>
      </c>
      <c r="AE99" s="1" t="s">
        <v>49</v>
      </c>
      <c r="AF99" s="1" t="s">
        <v>65</v>
      </c>
      <c r="AI99" s="1" t="s">
        <v>50</v>
      </c>
      <c r="AJ99" s="1" t="s">
        <v>66</v>
      </c>
      <c r="AK99" s="1" t="s">
        <v>749</v>
      </c>
      <c r="AL99" s="1" t="s">
        <v>973</v>
      </c>
    </row>
    <row r="100" spans="1:38" x14ac:dyDescent="0.3">
      <c r="A100" s="1" t="str">
        <f>HYPERLINK("https://hsdes.intel.com/resource/14013187326","14013187326")</f>
        <v>14013187326</v>
      </c>
      <c r="B100" s="1" t="s">
        <v>974</v>
      </c>
      <c r="C100" s="1" t="s">
        <v>1142</v>
      </c>
      <c r="E100" s="1" t="s">
        <v>650</v>
      </c>
      <c r="F100" s="1" t="s">
        <v>126</v>
      </c>
      <c r="G100" s="1" t="s">
        <v>36</v>
      </c>
      <c r="H100" s="1" t="s">
        <v>37</v>
      </c>
      <c r="I100" s="1" t="s">
        <v>38</v>
      </c>
      <c r="J100" s="1" t="s">
        <v>686</v>
      </c>
      <c r="K100" s="1">
        <v>40</v>
      </c>
      <c r="L100" s="1">
        <v>35</v>
      </c>
      <c r="M100" s="1" t="s">
        <v>975</v>
      </c>
      <c r="N100" s="1" t="s">
        <v>653</v>
      </c>
      <c r="O100" s="1" t="s">
        <v>976</v>
      </c>
      <c r="P100" s="1" t="s">
        <v>924</v>
      </c>
      <c r="Q100" s="1" t="s">
        <v>977</v>
      </c>
      <c r="R100" s="1" t="s">
        <v>975</v>
      </c>
      <c r="S100" s="1" t="s">
        <v>165</v>
      </c>
      <c r="T100" s="1" t="s">
        <v>657</v>
      </c>
      <c r="U100" s="1" t="s">
        <v>658</v>
      </c>
      <c r="V100" s="1" t="s">
        <v>978</v>
      </c>
      <c r="W100" s="1" t="s">
        <v>445</v>
      </c>
      <c r="X100" s="1" t="s">
        <v>45</v>
      </c>
      <c r="Y100" s="1" t="s">
        <v>660</v>
      </c>
      <c r="Z100" s="1" t="s">
        <v>661</v>
      </c>
      <c r="AB100" s="1" t="s">
        <v>47</v>
      </c>
      <c r="AC100" s="1" t="s">
        <v>662</v>
      </c>
      <c r="AE100" s="1" t="s">
        <v>150</v>
      </c>
      <c r="AF100" s="1" t="s">
        <v>65</v>
      </c>
      <c r="AI100" s="1" t="s">
        <v>50</v>
      </c>
      <c r="AJ100" s="1" t="s">
        <v>66</v>
      </c>
      <c r="AK100" s="1" t="s">
        <v>979</v>
      </c>
      <c r="AL100" s="1" t="s">
        <v>980</v>
      </c>
    </row>
    <row r="101" spans="1:38" x14ac:dyDescent="0.3">
      <c r="A101" s="1" t="str">
        <f>HYPERLINK("https://hsdes.intel.com/resource/14013187515","14013187515")</f>
        <v>14013187515</v>
      </c>
      <c r="B101" s="1" t="s">
        <v>981</v>
      </c>
      <c r="C101" s="1" t="s">
        <v>1142</v>
      </c>
      <c r="E101" s="1" t="s">
        <v>246</v>
      </c>
      <c r="F101" s="1" t="s">
        <v>126</v>
      </c>
      <c r="G101" s="1" t="s">
        <v>36</v>
      </c>
      <c r="H101" s="1" t="s">
        <v>37</v>
      </c>
      <c r="I101" s="1" t="s">
        <v>38</v>
      </c>
      <c r="J101" s="1" t="s">
        <v>677</v>
      </c>
      <c r="K101" s="1">
        <v>6</v>
      </c>
      <c r="L101" s="1">
        <v>4</v>
      </c>
      <c r="M101" s="1" t="s">
        <v>982</v>
      </c>
      <c r="N101" s="1" t="s">
        <v>250</v>
      </c>
      <c r="O101" s="1" t="s">
        <v>983</v>
      </c>
      <c r="P101" s="1" t="s">
        <v>525</v>
      </c>
      <c r="Q101" s="1" t="s">
        <v>984</v>
      </c>
      <c r="R101" s="1" t="s">
        <v>982</v>
      </c>
      <c r="S101" s="1" t="s">
        <v>42</v>
      </c>
      <c r="U101" s="1" t="s">
        <v>246</v>
      </c>
      <c r="V101" s="1" t="s">
        <v>527</v>
      </c>
      <c r="W101" s="1" t="s">
        <v>445</v>
      </c>
      <c r="X101" s="1" t="s">
        <v>84</v>
      </c>
      <c r="Y101" s="1" t="s">
        <v>672</v>
      </c>
      <c r="Z101" s="1" t="s">
        <v>661</v>
      </c>
      <c r="AB101" s="1" t="s">
        <v>47</v>
      </c>
      <c r="AC101" s="1" t="s">
        <v>73</v>
      </c>
      <c r="AE101" s="1" t="s">
        <v>49</v>
      </c>
      <c r="AF101" s="1" t="s">
        <v>65</v>
      </c>
      <c r="AI101" s="1" t="s">
        <v>50</v>
      </c>
      <c r="AJ101" s="1" t="s">
        <v>66</v>
      </c>
      <c r="AK101" s="1" t="s">
        <v>985</v>
      </c>
      <c r="AL101" s="1" t="s">
        <v>986</v>
      </c>
    </row>
    <row r="102" spans="1:38" x14ac:dyDescent="0.3">
      <c r="A102" s="1" t="str">
        <f>HYPERLINK("https://hsdes.intel.com/resource/14013187540","14013187540")</f>
        <v>14013187540</v>
      </c>
      <c r="B102" s="1" t="s">
        <v>987</v>
      </c>
      <c r="C102" s="1" t="s">
        <v>1142</v>
      </c>
      <c r="E102" s="1" t="s">
        <v>53</v>
      </c>
      <c r="F102" s="1" t="s">
        <v>126</v>
      </c>
      <c r="G102" s="1" t="s">
        <v>36</v>
      </c>
      <c r="H102" s="1" t="s">
        <v>37</v>
      </c>
      <c r="I102" s="1" t="s">
        <v>38</v>
      </c>
      <c r="J102" s="1" t="s">
        <v>666</v>
      </c>
      <c r="K102" s="1">
        <v>8</v>
      </c>
      <c r="L102" s="1">
        <v>6</v>
      </c>
      <c r="M102" s="1" t="s">
        <v>988</v>
      </c>
      <c r="N102" s="1" t="s">
        <v>668</v>
      </c>
      <c r="O102" s="1" t="s">
        <v>989</v>
      </c>
      <c r="P102" s="1" t="s">
        <v>990</v>
      </c>
      <c r="Q102" s="1" t="s">
        <v>991</v>
      </c>
      <c r="R102" s="1" t="s">
        <v>988</v>
      </c>
      <c r="S102" s="1" t="s">
        <v>165</v>
      </c>
      <c r="T102" s="1" t="s">
        <v>657</v>
      </c>
      <c r="U102" s="1" t="s">
        <v>53</v>
      </c>
      <c r="V102" s="1" t="s">
        <v>992</v>
      </c>
      <c r="W102" s="1" t="s">
        <v>445</v>
      </c>
      <c r="X102" s="1" t="s">
        <v>84</v>
      </c>
      <c r="Y102" s="1" t="s">
        <v>672</v>
      </c>
      <c r="Z102" s="1" t="s">
        <v>661</v>
      </c>
      <c r="AB102" s="1" t="s">
        <v>47</v>
      </c>
      <c r="AC102" s="1" t="s">
        <v>73</v>
      </c>
      <c r="AE102" s="1" t="s">
        <v>49</v>
      </c>
      <c r="AF102" s="1" t="s">
        <v>65</v>
      </c>
      <c r="AI102" s="1" t="s">
        <v>50</v>
      </c>
      <c r="AJ102" s="1" t="s">
        <v>673</v>
      </c>
      <c r="AK102" s="1" t="s">
        <v>993</v>
      </c>
      <c r="AL102" s="1" t="s">
        <v>994</v>
      </c>
    </row>
    <row r="103" spans="1:38" x14ac:dyDescent="0.3">
      <c r="A103" s="1" t="str">
        <f>HYPERLINK("https://hsdes.intel.com/resource/14013187571","14013187571")</f>
        <v>14013187571</v>
      </c>
      <c r="B103" s="1" t="s">
        <v>995</v>
      </c>
      <c r="C103" s="1" t="s">
        <v>1142</v>
      </c>
      <c r="E103" s="1" t="s">
        <v>246</v>
      </c>
      <c r="F103" s="1" t="s">
        <v>126</v>
      </c>
      <c r="G103" s="1" t="s">
        <v>36</v>
      </c>
      <c r="H103" s="1" t="s">
        <v>37</v>
      </c>
      <c r="I103" s="1" t="s">
        <v>38</v>
      </c>
      <c r="J103" s="1" t="s">
        <v>677</v>
      </c>
      <c r="K103" s="1">
        <v>8</v>
      </c>
      <c r="L103" s="1">
        <v>6</v>
      </c>
      <c r="M103" s="1" t="s">
        <v>996</v>
      </c>
      <c r="N103" s="1" t="s">
        <v>250</v>
      </c>
      <c r="O103" s="1" t="s">
        <v>997</v>
      </c>
      <c r="P103" s="1" t="s">
        <v>554</v>
      </c>
      <c r="Q103" s="1" t="s">
        <v>998</v>
      </c>
      <c r="R103" s="1" t="s">
        <v>996</v>
      </c>
      <c r="S103" s="1" t="s">
        <v>42</v>
      </c>
      <c r="U103" s="1" t="s">
        <v>246</v>
      </c>
      <c r="V103" s="1" t="s">
        <v>546</v>
      </c>
      <c r="W103" s="1" t="s">
        <v>445</v>
      </c>
      <c r="X103" s="1" t="s">
        <v>84</v>
      </c>
      <c r="Y103" s="1" t="s">
        <v>672</v>
      </c>
      <c r="Z103" s="1" t="s">
        <v>661</v>
      </c>
      <c r="AB103" s="1" t="s">
        <v>47</v>
      </c>
      <c r="AC103" s="1" t="s">
        <v>73</v>
      </c>
      <c r="AE103" s="1" t="s">
        <v>49</v>
      </c>
      <c r="AF103" s="1" t="s">
        <v>65</v>
      </c>
      <c r="AI103" s="1" t="s">
        <v>50</v>
      </c>
      <c r="AJ103" s="1" t="s">
        <v>66</v>
      </c>
      <c r="AK103" s="1" t="s">
        <v>999</v>
      </c>
      <c r="AL103" s="1" t="s">
        <v>1000</v>
      </c>
    </row>
    <row r="104" spans="1:38" x14ac:dyDescent="0.3">
      <c r="A104" s="1" t="str">
        <f>HYPERLINK("https://hsdes.intel.com/resource/14013187575","14013187575")</f>
        <v>14013187575</v>
      </c>
      <c r="B104" s="1" t="s">
        <v>1001</v>
      </c>
      <c r="C104" s="1" t="s">
        <v>1142</v>
      </c>
      <c r="E104" s="1" t="s">
        <v>650</v>
      </c>
      <c r="F104" s="1" t="s">
        <v>126</v>
      </c>
      <c r="G104" s="1" t="s">
        <v>36</v>
      </c>
      <c r="H104" s="1" t="s">
        <v>37</v>
      </c>
      <c r="I104" s="1" t="s">
        <v>38</v>
      </c>
      <c r="J104" s="1" t="s">
        <v>1002</v>
      </c>
      <c r="K104" s="1">
        <v>8</v>
      </c>
      <c r="L104" s="1">
        <v>6</v>
      </c>
      <c r="M104" s="1" t="s">
        <v>1003</v>
      </c>
      <c r="N104" s="1" t="s">
        <v>653</v>
      </c>
      <c r="O104" s="1" t="s">
        <v>1004</v>
      </c>
      <c r="P104" s="1" t="s">
        <v>1005</v>
      </c>
      <c r="Q104" s="1" t="s">
        <v>1006</v>
      </c>
      <c r="R104" s="1" t="s">
        <v>1003</v>
      </c>
      <c r="S104" s="1" t="s">
        <v>165</v>
      </c>
      <c r="T104" s="1" t="s">
        <v>657</v>
      </c>
      <c r="U104" s="1" t="s">
        <v>658</v>
      </c>
      <c r="V104" s="1" t="s">
        <v>926</v>
      </c>
      <c r="W104" s="1" t="s">
        <v>445</v>
      </c>
      <c r="X104" s="1" t="s">
        <v>84</v>
      </c>
      <c r="Y104" s="1" t="s">
        <v>724</v>
      </c>
      <c r="Z104" s="1" t="s">
        <v>696</v>
      </c>
      <c r="AB104" s="1" t="s">
        <v>47</v>
      </c>
      <c r="AC104" s="1" t="s">
        <v>73</v>
      </c>
      <c r="AE104" s="1" t="s">
        <v>49</v>
      </c>
      <c r="AF104" s="1" t="s">
        <v>65</v>
      </c>
      <c r="AI104" s="1" t="s">
        <v>50</v>
      </c>
      <c r="AJ104" s="1" t="s">
        <v>66</v>
      </c>
      <c r="AK104" s="1" t="s">
        <v>1007</v>
      </c>
      <c r="AL104" s="1" t="s">
        <v>1008</v>
      </c>
    </row>
    <row r="105" spans="1:38" x14ac:dyDescent="0.3">
      <c r="A105" s="1" t="str">
        <f>HYPERLINK("https://hsdes.intel.com/resource/14013187692","14013187692")</f>
        <v>14013187692</v>
      </c>
      <c r="B105" s="1" t="s">
        <v>1009</v>
      </c>
      <c r="C105" s="1" t="s">
        <v>1142</v>
      </c>
      <c r="E105" s="1" t="s">
        <v>43</v>
      </c>
      <c r="F105" s="1" t="s">
        <v>126</v>
      </c>
      <c r="G105" s="1" t="s">
        <v>36</v>
      </c>
      <c r="H105" s="1" t="s">
        <v>37</v>
      </c>
      <c r="I105" s="1" t="s">
        <v>38</v>
      </c>
      <c r="J105" s="1" t="s">
        <v>677</v>
      </c>
      <c r="K105" s="1">
        <v>10</v>
      </c>
      <c r="L105" s="1">
        <v>8</v>
      </c>
      <c r="M105" s="1" t="s">
        <v>1010</v>
      </c>
      <c r="N105" s="1" t="s">
        <v>106</v>
      </c>
      <c r="O105" s="1" t="s">
        <v>1011</v>
      </c>
      <c r="P105" s="1" t="s">
        <v>1012</v>
      </c>
      <c r="Q105" s="1" t="s">
        <v>1013</v>
      </c>
      <c r="R105" s="1" t="s">
        <v>1010</v>
      </c>
      <c r="S105" s="1" t="s">
        <v>42</v>
      </c>
      <c r="U105" s="1" t="s">
        <v>110</v>
      </c>
      <c r="V105" s="1" t="s">
        <v>1014</v>
      </c>
      <c r="W105" s="1" t="s">
        <v>445</v>
      </c>
      <c r="X105" s="1" t="s">
        <v>84</v>
      </c>
      <c r="Y105" s="1" t="s">
        <v>1015</v>
      </c>
      <c r="Z105" s="1" t="s">
        <v>661</v>
      </c>
      <c r="AB105" s="1" t="s">
        <v>47</v>
      </c>
      <c r="AC105" s="1" t="s">
        <v>73</v>
      </c>
      <c r="AE105" s="1" t="s">
        <v>49</v>
      </c>
      <c r="AF105" s="1" t="s">
        <v>65</v>
      </c>
      <c r="AI105" s="1" t="s">
        <v>50</v>
      </c>
      <c r="AJ105" s="1" t="s">
        <v>66</v>
      </c>
      <c r="AK105" s="1" t="s">
        <v>1016</v>
      </c>
      <c r="AL105" s="1" t="s">
        <v>1017</v>
      </c>
    </row>
    <row r="106" spans="1:38" x14ac:dyDescent="0.3">
      <c r="A106" s="1" t="str">
        <f>HYPERLINK("https://hsdes.intel.com/resource/14013187693","14013187693")</f>
        <v>14013187693</v>
      </c>
      <c r="B106" s="1" t="s">
        <v>1018</v>
      </c>
      <c r="C106" s="1" t="s">
        <v>1142</v>
      </c>
      <c r="E106" s="1" t="s">
        <v>43</v>
      </c>
      <c r="F106" s="1" t="s">
        <v>126</v>
      </c>
      <c r="G106" s="1" t="s">
        <v>36</v>
      </c>
      <c r="H106" s="1" t="s">
        <v>37</v>
      </c>
      <c r="I106" s="1" t="s">
        <v>38</v>
      </c>
      <c r="J106" s="1" t="s">
        <v>677</v>
      </c>
      <c r="K106" s="1">
        <v>20</v>
      </c>
      <c r="L106" s="1">
        <v>15</v>
      </c>
      <c r="M106" s="1" t="s">
        <v>1019</v>
      </c>
      <c r="N106" s="1" t="s">
        <v>106</v>
      </c>
      <c r="O106" s="1" t="s">
        <v>1020</v>
      </c>
      <c r="P106" s="1" t="s">
        <v>1021</v>
      </c>
      <c r="Q106" s="1" t="s">
        <v>1022</v>
      </c>
      <c r="R106" s="1" t="s">
        <v>1019</v>
      </c>
      <c r="S106" s="1" t="s">
        <v>42</v>
      </c>
      <c r="U106" s="1" t="s">
        <v>110</v>
      </c>
      <c r="V106" s="1" t="s">
        <v>1023</v>
      </c>
      <c r="W106" s="1" t="s">
        <v>445</v>
      </c>
      <c r="X106" s="1" t="s">
        <v>45</v>
      </c>
      <c r="Y106" s="1" t="s">
        <v>660</v>
      </c>
      <c r="Z106" s="1" t="s">
        <v>661</v>
      </c>
      <c r="AB106" s="1" t="s">
        <v>47</v>
      </c>
      <c r="AC106" s="1" t="s">
        <v>73</v>
      </c>
      <c r="AE106" s="1" t="s">
        <v>87</v>
      </c>
      <c r="AF106" s="1" t="s">
        <v>65</v>
      </c>
      <c r="AI106" s="1" t="s">
        <v>50</v>
      </c>
      <c r="AJ106" s="1" t="s">
        <v>66</v>
      </c>
      <c r="AK106" s="1" t="s">
        <v>1024</v>
      </c>
      <c r="AL106" s="1" t="s">
        <v>1025</v>
      </c>
    </row>
    <row r="107" spans="1:38" x14ac:dyDescent="0.3">
      <c r="A107" s="1" t="str">
        <f>HYPERLINK("https://hsdes.intel.com/resource/14013187704","14013187704")</f>
        <v>14013187704</v>
      </c>
      <c r="B107" s="1" t="s">
        <v>1026</v>
      </c>
      <c r="C107" s="1" t="s">
        <v>1142</v>
      </c>
      <c r="E107" s="1" t="s">
        <v>43</v>
      </c>
      <c r="F107" s="1" t="s">
        <v>126</v>
      </c>
      <c r="G107" s="1" t="s">
        <v>36</v>
      </c>
      <c r="H107" s="1" t="s">
        <v>37</v>
      </c>
      <c r="I107" s="1" t="s">
        <v>38</v>
      </c>
      <c r="J107" s="1" t="s">
        <v>677</v>
      </c>
      <c r="K107" s="1">
        <v>15</v>
      </c>
      <c r="L107" s="1">
        <v>12</v>
      </c>
      <c r="M107" s="1" t="s">
        <v>1027</v>
      </c>
      <c r="N107" s="1" t="s">
        <v>106</v>
      </c>
      <c r="O107" s="1" t="s">
        <v>1028</v>
      </c>
      <c r="P107" s="1" t="s">
        <v>1021</v>
      </c>
      <c r="Q107" s="1" t="s">
        <v>586</v>
      </c>
      <c r="R107" s="1" t="s">
        <v>1027</v>
      </c>
      <c r="S107" s="1" t="s">
        <v>42</v>
      </c>
      <c r="U107" s="1" t="s">
        <v>110</v>
      </c>
      <c r="V107" s="1" t="s">
        <v>1029</v>
      </c>
      <c r="W107" s="1" t="s">
        <v>445</v>
      </c>
      <c r="X107" s="1" t="s">
        <v>84</v>
      </c>
      <c r="Y107" s="1" t="s">
        <v>660</v>
      </c>
      <c r="Z107" s="1" t="s">
        <v>661</v>
      </c>
      <c r="AB107" s="1" t="s">
        <v>47</v>
      </c>
      <c r="AC107" s="1" t="s">
        <v>73</v>
      </c>
      <c r="AE107" s="1" t="s">
        <v>49</v>
      </c>
      <c r="AF107" s="1" t="s">
        <v>65</v>
      </c>
      <c r="AI107" s="1" t="s">
        <v>50</v>
      </c>
      <c r="AJ107" s="1" t="s">
        <v>66</v>
      </c>
      <c r="AK107" s="1" t="s">
        <v>1030</v>
      </c>
      <c r="AL107" s="1" t="s">
        <v>1031</v>
      </c>
    </row>
    <row r="108" spans="1:38" x14ac:dyDescent="0.3">
      <c r="A108" s="1" t="str">
        <f>HYPERLINK("https://hsdes.intel.com/resource/14013187709","14013187709")</f>
        <v>14013187709</v>
      </c>
      <c r="B108" s="1" t="s">
        <v>1032</v>
      </c>
      <c r="C108" s="1" t="s">
        <v>1142</v>
      </c>
      <c r="E108" s="1" t="s">
        <v>43</v>
      </c>
      <c r="F108" s="1" t="s">
        <v>126</v>
      </c>
      <c r="G108" s="1" t="s">
        <v>36</v>
      </c>
      <c r="H108" s="1" t="s">
        <v>37</v>
      </c>
      <c r="I108" s="1" t="s">
        <v>38</v>
      </c>
      <c r="J108" s="1" t="s">
        <v>677</v>
      </c>
      <c r="K108" s="1">
        <v>15</v>
      </c>
      <c r="L108" s="1">
        <v>12</v>
      </c>
      <c r="M108" s="1" t="s">
        <v>1033</v>
      </c>
      <c r="N108" s="1" t="s">
        <v>106</v>
      </c>
      <c r="O108" s="1" t="s">
        <v>1034</v>
      </c>
      <c r="P108" s="1" t="s">
        <v>1021</v>
      </c>
      <c r="Q108" s="1" t="s">
        <v>594</v>
      </c>
      <c r="R108" s="1" t="s">
        <v>1033</v>
      </c>
      <c r="S108" s="1" t="s">
        <v>42</v>
      </c>
      <c r="U108" s="1" t="s">
        <v>110</v>
      </c>
      <c r="V108" s="1" t="s">
        <v>1035</v>
      </c>
      <c r="W108" s="1" t="s">
        <v>445</v>
      </c>
      <c r="X108" s="1" t="s">
        <v>84</v>
      </c>
      <c r="Y108" s="1" t="s">
        <v>660</v>
      </c>
      <c r="Z108" s="1" t="s">
        <v>661</v>
      </c>
      <c r="AB108" s="1" t="s">
        <v>47</v>
      </c>
      <c r="AC108" s="1" t="s">
        <v>73</v>
      </c>
      <c r="AE108" s="1" t="s">
        <v>49</v>
      </c>
      <c r="AF108" s="1" t="s">
        <v>65</v>
      </c>
      <c r="AI108" s="1" t="s">
        <v>50</v>
      </c>
      <c r="AJ108" s="1" t="s">
        <v>66</v>
      </c>
      <c r="AK108" s="1" t="s">
        <v>1030</v>
      </c>
      <c r="AL108" s="1" t="s">
        <v>1036</v>
      </c>
    </row>
    <row r="109" spans="1:38" x14ac:dyDescent="0.3">
      <c r="A109" s="1" t="str">
        <f>HYPERLINK("https://hsdes.intel.com/resource/14013187722","14013187722")</f>
        <v>14013187722</v>
      </c>
      <c r="B109" s="1" t="s">
        <v>1038</v>
      </c>
      <c r="C109" s="1" t="s">
        <v>1142</v>
      </c>
      <c r="E109" s="1" t="s">
        <v>53</v>
      </c>
      <c r="F109" s="1" t="s">
        <v>126</v>
      </c>
      <c r="G109" s="1" t="s">
        <v>36</v>
      </c>
      <c r="H109" s="1" t="s">
        <v>37</v>
      </c>
      <c r="I109" s="1" t="s">
        <v>38</v>
      </c>
      <c r="J109" s="1" t="s">
        <v>55</v>
      </c>
      <c r="K109" s="1">
        <v>8</v>
      </c>
      <c r="L109" s="1">
        <v>6</v>
      </c>
      <c r="M109" s="1" t="s">
        <v>1039</v>
      </c>
      <c r="N109" s="1" t="s">
        <v>668</v>
      </c>
      <c r="O109" s="1" t="s">
        <v>1040</v>
      </c>
      <c r="P109" s="1" t="s">
        <v>1041</v>
      </c>
      <c r="Q109" s="1" t="s">
        <v>1037</v>
      </c>
      <c r="R109" s="1" t="s">
        <v>1039</v>
      </c>
      <c r="S109" s="1" t="s">
        <v>165</v>
      </c>
      <c r="U109" s="1" t="s">
        <v>53</v>
      </c>
      <c r="V109" s="1" t="s">
        <v>992</v>
      </c>
      <c r="W109" s="1" t="s">
        <v>445</v>
      </c>
      <c r="X109" s="1" t="s">
        <v>84</v>
      </c>
      <c r="Y109" s="1" t="s">
        <v>1042</v>
      </c>
      <c r="Z109" s="1" t="s">
        <v>1043</v>
      </c>
      <c r="AB109" s="1" t="s">
        <v>47</v>
      </c>
      <c r="AC109" s="1" t="s">
        <v>48</v>
      </c>
      <c r="AE109" s="1" t="s">
        <v>49</v>
      </c>
      <c r="AF109" s="1" t="s">
        <v>65</v>
      </c>
      <c r="AI109" s="1" t="s">
        <v>50</v>
      </c>
      <c r="AJ109" s="1" t="s">
        <v>673</v>
      </c>
      <c r="AK109" s="1" t="s">
        <v>1044</v>
      </c>
      <c r="AL109" s="1" t="s">
        <v>1045</v>
      </c>
    </row>
    <row r="110" spans="1:38" x14ac:dyDescent="0.3">
      <c r="A110" s="1" t="str">
        <f>HYPERLINK("https://hsdes.intel.com/resource/14013187729","14013187729")</f>
        <v>14013187729</v>
      </c>
      <c r="B110" s="1" t="s">
        <v>1046</v>
      </c>
      <c r="C110" s="1" t="s">
        <v>1142</v>
      </c>
      <c r="E110" s="1" t="s">
        <v>685</v>
      </c>
      <c r="F110" s="1" t="s">
        <v>126</v>
      </c>
      <c r="G110" s="1" t="s">
        <v>36</v>
      </c>
      <c r="H110" s="1" t="s">
        <v>37</v>
      </c>
      <c r="I110" s="1" t="s">
        <v>38</v>
      </c>
      <c r="J110" s="1" t="s">
        <v>686</v>
      </c>
      <c r="K110" s="1">
        <v>6</v>
      </c>
      <c r="L110" s="1">
        <v>5</v>
      </c>
      <c r="M110" s="1" t="s">
        <v>1047</v>
      </c>
      <c r="N110" s="1" t="s">
        <v>94</v>
      </c>
      <c r="O110" s="1" t="s">
        <v>1048</v>
      </c>
      <c r="P110" s="1" t="s">
        <v>1049</v>
      </c>
      <c r="Q110" s="1" t="s">
        <v>1050</v>
      </c>
      <c r="R110" s="1" t="s">
        <v>1047</v>
      </c>
      <c r="S110" s="1" t="s">
        <v>165</v>
      </c>
      <c r="U110" s="1" t="s">
        <v>685</v>
      </c>
      <c r="V110" s="1" t="s">
        <v>1051</v>
      </c>
      <c r="W110" s="1" t="s">
        <v>445</v>
      </c>
      <c r="X110" s="1" t="s">
        <v>84</v>
      </c>
      <c r="Y110" s="1" t="s">
        <v>1052</v>
      </c>
      <c r="Z110" s="1" t="s">
        <v>661</v>
      </c>
      <c r="AB110" s="1" t="s">
        <v>47</v>
      </c>
      <c r="AC110" s="1" t="s">
        <v>73</v>
      </c>
      <c r="AE110" s="1" t="s">
        <v>49</v>
      </c>
      <c r="AF110" s="1" t="s">
        <v>65</v>
      </c>
      <c r="AI110" s="1" t="s">
        <v>50</v>
      </c>
      <c r="AJ110" s="1" t="s">
        <v>66</v>
      </c>
      <c r="AK110" s="1" t="s">
        <v>1053</v>
      </c>
      <c r="AL110" s="1" t="s">
        <v>1054</v>
      </c>
    </row>
    <row r="111" spans="1:38" x14ac:dyDescent="0.3">
      <c r="A111" s="1" t="str">
        <f>HYPERLINK("https://hsdes.intel.com/resource/14013187740","14013187740")</f>
        <v>14013187740</v>
      </c>
      <c r="B111" s="1" t="s">
        <v>1055</v>
      </c>
      <c r="C111" s="1" t="s">
        <v>1142</v>
      </c>
      <c r="E111" s="1" t="s">
        <v>685</v>
      </c>
      <c r="F111" s="1" t="s">
        <v>126</v>
      </c>
      <c r="G111" s="1" t="s">
        <v>36</v>
      </c>
      <c r="H111" s="1" t="s">
        <v>37</v>
      </c>
      <c r="I111" s="1" t="s">
        <v>38</v>
      </c>
      <c r="J111" s="1" t="s">
        <v>686</v>
      </c>
      <c r="K111" s="1">
        <v>10</v>
      </c>
      <c r="L111" s="1">
        <v>8</v>
      </c>
      <c r="M111" s="1" t="s">
        <v>1056</v>
      </c>
      <c r="N111" s="1" t="s">
        <v>687</v>
      </c>
      <c r="O111" s="1" t="s">
        <v>1057</v>
      </c>
      <c r="P111" s="1" t="s">
        <v>1058</v>
      </c>
      <c r="Q111" s="1" t="s">
        <v>1059</v>
      </c>
      <c r="R111" s="1" t="s">
        <v>1056</v>
      </c>
      <c r="S111" s="1" t="s">
        <v>165</v>
      </c>
      <c r="U111" s="1" t="s">
        <v>685</v>
      </c>
      <c r="V111" s="1" t="s">
        <v>1060</v>
      </c>
      <c r="W111" s="1" t="s">
        <v>445</v>
      </c>
      <c r="X111" s="1" t="s">
        <v>45</v>
      </c>
      <c r="Y111" s="1" t="s">
        <v>856</v>
      </c>
      <c r="Z111" s="1" t="s">
        <v>696</v>
      </c>
      <c r="AB111" s="1" t="s">
        <v>47</v>
      </c>
      <c r="AC111" s="1" t="s">
        <v>73</v>
      </c>
      <c r="AE111" s="1" t="s">
        <v>49</v>
      </c>
      <c r="AF111" s="1" t="s">
        <v>65</v>
      </c>
      <c r="AI111" s="1" t="s">
        <v>50</v>
      </c>
      <c r="AJ111" s="1" t="s">
        <v>66</v>
      </c>
      <c r="AK111" s="1" t="s">
        <v>1061</v>
      </c>
      <c r="AL111" s="1" t="s">
        <v>1062</v>
      </c>
    </row>
    <row r="112" spans="1:38" x14ac:dyDescent="0.3">
      <c r="A112" s="1" t="str">
        <f>HYPERLINK("https://hsdes.intel.com/resource/14013187755","14013187755")</f>
        <v>14013187755</v>
      </c>
      <c r="B112" s="1" t="s">
        <v>1063</v>
      </c>
      <c r="C112" s="1" t="s">
        <v>1142</v>
      </c>
      <c r="E112" s="1" t="s">
        <v>650</v>
      </c>
      <c r="F112" s="1" t="s">
        <v>126</v>
      </c>
      <c r="G112" s="1" t="s">
        <v>77</v>
      </c>
      <c r="H112" s="1" t="s">
        <v>37</v>
      </c>
      <c r="I112" s="1" t="s">
        <v>38</v>
      </c>
      <c r="J112" s="1" t="s">
        <v>651</v>
      </c>
      <c r="K112" s="1">
        <v>25</v>
      </c>
      <c r="L112" s="1">
        <v>15</v>
      </c>
      <c r="M112" s="1" t="s">
        <v>1064</v>
      </c>
      <c r="N112" s="1" t="s">
        <v>653</v>
      </c>
      <c r="O112" s="1" t="s">
        <v>1065</v>
      </c>
      <c r="P112" s="1" t="s">
        <v>1066</v>
      </c>
      <c r="Q112" s="1" t="s">
        <v>1067</v>
      </c>
      <c r="R112" s="1" t="s">
        <v>1064</v>
      </c>
      <c r="S112" s="1" t="s">
        <v>165</v>
      </c>
      <c r="T112" s="1" t="s">
        <v>657</v>
      </c>
      <c r="U112" s="1" t="s">
        <v>658</v>
      </c>
      <c r="V112" s="1" t="s">
        <v>1068</v>
      </c>
      <c r="W112" s="1" t="s">
        <v>445</v>
      </c>
      <c r="X112" s="1" t="s">
        <v>84</v>
      </c>
      <c r="Y112" s="1" t="s">
        <v>660</v>
      </c>
      <c r="Z112" s="1" t="s">
        <v>661</v>
      </c>
      <c r="AB112" s="1" t="s">
        <v>47</v>
      </c>
      <c r="AC112" s="1" t="s">
        <v>662</v>
      </c>
      <c r="AE112" s="1" t="s">
        <v>87</v>
      </c>
      <c r="AF112" s="1" t="s">
        <v>65</v>
      </c>
      <c r="AI112" s="1" t="s">
        <v>50</v>
      </c>
      <c r="AJ112" s="1" t="s">
        <v>66</v>
      </c>
      <c r="AK112" s="1" t="s">
        <v>1069</v>
      </c>
      <c r="AL112" s="1" t="s">
        <v>1070</v>
      </c>
    </row>
    <row r="113" spans="1:38" x14ac:dyDescent="0.3">
      <c r="A113" s="1" t="str">
        <f>HYPERLINK("https://hsdes.intel.com/resource/14013187762","14013187762")</f>
        <v>14013187762</v>
      </c>
      <c r="B113" s="1" t="s">
        <v>1071</v>
      </c>
      <c r="C113" s="1" t="s">
        <v>1142</v>
      </c>
      <c r="E113" s="1" t="s">
        <v>43</v>
      </c>
      <c r="F113" s="1" t="s">
        <v>126</v>
      </c>
      <c r="G113" s="1" t="s">
        <v>36</v>
      </c>
      <c r="H113" s="1" t="s">
        <v>37</v>
      </c>
      <c r="I113" s="1" t="s">
        <v>38</v>
      </c>
      <c r="J113" s="1" t="s">
        <v>686</v>
      </c>
      <c r="K113" s="1">
        <v>20</v>
      </c>
      <c r="L113" s="1">
        <v>15</v>
      </c>
      <c r="M113" s="1" t="s">
        <v>1072</v>
      </c>
      <c r="N113" s="1" t="s">
        <v>143</v>
      </c>
      <c r="O113" s="1" t="s">
        <v>1073</v>
      </c>
      <c r="P113" s="1" t="s">
        <v>1074</v>
      </c>
      <c r="Q113" s="1" t="s">
        <v>1075</v>
      </c>
      <c r="R113" s="1" t="s">
        <v>1072</v>
      </c>
      <c r="S113" s="1" t="s">
        <v>42</v>
      </c>
      <c r="U113" s="1" t="s">
        <v>43</v>
      </c>
      <c r="V113" s="1" t="s">
        <v>1076</v>
      </c>
      <c r="W113" s="1" t="s">
        <v>445</v>
      </c>
      <c r="X113" s="1" t="s">
        <v>84</v>
      </c>
      <c r="Y113" s="1" t="s">
        <v>672</v>
      </c>
      <c r="Z113" s="1" t="s">
        <v>661</v>
      </c>
      <c r="AB113" s="1" t="s">
        <v>47</v>
      </c>
      <c r="AC113" s="1" t="s">
        <v>73</v>
      </c>
      <c r="AE113" s="1" t="s">
        <v>87</v>
      </c>
      <c r="AF113" s="1" t="s">
        <v>65</v>
      </c>
      <c r="AI113" s="1" t="s">
        <v>50</v>
      </c>
      <c r="AJ113" s="1" t="s">
        <v>66</v>
      </c>
      <c r="AK113" s="1" t="s">
        <v>1077</v>
      </c>
      <c r="AL113" s="1" t="s">
        <v>1078</v>
      </c>
    </row>
    <row r="114" spans="1:38" x14ac:dyDescent="0.3">
      <c r="A114" s="1" t="str">
        <f>HYPERLINK("https://hsdes.intel.com/resource/14013187796","14013187796")</f>
        <v>14013187796</v>
      </c>
      <c r="B114" s="1" t="s">
        <v>1079</v>
      </c>
      <c r="C114" s="1" t="s">
        <v>1142</v>
      </c>
      <c r="E114" s="1" t="s">
        <v>34</v>
      </c>
      <c r="F114" s="1" t="s">
        <v>126</v>
      </c>
      <c r="G114" s="1" t="s">
        <v>36</v>
      </c>
      <c r="H114" s="1" t="s">
        <v>37</v>
      </c>
      <c r="I114" s="1" t="s">
        <v>38</v>
      </c>
      <c r="J114" s="1" t="s">
        <v>686</v>
      </c>
      <c r="K114" s="1">
        <v>15</v>
      </c>
      <c r="L114" s="1">
        <v>10</v>
      </c>
      <c r="M114" s="1" t="s">
        <v>1080</v>
      </c>
      <c r="N114" s="1" t="s">
        <v>40</v>
      </c>
      <c r="O114" s="1" t="s">
        <v>1081</v>
      </c>
      <c r="P114" s="1" t="s">
        <v>1082</v>
      </c>
      <c r="Q114" s="1" t="s">
        <v>1083</v>
      </c>
      <c r="R114" s="1" t="s">
        <v>1080</v>
      </c>
      <c r="S114" s="1" t="s">
        <v>42</v>
      </c>
      <c r="U114" s="1" t="s">
        <v>43</v>
      </c>
      <c r="V114" s="1" t="s">
        <v>1084</v>
      </c>
      <c r="W114" s="1" t="s">
        <v>445</v>
      </c>
      <c r="X114" s="1" t="s">
        <v>84</v>
      </c>
      <c r="Y114" s="1" t="s">
        <v>856</v>
      </c>
      <c r="Z114" s="1" t="s">
        <v>696</v>
      </c>
      <c r="AB114" s="1" t="s">
        <v>47</v>
      </c>
      <c r="AC114" s="1" t="s">
        <v>73</v>
      </c>
      <c r="AE114" s="1" t="s">
        <v>49</v>
      </c>
      <c r="AF114" s="1" t="s">
        <v>65</v>
      </c>
      <c r="AI114" s="1" t="s">
        <v>50</v>
      </c>
      <c r="AJ114" s="1" t="s">
        <v>66</v>
      </c>
      <c r="AK114" s="1" t="s">
        <v>1085</v>
      </c>
      <c r="AL114" s="1" t="s">
        <v>1086</v>
      </c>
    </row>
    <row r="115" spans="1:38" x14ac:dyDescent="0.3">
      <c r="A115" s="1" t="str">
        <f>HYPERLINK("https://hsdes.intel.com/resource/14013187825","14013187825")</f>
        <v>14013187825</v>
      </c>
      <c r="B115" s="1" t="s">
        <v>1087</v>
      </c>
      <c r="C115" s="1" t="s">
        <v>1142</v>
      </c>
      <c r="E115" s="1" t="s">
        <v>685</v>
      </c>
      <c r="F115" s="1" t="s">
        <v>126</v>
      </c>
      <c r="G115" s="1" t="s">
        <v>36</v>
      </c>
      <c r="H115" s="1" t="s">
        <v>37</v>
      </c>
      <c r="I115" s="1" t="s">
        <v>38</v>
      </c>
      <c r="J115" s="1" t="s">
        <v>686</v>
      </c>
      <c r="K115" s="1">
        <v>20</v>
      </c>
      <c r="L115" s="1">
        <v>16</v>
      </c>
      <c r="M115" s="1" t="s">
        <v>1088</v>
      </c>
      <c r="N115" s="1" t="s">
        <v>687</v>
      </c>
      <c r="O115" s="1" t="s">
        <v>1089</v>
      </c>
      <c r="P115" s="1" t="s">
        <v>1090</v>
      </c>
      <c r="Q115" s="1" t="s">
        <v>1091</v>
      </c>
      <c r="R115" s="1" t="s">
        <v>1088</v>
      </c>
      <c r="S115" s="1" t="s">
        <v>165</v>
      </c>
      <c r="U115" s="1" t="s">
        <v>685</v>
      </c>
      <c r="V115" s="1" t="s">
        <v>1092</v>
      </c>
      <c r="W115" s="1" t="s">
        <v>445</v>
      </c>
      <c r="X115" s="1" t="s">
        <v>84</v>
      </c>
      <c r="Y115" s="1" t="s">
        <v>672</v>
      </c>
      <c r="Z115" s="1" t="s">
        <v>661</v>
      </c>
      <c r="AB115" s="1" t="s">
        <v>47</v>
      </c>
      <c r="AC115" s="1" t="s">
        <v>73</v>
      </c>
      <c r="AE115" s="1" t="s">
        <v>87</v>
      </c>
      <c r="AF115" s="1" t="s">
        <v>65</v>
      </c>
      <c r="AI115" s="1" t="s">
        <v>50</v>
      </c>
      <c r="AJ115" s="1" t="s">
        <v>66</v>
      </c>
      <c r="AK115" s="1" t="s">
        <v>1093</v>
      </c>
      <c r="AL115" s="1" t="s">
        <v>1094</v>
      </c>
    </row>
    <row r="116" spans="1:38" x14ac:dyDescent="0.3">
      <c r="A116" s="1" t="str">
        <f>HYPERLINK("https://hsdes.intel.com/resource/14013187827","14013187827")</f>
        <v>14013187827</v>
      </c>
      <c r="B116" s="1" t="s">
        <v>1095</v>
      </c>
      <c r="C116" s="1" t="s">
        <v>1142</v>
      </c>
      <c r="E116" s="1" t="s">
        <v>685</v>
      </c>
      <c r="F116" s="1" t="s">
        <v>126</v>
      </c>
      <c r="G116" s="1" t="s">
        <v>36</v>
      </c>
      <c r="H116" s="1" t="s">
        <v>37</v>
      </c>
      <c r="I116" s="1" t="s">
        <v>38</v>
      </c>
      <c r="J116" s="1" t="s">
        <v>686</v>
      </c>
      <c r="K116" s="1">
        <v>6</v>
      </c>
      <c r="L116" s="1">
        <v>4</v>
      </c>
      <c r="M116" s="1" t="s">
        <v>1096</v>
      </c>
      <c r="N116" s="1" t="s">
        <v>687</v>
      </c>
      <c r="O116" s="1" t="s">
        <v>1097</v>
      </c>
      <c r="P116" s="1" t="s">
        <v>1098</v>
      </c>
      <c r="Q116" s="1" t="s">
        <v>1099</v>
      </c>
      <c r="R116" s="1" t="s">
        <v>1096</v>
      </c>
      <c r="S116" s="1" t="s">
        <v>165</v>
      </c>
      <c r="U116" s="1" t="s">
        <v>685</v>
      </c>
      <c r="V116" s="1" t="s">
        <v>1100</v>
      </c>
      <c r="W116" s="1" t="s">
        <v>445</v>
      </c>
      <c r="X116" s="1" t="s">
        <v>84</v>
      </c>
      <c r="Y116" s="1" t="s">
        <v>1052</v>
      </c>
      <c r="Z116" s="1" t="s">
        <v>661</v>
      </c>
      <c r="AB116" s="1" t="s">
        <v>47</v>
      </c>
      <c r="AC116" s="1" t="s">
        <v>73</v>
      </c>
      <c r="AE116" s="1" t="s">
        <v>49</v>
      </c>
      <c r="AF116" s="1" t="s">
        <v>65</v>
      </c>
      <c r="AI116" s="1" t="s">
        <v>758</v>
      </c>
      <c r="AJ116" s="1" t="s">
        <v>1101</v>
      </c>
      <c r="AK116" s="1" t="s">
        <v>1102</v>
      </c>
      <c r="AL116" s="1" t="s">
        <v>1103</v>
      </c>
    </row>
    <row r="117" spans="1:38" x14ac:dyDescent="0.3">
      <c r="A117" s="1" t="str">
        <f>HYPERLINK("https://hsdes.intel.com/resource/14013187884","14013187884")</f>
        <v>14013187884</v>
      </c>
      <c r="B117" s="1" t="s">
        <v>1104</v>
      </c>
      <c r="C117" s="1" t="s">
        <v>1142</v>
      </c>
      <c r="E117" s="1" t="s">
        <v>125</v>
      </c>
      <c r="F117" s="1" t="s">
        <v>126</v>
      </c>
      <c r="G117" s="1" t="s">
        <v>36</v>
      </c>
      <c r="H117" s="1" t="s">
        <v>37</v>
      </c>
      <c r="I117" s="1" t="s">
        <v>38</v>
      </c>
      <c r="J117" s="1" t="s">
        <v>891</v>
      </c>
      <c r="K117" s="1">
        <v>50</v>
      </c>
      <c r="L117" s="1">
        <v>10</v>
      </c>
      <c r="M117" s="1" t="s">
        <v>1105</v>
      </c>
      <c r="N117" s="1" t="s">
        <v>129</v>
      </c>
      <c r="O117" s="1" t="s">
        <v>1106</v>
      </c>
      <c r="P117" s="1" t="s">
        <v>1107</v>
      </c>
      <c r="Q117" s="1">
        <v>1604638265</v>
      </c>
      <c r="R117" s="1" t="s">
        <v>1105</v>
      </c>
      <c r="S117" s="1" t="s">
        <v>42</v>
      </c>
      <c r="T117" s="1" t="s">
        <v>133</v>
      </c>
      <c r="U117" s="1" t="s">
        <v>134</v>
      </c>
      <c r="V117" s="1" t="s">
        <v>1108</v>
      </c>
      <c r="W117" s="1" t="s">
        <v>445</v>
      </c>
      <c r="X117" s="1" t="s">
        <v>1109</v>
      </c>
      <c r="Y117" s="1" t="s">
        <v>672</v>
      </c>
      <c r="Z117" s="1" t="s">
        <v>661</v>
      </c>
      <c r="AB117" s="1" t="s">
        <v>47</v>
      </c>
      <c r="AC117" s="1" t="s">
        <v>73</v>
      </c>
      <c r="AE117" s="1" t="s">
        <v>49</v>
      </c>
      <c r="AF117" s="1" t="s">
        <v>65</v>
      </c>
      <c r="AI117" s="1" t="s">
        <v>50</v>
      </c>
      <c r="AJ117" s="1" t="s">
        <v>66</v>
      </c>
      <c r="AK117" s="1" t="s">
        <v>1110</v>
      </c>
      <c r="AL117" s="1" t="s">
        <v>1111</v>
      </c>
    </row>
    <row r="118" spans="1:38" x14ac:dyDescent="0.3">
      <c r="A118" s="1" t="str">
        <f>HYPERLINK("https://hsdes.intel.com/resource/14013187885","14013187885")</f>
        <v>14013187885</v>
      </c>
      <c r="B118" s="1" t="s">
        <v>1112</v>
      </c>
      <c r="C118" s="1" t="s">
        <v>1142</v>
      </c>
      <c r="E118" s="1" t="s">
        <v>125</v>
      </c>
      <c r="F118" s="1" t="s">
        <v>126</v>
      </c>
      <c r="G118" s="1" t="s">
        <v>36</v>
      </c>
      <c r="H118" s="1" t="s">
        <v>37</v>
      </c>
      <c r="I118" s="1" t="s">
        <v>38</v>
      </c>
      <c r="J118" s="1" t="s">
        <v>891</v>
      </c>
      <c r="K118" s="1">
        <v>50</v>
      </c>
      <c r="L118" s="1">
        <v>10</v>
      </c>
      <c r="M118" s="1" t="s">
        <v>1113</v>
      </c>
      <c r="N118" s="1" t="s">
        <v>129</v>
      </c>
      <c r="O118" s="1" t="s">
        <v>1106</v>
      </c>
      <c r="P118" s="1" t="s">
        <v>1107</v>
      </c>
      <c r="Q118" s="1">
        <v>1604638265</v>
      </c>
      <c r="R118" s="1" t="s">
        <v>1113</v>
      </c>
      <c r="S118" s="1" t="s">
        <v>42</v>
      </c>
      <c r="T118" s="1" t="s">
        <v>133</v>
      </c>
      <c r="U118" s="1" t="s">
        <v>134</v>
      </c>
      <c r="V118" s="1" t="s">
        <v>1114</v>
      </c>
      <c r="W118" s="1" t="s">
        <v>445</v>
      </c>
      <c r="X118" s="1" t="s">
        <v>84</v>
      </c>
      <c r="Y118" s="1" t="s">
        <v>672</v>
      </c>
      <c r="Z118" s="1" t="s">
        <v>661</v>
      </c>
      <c r="AB118" s="1" t="s">
        <v>47</v>
      </c>
      <c r="AC118" s="1" t="s">
        <v>73</v>
      </c>
      <c r="AE118" s="1" t="s">
        <v>49</v>
      </c>
      <c r="AF118" s="1" t="s">
        <v>65</v>
      </c>
      <c r="AI118" s="1" t="s">
        <v>50</v>
      </c>
      <c r="AJ118" s="1" t="s">
        <v>66</v>
      </c>
      <c r="AK118" s="1" t="s">
        <v>1115</v>
      </c>
      <c r="AL118" s="1" t="s">
        <v>1116</v>
      </c>
    </row>
    <row r="119" spans="1:38" x14ac:dyDescent="0.3">
      <c r="A119" s="1" t="str">
        <f>HYPERLINK("https://hsdes.intel.com/resource/14013187935","14013187935")</f>
        <v>14013187935</v>
      </c>
      <c r="B119" s="1" t="s">
        <v>1117</v>
      </c>
      <c r="C119" s="1" t="s">
        <v>1142</v>
      </c>
      <c r="E119" s="1" t="s">
        <v>685</v>
      </c>
      <c r="F119" s="1" t="s">
        <v>126</v>
      </c>
      <c r="G119" s="1" t="s">
        <v>36</v>
      </c>
      <c r="H119" s="1" t="s">
        <v>37</v>
      </c>
      <c r="I119" s="1" t="s">
        <v>38</v>
      </c>
      <c r="J119" s="1" t="s">
        <v>686</v>
      </c>
      <c r="K119" s="1">
        <v>25</v>
      </c>
      <c r="L119" s="1">
        <v>10</v>
      </c>
      <c r="M119" s="1" t="s">
        <v>1118</v>
      </c>
      <c r="N119" s="1" t="s">
        <v>687</v>
      </c>
      <c r="O119" s="1" t="s">
        <v>1119</v>
      </c>
      <c r="P119" s="1" t="s">
        <v>1120</v>
      </c>
      <c r="Q119" s="1" t="s">
        <v>1121</v>
      </c>
      <c r="R119" s="1" t="s">
        <v>1118</v>
      </c>
      <c r="S119" s="1" t="s">
        <v>42</v>
      </c>
      <c r="U119" s="1" t="s">
        <v>685</v>
      </c>
      <c r="V119" s="1" t="s">
        <v>1122</v>
      </c>
      <c r="W119" s="1" t="s">
        <v>445</v>
      </c>
      <c r="X119" s="1" t="s">
        <v>84</v>
      </c>
      <c r="Y119" s="1" t="s">
        <v>856</v>
      </c>
      <c r="Z119" s="1" t="s">
        <v>740</v>
      </c>
      <c r="AB119" s="1" t="s">
        <v>47</v>
      </c>
      <c r="AC119" s="1" t="s">
        <v>73</v>
      </c>
      <c r="AE119" s="1" t="s">
        <v>49</v>
      </c>
      <c r="AF119" s="1" t="s">
        <v>65</v>
      </c>
      <c r="AI119" s="1" t="s">
        <v>50</v>
      </c>
      <c r="AJ119" s="1" t="s">
        <v>66</v>
      </c>
      <c r="AK119" s="1" t="s">
        <v>1123</v>
      </c>
      <c r="AL119" s="1" t="s">
        <v>1124</v>
      </c>
    </row>
    <row r="120" spans="1:38" x14ac:dyDescent="0.3">
      <c r="A120" s="1" t="str">
        <f>HYPERLINK("https://hsdes.intel.com/resource/14013187936","14013187936")</f>
        <v>14013187936</v>
      </c>
      <c r="B120" s="1" t="s">
        <v>1125</v>
      </c>
      <c r="C120" s="1" t="s">
        <v>1142</v>
      </c>
      <c r="E120" s="1" t="s">
        <v>685</v>
      </c>
      <c r="F120" s="1" t="s">
        <v>126</v>
      </c>
      <c r="G120" s="1" t="s">
        <v>36</v>
      </c>
      <c r="H120" s="1" t="s">
        <v>37</v>
      </c>
      <c r="I120" s="1" t="s">
        <v>38</v>
      </c>
      <c r="J120" s="1" t="s">
        <v>686</v>
      </c>
      <c r="K120" s="1">
        <v>10</v>
      </c>
      <c r="L120" s="1">
        <v>8</v>
      </c>
      <c r="M120" s="1" t="s">
        <v>1126</v>
      </c>
      <c r="N120" s="1" t="s">
        <v>687</v>
      </c>
      <c r="O120" s="1" t="s">
        <v>1119</v>
      </c>
      <c r="P120" s="1" t="s">
        <v>1127</v>
      </c>
      <c r="Q120" s="1" t="s">
        <v>1128</v>
      </c>
      <c r="R120" s="1" t="s">
        <v>1126</v>
      </c>
      <c r="S120" s="1" t="s">
        <v>42</v>
      </c>
      <c r="U120" s="1" t="s">
        <v>685</v>
      </c>
      <c r="V120" s="1" t="s">
        <v>1129</v>
      </c>
      <c r="W120" s="1" t="s">
        <v>445</v>
      </c>
      <c r="X120" s="1" t="s">
        <v>84</v>
      </c>
      <c r="Y120" s="1" t="s">
        <v>856</v>
      </c>
      <c r="Z120" s="1" t="s">
        <v>740</v>
      </c>
      <c r="AB120" s="1" t="s">
        <v>47</v>
      </c>
      <c r="AC120" s="1" t="s">
        <v>73</v>
      </c>
      <c r="AE120" s="1" t="s">
        <v>49</v>
      </c>
      <c r="AF120" s="1" t="s">
        <v>65</v>
      </c>
      <c r="AI120" s="1" t="s">
        <v>50</v>
      </c>
      <c r="AJ120" s="1" t="s">
        <v>66</v>
      </c>
      <c r="AK120" s="1" t="s">
        <v>1130</v>
      </c>
      <c r="AL120" s="1" t="s">
        <v>1131</v>
      </c>
    </row>
    <row r="121" spans="1:38" x14ac:dyDescent="0.3">
      <c r="A121" s="1" t="str">
        <f>HYPERLINK("https://hsdes.intel.com/resource/16012555118","16012555118")</f>
        <v>16012555118</v>
      </c>
      <c r="B121" s="1" t="s">
        <v>1132</v>
      </c>
      <c r="C121" s="1" t="s">
        <v>1142</v>
      </c>
      <c r="E121" s="1" t="s">
        <v>53</v>
      </c>
      <c r="F121" s="1" t="s">
        <v>54</v>
      </c>
      <c r="G121" s="1" t="s">
        <v>36</v>
      </c>
      <c r="H121" s="1" t="s">
        <v>37</v>
      </c>
      <c r="I121" s="1" t="s">
        <v>38</v>
      </c>
      <c r="J121" s="1" t="s">
        <v>55</v>
      </c>
      <c r="K121" s="1">
        <v>15</v>
      </c>
      <c r="L121" s="1">
        <v>10</v>
      </c>
      <c r="M121" s="1" t="s">
        <v>1133</v>
      </c>
      <c r="N121" s="1" t="s">
        <v>57</v>
      </c>
      <c r="O121" s="1" t="s">
        <v>58</v>
      </c>
      <c r="P121" s="1" t="s">
        <v>1134</v>
      </c>
      <c r="Q121" s="1" t="s">
        <v>1135</v>
      </c>
      <c r="R121" s="1" t="s">
        <v>1133</v>
      </c>
      <c r="S121" s="1" t="s">
        <v>61</v>
      </c>
      <c r="U121" s="1" t="s">
        <v>53</v>
      </c>
      <c r="V121" s="1" t="s">
        <v>1136</v>
      </c>
      <c r="W121" s="1" t="s">
        <v>445</v>
      </c>
      <c r="X121" s="1" t="s">
        <v>84</v>
      </c>
      <c r="Y121" s="1" t="s">
        <v>1137</v>
      </c>
      <c r="Z121" s="1" t="s">
        <v>1138</v>
      </c>
      <c r="AB121" s="1" t="s">
        <v>47</v>
      </c>
      <c r="AC121" s="1" t="s">
        <v>48</v>
      </c>
      <c r="AE121" s="1" t="s">
        <v>49</v>
      </c>
      <c r="AF121" s="1" t="s">
        <v>65</v>
      </c>
      <c r="AI121" s="1" t="s">
        <v>50</v>
      </c>
      <c r="AJ121" s="1" t="s">
        <v>1139</v>
      </c>
      <c r="AK121" s="1" t="s">
        <v>1140</v>
      </c>
      <c r="AL121" s="1" t="s">
        <v>1141</v>
      </c>
    </row>
  </sheetData>
  <autoFilter ref="A1:AL121" xr:uid="{00000000-0009-0000-0000-000000000000}"/>
  <customSheetViews>
    <customSheetView guid="{6F801985-7AD0-44AC-888B-CD8713C6958D}" showAutoFilter="1">
      <selection activeCell="C1" sqref="C1"/>
      <pageMargins left="0.7" right="0.7" top="0.75" bottom="0.75" header="0.3" footer="0.3"/>
      <autoFilter ref="A1:AL121" xr:uid="{00000000-0009-0000-0000-000000000000}"/>
    </customSheetView>
    <customSheetView guid="{74FBE994-4830-47DD-902E-75FD9CE4CE9E}" filter="1" showAutoFilter="1">
      <selection activeCell="C4" sqref="C4"/>
      <pageMargins left="0.7" right="0.7" top="0.75" bottom="0.75" header="0.3" footer="0.3"/>
      <autoFilter ref="A1:AL125" xr:uid="{46172F2A-72F6-4E93-897B-459EC7360481}">
        <filterColumn colId="2">
          <filters blank="1">
            <filter val="debug bios"/>
            <filter val="intel"/>
            <filter val="wip"/>
          </filters>
        </filterColumn>
      </autoFilter>
    </customSheetView>
    <customSheetView guid="{88D05262-1A58-4073-B2B4-0CE459553181}" filter="1" showAutoFilter="1" topLeftCell="A48">
      <selection activeCell="C100" sqref="C100"/>
      <pageMargins left="0.7" right="0.7" top="0.75" bottom="0.75" header="0.3" footer="0.3"/>
      <autoFilter ref="A1:AL125" xr:uid="{E96B3BA8-2627-4888-A9E0-8D2D3B893671}">
        <filterColumn colId="2">
          <filters blank="1">
            <filter val="debug bios"/>
            <filter val="intel"/>
            <filter val="wip"/>
          </filters>
        </filterColumn>
      </autoFilter>
    </customSheetView>
    <customSheetView guid="{09C884B4-0C5C-4A13-AC19-05BC460FF304}" filter="1" showAutoFilter="1" topLeftCell="A130">
      <selection activeCell="B15" sqref="B15"/>
      <pageMargins left="0.7" right="0.7" top="0.75" bottom="0.75" header="0.3" footer="0.3"/>
      <autoFilter ref="A1:AL121" xr:uid="{4BF5AE1A-6041-4744-937B-065A931B538A}">
        <filterColumn colId="2">
          <filters>
            <filter val="passed"/>
          </filters>
        </filterColumn>
      </autoFilter>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 SherinX</dc:creator>
  <cp:lastModifiedBy>Agarwal, Naman</cp:lastModifiedBy>
  <dcterms:created xsi:type="dcterms:W3CDTF">2022-08-22T09:22:29Z</dcterms:created>
  <dcterms:modified xsi:type="dcterms:W3CDTF">2022-12-01T05:29:27Z</dcterms:modified>
</cp:coreProperties>
</file>