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90C78AA1-C4A9-45DF-A8EA-E569DB6EA94C}"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 l="1"/>
  <c r="A96" i="1"/>
  <c r="A61" i="1"/>
  <c r="A81" i="1" l="1"/>
  <c r="A102" i="1"/>
  <c r="A99" i="1"/>
  <c r="A93" i="1"/>
  <c r="A84"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2" i="1"/>
  <c r="A63" i="1"/>
  <c r="A64" i="1"/>
  <c r="A65" i="1"/>
  <c r="A66" i="1"/>
  <c r="A67" i="1"/>
  <c r="A68" i="1"/>
  <c r="A69" i="1"/>
  <c r="A70" i="1"/>
  <c r="A71" i="1"/>
  <c r="A72" i="1"/>
  <c r="A73" i="1"/>
  <c r="A74" i="1"/>
  <c r="A75" i="1"/>
  <c r="A76" i="1"/>
  <c r="A77" i="1"/>
  <c r="A78" i="1"/>
  <c r="A79" i="1"/>
  <c r="A80" i="1"/>
  <c r="A82" i="1"/>
  <c r="A83" i="1"/>
  <c r="A85" i="1"/>
  <c r="A86" i="1"/>
  <c r="A87" i="1"/>
  <c r="A88" i="1"/>
  <c r="A89" i="1"/>
  <c r="A90" i="1"/>
  <c r="A91" i="1"/>
  <c r="A92" i="1"/>
  <c r="A94" i="1"/>
  <c r="A95" i="1"/>
  <c r="A97" i="1"/>
  <c r="A100" i="1"/>
  <c r="A101" i="1"/>
  <c r="A103" i="1"/>
  <c r="A104" i="1"/>
  <c r="A105" i="1"/>
</calcChain>
</file>

<file path=xl/sharedStrings.xml><?xml version="1.0" encoding="utf-8"?>
<sst xmlns="http://schemas.openxmlformats.org/spreadsheetml/2006/main" count="4615" uniqueCount="1220">
  <si>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</si>
  <si>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</si>
  <si>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</si>
  <si>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</si>
  <si>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</si>
  <si>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</si>
  <si>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</si>
  <si>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</si>
  <si>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</si>
  <si>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</si>
  <si>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</si>
  <si>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</si>
  <si>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</si>
  <si>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</si>
  <si>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</si>
  <si>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</si>
  <si>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</si>
  <si>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</si>
  <si>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</si>
  <si>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</si>
  <si>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</si>
  <si>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</si>
  <si>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</si>
  <si>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</si>
  <si>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</si>
  <si>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</si>
  <si>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</si>
  <si>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</si>
  <si>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</si>
  <si>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</si>
  <si>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</si>
  <si>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</si>
  <si>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</si>
  <si>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</si>
  <si>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</si>
  <si>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</si>
  <si>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</si>
  <si>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</si>
  <si>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</si>
  <si>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</si>
  <si>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</si>
  <si>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</si>
  <si>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</si>
  <si>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</si>
  <si>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</si>
  <si>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</si>
  <si>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</si>
  <si>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</si>
  <si>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</si>
  <si>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</si>
  <si>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</si>
  <si>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</si>
  <si>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</si>
  <si>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</si>
  <si>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</si>
  <si>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</si>
  <si>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</si>
  <si>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</si>
  <si>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</si>
  <si>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</si>
  <si>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</si>
  <si>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9,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</si>
  <si>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SUT can boot to EFI Shell and SUT resets on Ctrl+Alt+Del</t>
  </si>
  <si>
    <t>common,emulation.hybrid,emulation.ip,fpga.hybrid,silicon,simulation.ip</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</si>
  <si>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</si>
  <si>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</si>
  <si>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</si>
  <si>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</si>
  <si>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BC-RQTBC-2628
BC-RQTBC-12809
JSL:2202553187,2205194552,1504935094</t>
  </si>
  <si>
    <t>Pass Criteria: Test case passes if SUT can boot to EFI shell without error and SUT should reboot on pressing -Ctrl+Alt+Del</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</si>
  <si>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</si>
  <si>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</si>
  <si>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L3 Extended-BAT-FV</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</si>
  <si>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</si>
  <si>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</si>
  <si>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</si>
  <si>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</si>
  <si>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</si>
  <si>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</si>
  <si>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</si>
  <si>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</si>
  <si>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</si>
  <si>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</si>
  <si>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</si>
  <si>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</si>
  <si>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</si>
  <si>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</si>
  <si>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</si>
  <si>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jasper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</si>
  <si>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</si>
  <si>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</si>
  <si>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RPL-S_2SDC9</t>
  </si>
  <si>
    <t>S-states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</si>
  <si>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</si>
  <si>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</si>
  <si>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</si>
  <si>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</si>
  <si>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</si>
  <si>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</si>
  <si>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</si>
  <si>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</si>
  <si>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</si>
  <si>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RPL-S_2SDC9</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</si>
  <si>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</si>
  <si>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</si>
  <si>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</si>
  <si>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</si>
  <si>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</si>
  <si>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</si>
  <si>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</si>
  <si>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</si>
  <si>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</si>
  <si>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RPL-S_2SDC9</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</si>
  <si>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</si>
  <si>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</si>
  <si>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</si>
  <si>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</si>
  <si>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</si>
  <si>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</si>
  <si>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</si>
  <si>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</si>
  <si>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</si>
  <si>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</si>
  <si>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</si>
  <si>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</si>
  <si>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</si>
  <si>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</si>
  <si>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</si>
  <si>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UTR_SYNC,,RPL_S_MASTER,RPL-S_2SDC3,RPL_S_MASTER,RPL_S_BACKWARDCOMP,MTL_S_MASTER,MTL_P_MASTER,MTL_M_MASTER,ADL-S_4SDC2,ADL-S_4SDC4,IFWI_COMMON_UNIFIED,IFWI_TEST_SUITE,MTL_Test_Suite,ADL-P_5SGC1,ADL-M_5SGC1,NA_4_FHF,ADL_SBGA_5GC, ADL_SBGA_3DC4,RPL-S_4SDC1,RPL-S_2SDC9,RPL-S_3SDC1,RPL-S_2SDC3,RPL_P_MASTER,RPL_M_MASTER,RPL-SBGA_5SC,ARL_PX_MASTER,ARL_S_MASTER,ADL-S_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ADL_SBGA_3DC4,MTL-M_5SGC1,MTL-M_3SDC3,MTL-M_2SDC4,MTL-M_2SDC5,MTL-M_2SDC6,MTL_IFWI_CBV_CSME,MTL_IFWI_CBV_BIOS,MTL-P_5SGC1,MTL-P_3SDC4,MTL-P_2SDC6,,RPL-P_5SGC1,RPL-P_2SDC3,,RPL-P_3SDC2,,,MTLSDC1,MTLSDC2,LNLM5SGC,LNLM3SDC2,MTLSGC1,MTLSDC1,MTLSDC2,MTL_IFWI_MEBx, LNLM5SGC, LNLM3SDC2, LNLM2SDC7</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</si>
  <si>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</si>
  <si>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</si>
  <si>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</si>
  <si>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</si>
  <si>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UTR_SYNC,,RPL_S_MASTER,RPL-S_2SDC3,RPL_S_BACKWARDCOMP,MTL_S_MASTER,MTL_P_MASTER,MTL_M_MASTER,ADL-S_4SDC2,ADL-S_4SDC4,MTL_Test_Suite,IFWI_TEST_SUITE,IFWI_COMMON_UNIFIED,ADL-P_5SGC1,ADL-M_5SGC1,NA_4_FHF,ADL_SBGA_5GC, ADL_SBGA_3DC4,RPL-SBGA_5SC,RPL-S_4SDC1,RPL-S_2SDC9,RPL-S_3SDC1,RPL_P_MASTER,RPL_M_MASTER,ARL_PX_MASTER,ARL_S_MASTER,ADL-S_ 5SGC_1DPC,MTL-M_5SGC1,MTL-M_3SDC3,MTL-M_2SDC4,MTL-M_2SDC5,MTL-M_2SDC6,MTL_IFWI_CBV_PMC,MTL_IFWI_CBV_CSME,MTL_IFWI_CBV_CSME,MTL_IFWI_CBV_BIOS,MTL-P_5SGC1,MTL-P_3SDC4,MTL-P_2SDC6,,RPL-P_5SGC1,RPL-P_2SDC3,,RPL-P_3SDC2,,,MTLSDC1,MTLSDC2,RPL_Hx-R-GC,LNLM5SGC,LNLM3SDC2,MTLSGC1,MTL_IFWI_MEBx,LNLM5SGC, LNLM3SDC2, LNLM2SDC7</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</si>
  <si>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</si>
  <si>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</si>
  <si>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</si>
  <si>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</si>
  <si>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</si>
  <si>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</si>
  <si>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</si>
  <si>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</si>
  <si>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</si>
  <si>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</si>
  <si>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</si>
  <si>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RPL-S_2SDC9</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</si>
  <si>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</si>
  <si>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</si>
  <si>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</si>
  <si>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</si>
  <si>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</si>
  <si>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</si>
  <si>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</si>
  <si>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</si>
  <si>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</si>
  <si>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</si>
  <si>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</si>
  <si>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</si>
  <si>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</si>
  <si>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</si>
  <si>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LNL_M_PSS0.8</t>
  </si>
  <si>
    <t>Verify Dual display is working in Clone mode with (onboard eDP+HDMI) S3 cycles</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</si>
  <si>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</si>
  <si>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</si>
  <si>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</si>
  <si>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</si>
  <si>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</si>
  <si>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</si>
  <si>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</si>
  <si>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</si>
  <si>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</si>
  <si>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</si>
  <si>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</si>
  <si>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</si>
  <si>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</si>
  <si>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</si>
  <si>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</si>
  <si>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</si>
  <si>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</si>
  <si>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</si>
  <si>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</si>
  <si>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9,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LNLM2SDC7,ARL_S_IFWI_0.8PSS,RPL_Hx-R-GC,RPL_Hx-R-DC1,ARL_S_PSS1.0,RPL-S_2SDC9</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</si>
  <si>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</si>
  <si>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</si>
  <si>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</si>
  <si>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</si>
  <si>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</si>
  <si>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</si>
  <si>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</si>
  <si>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</si>
  <si>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</si>
  <si>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</si>
  <si>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</si>
  <si>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</si>
  <si>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5,LNL_M_PSS1.1,LNL_M_IFWI_PSS,RPL_Px_PO_P1,RPL_SBGA_PO_P1,MTL_IFWI_CBV_PCHC,MTL_IFWI_CBV_BIOS,RPL_P_PO_P1,MTL_VS_NA,ARL_Px_IFWI_CI,RPL_P_Q0_DC2_PO_P1,ARL_S_IFWI_0.8PSS,MTL_S_PSS_1.0</t>
  </si>
  <si>
    <t>Verify system stability on performing Sx cycles with "Driver Verifier Options" enabled in OS</t>
  </si>
  <si>
    <t>bios.platform,fw.ifwi.pmc</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</si>
  <si>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</si>
  <si>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</si>
  <si>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</si>
  <si>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</si>
  <si>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</si>
  <si>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</si>
  <si>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</si>
  <si>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</si>
  <si>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</si>
  <si>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LNLM2SDC7,RPL_Hx-R-GC,RPL_Hx-R-DC1,RPL-S_2SDC9</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</si>
  <si>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</si>
  <si>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</si>
  <si>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</si>
  <si>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</si>
  <si>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</si>
  <si>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</si>
  <si>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</si>
  <si>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4-low</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</si>
  <si>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</si>
  <si>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</si>
  <si>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</si>
  <si>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,RPL_P_PO_P2,RPL_P_Q0_DC2_PO_P2,LNLM5SGC,LNLM4SDC1,LNLM3SDC2,LNLM3SDC3,LNLM3SDC4,LNLM3SDC5,LNLM2SDC6,LNLM2SDC7,ARL_S_IFWI_0.8PSS</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</si>
  <si>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</si>
  <si>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</si>
  <si>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</si>
  <si>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</si>
  <si>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</si>
  <si>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</si>
  <si>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</si>
  <si>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</si>
  <si>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</si>
  <si>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</si>
  <si>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</si>
  <si>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</si>
  <si>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</si>
  <si>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</si>
  <si>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</si>
  <si>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</si>
  <si>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</si>
  <si>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</si>
  <si>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</si>
  <si>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</si>
  <si>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</si>
  <si>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</si>
  <si>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</si>
  <si>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</si>
  <si>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</si>
  <si>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</si>
  <si>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</si>
  <si>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</si>
  <si>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</si>
  <si>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</si>
  <si>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</si>
  <si>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</si>
  <si>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</si>
  <si>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</si>
  <si>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</si>
  <si>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</si>
  <si>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</si>
  <si>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</si>
  <si>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</si>
  <si>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</si>
  <si>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</si>
  <si>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</si>
  <si>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 LNLM3SDC2, LNLM5SGC, LNLM2SDC7,LNL_M_PSS0.8</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</si>
  <si>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</si>
  <si>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</si>
  <si>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</si>
  <si>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</si>
  <si>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</si>
  <si>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</si>
  <si>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</si>
  <si>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</si>
  <si>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</si>
  <si>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 RPL-S_4SDC2, RPL-S_3SDC1, RPL-S_2SDC7,, RPL-S_ 5SGC1, RPL-S_4SDC1, RPL-S_2SDC1, RPL-S_2SDC2, RPL-S_2SDC3, RPL-S_2SDC8</t>
  </si>
  <si>
    <t>Verify SoC crash dump and crash logging</t>
  </si>
  <si>
    <t>bios.platform,fw.ifwi.pchc</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</si>
  <si>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</si>
  <si>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</si>
  <si>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</si>
  <si>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</si>
  <si>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</si>
  <si>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</si>
  <si>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</si>
  <si>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</si>
  <si>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</si>
  <si>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Connected MoS entry/exit using power button/Timer option</t>
  </si>
  <si>
    <t>bios.cpu_pm,fw.ifwi.pmc</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</si>
  <si>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</si>
  <si>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</si>
  <si>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</si>
  <si>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</si>
  <si>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</si>
  <si>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</si>
  <si>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</si>
  <si>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</si>
  <si>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RPL-S_2SDC9</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</si>
  <si>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</si>
  <si>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</si>
  <si>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</si>
  <si>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</si>
  <si>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</si>
  <si>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</si>
  <si>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</si>
  <si>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</si>
  <si>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</si>
  <si>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t>
  </si>
  <si>
    <t>Verify Network functionality using AIC connected over PCIe slot after Sx cycles</t>
  </si>
  <si>
    <t>CSS-IVE-118278</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</si>
  <si>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</si>
  <si>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</si>
  <si>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</si>
  <si>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</si>
  <si>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</si>
  <si>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</si>
  <si>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</si>
  <si>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</si>
  <si>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</si>
  <si>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</si>
  <si>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</si>
  <si>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</si>
  <si>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</si>
  <si>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</si>
  <si>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</si>
  <si>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</si>
  <si>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</si>
  <si>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</si>
  <si>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</si>
  <si>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</si>
  <si>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RPL-S_2SDC9</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</si>
  <si>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</si>
  <si>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</si>
  <si>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</si>
  <si>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</si>
  <si>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</si>
  <si>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</si>
  <si>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</si>
  <si>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RPL-S_2SDC9</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</si>
  <si>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</si>
  <si>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</si>
  <si>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</si>
  <si>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</si>
  <si>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</si>
  <si>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</si>
  <si>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</si>
  <si>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</si>
  <si>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</si>
  <si>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</si>
  <si>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</si>
  <si>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9,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LNLM2SDC7,RPL_Hx-R-GC,RPL_Hx-R-DC1,RPL-S_2SDC9</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</si>
  <si>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</si>
  <si>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</si>
  <si>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</si>
  <si>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</si>
  <si>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</si>
  <si>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</si>
  <si>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</si>
  <si>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</si>
  <si>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</si>
  <si>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</si>
  <si>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[FSP] Verify FSP BIOS Boot Flow</t>
  </si>
  <si>
    <t>bios.cpu_pm,bios.platform,fw.ifwi.bios</t>
  </si>
  <si>
    <t>CSS-IVE-78905</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</si>
  <si>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</si>
  <si>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</si>
  <si>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</si>
  <si>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</si>
  <si>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</si>
  <si>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</si>
  <si>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</si>
  <si>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RPL_Hx-R-DC1,ARL_S_QRC,LNLM5SGC,LNLM4SDC1,LNLM3SDC2,LNLM3SDC3,LNLM3SDC4,LNLM3SDC5,LNLM2SDC6,LNLM2SDC7,RPL-S_2SDC9</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</si>
  <si>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</si>
  <si>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</si>
  <si>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</si>
  <si>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</si>
  <si>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</si>
  <si>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windows.cobalt.client</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</si>
  <si>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</si>
  <si>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</si>
  <si>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</si>
  <si>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</si>
  <si>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</si>
  <si>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</si>
  <si>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</si>
  <si>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</si>
  <si>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</si>
  <si>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</si>
  <si>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</si>
  <si>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</si>
  <si>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</si>
  <si>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9,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,RPL_P_Q0_DC2_PO_P3,ARL_S_PSS0.8,LNLM5SGC,LNLM3SDC2,LNLM3SDC4,LNLM3SDC5,LNLM2SDC6,LNLM2SDC7,ARL_S_IFWI_0.8PSS,RPL_Hx-R-GC,RPL_Hx-R-DC1,ARL_S_PSS1.0,RPL-S_2SDC9</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</si>
  <si>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</si>
  <si>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</si>
  <si>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</si>
  <si>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</si>
  <si>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</si>
  <si>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</si>
  <si>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</si>
  <si>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</si>
  <si>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</si>
  <si>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RPL_Hx-R-GC,RPL_Hx-R-DC1,RPL-SBGA_4SC,RPL-SBGA_3SC,RPL-SBGA_3SC-2,RPL-SBGA_2SC1,RPL-SBGA_2SC21,RPL-Px_5SGC1,,RPL-S_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</si>
  <si>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</si>
  <si>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</si>
  <si>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</si>
  <si>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</si>
  <si>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</si>
  <si>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</si>
  <si>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</si>
  <si>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</si>
  <si>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9,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</si>
  <si>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different type of formatting support on SATA hard disk user partitions</t>
  </si>
  <si>
    <t>bios.pch</t>
  </si>
  <si>
    <t>CSS-IVE-114946</t>
  </si>
  <si>
    <t>ADL-S_ADP-S_SODIMM_DDR5_1DPC_Alpha,ADL-S_ADP-S_UDIMM_DDR5_1DPC_PreAlpha,CFL_H62_RS3_PV,CFL_H62_RS4_PV,CFL_H62_RS5_PV,CFL_H82_RS5_PV,CFL_H82_RS6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</si>
  <si>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BIOS Information,SATA Gen3 Direct AHCI</t>
  </si>
  <si>
    <t>1405575000
RKL: 1405574985, 1405574990, 1405575000
ADL: 1606512323 
ADL-LP: 1606512323
MTL:16011187865 16011326885
MTL:16011786596</t>
  </si>
  <si>
    <t>Different type of formatting support on SATA hard disk user partitions should work fine without issues</t>
  </si>
  <si>
    <t>bios.alderlake,bios.arrowlake,bios.cannonlake,bios.coffeelake,bios.cometlake,bios.icelake-client,bios.lunarlake,bios.meteorlake,bios.raptorlake,bios.rocketlake,bios.tigerlake,ifwi.arrowlake,ifwi.lunarlake,ifwi.meteorlake,ifwi.raptorlake</t>
  </si>
  <si>
    <t>bios.alderlake,bios.arrowlake,bios.cannonlake,bios.coffeelake,bios.cometlake,bios.icelake-client,bios.meteorlake,bios.raptorlake,bios.rocketlake,bios.tigerlake,ifwi.raptorlake</t>
  </si>
  <si>
    <t>SATA hard disk user partitions should support exFAT file format,FAT32 , etc</t>
  </si>
  <si>
    <t>ICL-ArchReview-PostSi,UDL2.0_ATMS2.0,ICL_RVPC_NA,OBC-CNL-PCH-AHCI-IO-storage_SATA,OBC-CFL-PCH-AHCI-IO-storage_SATA,OBC-ICL-PCH-AHCI-IO-storage_SATA,OBC-TGL-PCH-AHCI-IO-storage_SATA,CML_DG1,MTL_PSS_0.8,RKL-S X2_(CML-S+CMP-H)_S102,RKL-S X2_(CML-S+CMP-H)_S62,MTL_PSS_0.5,UTR_SYNC,MTL_HFPGA_SOC_SRPL_S_MASTER,RPL_S_BackwardComp,ADL-S_3SDC4,MTL_Test_Suite,IFWI_TEST_SUITE,IFWI_COMMON_UNIFIED,TGL_H_MASTER,RPL-S_2SDC3,MTL_TEMP,MTL_SIMICS_BLOCK,RPL-P_3SDC2,RPL_P_MASTER,RPL_S_IFWI_PO_Phase3,RPL_S_PO_P2,MTL_M_NA,RPL-S_2SDC1,RPL_SBGA_PO_P2,RPL_SBGA_IFWI_PO_Phase3,RPL-SBGA_5SC,MTL-P_2SDC5,MTL-P_2SDC6,MTL_M_P_PV_POR,ARL_S_IFWI_0.5PSS,MTLSDC3,ARL_S_PSS0.8</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</si>
  <si>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</si>
  <si>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</si>
  <si>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</si>
  <si>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</si>
  <si>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</si>
  <si>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</si>
  <si>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</si>
  <si>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</si>
  <si>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</si>
  <si>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BAT_NA,RPL-SBGA_5SC,MTL-P_2SDC5,MTL-P_2SDC6,MTL_A0_P1,MTL_M_P_PV_POR,,MTLSDC3</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</si>
  <si>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</si>
  <si>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</si>
  <si>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</si>
  <si>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</si>
  <si>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</si>
  <si>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</si>
  <si>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</si>
  <si>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bios.alderlake,bios.arrowlake,bios.lunarlake,bios.meteorlake,bios.raptorlake,bios.raptorlake_refresh,bios.tigerlake,bios.whiskeylake,ifwi.arrowlake,ifwi.meteorlake,ifwi.raptorlake,ifwi.raptorlake_refresh,ifwi.tigerlake,ifwi.whiskeylake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</si>
  <si>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</si>
  <si>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2SDC9,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RPL_Hx-R-GC,RPL_Hx-R-DC1,ARL_S_PSS0.8</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</si>
  <si>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</si>
  <si>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</si>
  <si>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</si>
  <si>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</si>
  <si>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</si>
  <si>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</si>
  <si>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</si>
  <si>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</si>
  <si>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</si>
  <si>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</si>
  <si>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</si>
  <si>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</si>
  <si>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</si>
  <si>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</si>
  <si>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</si>
  <si>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</si>
  <si>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</si>
  <si>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</si>
  <si>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</si>
  <si>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</si>
  <si>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</si>
  <si>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</si>
  <si>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IFWI_Payload_Platform-Val,MTL-P_5SGC1,MTL-P_3SDC4,LNL_M_PSS1.0,RPL_P_PO_P3,RPL-S_2SDC8,RPL-Px_2SDC1,MTL-P_IFWI_PO,MTL_P_Sanity,ARL_S_IFWI_0.8PSS,ARL_FT_BLK,RPL_Hx-R-GC,RPL_Hx-R-DC1,ARL_S_PSS1.0,ARL_S_QRC,LNL_M_PSS0.8,RPL-S_2SDC9</t>
  </si>
  <si>
    <t>Verify PS_ON Residency with NVMe Storage device connected to x4 Slot</t>
  </si>
  <si>
    <t>silicon,simulation.subsystem</t>
  </si>
  <si>
    <t>bios.pch,fw.ifwi.pchc,fw.ifwi.pmc</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</si>
  <si>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</si>
  <si>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</si>
  <si>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</si>
  <si>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</si>
  <si>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</si>
  <si>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bios.alderlake,bios.arrowlake,bios.lunarlake,bios.meteorlake,bios.raptorlake,bios.rocketlake,ifwi.arrowlake,ifwi.meteorlake,ifwi.raptorlake</t>
  </si>
  <si>
    <t>bios.alderlake,bios.arrowlake,bios.meteorlake,bios.raptorlake,bios.rocketlake,ifwi.meteorlake,ifwi.raptorlake</t>
  </si>
  <si>
    <t>Verify PS_ON Residency with NVMe Storage device connected to x4 slot 
 </t>
  </si>
  <si>
    <t>UTR_SYNC,RPL_S_MASTER, RPL_S_BackwardComp,ADL-S_4SDC3,ADL-S_4SDC3,IFWI_TEST_SUITE,IFWI_COMMON_UNIFIED,MTL_Test_Suite,RPL-S_ 5SGC1,RPL-S_2SDC9,RPL-S_4SDC1,RPL-S_4SDC2,RPL-S_4SDC2,RPL-S_2SDC8,RPL-S_2SDC9,RPL-S_2SDC3,ADL-P_5SGC1,ADL-P_5SGC2,RPL-Px_5SGC1, ,RPL-Px_4SDC1,,RPL-P_3SDC2,RPL_P_MASTER,RPL_S_IFWI_PO_Phase3,RPL-S_3SDC1,RPL-P_3SDC3,MTL_IFWI_IAC_PMC_SOC_IOE,RPL_SBGA_IFWI_PO_Phase3,MTL_IFWI_CBV_PMC,MTL_IFWI_CBV_ChipsetInit,MTL_IFWI_CBV_PCHC,RPL-Px_4SP2, RPL-Px_2SDC1,MTLSGC1,MTLSDC1,MTLSDC3,MTLSDC4,</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</si>
  <si>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</si>
  <si>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</si>
  <si>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</si>
  <si>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</si>
  <si>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</si>
  <si>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</si>
  <si>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</si>
  <si>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</si>
  <si>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 LNLM3SDC2, LNLM5SGC, LNLM2SDC7, RPL-S_ 5SGC1, RPL-S_4SDC1, RPL-S_2SDC1, RPL-S_2SDC2, RPL-S_2SDC3, RPL-S_2SDC8</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</si>
  <si>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</si>
  <si>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</si>
  <si>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</si>
  <si>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</si>
  <si>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</si>
  <si>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</si>
  <si>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</si>
  <si>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 LNLM5SGC, LNLM4SDC1, LNLM3SDC3, LNLM3SDC4, LNLM3SDC5, LNLM2SDC6, LNLM2SDC7,RPL-S_ 5SGC1, RPL-S_4SDC1, RPL-S_4SDC2, RPL-S_3SDC1, RPL-S_2SDC2, RPL-S_2SDC3, RPL-S_2SDC7, RPL-S_2SDC8, RPL-S_2SDC9</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</si>
  <si>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</si>
  <si>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</si>
  <si>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</si>
  <si>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</si>
  <si>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</si>
  <si>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</si>
  <si>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</si>
  <si>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</si>
  <si>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</si>
  <si>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</si>
  <si>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</si>
  <si>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</si>
  <si>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</si>
  <si>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</si>
  <si>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</si>
  <si>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</si>
  <si>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</si>
  <si>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</si>
  <si>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</si>
  <si>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1.1,RPL_P_PO_P3,RPL-S_2SDC8,RPL-SBGA_4SC,RPL-P_2SDC3,RPL-Px_4SP2,MTL_PSS_0.8_BLOCK,MTL_S_IFWI_PSS_1.1,RPL_P_Q0_DC2_PO_P3,ARL_S_IFWI_PSS,LNLM5SGC,LNLM4SDC1,LNLM3SDC2,LNLM3SDC3,LNLM3SDC4,LNLM3SDC5,LNLM2SDC6,ARL_S_IFWI_1.1PSS,MTLSGC1,MTLSDC1,MTLSDC2,MTLSDC3,MTLSDC5,IPU23.1_BIOS_Changes,RPL_Hx-R-GC,RPL_Hx-R-DC1,ARL_PSS_BLOCK</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</si>
  <si>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</si>
  <si>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</si>
  <si>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</si>
  <si>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</si>
  <si>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</si>
  <si>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</si>
  <si>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</si>
  <si>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</si>
  <si>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</si>
  <si>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</si>
  <si>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</si>
  <si>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</si>
  <si>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</si>
  <si>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</si>
  <si>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</si>
  <si>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</si>
  <si>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 LNLM3SDC2, LNLM5SGC, LNLM2SDC7, RPL-S_ 5SGC1, RPL-S_4SDC1, RPL-S_2SDC1, RPL-S_2SDC2, RPL-S_2SDC3, RPL-S_2SDC8</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</si>
  <si>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</si>
  <si>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</si>
  <si>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</si>
  <si>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</si>
  <si>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</si>
  <si>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</si>
  <si>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</si>
  <si>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</si>
  <si>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</si>
  <si>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</si>
  <si>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</si>
  <si>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</si>
  <si>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</si>
  <si>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</si>
  <si>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</si>
  <si>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</si>
  <si>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</si>
  <si>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Integration</t>
  </si>
  <si>
    <t>Objective of the test case is to Verify SUT wakes from S0i3/CMOS using Bluetooth (BT Devices)</t>
  </si>
  <si>
    <t>ICL-ArchReview-PostSi,UDL2.0_ATMS2.0,LKF_PO_Phase3,LKF_PO_New_P3,CML_Delta_From_WHL,AMLY22_delta_from_Y42,IFWI_Payload_Platform,MTL_PSS_1.0,RKL-S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RPL-S_ 5SGC1, RPL-S_4SDC1, RPL-S_4SDC2, RPL-S_3SDC1, RPL-S_2SDC1, RPL-S_2SDC2, RPL-S_2SDC3, RPL-S_2SDC8, RPL-S_2SDC9, RPL-S_ 5SGC1, RPL-S_4SDC1, RPL-S_4SDC2, RPL-S_3SDC1, RPL-S_2SDC1, RPL-S_2SDC2, RPL-S_2SDC3, RPL-S_2SDC7, RPL-S_2SDC8, RPL-S_2SDC9</t>
  </si>
  <si>
    <t>Flex I/O and Internal Buses</t>
  </si>
  <si>
    <t>Client-IFWI</t>
  </si>
  <si>
    <t>open.test_review_phase</t>
  </si>
  <si>
    <t>Socwatch</t>
  </si>
  <si>
    <t>Verify that the microcode patch is loaded and applied</t>
  </si>
  <si>
    <t>common,emulation.ip,emulation.sle,silicon,simulation.ip</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</si>
  <si>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</si>
  <si>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</si>
  <si>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</si>
  <si>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</si>
  <si>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</si>
  <si>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</si>
  <si>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</si>
  <si>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9,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t>
  </si>
  <si>
    <t>Very Intel AMT feature enabled/disabled option in BIOS</t>
  </si>
  <si>
    <t>TC not automatable as method to capture screen/data for CTRL-P and MEBx screens comparison not available</t>
  </si>
  <si>
    <t>CSS-IVE-73233</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</si>
  <si>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1.0,ADL-S_Simics_PSS1.1,ADL-S_TGP-H_Simics_PSS1.1,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MTL_M_Simics_PSS1.0,MTL_P_DDR5_POE,MTL_P_DDR5_Alpha,MTL_P_DDR5_Beta,MTL_P_DDR5_PV,MTL_P_LP4_POE,MTL_P_LP4_Alpha,MTL_P_LP4_Beta,MTL_P_LP4_PV,MTL_P_LP5/x_POE,MTL_P_LP5/x_Alpha,MTL_P_LP5/x_Beta,MTL_P_LP5/x_PV,MTL_P_Simics_PSS0.8,MTL_P_Simics_PSS1.0,MTL_S_Simics_PSS0.8,MTL_S_Simics_PSS1.0,MTL_M_Simics_PSS1.1,MTL_P_Simics_PSS1.1,ADL-P_ADP-LP_DDR4_PreAlpha</t>
  </si>
  <si>
    <t>AMT,MEBx,vPRO</t>
  </si>
  <si>
    <t>BC-RQTBC-8351
BC-RQTBC-12609
TGL: BC-RQTBCTL-913, BC-RQTBCTL-941
RKL: 2203202963,2203203082,2203203148,2203203159
ADL:2203202963,2203203148,2203203082
MTL_PSS_FR:16011327382</t>
  </si>
  <si>
    <t>Intel AMT feature is available and it could be enabled or disabled</t>
  </si>
  <si>
    <t>bios.alderlake,bios.amberlake,bios.arrowlake,bios.cannonlake,bios.coffeelake,bios.cometlake,bios.kabylake,bios.kabylake_r,bios.lunarlake,bios.meteorlake,bios.raptorlake,bios.rocketlake,bios.skylake,bios.tigerlake,bios.whiskeylake,ifwi.alderlake,ifwi.amberlake,ifwi.arrowlake,ifwi.cannonlake,ifwi.coffeelake,ifwi.cometlake,ifwi.kabylake,ifwi.kabylake_r,ifwi.lunarlake,ifwi.meteorlake,ifwi.raptorlake,ifwi.skylake,ifwi.tigerlake,ifwi.whiskeylake</t>
  </si>
  <si>
    <t>bios.alderlake,bios.amberlake,bios.cannonlake,bios.coffeelake,bios.cometlake,bios.kabylake,bios.kabylake_r,bios.lunarlake,bios.meteorlake,bios.raptorlake,bios.rocketlake,bios.tigerlake,bios.whiskeylake,ifwi.amberlake,ifwi.cannonlake,ifwi.coffeelake,ifwi.cometlake,ifwi.kabylake,ifwi.kabylake_r,ifwi.meteorlake,ifwi.raptorlake,ifwi.tigerlake,ifwi.whiskeylake</t>
  </si>
  <si>
    <t>intel manageability configuration</t>
  </si>
  <si>
    <t>This test will verify if Intel Active Management Technology (AMT) can be enabled successfully</t>
  </si>
  <si>
    <t>CSE,CFL-PRDtoTC-Mapping,ICL_PSS_BAT_NEW,BIOS_EXT_BAT,UDL2.0_ATMS2.0,TGL_H_PSS_BIOS_BAT,TGL_IFWI_FOC_BLUE,ADL-S_ADP-S_DDR4_2DPC_PO_Phase2,COMMON_QRC_BAT,TGL_H_Delta,IFWI_Payload_BIOS,IFWI_Payload_CSME,ADL-P_ADP-LP_DDR4_PO Suite_Phase2,RKL-S X2_(CML-S+CMP-H)_S102,RKL-S X2_(CML-S+CMP-H)_S62,ADL-P_QRC_BAT,UTR_SYNC,,RPL_S_MASTER,RPL-S_2SDC3,Automation_Inproduction,MTL_S_MASTER,RPL_S_BACKWARDCOMP,RPL_P_MASTER,ADL-S_4SDC2,ADL-S_4SDC3,ADL-S_4SDC4,MTL_P_MASTER,MTL_M_MASTER,IFWI_TEST_SUITE,IFWI_COMMON_UNIFIED,MTL_Test_Suite,TGL_H_MASTER,ADL-P_5SGC1,RKL_S_X1_4SDC,RKL_S_X1_2*2SDC,RPL_S_PO_P2,ADL_M_QRC_BAT,ADL-M_5SGC1,ADL-P_2SDC4,ADL-P_3SDC3,NA_4_FHF,ADL_SBGA_5GC,ADL_SBGA_3DC4,RPL-SBGA_5SC,RPL-S_4SDC1,RPL-S_2SDC9,RPL-S_3SDC1,ARL_PX_MASTER,ARL_S_MASTER,RKL_PSS0.5,TGL_PSS_IN_PRODUCTION,RPL_S_MASRTER,ADL_M_MASTER,RPL_S_BackwardComp,ADL-S_ 5SGC_1DPC,MTL-M_5SGC1,MTL-M_3SDC3,MTL-M_2SDC4,MTL-M_2SDC5,MTL-M_2SDC6,,LNL_M_PSS1.1,RPL_SBGA_PO_P2,MTL_IFWI_CBV_CSME,MTL-P_5SGC1,MTL-P_3SDC4,MTL-P_2SDC6,,RPL-P_5SGC1,RPL-P_2SDC3,,RPL-P_3SDC2,,,RPL-SBGA_2SC1,RPL-S_3SDC2,IPU22.3_EA_coverage,MTLSDC1,MTLSDC2,RPL_Hx-R-GC,LNLM5SGC,LNLM3SDC2,MTLSGC1,MTLSDC1,MTLSDC2,RPL_Hx-R-GC,MTL_IFWI_AMT</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</si>
  <si>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</si>
  <si>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</si>
  <si>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</si>
  <si>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</si>
  <si>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</si>
  <si>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</si>
  <si>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</si>
  <si>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</si>
  <si>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</si>
  <si>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</si>
  <si>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</si>
  <si>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</si>
  <si>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</si>
  <si>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</si>
  <si>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</si>
  <si>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</si>
  <si>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</si>
  <si>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2SDC9,RPL-S_4SDC1,RPL-S_4SDC2,RPL-S_2SDC8,RPL-S_2SDC9,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t>
  </si>
  <si>
    <t>Verify MEBX UI is accessible during SUT boot with ME Corporate SKU</t>
  </si>
  <si>
    <t>CSS-IVE-75967</t>
  </si>
  <si>
    <t>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t>
  </si>
  <si>
    <t>BIOS_PSIRT_QSR_Coverage,MEBx</t>
  </si>
  <si>
    <t>BC-RQTBC-527,BC-RQTBC-14531,BC-RQTBC-12598
TGL:BC-RQTBCTL-891
 RKL:2203203082
ADL:2203203082</t>
  </si>
  <si>
    <t>SUT should enter MEBx setup for Corp SKU BIOS.</t>
  </si>
  <si>
    <t>bios.alderlake,bios.amberlake,bios.cannonlake,bios.coffeelake,bios.cometlake,bios.kabylake,bios.kabylake_r,bios.lunarlake,bios.raptorlake,bios.rocketlake,bios.tigerlake,bios.whiskeylake,ifwi.amberlake,ifwi.cannonlake,ifwi.coffeelake,ifwi.cometlake,ifwi.kabylake,ifwi.kabylake_r,ifwi.meteorlake,ifwi.raptorlake,ifwi.tigerlake,ifwi.whiskeylake</t>
  </si>
  <si>
    <t>When BIOS detects 5MB/Corporate ME FW SKU then it shall launch MEBx.</t>
  </si>
  <si>
    <t>ICL_BAT_NEW,CNL_Automation_Production,BIOS_EXT_BAT,InProdATMS1.0_03March2018,PSE 1.0,RKL_PSS0.5,TGL_PSS_IN_PRODUCTION,KBLR_ATMS1.0_Automated_TCs,TGL_H_PSS_IFWI_BAT,TGL_Focus_Blue_Auto,TGL_IFWI_FOC_BLUE,RKL_POE,COMMON_QRC_BAT,IFWI_Payload_CSME,RKL-S X2_(CML-S+CMP-H)_S102,RKL-S X2_(CML-S+CMP-H)_S62,UTR_SYNC,,RPL_S_MASTER,RPL-S_2SDC3,RPL_S_BACKWARDCOMP,Automation_Inproduction,MTL_S_MASTER,ADL-S_4SDC2,ADL-S_4SDC3,IFWI_TEST_SUITE,IFWI_COMMON_UNIFIED,TGL_H_MASTER,ADL-P_5SGC1,RKL_S_X1_4SDC,RKL_S_X1_2*2SDC,MTL_P_MASTER,MTL_M_MASTER,MTL_N_MASTER,LNL_S_MASTER,LNL_P_MASTER,LNL_M_MASTER,MTL_IFWI_BAT,ADL_SBGA_5GC,ADL_SBGA_3DC4,RPL-SBGA_5SC,RPL-S_4SDC1,RPL-S_2SDC9,RPL-S_3SDC1,CSE,CFL-PRDtoTC-Mapping,UDL2.0_ATMS2.0,RPL_P_MASTER,RPL_S_MASRTER,ADL_M_MASTER,ADL-M_5SGC1,RPL_S_BackwardComp,ARL_S_MASTER,ARL_PX_MASTER,ADL-S_ 5SGC_1DPC,MTL-M_5SGC1,MTL-M_3SDC3,MTL-M_2SDC4,MTL-M_2SDC5,MTL-M_2SDC6,MTL_IFWI_CBV_CSME,MTL_IFWI_CBV_BIOS,MTL-P_5SGC1,MTL-P_3SDC4,MTL-P_2SDC6,,RPL-P_5SGC1,RPL-P_2SDC3,,RPL-P_3SDC2,,,MTLSDC1,MTLSDC2,RPL_Hx-R-GC,LNLM5SGC,LNLM3SDC2,MTLSGC1,MTLSDC1,MTLSDC2,RPL_Hx-R-GC,MTL_IFWI_MEBx</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</si>
  <si>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</si>
  <si>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</si>
  <si>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</si>
  <si>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</si>
  <si>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</si>
  <si>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</si>
  <si>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</si>
  <si>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</si>
  <si>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</si>
  <si>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</si>
  <si>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5SGC1,RPL-S_4SDC1,RPL-S_4SDC2,RPL-S_4SDC2,RPL-S_2SDC8,RPL-S_2SDC9,RPL-S_2SDC1,RPL-S_2SDC2,RPL-S_2SDC3,MTL_IFWI_Sanity,RPL_S_PO_P2,RPL-Px_5SGC1, ,RPL-Px_4SDC1,RPL-P_5SGC1,RPL-P_4SDC1,RPL-P_3SDC2,RPL-S_ 5SGC1, RPL-S_4SDC1, RPL-S_4SDC2, RPL-S_4SDC2,RPL-S_2SDC8,RPL-S_2SDC9,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,RPL_P_PO_P2,RPL-SBGA_3SC-2,MTLSDC1,MTLSDC2,MTLSDC3,MTLSDC4,RPL_P_Q0_DC2_PO_P2,ARL_S_PSS0.8,LNLM5SGC,LNLM3SDC2,LNLM3SDC4,LNLM3SDC5,LNLM2SDC6,LNLM2SDC7,ARL_S_IFWI_0.8PSS,RPL_Hx-R-GC,RPL_Hx-R-DC1,RPL-S_2SDC9</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</si>
  <si>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</si>
  <si>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</si>
  <si>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</si>
  <si>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</si>
  <si>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</si>
  <si>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</si>
  <si>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</si>
  <si>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</si>
  <si>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5SGC1,RPL-S_4SDC1,RPL-S_4SDC2,RPL-S_4SDC2,RPL-S_2SDC8,RPL-S_2SDC9,RPL-S_2SDC1,RPL-S_2SDC2,RPL-S_2SDC3,MTL_IFWI_Sanity,RPL-Px_5SGC1,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RPL-Px_2SDC1,RPL-P_2SDC3,RPL-P_2SDC4,RPL-SBGA_3SC-2,MTLSGC1,MTLSDC2,MTLSDC3,MTLSDC4,LNLM4SDC1,LNLM3SDC2,LNLM3SDC4,LNLM3SDC5,LNLM2SDC6,LNLM2SDC7,RPL_Hx-R-GC,RPL_Hx-R-DC1,RPL-S_2SDC9</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</si>
  <si>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</si>
  <si>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</si>
  <si>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</si>
  <si>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</si>
  <si>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</si>
  <si>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</si>
  <si>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</si>
  <si>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This test is to verify USB Keyboard Functionality check in EFI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</si>
  <si>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t>
  </si>
  <si>
    <t>CPU Patch (MCU) load check and version check</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</si>
  <si>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</si>
  <si>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</si>
  <si>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</si>
  <si>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</si>
  <si>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</si>
  <si>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</si>
  <si>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</si>
  <si>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CFL-PRDtoTC-Mapping,L5_milestone_only,BIOS_BAT_QRC,ICL_BAT_NEW,BIOS_EXT_BAT,InProdATMS1.0_03March2018,PSE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9,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</si>
  <si>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Validate Graphics turbo frequency is achieved by system pre and post DMS/S0i3 cycle</t>
  </si>
  <si>
    <t>bios.sa,fw.ifwi.bios,fw.ifwi.pmc</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</si>
  <si>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</si>
  <si>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</si>
  <si>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</si>
  <si>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</si>
  <si>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</si>
  <si>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aptorlake_refresh,bios.rocketlake,bios.tigerlake,ifwi.apollolake,ifwi.arrowlake,ifwi.broxton,ifwi.cannonlake,ifwi.cometlake,ifwi.geminilake,ifwi.icelake,ifwi.kabylake,ifwi.kabylake_r,ifwi.lakefield,ifwi.meteorlake,ifwi.raptorlake,ifwi.raptorlake_refresh,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</si>
  <si>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</si>
  <si>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</si>
  <si>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4SDC1,RPL-P_3SDC2,RPL-P_2SDC4,ADL_N_REV0,ADL-N_REV1,ADL_SBGA_5GC,ADL_SBGA_3DC1,ADL_SBGA_3DC2,ADL_SBGA_3DC3,ADL_SBGA_3DC4,ADL-M_5SGC1,ADL-M_3SDC1,ADL-M_3SDC2,ADL-M_2SDC1,ADL-M_2SDC2,RPL-P_3SDC3,RPL-P_PNP_GC,,MTL-M_5SGC1,MTL-M_4SDC1,MTL-M_4SDC2,MTL-M_3SDC3,MTL-M_2SDC4,MTL-M_2SDC5,MTL-M_2SDC6,MTL_IFWI_CBV_DMU,MTL_IFWI_CBV_PUNIT,MTL-P_5SGC1,MTL-P_4SDC1,MTL-P_4SDC2,MTL-P_3SDC3,MTL-P_3SDC4,MTL-P_2SDC5,MTL-P_2SDC6, MTLSGC1, MTLSDC1,RPL_Hx-R-GC</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</si>
  <si>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</si>
  <si>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</si>
  <si>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</si>
  <si>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</si>
  <si>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</si>
  <si>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</si>
  <si>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</si>
  <si>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</si>
  <si>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9,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</si>
  <si>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</si>
  <si>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</si>
  <si>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</si>
  <si>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</si>
  <si>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</si>
  <si>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</si>
  <si>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</si>
  <si>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</si>
  <si>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</si>
  <si>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</si>
  <si>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</si>
  <si>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</si>
  <si>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</si>
  <si>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</si>
  <si>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</si>
  <si>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</si>
  <si>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</si>
  <si>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</si>
  <si>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</si>
  <si>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</si>
  <si>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</si>
  <si>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</si>
  <si>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</si>
  <si>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</si>
  <si>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</si>
  <si>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</si>
  <si>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t>
  </si>
  <si>
    <t>BC-RQTBC-13854
BC-RQTBCTL-651
BC-RQTBC-13414
TGL Requirement coverage: BC-RQTBCTL-476</t>
  </si>
  <si>
    <t>Bluetooth and WIFI should function together without any issue</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</si>
  <si>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</si>
  <si>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</si>
  <si>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</si>
  <si>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</si>
  <si>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</si>
  <si>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</si>
  <si>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</si>
  <si>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</si>
  <si>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</si>
  <si>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</si>
  <si>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</si>
  <si>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</si>
  <si>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</si>
  <si>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</si>
  <si>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</si>
  <si>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</si>
  <si>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</si>
  <si>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</si>
  <si>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</si>
  <si>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_Hx-R-GC,RPL_Hx-R-DC1,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IFWI_Payload_Platform-Val,MTL_M_P_PV_POR,LNL_M_IFWI_PSS</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</si>
  <si>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</si>
  <si>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</si>
  <si>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</si>
  <si>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</si>
  <si>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</si>
  <si>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</si>
  <si>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</si>
  <si>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</si>
  <si>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5SGC1,RPL-S_2SDC7,RPL-S_3SDC1,RPL-S_4SDC1,RPL-S_3SDC1,RPL-S_4SDC2,RPL-S_4SDC2,RPL-S_2SDC1,RPL-S_2SDC2,RPL-S_2SDC9,RPL-S_2SDC3,RPL_S_MASTER,RPL_P_MASTER,RPL_S_BackwardCompc,ADL-S_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</si>
  <si>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</si>
  <si>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</si>
  <si>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</si>
  <si>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ports,USB3.0</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</si>
  <si>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</si>
  <si>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</si>
  <si>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</si>
  <si>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5SGC1,RPL-S_4SDC1,RPL-S_4SDC2,RPL-S_2SDC8,RPL-S_2SDC9,RPL-S_2SDC1,RPL-S_2SDC2,RPL-S_2SDC3,ADL-S_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RPL-S_2SDC9</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</si>
  <si>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</si>
  <si>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</si>
  <si>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</si>
  <si>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</si>
  <si>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</si>
  <si>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</si>
  <si>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</si>
  <si>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</si>
  <si>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</si>
  <si>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ADL_SBGA_3DC4,RPL-S_4SDC1,RPL-S_2SDC9, RPL-S_3SDC1, RPL-S_2SDC3,MTL-M_5SGC1,MTL-M_3SDC3,MTL-M_2SDC4,MTL-M_2SDC5,MTL-M_2SDC6,MTL_IFWI_CBV_CSME,RPL-SBGA_5SC,,RPL-P_5SGC1,RPL-P_2SDC3,,RPL-P_3SDC2,,,MTLSDC1,MTLSDC2,RPL_Hx-R-GC,LNLM5SGC,LNLM3SDC2,MTLSGC1,MTLSDC1,MTLSDC2,RPL_Hx-R-GC,MTL_IFWI_AMT,LNLM5SGC, LNLM3SDC2, LNLM2SDC7</t>
  </si>
  <si>
    <t>fw.ifwi.pchc</t>
  </si>
  <si>
    <t>ifwi.alderlake,ifwi.arrowlake,ifwi.lunarlake,ifwi.meteorlake,ifwi.raptorlake,ifwi.rocketlake</t>
  </si>
  <si>
    <t>ifwi.alderlake,ifwi.meteorlake,ifwi.raptorlake,ifwi.rocketlake</t>
  </si>
  <si>
    <t>Verify LAN connectivity/functionality when Hot Plug/Unplug LAN cable</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</si>
  <si>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</si>
  <si>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</si>
  <si>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</si>
  <si>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</si>
  <si>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ifwi.alderlake,ifwi.arrowlake,ifwi.lunarlake,ifwi.meteorlake,ifwi.raptorlake,ifwi.raptorlake_refresh,ifwi.rocketlake</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</si>
  <si>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</si>
  <si>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 LNLM3SDC2, LNLM5SGC, LNLM2SDC7, RPL-S_ 5SGC1, RPL-S_4SDC1, RPL-S_2SDC1, RPL-S_2SDC2, RPL-S_2SDC3, RPL-S_2SDC8</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</si>
  <si>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</si>
  <si>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</si>
  <si>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</si>
  <si>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</si>
  <si>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</si>
  <si>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</si>
  <si>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ifwi.alderlake,ifwi.arrowlake,ifwi.jasperlake,ifwi.lunarlake,ifwi.meteorlake,ifwi.raptorlake,ifwi.raptorlake_refresh,ifwi.rocketlake</t>
  </si>
  <si>
    <t>ifwi.alderlake,ifwi.jasperlake,ifwi.meteorlake,ifwi.raptorlake,ifwi.rocketlake</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</si>
  <si>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</si>
  <si>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EXT,ADL_N_IFWI_5SGC1,ADL_N_IFWI_4SDC1,ADL_N_IFWI_3SDC1,ADL_N_IFWI_2SDC2,ADL_N_IFWI_2SDC3,RPL-SBGA_5SC,RPL-SBGA_4SC,RPL-SBGA_3SC,RPL-SBGA_2SC1,RPL-SBGA_2SC2,RPL-S_2SDC8,RPL-P_2SDC4,RPL-P_2SDC5,RPL-P_2SDC6,ARL_S_IFWI_0.5PSS,RPL_Hx-R-GC,RPL_Hx-R-DC1,RPL-S_2SDC9</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</si>
  <si>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</si>
  <si>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</si>
  <si>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</si>
  <si>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</si>
  <si>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</si>
  <si>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</si>
  <si>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</si>
  <si>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2SDC9,RPL-S_3SDC1,RPL-S_2SDC3,ARL_S_MASTER,ARL_PX_MASTER,MTL_IFWI_CBV_CSME,RPL-SBGA_5SC,MTL-P_5SGC1,MTL-P_3SDC4,MTL-P_2SDC6,,RPL-P_5SGC1,RPL-P_2SDC3,,RPL-P_3SDC2,,,MTLSDC1,MTLSDC2,RPL_Hx-R-GC,LNLM5SGC,LNLM3SDC2,MTLSGC1,MTLSDC1,MTLSDC2,RPL_Hx-R-GC,MTL_IFWI_MEBx,LNLM5SGC, LNLM3SDC2, LNLM2SDC7</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</si>
  <si>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</si>
  <si>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</si>
  <si>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</si>
  <si>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</si>
  <si>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</si>
  <si>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</si>
  <si>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</si>
  <si>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</si>
  <si>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MTLSDC4,MTLSDC2,MTLSDC1,MTLSDC5,MTLSDC3,MTL_IFWI_MEBx</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</si>
  <si>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</si>
  <si>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</si>
  <si>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</si>
  <si>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</si>
  <si>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</si>
  <si>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</si>
  <si>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</si>
  <si>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ICL-ArchReview-PostSi,UDL2.0_ATMS2.0,OBC-ICL-PCH-CSME-Manageability-MEBx,OBC-TGL-PCH-CSME-Manageability-MEBx,MTL_Test_Suite,IFWI_SYNC,IFWI_TEST_SUITEIFWI_COVERAGE_DELTA,RPLSGC1,RPLSGC2,ADL-P_4SDC2,ADL_SBGA_5GC, ADL_SBGA_3DC4,RPL-S_4SDC1,RPL-S_2SDC9, RPL-S_3SDC2, RPL-S_2SDC3,MTL_IFWI_CBV_CSME,MTL_IFWI_CBV_GBe,RPL-SBGA_5SC,MTLSDC2,LNLM3SDC2,MTLSGC1,MTLSDC1,LNLM5SGC, LNLM3SDC2, LNLM2SDC7</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</si>
  <si>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</si>
  <si>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</si>
  <si>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</si>
  <si>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</si>
  <si>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</si>
  <si>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</si>
  <si>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</si>
  <si>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</si>
  <si>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</si>
  <si>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</si>
  <si>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</si>
  <si>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</si>
  <si>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</si>
  <si>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</si>
  <si>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</si>
  <si>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</si>
  <si>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</si>
  <si>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</si>
  <si>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</si>
  <si>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</si>
  <si>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</si>
  <si>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RPL-S_4SDC1,RPL-S_2SDC3,MTL_IFWI_CBV_PMC,MTL_IFWI_CBV_CSME,RPL-SBGA_5SC,,RPL-P_5SGC1,RPL-P_2SDC3,,MTLSDC2,RPL_Hx-R-GC,LNLM5SGC,LNLM3SDC2,MTLSDC2,RPL_Hx-R-GC,LNLM5SGC, LNLM2SDC7</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</si>
  <si>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</si>
  <si>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</si>
  <si>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</si>
  <si>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</si>
  <si>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</si>
  <si>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</si>
  <si>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</si>
  <si>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RPL-S_3SDC1,MTL_IFWI_QAC,MTL-M_5SGC1,MTL-M_3SDC3,MTL-M_2SDC4,MTL-M_2SDC4,MTL-M_2SDC5,MTL-M_2SDC6,MTL_IFWI_CBV_PMC,MTL_IFWI_CBV_CSME,RPL-SBGA_5SC,,RPL-P_5SGC1,RPL-P_2SDC3,,MTLSDC2,RPL_Hx-R-GC,LNLM5SGC,MTLSDC2,RPL_Hx-R-GC,LNLM5SGC, LNLM2SDC7</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</si>
  <si>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</si>
  <si>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</si>
  <si>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</si>
  <si>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</si>
  <si>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</si>
  <si>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</si>
  <si>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</si>
  <si>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IFWI_Payload_Platform-Val,RPL-SBGA_5SC,,RPL-P_5SGC1,RPL-P_2SDC3,,MTLSDC2,RPL_Hx-R-GC,LNLM5SGC,MTLSDC2,RPL_Hx-R-GC,MTL_IFWI_AMT,LNLM2SDC7</t>
  </si>
  <si>
    <t>Ensure that the system boots with all Bootguard profiles ifwi</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</si>
  <si>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</si>
  <si>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</si>
  <si>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</si>
  <si>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</si>
  <si>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</si>
  <si>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</si>
  <si>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</si>
  <si>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</si>
  <si>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</si>
  <si>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</si>
  <si>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</si>
  <si>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</si>
  <si>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</si>
  <si>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</si>
  <si>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</si>
  <si>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</si>
  <si>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</si>
  <si>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MTLSDC3,RPL-P_5SGC1,RPL_Hx-R-GC,RPL_Hx-R-DC1</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</si>
  <si>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</si>
  <si>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</si>
  <si>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</si>
  <si>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</si>
  <si>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</si>
  <si>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</si>
  <si>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</si>
  <si>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</si>
  <si>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</si>
  <si>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</si>
  <si>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</si>
  <si>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</si>
  <si>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</si>
  <si>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</si>
  <si>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</si>
  <si>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</si>
  <si>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</si>
  <si>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</si>
  <si>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</si>
  <si>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</si>
  <si>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</si>
  <si>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</si>
  <si>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</si>
  <si>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</si>
  <si>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</si>
  <si>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X2_(CML-S+CMP-H)_S62,MTL_Test_Suite,IFWI_SYNC,Automation_Inproduction,ADL_N_IFWIIFWI_COVERAGE_DELTA,RPLSGC1,RPLSGC2,ADLMLP4x,RPL_S_MASTER,RPL-S_5SGC1,RPL-S_4SDC1,RPL-S_2SDC9,RPL-S_3SDC1,RPL-S_2SDC1,RPL-S_2SDC2,RPL-S_2SDC3,RPL-S_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</si>
  <si>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</si>
  <si>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</si>
  <si>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</si>
  <si>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</si>
  <si>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</si>
  <si>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</si>
  <si>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</si>
  <si>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</si>
  <si>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X2_(CML-S+CMP-H)_S62,IFWI_SYNC,ADL_N_IFWI,RPLSGC1,RPLSGC2,IFWI_COVERAGE_DELTA,IFWI_FOC_BAT,ADLMLP4x,ADL-P_5SGC1,ADL-P_5SGC2,ADL-M_5SGC1,RPL-S_5SGC1,RPL-S_4SDC1,RPL-S_2SDC9,RPL-S_3SDC1,RPL-S_3SDC2,RPL-S_2SDC1,RPL-S_2SDC2,RPL-S_2SDC3,MTL_IFWI_BAT,ADL_SBGA_5GC,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RPL-SBGA_2SC2,MTLSDC1,MTLSDC2,RPL_Hx-R-GC,MTLSDC4,MTLSDC6,RPL_Hx-R-GC,RPL_Hx-R-DC1,LNLM5SGC, LNLM3SDC2, LNLM2SDC7,LNLM5SGC, LNLM4SDC1, LNLM3SDC2, LNLM3SDC3, LNLM3SDC4, LNLM3SDC5, LNLM2SDC6, LNLM2SDC7</t>
  </si>
  <si>
    <t>Verify KVM session can be established</t>
  </si>
  <si>
    <t>CSS-IVE-131920</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</si>
  <si>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LP4x_ALPHA,ADL-P_ADP-LP_LP4x_BETA,ADL-P_ADP-LP_LP4x_PV,ADL-P_ADP-LP_L4X_PreAlpha,ADL-P_ADP-LP_DDR4_PreAlpha</t>
  </si>
  <si>
    <t>BC-RQTBC-8351, BC-RQTBC-12590,BC-RQTBC-12591
TGL: BC-RQTBCTL-879 
RKL: 2203202996,2203202993
ADL:2205034736,1607811121</t>
  </si>
  <si>
    <t>KVM session should be running without any errors.
SUT keyboard, video and mouse features should be accessible from the server</t>
  </si>
  <si>
    <t>bios.alderlake,bios.amberlake,bios.arrowlake,bios.cannonlake,bios.coffeelake,bios.cometlake,bios.kabylake,bios.kabylake_g,bios.kabylake_r,bios.kabylake_x,bios.lunarlake,bios.meteorlake,bios.raptorlake,bios.rocketlake,bios.skylake,bios.tigerlake,bios.whiskeylake,ifwi.alderlake,ifwi.arrowlake,ifwi.lunarlake,ifwi.meteorlake,ifwi.raptorlake,ifwi.rocketlake</t>
  </si>
  <si>
    <t xml:space="preserve">
KVM (Keyboard, Video, Mouse) is a ME redirecttion feature, where the SUT's Keyboard, Video and  Mouse  can be controlled from a remote machine.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
Steps:
1.Open KVMControlApplication.exe from the server system and apply the settings as per the above setup steps
2.Set start Session to Redirection Port (default Port# ) ; Click "Start Session" to verify if display (Video)from SUT is accessible
3. Move the mouse and press any Keyboard key in the server; Verify if the SUT mouse and keyboard can be controlled from the server
Expected Result:
Server should be able to control SUT mouse and keyboard
 </t>
  </si>
  <si>
    <t>CSE,CFL-PRDtoTC-Mapping,BIOS_EXT_BAT,UDL2.0_ATMS2.0,TGL_IFWI_PO_P3,IFWI_TEST_SUITE,ADL/RKL/JSL,COMMON_QRC_BAT,Delta_IFWI_BIOS,RKL-S X2_(CML-S+CMP-H)_S102,RKL-S X2_(CML-S+CMP-H)_S62,MTL_Test_Suite,IFWI_SYNC,MTL_S_MASTER,RPL_S_MASTER,IFWI_FOC_BATIFWI_COVERAGE_DELTA,ADL-S_4SDC2,ADL-S_4SDC4,RPLSGC1,RPLSGC2,RPL-S_2SDC3,MTL_IFWI_Sanity,RKL_S_X1_4SDC,RKL_S_X1_2*2SDC,ADL-M_5SGC1,MTL_P_MASTER,MTL_M_MASTER,LNL_S_MASTER,LNL_P_MASTER,LNL_M_MASTER,MTL_N_MASTER,ADL-P_3SDC3,RPL_S_BackwardComp,NA_4_FHF,ADL_SBGA_5GC,ADL_SBGA_3DC4,RPL-S_4SDC1,RPL-S_2SDC9,RPL-S_3SDC1,ARL_P_MASTER,ARL_PX_MASTER,ARL_S_MASTER,TGL_NEW,IFWI_COVERAGE_DELTA,ADL_M_TS,ADLMLP4x,ADL-P_4SDC2,ADL-S_ 5SGC_1DPC,MTL_IFWI_QAC,MTL-M_5SGC1,MTL-M_3SDC3,MTL-M_2SDC4,MTL-M_2SDC5,MTL-M_2SDC6,MTL_IFWI_IAC_CSE,MTL_IFWI_CBV_ISH,MTL_IFWI_CBV_CSME,RPL-SBGA_5SC,MTL-P_5SGC1,MTL-P_3SDC4,MTL-P_2SDC6,,RPL-P_5SGC1,RPL-P_2SDC3,,RPL-P_3SDC2,,,MTL-P_IFWI_PO,MTLSDC1,MTLSDC2,RPL_Hx-R-GC,LNLM5SGC,LNLM3SDC2,LNLM5SGC,LNLM3SDC2,MTLSGC1,MTLSDC1,MTLSDC2,RPL_Hx-R-GC,MTL_IFWI_MEBx,LNLM5SGC, LNLM3SDC2, LNLM2SDC7</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</si>
  <si>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</si>
  <si>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</si>
  <si>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</si>
  <si>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</si>
  <si>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</si>
  <si>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bios.arrowlake,bios.lunarlake,bios.meteorlake,bios.raptorlake,bios.tigerlake,ifwi.alderlake,ifwi.arrowlake,ifwi.lunarlake,ifwi.meteorlake,ifwi.raptorlake,ifwi.rocketlake</t>
  </si>
  <si>
    <t>bios.lunarlake,bios.raptorlake,ifwi.alderlake,ifwi.meteorlake,ifwi.raptorlake,ifwi.rocketlake</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</si>
  <si>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</si>
  <si>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2SDC9,RPL-S_3SDC1,RPL-S_2SDC3,ARL_S_MASTER,ARL_PX_MASTER,MTL-M_5SGC1,MTL-M_3SDC3,MTL-M_2SDC4,MTL-M_2SDC5,MTL-M_2SDC6,MTL_IFWI_CBV_CSME,RPL-SBGA_5SC,MTL-P_5SGC1,MTL-P_3SDC4,MTL-P_2SDC6,,RPL-P_5SGC1,RPL-P_2SDC3,,RPL-P_3SDC2,,,MTLSDC1,MTLSDC2,RPL_Hx-R-GC,LNLM5SGC,LNLM3SDC2,,MTLSGC1,MTLSDC1,MTLSDC2,RPL_Hx-R-GC,MTL_IFWI_AMT,LNLM5SGC, LNLM3SDC2, LNLM2SDC7</t>
  </si>
  <si>
    <t>Verify display in HDMI panel in 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</si>
  <si>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</si>
  <si>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</si>
  <si>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</si>
  <si>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BC-RQTBC-1454
BC-RQTBC-15632
TGL HSD ID :220194370
RKL:2203201846</t>
  </si>
  <si>
    <t>HDMI panel should display OS properly</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</si>
  <si>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</si>
  <si>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MTLSDC4,MTLSDC5,RPL-Px_4SP2,RPL_Hx-R-GC,RPL_Hx-R-DC1,RPL-S_2SDC9</t>
  </si>
  <si>
    <t>Verify display in DP panel in OS</t>
  </si>
  <si>
    <t>CSS-IVE-132127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</si>
  <si>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</si>
  <si>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</si>
  <si>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BC-RQTBC-1454
TGL HSD-ES ID 1209951098 
TGL HSD-ES ID 220195266
TGL HSD-ES ID 220194393
BC-RQTBC-15632
RKL:2203201846 , 1209950914</t>
  </si>
  <si>
    <t>DP panel should display OS properly    </t>
  </si>
  <si>
    <t>Intention of the testcase is to verify DP panel display</t>
  </si>
  <si>
    <t>GraCom,ICL_PSS_BAT_NEW,TGL_PSS0.5P,GLK-RS3-10_IFWI,BIOS_BAT_QRC,ICL_BAT_NEW,BIOS_EXT_BAT,InProdATMS1.0_03March2018,PSE 1.0,ICL_RVPC_NA,OBC-CNL-GPU-DDI-Display-DP,OBC-CFL-GPU-DDI-Display-DP,OBC-ICL-GPU-DDI-Display-DP,OBC-TGL-GPU-DDI-Display-DP,CML_BIOS_Sanity_CSME12.xx,GLK_ATMS1.0_Automated_TCs,KBLR_ATMS1.0_Automated_TCs,TGL_Focus_Blue_Auto,RKL_S_PO_Phase3_IFWI,RKL_POE,RKL_U_PO_Phase3_IFWI,IFWI_TEST_SUITE,RKL_Native_PO,RKL_Xcomp_PO,Phase_2,ADL/RKL/JSL,CML_H_ADP_S_PO,COMMON_QRC_BAT,ADL_Arch_Phase3,Phase_3,MTL_Test_Suite,MTL_PSS_0.8IFWI_SYNC,Automation_Inproduction,ADL_N_IFWI,IFWI_COVERAGE_DELTA,ADLMLP4x,ADL-P_5SGC1,ADL-P_5SGC2,MTL_IFWI_Sanity,ADL-M_5SGC1,ADL-M_3SDC2,RPL-Px_5SGC1,RPL-Px_4SDC1,RPL-S_5SGC1,RPL-S_4SDC1,RPL-S_4SDC2,RPL-S_2SDC2,RPL-S_2SDC3,RPL_S_IFWI_PO_Phase2,ADL_M_RVP2a,ADL_SBGA_5GC,ADL_SBGA_3DC1,ADL_SBGA_3DC2,ADL_SBGA_3DC3,ADL_SBGA_3DC4,ERB,ADL-M_3SDC1,ADL-M_2SDC1,ADL-M_2SDC2,RPL-P_4SDC1,RPL-P_3SDC2,RPL-P_2SDC4,RPL-P_3SDC3,RPL-P_PNP_GC,LNL_M_IFWI_PSS,ADL_SBGA_3SDC1,RPL_Px_PO_P2,ADL-P_Sanity_GC2_IFWI_New,ADL_P_GC1_NA,RPL_SBGA_IFWI_PO_Phase2,MTL_IFWI_CBV_BIOS,RPL_P_PO_P2,RPL-P_4SDC1,ARL_Px_IFWI_CI,MTL-P_IFWI_PO,ARL_S_IFWI_0.8PSS,MTLSDC4,MTLSDC5,RPL_Hx-R-GC,RPL_Hx-R-DC1</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</si>
  <si>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</si>
  <si>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</si>
  <si>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</si>
  <si>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</si>
  <si>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</si>
  <si>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</si>
  <si>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</si>
  <si>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</si>
  <si>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</si>
  <si>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</si>
  <si>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</si>
  <si>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</si>
  <si>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</si>
  <si>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</si>
  <si>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RPL_Hx-R-GC</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</si>
  <si>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</si>
  <si>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</si>
  <si>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</si>
  <si>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</si>
  <si>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</si>
  <si>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</si>
  <si>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MEInfowin64.exe</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</si>
  <si>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</si>
  <si>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2SDC9,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</si>
  <si>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</si>
  <si>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</si>
  <si>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</si>
  <si>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</si>
  <si>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</si>
  <si>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</si>
  <si>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 LNLM3SDC2, LNLM5SGC, LNLM2SDC7, RPL-S_ 5SGC1, RPL-S_4SDC1, RPL-S_2SDC1, RPL-S_2SDC2, RPL-S_2SDC3, RPL-S_2SDC8</t>
  </si>
  <si>
    <t>Verify Audio recording and playback over 3.5mm-Jack-Headset (via Soundwire), pre and post Sx cycle</t>
  </si>
  <si>
    <t>fw.ifwi.bios,fw.ifwi.pchc,fw.ifwi.pmc</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</si>
  <si>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</si>
  <si>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</si>
  <si>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</si>
  <si>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</si>
  <si>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</si>
  <si>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Audio play back should be fine over headset with Soundwire option in BIOS</t>
  </si>
  <si>
    <t>IFWI_TEST_SUITE,ADL/RKL/JSL,Delta_IFWI_BIOS,MTL_Test_Suite,IFWI_SYNC,IFWI_FOC_BAT,RPL_S_MASTER,MTL_IFWI_PSS_EXTENDEDIFWI_COVERAGE_DELTA,ADL-P_5SGC1,ADL-M_3SDC1,ADL-M_2SDC2,ADL-P_4SDC2,ADL-P_3SDC3,ADL-P_2SDC4,MTL_S_IFWI_PSS_0.8,RPL-P_4SDC1,RPL-P_3SDC2,RPL-P_3SDC3,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FW,MTL_IFWI_CBV_PMC,ADL_N_IFWI_5SGC1,ADL_N_IFWI_4SDC1,ADL_N_IFWI_3SDC1,ADL_N_IFWI_2SDC2,ADL_N_IFWI_2SDC3,RPL-SBGA_4SC,ARL_S_IFWI_0.8PSS,RPL-SBGA_4SC</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</si>
  <si>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</si>
  <si>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</si>
  <si>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</si>
  <si>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</si>
  <si>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</si>
  <si>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</si>
  <si>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</si>
  <si>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</si>
  <si>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</si>
  <si>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</si>
  <si>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</si>
  <si>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</si>
  <si>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</si>
  <si>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</si>
  <si>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MTLSDC4,MTLSDC5,RPL_Hx-R-GC,RPL_Hx-R-DC1,RPL-S_2SDC9</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</si>
  <si>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</si>
  <si>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</si>
  <si>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</si>
  <si>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</si>
  <si>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</si>
  <si>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</si>
  <si>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</si>
  <si>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</si>
  <si>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storage detection and functionality after Sx when connected over PEG 10 slot (X16)</t>
  </si>
  <si>
    <t>CSS-IVE-145732</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</si>
  <si>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</si>
  <si>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</si>
  <si>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</si>
  <si>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</si>
  <si>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</si>
  <si>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</si>
  <si>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</si>
  <si>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</si>
  <si>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</si>
  <si>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</si>
  <si>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</si>
  <si>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</si>
  <si>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</si>
  <si>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</si>
  <si>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</si>
  <si>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</si>
  <si>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</si>
  <si>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</si>
  <si>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Enable/disable onboard (integrated) LAN using FIT tool</t>
  </si>
  <si>
    <t>fw.ifwi.gbe</t>
  </si>
  <si>
    <t>Onboard LAN should get enabled and disable as per FIT tool setting </t>
  </si>
  <si>
    <t>ifwi.arrowlake,ifwi.lunarlake,ifwi.meteorlake,ifwi.raptorlake,ifwi.raptorlake_refresh</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</si>
  <si>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</si>
  <si>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MTLSDC4,MTL_IFWI_CBV_GBe, RPL_Hx-R-GC, RPL_Hx-R-DC1, LNLM3SDC2, LNLM5SGC, LNLM2SDC7</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</si>
  <si>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</si>
  <si>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</si>
  <si>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</si>
  <si>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</si>
  <si>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</si>
  <si>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</si>
  <si>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</si>
  <si>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</si>
  <si>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</si>
  <si>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</si>
  <si>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</si>
  <si>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ADL_SBGA_3DC4,RPL-S_4SDC1,RPL-S_2SDC9,RPL-S_3SDC1,RPL-S_2SDC3,UTR_SYNC,LNL_M_PSS0.8,RPL_S_BACKWARDCOMP,RPL-SBGA_5SC,ARL_PX_MASTER,ARL_S_MASTER,ADL-S_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t>
  </si>
  <si>
    <t>Verify if MEBX option is displayed in the BIOS page with ME Corporate SKU</t>
  </si>
  <si>
    <t>CSS-IVE-131892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</si>
  <si>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</si>
  <si>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New test case is created for Integrated MEBx</t>
  </si>
  <si>
    <t>MEBx option should be available in BIOS page of Corporate SKU</t>
  </si>
  <si>
    <t>bios.alderlake,bios.arrowlake,bios.lunarlake,bios.meteorlake,bios.raptorlake,bios.tigerlake,ifwi.alderlake,ifwi.arrowlake,ifwi.lunarlake,ifwi.meteorlake,ifwi.raptorlake</t>
  </si>
  <si>
    <t>bios.alderlake,bios.lunarlake,bios.raptorlake,ifwi.alderlake,ifwi.meteorlake,ifwi.raptorlake</t>
  </si>
  <si>
    <t>Verify if BIOS displays MEBx option in the BIOS  page with Integrated MEBx SKUs</t>
  </si>
  <si>
    <t>BIOS_EXT_BAT,IFWI_TEST_SUITE,Delta_IFWI_BIOS,IFWI_SYNC,Automation_InproductionIFWI_COVERAGE_DELTA,ADL_P_MASTER,MTL_P_MASTER,MTL_M_MASTER,RPL_S_MASTER,ADL-M_5SGC1,LNL_P_MASTER,LNL_S_MASTER,LNL_M_MASTER,MTL_S_Sanity,RPL_S_BackwardComp,ADL_SBGA_5GC,ADL_SBGA_3DC4,RPL-S_4SDC1,RPL-S_2SDC9,RPL-S_3SDC1,RPL-S_2SDC3,ARL_PX_MASTER,ARL_S_MASTER,NA_4_FHF,MTL-M_5SGC1,MTL-M_3SDC3,MTL-M_2SDC4,MTL-M_2SDC5,MTL-M_2SDC6,MTL_IFWI_CBV_CSME,MTL_IFWI_CBV_BIOS,RPL-SBGA_5SC,MTL-P_5SGC1,MTL-P_3SDC4,MTL-P_2SDC6,,RPL-P_5SGC1,RPL-P_2SDC3,,RPL-P_3SDC2,,,MTLSDC1,MTLSDC2,RPL_Hx-R-GC,LNLM5SGC,LNLM3SDC2,LNL_M_PSS0.8,MTLSGC1,MTLSDC1,MTLSDC2,RPL_Hx-R-GC,MTL_IFWI_MEBx,LNLM5SGC, LNLM3SDC2, LNLM2SDC7</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</si>
  <si>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</si>
  <si>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</si>
  <si>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</si>
  <si>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</si>
  <si>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</si>
  <si>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</si>
  <si>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</si>
  <si>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</si>
  <si>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</si>
  <si>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</si>
  <si>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MTLSGC1,RPL_Hx-R-GC,RPL_Hx-R-DC1</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</si>
  <si>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</si>
  <si>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</si>
  <si>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</si>
  <si>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</si>
  <si>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</si>
  <si>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</si>
  <si>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</si>
  <si>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</si>
  <si>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Comments</t>
  </si>
  <si>
    <t>Passed</t>
  </si>
  <si>
    <t>14013115489</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</si>
  <si>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</si>
  <si>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14013121133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</si>
  <si>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</si>
  <si>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</si>
  <si>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</si>
  <si>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</si>
  <si>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</si>
  <si>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</si>
  <si>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</si>
  <si>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</si>
  <si>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t>
  </si>
  <si>
    <t>14013121149</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</si>
  <si>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t>
  </si>
  <si>
    <t>14013121166</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</si>
  <si>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t>
  </si>
  <si>
    <t>14013156881</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</si>
  <si>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t>
  </si>
  <si>
    <t>14013160109</t>
  </si>
  <si>
    <t>ME FW response and version check in EFI Shell</t>
  </si>
  <si>
    <t>emulation.ip,silicon,simics</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</si>
  <si>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</si>
  <si>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</si>
  <si>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</si>
  <si>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</si>
  <si>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</si>
  <si>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</si>
  <si>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</si>
  <si>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</si>
  <si>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</si>
  <si>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</si>
  <si>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14013160880</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</si>
  <si>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t>
  </si>
  <si>
    <t>14013160932</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</si>
  <si>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</si>
  <si>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14013161312</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</si>
  <si>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t>
  </si>
  <si>
    <t>14013163310</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</si>
  <si>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</si>
  <si>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14013165299</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</si>
  <si>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t>
  </si>
  <si>
    <t>14013173287</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</si>
  <si>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t>
  </si>
  <si>
    <t>14013175465</t>
  </si>
  <si>
    <t>14013176711</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</si>
  <si>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</si>
  <si>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14013177940</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</si>
  <si>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IFWI_Payload_Platform-Val,MTL-P_5SGC1,MTL-P_3SDC4,LNL_M_PSS1.0,RPL_P_PO_P3,RPL-S_2SDC8,RPL-Px_2SDC1,MTL-P_IFWI_PO,MTL_P_Sanity,ARL_S_IFWI_0.8PSS,ARL_FT_BLK,RPL_Hx-R-GC,RPL_Hx-R-DC1,ARL_S_PSS1.0,ARL_S_QRC,LNL_M_PSS0.8</t>
  </si>
  <si>
    <t>14013179118</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</si>
  <si>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</si>
  <si>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14013179223</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</si>
  <si>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</si>
  <si>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14013180414</t>
  </si>
  <si>
    <t>CSE,CFL-PRDtoTC-Mapping,ICL_PSS_BAT_NEW,BIOS_EXT_BAT,UDL2.0_ATMS2.0,TGL_H_PSS_BIOS_BAT,TGL_IFWI_FOC_BLUE,ADL-S_ADP-S_DDR4_2DPC_PO_Phase2,COMMON_QRC_BAT,TGL_H_Delta,IFWI_Payload_BIOS,IFWI_Payload_CSME,ADL-P_ADP-LP_DDR4_PO Suite_Phase2,RKL-S X2_(CML-S+CMP-H)_S102,RKL-S X2_(CML-S+CMP-H)_S62,ADL-P_QRC_BAT,UTR_SYNC,,RPL_S_MASTER,RPL-S_2SDC3,Automation_Inproduction,MTL_S_MASTER,RPL_S_BACKWARDCOMP,RPL_P_MASTER,ADL-S_4SDC2,ADL-S_4SDC3,ADL-S_4SDC4,MTL_P_MASTER,MTL_M_MASTER,IFWI_TEST_SUITE,IFWI_COMMON_UNIFIED,MTL_Test_Suite,TGL_H_MASTER,ADL-P_5SGC1,RKL_S_X1_4SDC,RKL_S_X1_2*2SDC,RPL_S_PO_P2,ADL_M_QRC_BAT,ADL-M_5SGC1,ADL-P_2SDC4,ADL-P_3SDC3,NA_4_FHF,ADL_SBGA_5GC,ADL_SBGA_3DC4,RPL-SBGA_5SC,RPL-S_4SDC1,RPL-S_3SDC1,ARL_PX_MASTER,ARL_S_MASTER,RKL_PSS0.5,TGL_PSS_IN_PRODUCTION,RPL_S_MASRTER,ADL_M_MASTER,RPL_S_BackwardComp,ADL-S_ 5SGC_1DPC,MTL-M_5SGC1,MTL-M_3SDC3,MTL-M_2SDC4,MTL-M_2SDC5,MTL-M_2SDC6,,LNL_M_PSS1.1,RPL_SBGA_PO_P2,MTL_IFWI_CBV_CSME,MTL-P_5SGC1,MTL-P_3SDC4,MTL-P_2SDC6,,RPL-P_5SGC1,RPL-P_2SDC3,,RPL-P_3SDC2,,,RPL-SBGA_2SC1,RPL-S_3SDC2,IPU22.3_EA_coverage,MTLSDC1,MTLSDC2,RPL_Hx-R-GC,LNLM5SGC,LNLM3SDC2,MTLSGC1,MTLSDC1,MTLSDC2,RPL_Hx-R-GC,MTL_IFWI_AMT</t>
  </si>
  <si>
    <t>14013180508</t>
  </si>
  <si>
    <t>14013182314</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</si>
  <si>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t>
  </si>
  <si>
    <t>14013182336</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</si>
  <si>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</si>
  <si>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</si>
  <si>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</si>
  <si>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</si>
  <si>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</si>
  <si>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</si>
  <si>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</si>
  <si>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</si>
  <si>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14013182365</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</si>
  <si>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</si>
  <si>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</si>
  <si>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</si>
  <si>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</si>
  <si>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</si>
  <si>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</si>
  <si>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</si>
  <si>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14013182423</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</si>
  <si>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</si>
  <si>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</si>
  <si>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</si>
  <si>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</si>
  <si>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</si>
  <si>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</si>
  <si>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</si>
  <si>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t>
  </si>
  <si>
    <t>14013182487</t>
  </si>
  <si>
    <t>ICL_BAT_NEW,CNL_Automation_Production,BIOS_EXT_BAT,InProdATMS1.0_03March2018,PSE 1.0,RKL_PSS0.5,TGL_PSS_IN_PRODUCTION,KBLR_ATMS1.0_Automated_TCs,TGL_H_PSS_IFWI_BAT,TGL_Focus_Blue_Auto,TGL_IFWI_FOC_BLUE,RKL_POE,COMMON_QRC_BAT,IFWI_Payload_CSME,RKL-S X2_(CML-S+CMP-H)_S102,RKL-S X2_(CML-S+CMP-H)_S62,UTR_SYNC,,RPL_S_MASTER,RPL-S_2SDC3,RPL_S_BACKWARDCOMP,Automation_Inproduction,MTL_S_MASTER,ADL-S_4SDC2,ADL-S_4SDC3,IFWI_TEST_SUITE,IFWI_COMMON_UNIFIED,TGL_H_MASTER,ADL-P_5SGC1,RKL_S_X1_4SDC,RKL_S_X1_2*2SDC,MTL_P_MASTER,MTL_M_MASTER,MTL_N_MASTER,LNL_S_MASTER,LNL_P_MASTER,LNL_M_MASTER,MTL_IFWI_BAT,ADL_SBGA_5GC,ADL_SBGA_3DC4,RPL-SBGA_5SC,RPL-S_4SDC1,RPL-S_3SDC1,CSE,CFL-PRDtoTC-Mapping,UDL2.0_ATMS2.0,RPL_P_MASTER,RPL_S_MASRTER,ADL_M_MASTER,ADL-M_5SGC1,RPL_S_BackwardComp,ARL_S_MASTER,ARL_PX_MASTER,ADL-S_ 5SGC_1DPC,MTL-M_5SGC1,MTL-M_3SDC3,MTL-M_2SDC4,MTL-M_2SDC5,MTL-M_2SDC6,MTL_IFWI_CBV_CSME,MTL_IFWI_CBV_BIOS,MTL-P_5SGC1,MTL-P_3SDC4,MTL-P_2SDC6,,RPL-P_5SGC1,RPL-P_2SDC3,,RPL-P_3SDC2,,,MTLSDC1,MTLSDC2,RPL_Hx-R-GC,LNLM5SGC,LNLM3SDC2,MTLSGC1,MTLSDC1,MTLSDC2,RPL_Hx-R-GC,MTL_IFWI_MEBx</t>
  </si>
  <si>
    <t>14013182569</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</si>
  <si>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</si>
  <si>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</si>
  <si>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</si>
  <si>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</si>
  <si>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</si>
  <si>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</si>
  <si>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</si>
  <si>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</si>
  <si>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14013182576</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</si>
  <si>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</si>
  <si>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</si>
  <si>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</si>
  <si>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</si>
  <si>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</si>
  <si>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</si>
  <si>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</si>
  <si>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</si>
  <si>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14013182578</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</si>
  <si>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</si>
  <si>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</si>
  <si>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</si>
  <si>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</si>
  <si>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</si>
  <si>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</si>
  <si>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sky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</si>
  <si>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</si>
  <si>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</si>
  <si>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ARL_S_QRC</t>
  </si>
  <si>
    <t>14013182776</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</si>
  <si>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t>
  </si>
  <si>
    <t>14013182789</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</si>
  <si>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t>
  </si>
  <si>
    <t>14013182988</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</si>
  <si>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</si>
  <si>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t>
  </si>
  <si>
    <t>14013184599</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</si>
  <si>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</si>
  <si>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</si>
  <si>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</si>
  <si>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</si>
  <si>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</si>
  <si>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</si>
  <si>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</si>
  <si>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</si>
  <si>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14013184642</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</si>
  <si>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</si>
  <si>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</si>
  <si>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</si>
  <si>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</si>
  <si>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</si>
  <si>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</si>
  <si>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</si>
  <si>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</si>
  <si>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</si>
  <si>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14013184829</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</si>
  <si>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</si>
  <si>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14013185647</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</si>
  <si>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</si>
  <si>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14013185684</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</si>
  <si>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t>
  </si>
  <si>
    <t>14013185686</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</si>
  <si>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</si>
  <si>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14013185689</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</si>
  <si>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</si>
  <si>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14013185720</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</si>
  <si>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</si>
  <si>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14013185826</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</si>
  <si>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t>
  </si>
  <si>
    <t>14013186130</t>
  </si>
  <si>
    <t>Verify Boot to OS from M.2 PCIe SSD (NVMe)</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</si>
  <si>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</si>
  <si>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</si>
  <si>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</si>
  <si>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</si>
  <si>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</si>
  <si>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</si>
  <si>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</si>
  <si>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14013186383</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</si>
  <si>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</si>
  <si>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14013186698</t>
  </si>
  <si>
    <t>14013186930</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</si>
  <si>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</si>
  <si>
    <t>14013186942</t>
  </si>
  <si>
    <t>CSE,CFL-PRDtoTC-Mapping,BIOS_EXT_BAT,UDL2.0_ATMS2.0,TGL_IFWI_PO_P3,IFWI_TEST_SUITE,ADL/RKL/JSL,COMMON_QRC_BAT,Delta_IFWI_BIOS,RKL-S X2_(CML-S+CMP-H)_S102,RKL-S X2_(CML-S+CMP-H)_S62,MTL_Test_Suite,IFWI_SYNC,MTL_S_MASTER,RPL_S_MASTER,IFWI_FOC_BATIFWI_COVERAGE_DELTA,ADL-S_4SDC2,ADL-S_4SDC4,RPLSGC1,RPLSGC2,RPL-S_2SDC3,MTL_IFWI_Sanity,RKL_S_X1_4SDC,RKL_S_X1_2*2SDC,ADL-M_5SGC1,MTL_P_MASTER,MTL_M_MASTER,LNL_S_MASTER,LNL_P_MASTER,LNL_M_MASTER,MTL_N_MASTER,ADL-P_3SDC3,RPL_S_BackwardComp,NA_4_FHF,ADL_SBGA_5GC,ADL_SBGA_3DC4,RPL-S_4SDC1,RPL-S_3SDC1,ARL_P_MASTER,ARL_PX_MASTER,ARL_S_MASTER,TGL_NEW,IFWI_COVERAGE_DELTA,ADL_M_TS,ADLMLP4x,ADL-P_4SDC2,ADL-S_ 5SGC_1DPC,MTL_IFWI_QAC,MTL-M_5SGC1,MTL-M_3SDC3,MTL-M_2SDC4,MTL-M_2SDC5,MTL-M_2SDC6,MTL_IFWI_IAC_CSE,MTL_IFWI_CBV_ISH,MTL_IFWI_CBV_CSME,RPL-SBGA_5SC,MTL-P_5SGC1,MTL-P_3SDC4,MTL-P_2SDC6,,RPL-P_5SGC1,RPL-P_2SDC3,,RPL-P_3SDC2,,,MTL-P_IFWI_PO,MTLSDC1,MTLSDC2,RPL_Hx-R-GC,LNLM5SGC,LNLM3SDC2,LNLM5SGC,LNLM3SDC2,MTLSGC1,MTLSDC1,MTLSDC2,RPL_Hx-R-GC,MTL_IFWI_MEBx,LNLM5SGC, LNLM3SDC2, LNLM2SDC7</t>
  </si>
  <si>
    <t>14013187130</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</si>
  <si>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t>
  </si>
  <si>
    <t>14013187141</t>
  </si>
  <si>
    <t>14013187188</t>
  </si>
  <si>
    <t>14013187719</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</si>
  <si>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t>
  </si>
  <si>
    <t>14013187931</t>
  </si>
  <si>
    <t>16013214329</t>
  </si>
  <si>
    <t>BIOS_EXT_BAT,IFWI_TEST_SUITE,Delta_IFWI_BIOS,IFWI_SYNC,Automation_InproductionIFWI_COVERAGE_DELTA,ADL_P_MASTER,MTL_P_MASTER,MTL_M_MASTER,RPL_S_MASTER,ADL-M_5SGC1,LNL_P_MASTER,LNL_S_MASTER,LNL_M_MASTER,MTL_S_Sanity,RPL_S_BackwardComp,ADL_SBGA_5GC,ADL_SBGA_3DC4,RPL-S_4SDC1,RPL-S_3SDC1,RPL-S_2SDC3,ARL_PX_MASTER,ARL_S_MASTER,NA_4_FHF,MTL-M_5SGC1,MTL-M_3SDC3,MTL-M_2SDC4,MTL-M_2SDC5,MTL-M_2SDC6,MTL_IFWI_CBV_CSME,MTL_IFWI_CBV_BIOS,RPL-SBGA_5SC,MTL-P_5SGC1,MTL-P_3SDC4,MTL-P_2SDC6,,RPL-P_5SGC1,RPL-P_2SDC3,,RPL-P_3SDC2,,,MTLSDC1,MTLSDC2,RPL_Hx-R-GC,LNLM5SGC,LNLM3SDC2,LNL_M_PSS0.8,MTLSGC1,MTLSDC1,MTLSDC2,RPL_Hx-R-GC,MTL_IFWI_MEBx,LNLM5SGC, LNLM3SDC2, LNLM2SDC7</t>
  </si>
  <si>
    <t>22011834519</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</si>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</sst>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56"/>
  <sheetViews>
    <sheetView tabSelected="1" workbookViewId="0">
      <selection activeCell="C1" sqref="C1"/>
    </sheetView>
  </sheetViews>
  <sheetFormatPr defaultColWidth="8.77734375" defaultRowHeight="14.4" x14ac:dyDescent="0.3"/>
  <cols>
    <col min="1" max="1" width="11.77734375" style="1" bestFit="1" customWidth="1"/>
    <col min="2" max="2" width="109.109375" style="1" bestFit="1" customWidth="1"/>
    <col min="3" max="3" width="8.77734375" style="1"/>
    <col min="4" max="4" width="15.33203125" style="1" customWidth="1"/>
    <col min="5" max="15" width="8.77734375" style="1"/>
    <col min="16" max="16" width="7.44140625" style="1" customWidth="1"/>
    <col min="17" max="17" width="16" style="1" customWidth="1"/>
    <col min="18" max="18" width="9.33203125" style="1" customWidth="1"/>
    <col min="19" max="20" width="8.77734375" style="1"/>
    <col min="21" max="21" width="12.88671875" style="1" customWidth="1"/>
    <col min="22" max="16384" width="8.77734375" style="1"/>
  </cols>
  <sheetData>
    <row r="1" spans="1:39" x14ac:dyDescent="0.3">
      <c r="A1" s="1" t="s">
        <v>1217</v>
      </c>
      <c r="B1" s="1" t="s">
        <v>1218</v>
      </c>
      <c r="C1" s="1" t="s">
        <v>1219</v>
      </c>
      <c r="D1" s="1" t="s">
        <v>1034</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1035</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HYPERLINK("https://hsdes.intel.com/resource/14013118472","14013118472")</f>
        <v>14013118472</v>
      </c>
      <c r="B3" s="1" t="s">
        <v>62</v>
      </c>
      <c r="C3" s="1" t="s">
        <v>1035</v>
      </c>
      <c r="F3" s="1" t="s">
        <v>36</v>
      </c>
      <c r="G3" s="1" t="s">
        <v>63</v>
      </c>
      <c r="H3" s="1" t="s">
        <v>38</v>
      </c>
      <c r="I3" s="1" t="s">
        <v>39</v>
      </c>
      <c r="J3" s="1" t="s">
        <v>40</v>
      </c>
      <c r="K3" s="1" t="s">
        <v>64</v>
      </c>
      <c r="L3" s="1">
        <v>3</v>
      </c>
      <c r="M3" s="1">
        <v>3</v>
      </c>
      <c r="N3" s="1" t="s">
        <v>65</v>
      </c>
      <c r="O3" s="1" t="s">
        <v>66</v>
      </c>
      <c r="P3" s="1" t="s">
        <v>67</v>
      </c>
      <c r="Q3" s="1" t="s">
        <v>45</v>
      </c>
      <c r="R3" s="1" t="s">
        <v>68</v>
      </c>
      <c r="S3" s="1" t="s">
        <v>65</v>
      </c>
      <c r="T3" s="1" t="s">
        <v>47</v>
      </c>
      <c r="V3" s="1" t="s">
        <v>48</v>
      </c>
      <c r="W3" s="1" t="s">
        <v>69</v>
      </c>
      <c r="X3" s="1" t="s">
        <v>50</v>
      </c>
      <c r="Y3" s="1" t="s">
        <v>51</v>
      </c>
      <c r="Z3" s="1" t="s">
        <v>70</v>
      </c>
      <c r="AA3" s="1" t="s">
        <v>71</v>
      </c>
      <c r="AC3" s="1" t="s">
        <v>54</v>
      </c>
      <c r="AD3" s="1" t="s">
        <v>55</v>
      </c>
      <c r="AF3" s="1" t="s">
        <v>56</v>
      </c>
      <c r="AG3" s="1" t="s">
        <v>72</v>
      </c>
      <c r="AJ3" s="1" t="s">
        <v>58</v>
      </c>
      <c r="AK3" s="1" t="s">
        <v>73</v>
      </c>
      <c r="AL3" s="1" t="s">
        <v>74</v>
      </c>
      <c r="AM3" s="1" t="s">
        <v>75</v>
      </c>
    </row>
    <row r="4" spans="1:39" x14ac:dyDescent="0.3">
      <c r="A4" s="1" t="str">
        <f>HYPERLINK("https://hsdes.intel.com/resource/14013121015","14013121015")</f>
        <v>14013121015</v>
      </c>
      <c r="B4" s="1" t="s">
        <v>76</v>
      </c>
      <c r="C4" s="1" t="s">
        <v>1035</v>
      </c>
      <c r="F4" s="1" t="s">
        <v>77</v>
      </c>
      <c r="G4" s="1" t="s">
        <v>78</v>
      </c>
      <c r="H4" s="1" t="s">
        <v>38</v>
      </c>
      <c r="I4" s="1" t="s">
        <v>39</v>
      </c>
      <c r="J4" s="1" t="s">
        <v>40</v>
      </c>
      <c r="K4" s="1" t="s">
        <v>79</v>
      </c>
      <c r="L4" s="1">
        <v>10</v>
      </c>
      <c r="M4" s="1">
        <v>5</v>
      </c>
      <c r="N4" s="1" t="s">
        <v>80</v>
      </c>
      <c r="O4" s="1" t="s">
        <v>81</v>
      </c>
      <c r="P4" s="1" t="s">
        <v>82</v>
      </c>
      <c r="Q4" s="1" t="s">
        <v>83</v>
      </c>
      <c r="R4" s="1" t="s">
        <v>84</v>
      </c>
      <c r="S4" s="1" t="s">
        <v>80</v>
      </c>
      <c r="T4" s="1" t="s">
        <v>47</v>
      </c>
      <c r="U4" s="1" t="s">
        <v>85</v>
      </c>
      <c r="V4" s="1" t="s">
        <v>86</v>
      </c>
      <c r="W4" s="1" t="s">
        <v>87</v>
      </c>
      <c r="X4" s="1" t="s">
        <v>50</v>
      </c>
      <c r="Y4" s="1" t="s">
        <v>51</v>
      </c>
      <c r="Z4" s="1" t="s">
        <v>88</v>
      </c>
      <c r="AA4" s="1" t="s">
        <v>89</v>
      </c>
      <c r="AC4" s="1" t="s">
        <v>54</v>
      </c>
      <c r="AD4" s="1" t="s">
        <v>55</v>
      </c>
      <c r="AF4" s="1" t="s">
        <v>56</v>
      </c>
      <c r="AG4" s="1" t="s">
        <v>72</v>
      </c>
      <c r="AJ4" s="1" t="s">
        <v>58</v>
      </c>
      <c r="AK4" s="1" t="s">
        <v>73</v>
      </c>
      <c r="AL4" s="1" t="s">
        <v>90</v>
      </c>
      <c r="AM4" s="1" t="s">
        <v>91</v>
      </c>
    </row>
    <row r="5" spans="1:39" x14ac:dyDescent="0.3">
      <c r="A5" s="1" t="str">
        <f>HYPERLINK("https://hsdes.intel.com/resource/14013121149","14013121149")</f>
        <v>14013121149</v>
      </c>
      <c r="B5" s="1" t="s">
        <v>94</v>
      </c>
      <c r="C5" s="1" t="s">
        <v>1035</v>
      </c>
      <c r="F5" s="1" t="s">
        <v>77</v>
      </c>
      <c r="G5" s="1" t="s">
        <v>78</v>
      </c>
      <c r="H5" s="1" t="s">
        <v>38</v>
      </c>
      <c r="I5" s="1" t="s">
        <v>39</v>
      </c>
      <c r="J5" s="1" t="s">
        <v>40</v>
      </c>
      <c r="K5" s="1" t="s">
        <v>79</v>
      </c>
      <c r="L5" s="1">
        <v>10</v>
      </c>
      <c r="M5" s="1">
        <v>5</v>
      </c>
      <c r="N5" s="1" t="s">
        <v>95</v>
      </c>
      <c r="O5" s="1" t="s">
        <v>81</v>
      </c>
      <c r="P5" s="1" t="s">
        <v>96</v>
      </c>
      <c r="Q5" s="1" t="s">
        <v>92</v>
      </c>
      <c r="R5" s="1" t="s">
        <v>97</v>
      </c>
      <c r="S5" s="1" t="s">
        <v>95</v>
      </c>
      <c r="T5" s="1" t="s">
        <v>47</v>
      </c>
      <c r="U5" s="1" t="s">
        <v>85</v>
      </c>
      <c r="V5" s="1" t="s">
        <v>86</v>
      </c>
      <c r="W5" s="1" t="s">
        <v>98</v>
      </c>
      <c r="X5" s="1" t="s">
        <v>50</v>
      </c>
      <c r="Y5" s="1" t="s">
        <v>51</v>
      </c>
      <c r="Z5" s="1" t="s">
        <v>99</v>
      </c>
      <c r="AA5" s="1" t="s">
        <v>100</v>
      </c>
      <c r="AC5" s="1" t="s">
        <v>54</v>
      </c>
      <c r="AD5" s="1" t="s">
        <v>55</v>
      </c>
      <c r="AF5" s="1" t="s">
        <v>56</v>
      </c>
      <c r="AG5" s="1" t="s">
        <v>57</v>
      </c>
      <c r="AJ5" s="1" t="s">
        <v>58</v>
      </c>
      <c r="AK5" s="1" t="s">
        <v>73</v>
      </c>
      <c r="AL5" s="1" t="s">
        <v>101</v>
      </c>
      <c r="AM5" s="1" t="s">
        <v>102</v>
      </c>
    </row>
    <row r="6" spans="1:39" x14ac:dyDescent="0.3">
      <c r="A6" s="1" t="str">
        <f>HYPERLINK("https://hsdes.intel.com/resource/14013121166","14013121166")</f>
        <v>14013121166</v>
      </c>
      <c r="B6" s="1" t="s">
        <v>103</v>
      </c>
      <c r="C6" s="1" t="s">
        <v>1035</v>
      </c>
      <c r="F6" s="1" t="s">
        <v>77</v>
      </c>
      <c r="G6" s="1" t="s">
        <v>104</v>
      </c>
      <c r="H6" s="1" t="s">
        <v>38</v>
      </c>
      <c r="I6" s="1" t="s">
        <v>39</v>
      </c>
      <c r="J6" s="1" t="s">
        <v>40</v>
      </c>
      <c r="K6" s="1" t="s">
        <v>79</v>
      </c>
      <c r="L6" s="1">
        <v>10</v>
      </c>
      <c r="M6" s="1">
        <v>5</v>
      </c>
      <c r="N6" s="1" t="s">
        <v>105</v>
      </c>
      <c r="O6" s="1" t="s">
        <v>81</v>
      </c>
      <c r="P6" s="1" t="s">
        <v>106</v>
      </c>
      <c r="Q6" s="1" t="s">
        <v>92</v>
      </c>
      <c r="R6" s="1" t="s">
        <v>107</v>
      </c>
      <c r="S6" s="1" t="s">
        <v>105</v>
      </c>
      <c r="T6" s="1" t="s">
        <v>47</v>
      </c>
      <c r="U6" s="1" t="s">
        <v>85</v>
      </c>
      <c r="V6" s="1" t="s">
        <v>86</v>
      </c>
      <c r="W6" s="1" t="s">
        <v>108</v>
      </c>
      <c r="X6" s="1" t="s">
        <v>50</v>
      </c>
      <c r="Y6" s="1" t="s">
        <v>51</v>
      </c>
      <c r="Z6" s="1" t="s">
        <v>109</v>
      </c>
      <c r="AA6" s="1" t="s">
        <v>110</v>
      </c>
      <c r="AC6" s="1" t="s">
        <v>54</v>
      </c>
      <c r="AD6" s="1" t="s">
        <v>55</v>
      </c>
      <c r="AF6" s="1" t="s">
        <v>56</v>
      </c>
      <c r="AG6" s="1" t="s">
        <v>57</v>
      </c>
      <c r="AJ6" s="1" t="s">
        <v>58</v>
      </c>
      <c r="AK6" s="1" t="s">
        <v>73</v>
      </c>
      <c r="AL6" s="1" t="s">
        <v>111</v>
      </c>
      <c r="AM6" s="1" t="s">
        <v>112</v>
      </c>
    </row>
    <row r="7" spans="1:39" x14ac:dyDescent="0.3">
      <c r="A7" s="1" t="str">
        <f>HYPERLINK("https://hsdes.intel.com/resource/14013156703","14013156703")</f>
        <v>14013156703</v>
      </c>
      <c r="B7" s="1" t="s">
        <v>113</v>
      </c>
      <c r="C7" s="1" t="s">
        <v>1035</v>
      </c>
      <c r="F7" s="1" t="s">
        <v>114</v>
      </c>
      <c r="G7" s="1" t="s">
        <v>115</v>
      </c>
      <c r="H7" s="1" t="s">
        <v>38</v>
      </c>
      <c r="I7" s="1" t="s">
        <v>39</v>
      </c>
      <c r="J7" s="1" t="s">
        <v>40</v>
      </c>
      <c r="K7" s="1" t="s">
        <v>116</v>
      </c>
      <c r="L7" s="1">
        <v>10</v>
      </c>
      <c r="M7" s="1">
        <v>5</v>
      </c>
      <c r="N7" s="1" t="s">
        <v>117</v>
      </c>
      <c r="O7" s="1" t="s">
        <v>118</v>
      </c>
      <c r="P7" s="1" t="s">
        <v>119</v>
      </c>
      <c r="Q7" s="1" t="s">
        <v>120</v>
      </c>
      <c r="R7" s="1" t="s">
        <v>121</v>
      </c>
      <c r="S7" s="1" t="s">
        <v>117</v>
      </c>
      <c r="T7" s="1" t="s">
        <v>122</v>
      </c>
      <c r="V7" s="1" t="s">
        <v>114</v>
      </c>
      <c r="W7" s="1" t="s">
        <v>123</v>
      </c>
      <c r="X7" s="1" t="s">
        <v>50</v>
      </c>
      <c r="Y7" s="1" t="s">
        <v>124</v>
      </c>
      <c r="Z7" s="1" t="s">
        <v>125</v>
      </c>
      <c r="AA7" s="1" t="s">
        <v>126</v>
      </c>
      <c r="AC7" s="1" t="s">
        <v>54</v>
      </c>
      <c r="AD7" s="1" t="s">
        <v>55</v>
      </c>
      <c r="AF7" s="1" t="s">
        <v>56</v>
      </c>
      <c r="AG7" s="1" t="s">
        <v>72</v>
      </c>
      <c r="AJ7" s="1" t="s">
        <v>58</v>
      </c>
      <c r="AK7" s="1" t="s">
        <v>73</v>
      </c>
      <c r="AL7" s="1" t="s">
        <v>127</v>
      </c>
      <c r="AM7" s="1" t="s">
        <v>128</v>
      </c>
    </row>
    <row r="8" spans="1:39" x14ac:dyDescent="0.3">
      <c r="A8" s="1" t="str">
        <f>HYPERLINK("https://hsdes.intel.com/resource/14013156723","14013156723")</f>
        <v>14013156723</v>
      </c>
      <c r="B8" s="1" t="s">
        <v>129</v>
      </c>
      <c r="C8" s="1" t="s">
        <v>1035</v>
      </c>
      <c r="F8" s="1" t="s">
        <v>114</v>
      </c>
      <c r="G8" s="1" t="s">
        <v>115</v>
      </c>
      <c r="H8" s="1" t="s">
        <v>38</v>
      </c>
      <c r="I8" s="1" t="s">
        <v>39</v>
      </c>
      <c r="J8" s="1" t="s">
        <v>40</v>
      </c>
      <c r="K8" s="1" t="s">
        <v>116</v>
      </c>
      <c r="L8" s="1">
        <v>15</v>
      </c>
      <c r="M8" s="1">
        <v>5</v>
      </c>
      <c r="N8" s="1" t="s">
        <v>130</v>
      </c>
      <c r="O8" s="1" t="s">
        <v>118</v>
      </c>
      <c r="P8" s="1" t="s">
        <v>119</v>
      </c>
      <c r="Q8" s="1" t="s">
        <v>120</v>
      </c>
      <c r="R8" s="1" t="s">
        <v>121</v>
      </c>
      <c r="S8" s="1" t="s">
        <v>130</v>
      </c>
      <c r="T8" s="1" t="s">
        <v>122</v>
      </c>
      <c r="V8" s="1" t="s">
        <v>114</v>
      </c>
      <c r="W8" s="1" t="s">
        <v>131</v>
      </c>
      <c r="X8" s="1" t="s">
        <v>50</v>
      </c>
      <c r="Y8" s="1" t="s">
        <v>51</v>
      </c>
      <c r="Z8" s="1" t="s">
        <v>125</v>
      </c>
      <c r="AA8" s="1" t="s">
        <v>126</v>
      </c>
      <c r="AC8" s="1" t="s">
        <v>54</v>
      </c>
      <c r="AD8" s="1" t="s">
        <v>55</v>
      </c>
      <c r="AF8" s="1" t="s">
        <v>56</v>
      </c>
      <c r="AG8" s="1" t="s">
        <v>72</v>
      </c>
      <c r="AJ8" s="1" t="s">
        <v>58</v>
      </c>
      <c r="AK8" s="1" t="s">
        <v>73</v>
      </c>
      <c r="AL8" s="1" t="s">
        <v>132</v>
      </c>
      <c r="AM8" s="1" t="s">
        <v>133</v>
      </c>
    </row>
    <row r="9" spans="1:39" x14ac:dyDescent="0.3">
      <c r="A9" s="1" t="str">
        <f>HYPERLINK("https://hsdes.intel.com/resource/14013156881","14013156881")</f>
        <v>14013156881</v>
      </c>
      <c r="B9" s="1" t="s">
        <v>134</v>
      </c>
      <c r="C9" s="1" t="s">
        <v>1035</v>
      </c>
      <c r="F9" s="1" t="s">
        <v>77</v>
      </c>
      <c r="G9" s="1" t="s">
        <v>37</v>
      </c>
      <c r="H9" s="1" t="s">
        <v>38</v>
      </c>
      <c r="I9" s="1" t="s">
        <v>39</v>
      </c>
      <c r="J9" s="1" t="s">
        <v>40</v>
      </c>
      <c r="K9" s="1" t="s">
        <v>135</v>
      </c>
      <c r="L9" s="1">
        <v>10</v>
      </c>
      <c r="M9" s="1">
        <v>6</v>
      </c>
      <c r="N9" s="1" t="s">
        <v>136</v>
      </c>
      <c r="O9" s="1" t="s">
        <v>81</v>
      </c>
      <c r="P9" s="1" t="s">
        <v>137</v>
      </c>
      <c r="Q9" s="1" t="s">
        <v>138</v>
      </c>
      <c r="R9" s="1" t="s">
        <v>139</v>
      </c>
      <c r="S9" s="1" t="s">
        <v>136</v>
      </c>
      <c r="T9" s="1" t="s">
        <v>47</v>
      </c>
      <c r="U9" s="1" t="s">
        <v>85</v>
      </c>
      <c r="V9" s="1" t="s">
        <v>86</v>
      </c>
      <c r="W9" s="1" t="s">
        <v>140</v>
      </c>
      <c r="X9" s="1" t="s">
        <v>50</v>
      </c>
      <c r="Y9" s="1" t="s">
        <v>51</v>
      </c>
      <c r="Z9" s="1" t="s">
        <v>141</v>
      </c>
      <c r="AA9" s="1" t="s">
        <v>142</v>
      </c>
      <c r="AC9" s="1" t="s">
        <v>54</v>
      </c>
      <c r="AD9" s="1" t="s">
        <v>55</v>
      </c>
      <c r="AF9" s="1" t="s">
        <v>56</v>
      </c>
      <c r="AG9" s="1" t="s">
        <v>57</v>
      </c>
      <c r="AJ9" s="1" t="s">
        <v>58</v>
      </c>
      <c r="AK9" s="1" t="s">
        <v>143</v>
      </c>
      <c r="AL9" s="1" t="s">
        <v>144</v>
      </c>
      <c r="AM9" s="1" t="s">
        <v>145</v>
      </c>
    </row>
    <row r="10" spans="1:39" x14ac:dyDescent="0.3">
      <c r="A10" s="1" t="str">
        <f>HYPERLINK("https://hsdes.intel.com/resource/14013158232","14013158232")</f>
        <v>14013158232</v>
      </c>
      <c r="B10" s="1" t="s">
        <v>146</v>
      </c>
      <c r="C10" s="1" t="s">
        <v>1035</v>
      </c>
      <c r="F10" s="1" t="s">
        <v>147</v>
      </c>
      <c r="G10" s="1" t="s">
        <v>115</v>
      </c>
      <c r="H10" s="1" t="s">
        <v>38</v>
      </c>
      <c r="I10" s="1" t="s">
        <v>39</v>
      </c>
      <c r="J10" s="1" t="s">
        <v>40</v>
      </c>
      <c r="K10" s="1" t="s">
        <v>148</v>
      </c>
      <c r="L10" s="1">
        <v>15</v>
      </c>
      <c r="M10" s="1">
        <v>12</v>
      </c>
      <c r="N10" s="1" t="s">
        <v>149</v>
      </c>
      <c r="O10" s="1" t="s">
        <v>150</v>
      </c>
      <c r="P10" s="1" t="s">
        <v>151</v>
      </c>
      <c r="Q10" s="1" t="s">
        <v>152</v>
      </c>
      <c r="R10" s="1" t="s">
        <v>153</v>
      </c>
      <c r="S10" s="1" t="s">
        <v>149</v>
      </c>
      <c r="T10" s="1" t="s">
        <v>154</v>
      </c>
      <c r="V10" s="1" t="s">
        <v>155</v>
      </c>
      <c r="W10" s="1" t="s">
        <v>156</v>
      </c>
      <c r="X10" s="1" t="s">
        <v>50</v>
      </c>
      <c r="Y10" s="1" t="s">
        <v>51</v>
      </c>
      <c r="Z10" s="1" t="s">
        <v>157</v>
      </c>
      <c r="AA10" s="1" t="s">
        <v>158</v>
      </c>
      <c r="AC10" s="1" t="s">
        <v>54</v>
      </c>
      <c r="AD10" s="1" t="s">
        <v>55</v>
      </c>
      <c r="AF10" s="1" t="s">
        <v>56</v>
      </c>
      <c r="AG10" s="1" t="s">
        <v>72</v>
      </c>
      <c r="AJ10" s="1" t="s">
        <v>58</v>
      </c>
      <c r="AK10" s="1" t="s">
        <v>73</v>
      </c>
      <c r="AL10" s="1" t="s">
        <v>159</v>
      </c>
      <c r="AM10" s="1" t="s">
        <v>160</v>
      </c>
    </row>
    <row r="11" spans="1:39" x14ac:dyDescent="0.3">
      <c r="A11" s="1" t="str">
        <f>HYPERLINK("https://hsdes.intel.com/resource/14013158240","14013158240")</f>
        <v>14013158240</v>
      </c>
      <c r="B11" s="1" t="s">
        <v>161</v>
      </c>
      <c r="C11" s="1" t="s">
        <v>1035</v>
      </c>
      <c r="F11" s="1" t="s">
        <v>147</v>
      </c>
      <c r="G11" s="1" t="s">
        <v>104</v>
      </c>
      <c r="H11" s="1" t="s">
        <v>38</v>
      </c>
      <c r="I11" s="1" t="s">
        <v>39</v>
      </c>
      <c r="J11" s="1" t="s">
        <v>40</v>
      </c>
      <c r="K11" s="1" t="s">
        <v>148</v>
      </c>
      <c r="L11" s="1">
        <v>10</v>
      </c>
      <c r="M11" s="1">
        <v>9</v>
      </c>
      <c r="N11" s="1" t="s">
        <v>162</v>
      </c>
      <c r="O11" s="1" t="s">
        <v>150</v>
      </c>
      <c r="P11" s="1" t="s">
        <v>151</v>
      </c>
      <c r="Q11" s="1" t="s">
        <v>152</v>
      </c>
      <c r="R11" s="1" t="s">
        <v>153</v>
      </c>
      <c r="S11" s="1" t="s">
        <v>162</v>
      </c>
      <c r="T11" s="1" t="s">
        <v>154</v>
      </c>
      <c r="V11" s="1" t="s">
        <v>155</v>
      </c>
      <c r="W11" s="1" t="s">
        <v>163</v>
      </c>
      <c r="X11" s="1" t="s">
        <v>50</v>
      </c>
      <c r="Y11" s="1" t="s">
        <v>164</v>
      </c>
      <c r="Z11" s="1" t="s">
        <v>165</v>
      </c>
      <c r="AA11" s="1" t="s">
        <v>166</v>
      </c>
      <c r="AC11" s="1" t="s">
        <v>54</v>
      </c>
      <c r="AD11" s="1" t="s">
        <v>55</v>
      </c>
      <c r="AF11" s="1" t="s">
        <v>56</v>
      </c>
      <c r="AG11" s="1" t="s">
        <v>72</v>
      </c>
      <c r="AJ11" s="1" t="s">
        <v>58</v>
      </c>
      <c r="AK11" s="1" t="s">
        <v>73</v>
      </c>
      <c r="AL11" s="1" t="s">
        <v>167</v>
      </c>
      <c r="AM11" s="1" t="s">
        <v>168</v>
      </c>
    </row>
    <row r="12" spans="1:39" x14ac:dyDescent="0.3">
      <c r="A12" s="1" t="str">
        <f>HYPERLINK("https://hsdes.intel.com/resource/14013158998","14013158998")</f>
        <v>14013158998</v>
      </c>
      <c r="B12" s="1" t="s">
        <v>169</v>
      </c>
      <c r="C12" s="1" t="s">
        <v>1035</v>
      </c>
      <c r="F12" s="1" t="s">
        <v>170</v>
      </c>
      <c r="G12" s="1" t="s">
        <v>115</v>
      </c>
      <c r="H12" s="1" t="s">
        <v>38</v>
      </c>
      <c r="I12" s="1" t="s">
        <v>39</v>
      </c>
      <c r="J12" s="1" t="s">
        <v>40</v>
      </c>
      <c r="K12" s="1" t="s">
        <v>171</v>
      </c>
      <c r="L12" s="1">
        <v>7</v>
      </c>
      <c r="M12" s="1">
        <v>5</v>
      </c>
      <c r="N12" s="1" t="s">
        <v>172</v>
      </c>
      <c r="O12" s="1" t="s">
        <v>173</v>
      </c>
      <c r="P12" s="1" t="s">
        <v>174</v>
      </c>
      <c r="Q12" s="1" t="s">
        <v>175</v>
      </c>
      <c r="R12" s="1" t="s">
        <v>176</v>
      </c>
      <c r="S12" s="1" t="s">
        <v>172</v>
      </c>
      <c r="T12" s="1" t="s">
        <v>47</v>
      </c>
      <c r="V12" s="1" t="s">
        <v>170</v>
      </c>
      <c r="W12" s="1" t="s">
        <v>177</v>
      </c>
      <c r="X12" s="1" t="s">
        <v>50</v>
      </c>
      <c r="Y12" s="1" t="s">
        <v>124</v>
      </c>
      <c r="Z12" s="1" t="s">
        <v>178</v>
      </c>
      <c r="AA12" s="1" t="s">
        <v>179</v>
      </c>
      <c r="AC12" s="1" t="s">
        <v>54</v>
      </c>
      <c r="AD12" s="1" t="s">
        <v>55</v>
      </c>
      <c r="AF12" s="1" t="s">
        <v>56</v>
      </c>
      <c r="AG12" s="1" t="s">
        <v>72</v>
      </c>
      <c r="AJ12" s="1" t="s">
        <v>58</v>
      </c>
      <c r="AK12" s="1" t="s">
        <v>73</v>
      </c>
      <c r="AL12" s="1" t="s">
        <v>180</v>
      </c>
      <c r="AM12" s="1" t="s">
        <v>181</v>
      </c>
    </row>
    <row r="13" spans="1:39" x14ac:dyDescent="0.3">
      <c r="A13" s="1" t="str">
        <f>HYPERLINK("https://hsdes.intel.com/resource/14013159002","14013159002")</f>
        <v>14013159002</v>
      </c>
      <c r="B13" s="1" t="s">
        <v>182</v>
      </c>
      <c r="C13" s="1" t="s">
        <v>1035</v>
      </c>
      <c r="F13" s="1" t="s">
        <v>48</v>
      </c>
      <c r="G13" s="1" t="s">
        <v>78</v>
      </c>
      <c r="H13" s="1" t="s">
        <v>38</v>
      </c>
      <c r="I13" s="1" t="s">
        <v>39</v>
      </c>
      <c r="J13" s="1" t="s">
        <v>40</v>
      </c>
      <c r="K13" s="1" t="s">
        <v>183</v>
      </c>
      <c r="L13" s="1">
        <v>40</v>
      </c>
      <c r="M13" s="1">
        <v>35</v>
      </c>
      <c r="N13" s="1" t="s">
        <v>184</v>
      </c>
      <c r="O13" s="1" t="s">
        <v>185</v>
      </c>
      <c r="P13" s="1" t="s">
        <v>186</v>
      </c>
      <c r="Q13" s="1" t="s">
        <v>187</v>
      </c>
      <c r="R13" s="1" t="s">
        <v>188</v>
      </c>
      <c r="S13" s="1" t="s">
        <v>184</v>
      </c>
      <c r="T13" s="1" t="s">
        <v>47</v>
      </c>
      <c r="V13" s="1" t="s">
        <v>48</v>
      </c>
      <c r="W13" s="1" t="s">
        <v>189</v>
      </c>
      <c r="X13" s="1" t="s">
        <v>50</v>
      </c>
      <c r="Y13" s="1" t="s">
        <v>124</v>
      </c>
      <c r="Z13" s="1" t="s">
        <v>190</v>
      </c>
      <c r="AA13" s="1" t="s">
        <v>191</v>
      </c>
      <c r="AC13" s="1" t="s">
        <v>54</v>
      </c>
      <c r="AD13" s="1" t="s">
        <v>55</v>
      </c>
      <c r="AF13" s="1" t="s">
        <v>192</v>
      </c>
      <c r="AG13" s="1" t="s">
        <v>72</v>
      </c>
      <c r="AJ13" s="1" t="s">
        <v>58</v>
      </c>
      <c r="AK13" s="1" t="s">
        <v>73</v>
      </c>
      <c r="AL13" s="1" t="s">
        <v>193</v>
      </c>
      <c r="AM13" s="1" t="s">
        <v>194</v>
      </c>
    </row>
    <row r="14" spans="1:39" x14ac:dyDescent="0.3">
      <c r="A14" s="1" t="str">
        <f>HYPERLINK("https://hsdes.intel.com/resource/14013159008","14013159008")</f>
        <v>14013159008</v>
      </c>
      <c r="B14" s="1" t="s">
        <v>195</v>
      </c>
      <c r="C14" s="1" t="s">
        <v>1035</v>
      </c>
      <c r="F14" s="1" t="s">
        <v>77</v>
      </c>
      <c r="G14" s="1" t="s">
        <v>37</v>
      </c>
      <c r="H14" s="1" t="s">
        <v>38</v>
      </c>
      <c r="I14" s="1" t="s">
        <v>39</v>
      </c>
      <c r="J14" s="1" t="s">
        <v>40</v>
      </c>
      <c r="K14" s="1" t="s">
        <v>196</v>
      </c>
      <c r="L14" s="1">
        <v>90</v>
      </c>
      <c r="M14" s="1">
        <v>15</v>
      </c>
      <c r="N14" s="1" t="s">
        <v>197</v>
      </c>
      <c r="O14" s="1" t="s">
        <v>81</v>
      </c>
      <c r="P14" s="1" t="s">
        <v>198</v>
      </c>
      <c r="Q14" s="1" t="s">
        <v>92</v>
      </c>
      <c r="R14" s="1" t="s">
        <v>199</v>
      </c>
      <c r="S14" s="1" t="s">
        <v>197</v>
      </c>
      <c r="T14" s="1" t="s">
        <v>47</v>
      </c>
      <c r="U14" s="1" t="s">
        <v>85</v>
      </c>
      <c r="V14" s="1" t="s">
        <v>86</v>
      </c>
      <c r="W14" s="1" t="s">
        <v>200</v>
      </c>
      <c r="X14" s="1" t="s">
        <v>50</v>
      </c>
      <c r="Y14" s="1" t="s">
        <v>124</v>
      </c>
      <c r="Z14" s="1" t="s">
        <v>201</v>
      </c>
      <c r="AA14" s="1" t="s">
        <v>202</v>
      </c>
      <c r="AC14" s="1" t="s">
        <v>54</v>
      </c>
      <c r="AD14" s="1" t="s">
        <v>203</v>
      </c>
      <c r="AF14" s="1" t="s">
        <v>204</v>
      </c>
      <c r="AG14" s="1" t="s">
        <v>72</v>
      </c>
      <c r="AJ14" s="1" t="s">
        <v>58</v>
      </c>
      <c r="AK14" s="1" t="s">
        <v>73</v>
      </c>
      <c r="AL14" s="1" t="s">
        <v>205</v>
      </c>
      <c r="AM14" s="1" t="s">
        <v>206</v>
      </c>
    </row>
    <row r="15" spans="1:39" x14ac:dyDescent="0.3">
      <c r="A15" s="1" t="str">
        <f>HYPERLINK("https://hsdes.intel.com/resource/14013159034","14013159034")</f>
        <v>14013159034</v>
      </c>
      <c r="B15" s="1" t="s">
        <v>207</v>
      </c>
      <c r="C15" s="1" t="s">
        <v>1035</v>
      </c>
      <c r="F15" s="1" t="s">
        <v>77</v>
      </c>
      <c r="G15" s="1" t="s">
        <v>115</v>
      </c>
      <c r="H15" s="1" t="s">
        <v>38</v>
      </c>
      <c r="I15" s="1" t="s">
        <v>39</v>
      </c>
      <c r="J15" s="1" t="s">
        <v>40</v>
      </c>
      <c r="K15" s="1" t="s">
        <v>208</v>
      </c>
      <c r="L15" s="1">
        <v>20</v>
      </c>
      <c r="M15" s="1">
        <v>15</v>
      </c>
      <c r="N15" s="1" t="s">
        <v>209</v>
      </c>
      <c r="O15" s="1" t="s">
        <v>81</v>
      </c>
      <c r="P15" s="1" t="s">
        <v>210</v>
      </c>
      <c r="Q15" s="1" t="s">
        <v>211</v>
      </c>
      <c r="R15" s="1" t="s">
        <v>212</v>
      </c>
      <c r="S15" s="1" t="s">
        <v>209</v>
      </c>
      <c r="T15" s="1" t="s">
        <v>47</v>
      </c>
      <c r="U15" s="1" t="s">
        <v>85</v>
      </c>
      <c r="V15" s="1" t="s">
        <v>86</v>
      </c>
      <c r="W15" s="1" t="s">
        <v>213</v>
      </c>
      <c r="X15" s="1" t="s">
        <v>50</v>
      </c>
      <c r="Y15" s="1" t="s">
        <v>214</v>
      </c>
      <c r="Z15" s="1" t="s">
        <v>215</v>
      </c>
      <c r="AA15" s="1" t="s">
        <v>216</v>
      </c>
      <c r="AC15" s="1" t="s">
        <v>54</v>
      </c>
      <c r="AD15" s="1" t="s">
        <v>203</v>
      </c>
      <c r="AF15" s="1" t="s">
        <v>204</v>
      </c>
      <c r="AG15" s="1" t="s">
        <v>72</v>
      </c>
      <c r="AJ15" s="1" t="s">
        <v>58</v>
      </c>
      <c r="AK15" s="1" t="s">
        <v>73</v>
      </c>
      <c r="AL15" s="1" t="s">
        <v>217</v>
      </c>
      <c r="AM15" s="1" t="s">
        <v>218</v>
      </c>
    </row>
    <row r="16" spans="1:39" x14ac:dyDescent="0.3">
      <c r="A16" s="1" t="str">
        <f>HYPERLINK("https://hsdes.intel.com/resource/14013160655","14013160655")</f>
        <v>14013160655</v>
      </c>
      <c r="B16" s="1" t="s">
        <v>219</v>
      </c>
      <c r="C16" s="1" t="s">
        <v>1035</v>
      </c>
      <c r="F16" s="1" t="s">
        <v>48</v>
      </c>
      <c r="G16" s="1" t="s">
        <v>78</v>
      </c>
      <c r="H16" s="1" t="s">
        <v>38</v>
      </c>
      <c r="I16" s="1" t="s">
        <v>39</v>
      </c>
      <c r="J16" s="1" t="s">
        <v>40</v>
      </c>
      <c r="K16" s="1" t="s">
        <v>208</v>
      </c>
      <c r="L16" s="1">
        <v>40</v>
      </c>
      <c r="M16" s="1">
        <v>35</v>
      </c>
      <c r="N16" s="1" t="s">
        <v>220</v>
      </c>
      <c r="O16" s="1" t="s">
        <v>185</v>
      </c>
      <c r="P16" s="1" t="s">
        <v>221</v>
      </c>
      <c r="Q16" s="1" t="s">
        <v>222</v>
      </c>
      <c r="R16" s="1" t="s">
        <v>223</v>
      </c>
      <c r="S16" s="1" t="s">
        <v>220</v>
      </c>
      <c r="T16" s="1" t="s">
        <v>47</v>
      </c>
      <c r="V16" s="1" t="s">
        <v>48</v>
      </c>
      <c r="W16" s="1" t="s">
        <v>224</v>
      </c>
      <c r="X16" s="1" t="s">
        <v>50</v>
      </c>
      <c r="Y16" s="1" t="s">
        <v>124</v>
      </c>
      <c r="Z16" s="1" t="s">
        <v>225</v>
      </c>
      <c r="AA16" s="1" t="s">
        <v>179</v>
      </c>
      <c r="AC16" s="1" t="s">
        <v>54</v>
      </c>
      <c r="AD16" s="1" t="s">
        <v>55</v>
      </c>
      <c r="AF16" s="1" t="s">
        <v>192</v>
      </c>
      <c r="AG16" s="1" t="s">
        <v>72</v>
      </c>
      <c r="AJ16" s="1" t="s">
        <v>58</v>
      </c>
      <c r="AK16" s="1" t="s">
        <v>73</v>
      </c>
      <c r="AL16" s="1" t="s">
        <v>226</v>
      </c>
      <c r="AM16" s="1" t="s">
        <v>227</v>
      </c>
    </row>
    <row r="17" spans="1:39" x14ac:dyDescent="0.3">
      <c r="A17" s="1" t="str">
        <f>HYPERLINK("https://hsdes.intel.com/resource/14013160688","14013160688")</f>
        <v>14013160688</v>
      </c>
      <c r="B17" s="1" t="s">
        <v>228</v>
      </c>
      <c r="C17" s="1" t="s">
        <v>1035</v>
      </c>
      <c r="F17" s="1" t="s">
        <v>48</v>
      </c>
      <c r="G17" s="1" t="s">
        <v>115</v>
      </c>
      <c r="H17" s="1" t="s">
        <v>38</v>
      </c>
      <c r="I17" s="1" t="s">
        <v>39</v>
      </c>
      <c r="J17" s="1" t="s">
        <v>40</v>
      </c>
      <c r="K17" s="1" t="s">
        <v>171</v>
      </c>
      <c r="L17" s="1">
        <v>25</v>
      </c>
      <c r="M17" s="1">
        <v>17</v>
      </c>
      <c r="N17" s="1" t="s">
        <v>229</v>
      </c>
      <c r="O17" s="1" t="s">
        <v>230</v>
      </c>
      <c r="P17" s="1" t="s">
        <v>231</v>
      </c>
      <c r="Q17" s="1" t="s">
        <v>232</v>
      </c>
      <c r="R17" s="1" t="s">
        <v>233</v>
      </c>
      <c r="S17" s="1" t="s">
        <v>229</v>
      </c>
      <c r="T17" s="1" t="s">
        <v>47</v>
      </c>
      <c r="V17" s="1" t="s">
        <v>234</v>
      </c>
      <c r="W17" s="1" t="s">
        <v>235</v>
      </c>
      <c r="X17" s="1" t="s">
        <v>50</v>
      </c>
      <c r="Y17" s="1" t="s">
        <v>51</v>
      </c>
      <c r="Z17" s="1" t="s">
        <v>236</v>
      </c>
      <c r="AA17" s="1" t="s">
        <v>237</v>
      </c>
      <c r="AC17" s="1" t="s">
        <v>54</v>
      </c>
      <c r="AD17" s="1" t="s">
        <v>55</v>
      </c>
      <c r="AF17" s="1" t="s">
        <v>204</v>
      </c>
      <c r="AG17" s="1" t="s">
        <v>72</v>
      </c>
      <c r="AJ17" s="1" t="s">
        <v>58</v>
      </c>
      <c r="AK17" s="1" t="s">
        <v>73</v>
      </c>
      <c r="AL17" s="1" t="s">
        <v>238</v>
      </c>
      <c r="AM17" s="1" t="s">
        <v>239</v>
      </c>
    </row>
    <row r="18" spans="1:39" x14ac:dyDescent="0.3">
      <c r="A18" s="1" t="str">
        <f>HYPERLINK("https://hsdes.intel.com/resource/14013160691","14013160691")</f>
        <v>14013160691</v>
      </c>
      <c r="B18" s="1" t="s">
        <v>240</v>
      </c>
      <c r="C18" s="1" t="s">
        <v>1035</v>
      </c>
      <c r="F18" s="1" t="s">
        <v>48</v>
      </c>
      <c r="G18" s="1" t="s">
        <v>115</v>
      </c>
      <c r="H18" s="1" t="s">
        <v>38</v>
      </c>
      <c r="I18" s="1" t="s">
        <v>39</v>
      </c>
      <c r="J18" s="1" t="s">
        <v>40</v>
      </c>
      <c r="K18" s="1" t="s">
        <v>171</v>
      </c>
      <c r="L18" s="1">
        <v>25</v>
      </c>
      <c r="M18" s="1">
        <v>17</v>
      </c>
      <c r="N18" s="1" t="s">
        <v>241</v>
      </c>
      <c r="O18" s="1" t="s">
        <v>230</v>
      </c>
      <c r="P18" s="1" t="s">
        <v>242</v>
      </c>
      <c r="Q18" s="1" t="s">
        <v>232</v>
      </c>
      <c r="R18" s="1" t="s">
        <v>243</v>
      </c>
      <c r="S18" s="1" t="s">
        <v>241</v>
      </c>
      <c r="T18" s="1" t="s">
        <v>47</v>
      </c>
      <c r="V18" s="1" t="s">
        <v>234</v>
      </c>
      <c r="W18" s="1" t="s">
        <v>244</v>
      </c>
      <c r="X18" s="1" t="s">
        <v>50</v>
      </c>
      <c r="Y18" s="1" t="s">
        <v>51</v>
      </c>
      <c r="Z18" s="1" t="s">
        <v>236</v>
      </c>
      <c r="AA18" s="1" t="s">
        <v>237</v>
      </c>
      <c r="AC18" s="1" t="s">
        <v>54</v>
      </c>
      <c r="AD18" s="1" t="s">
        <v>55</v>
      </c>
      <c r="AF18" s="1" t="s">
        <v>204</v>
      </c>
      <c r="AG18" s="1" t="s">
        <v>72</v>
      </c>
      <c r="AJ18" s="1" t="s">
        <v>58</v>
      </c>
      <c r="AK18" s="1" t="s">
        <v>73</v>
      </c>
      <c r="AL18" s="1" t="s">
        <v>245</v>
      </c>
      <c r="AM18" s="1" t="s">
        <v>246</v>
      </c>
    </row>
    <row r="19" spans="1:39" x14ac:dyDescent="0.3">
      <c r="A19" s="1" t="str">
        <f>HYPERLINK("https://hsdes.intel.com/resource/14013160847","14013160847")</f>
        <v>14013160847</v>
      </c>
      <c r="B19" s="1" t="s">
        <v>247</v>
      </c>
      <c r="C19" s="1" t="s">
        <v>1035</v>
      </c>
      <c r="F19" s="1" t="s">
        <v>248</v>
      </c>
      <c r="G19" s="1" t="s">
        <v>115</v>
      </c>
      <c r="H19" s="1" t="s">
        <v>38</v>
      </c>
      <c r="I19" s="1" t="s">
        <v>39</v>
      </c>
      <c r="J19" s="1" t="s">
        <v>40</v>
      </c>
      <c r="K19" s="1" t="s">
        <v>249</v>
      </c>
      <c r="L19" s="1">
        <v>15</v>
      </c>
      <c r="M19" s="1">
        <v>10</v>
      </c>
      <c r="N19" s="1" t="s">
        <v>250</v>
      </c>
      <c r="O19" s="1" t="s">
        <v>251</v>
      </c>
      <c r="P19" s="1" t="s">
        <v>252</v>
      </c>
      <c r="Q19" s="1" t="s">
        <v>253</v>
      </c>
      <c r="R19" s="1" t="s">
        <v>254</v>
      </c>
      <c r="S19" s="1" t="s">
        <v>250</v>
      </c>
      <c r="T19" s="1" t="s">
        <v>47</v>
      </c>
      <c r="V19" s="1" t="s">
        <v>234</v>
      </c>
      <c r="W19" s="1" t="s">
        <v>255</v>
      </c>
      <c r="X19" s="1" t="s">
        <v>50</v>
      </c>
      <c r="Y19" s="1" t="s">
        <v>164</v>
      </c>
      <c r="Z19" s="1" t="s">
        <v>256</v>
      </c>
      <c r="AA19" s="1" t="s">
        <v>257</v>
      </c>
      <c r="AC19" s="1" t="s">
        <v>54</v>
      </c>
      <c r="AD19" s="1" t="s">
        <v>258</v>
      </c>
      <c r="AF19" s="1" t="s">
        <v>56</v>
      </c>
      <c r="AG19" s="1" t="s">
        <v>72</v>
      </c>
      <c r="AJ19" s="1" t="s">
        <v>58</v>
      </c>
      <c r="AK19" s="1" t="s">
        <v>259</v>
      </c>
      <c r="AL19" s="1" t="s">
        <v>260</v>
      </c>
      <c r="AM19" s="1" t="s">
        <v>261</v>
      </c>
    </row>
    <row r="20" spans="1:39" x14ac:dyDescent="0.3">
      <c r="A20" s="1" t="str">
        <f>HYPERLINK("https://hsdes.intel.com/resource/14013160880","14013160880")</f>
        <v>14013160880</v>
      </c>
      <c r="B20" s="1" t="s">
        <v>262</v>
      </c>
      <c r="C20" s="1" t="s">
        <v>1035</v>
      </c>
      <c r="E20" s="1" t="s">
        <v>39</v>
      </c>
      <c r="F20" s="1" t="s">
        <v>48</v>
      </c>
      <c r="G20" s="1" t="s">
        <v>115</v>
      </c>
      <c r="H20" s="1" t="s">
        <v>38</v>
      </c>
      <c r="I20" s="1" t="s">
        <v>39</v>
      </c>
      <c r="J20" s="1" t="s">
        <v>40</v>
      </c>
      <c r="K20" s="1" t="s">
        <v>171</v>
      </c>
      <c r="L20" s="1">
        <v>12</v>
      </c>
      <c r="M20" s="1">
        <v>10</v>
      </c>
      <c r="N20" s="1" t="s">
        <v>263</v>
      </c>
      <c r="O20" s="1" t="s">
        <v>230</v>
      </c>
      <c r="P20" s="1" t="s">
        <v>264</v>
      </c>
      <c r="Q20" s="1" t="s">
        <v>265</v>
      </c>
      <c r="R20" s="1" t="s">
        <v>266</v>
      </c>
      <c r="S20" s="1" t="s">
        <v>263</v>
      </c>
      <c r="T20" s="1" t="s">
        <v>47</v>
      </c>
      <c r="V20" s="1" t="s">
        <v>234</v>
      </c>
      <c r="W20" s="1" t="s">
        <v>267</v>
      </c>
      <c r="X20" s="1" t="s">
        <v>50</v>
      </c>
      <c r="Y20" s="1" t="s">
        <v>124</v>
      </c>
      <c r="Z20" s="1" t="s">
        <v>268</v>
      </c>
      <c r="AA20" s="1" t="s">
        <v>269</v>
      </c>
      <c r="AC20" s="1" t="s">
        <v>54</v>
      </c>
      <c r="AD20" s="1" t="s">
        <v>55</v>
      </c>
      <c r="AF20" s="1" t="s">
        <v>56</v>
      </c>
      <c r="AG20" s="1" t="s">
        <v>57</v>
      </c>
      <c r="AJ20" s="1" t="s">
        <v>58</v>
      </c>
      <c r="AK20" s="1" t="s">
        <v>73</v>
      </c>
      <c r="AL20" s="1" t="s">
        <v>270</v>
      </c>
      <c r="AM20" s="1" t="s">
        <v>271</v>
      </c>
    </row>
    <row r="21" spans="1:39" x14ac:dyDescent="0.3">
      <c r="A21" s="1" t="str">
        <f>HYPERLINK("https://hsdes.intel.com/resource/14013160932","14013160932")</f>
        <v>14013160932</v>
      </c>
      <c r="B21" s="1" t="s">
        <v>272</v>
      </c>
      <c r="C21" s="1" t="s">
        <v>1035</v>
      </c>
      <c r="F21" s="1" t="s">
        <v>48</v>
      </c>
      <c r="G21" s="1" t="s">
        <v>63</v>
      </c>
      <c r="H21" s="1" t="s">
        <v>38</v>
      </c>
      <c r="I21" s="1" t="s">
        <v>39</v>
      </c>
      <c r="J21" s="1" t="s">
        <v>40</v>
      </c>
      <c r="K21" s="1" t="s">
        <v>273</v>
      </c>
      <c r="L21" s="1">
        <v>50</v>
      </c>
      <c r="M21" s="1">
        <v>15</v>
      </c>
      <c r="N21" s="1" t="s">
        <v>274</v>
      </c>
      <c r="O21" s="1" t="s">
        <v>185</v>
      </c>
      <c r="P21" s="1" t="s">
        <v>275</v>
      </c>
      <c r="Q21" s="1" t="s">
        <v>276</v>
      </c>
      <c r="R21" s="1" t="s">
        <v>277</v>
      </c>
      <c r="S21" s="1" t="s">
        <v>274</v>
      </c>
      <c r="T21" s="1" t="s">
        <v>47</v>
      </c>
      <c r="V21" s="1" t="s">
        <v>48</v>
      </c>
      <c r="W21" s="1" t="s">
        <v>278</v>
      </c>
      <c r="X21" s="1" t="s">
        <v>50</v>
      </c>
      <c r="Y21" s="1" t="s">
        <v>124</v>
      </c>
      <c r="Z21" s="1" t="s">
        <v>279</v>
      </c>
      <c r="AA21" s="1" t="s">
        <v>280</v>
      </c>
      <c r="AC21" s="1" t="s">
        <v>54</v>
      </c>
      <c r="AD21" s="1" t="s">
        <v>55</v>
      </c>
      <c r="AF21" s="1" t="s">
        <v>204</v>
      </c>
      <c r="AG21" s="1" t="s">
        <v>57</v>
      </c>
      <c r="AJ21" s="1" t="s">
        <v>58</v>
      </c>
      <c r="AK21" s="1" t="s">
        <v>73</v>
      </c>
      <c r="AL21" s="1" t="s">
        <v>281</v>
      </c>
      <c r="AM21" s="1" t="s">
        <v>282</v>
      </c>
    </row>
    <row r="22" spans="1:39" x14ac:dyDescent="0.3">
      <c r="A22" s="1" t="str">
        <f>HYPERLINK("https://hsdes.intel.com/resource/14013161312","14013161312")</f>
        <v>14013161312</v>
      </c>
      <c r="B22" s="1" t="s">
        <v>283</v>
      </c>
      <c r="C22" s="1" t="s">
        <v>1035</v>
      </c>
      <c r="F22" s="1" t="s">
        <v>77</v>
      </c>
      <c r="G22" s="1" t="s">
        <v>115</v>
      </c>
      <c r="H22" s="1" t="s">
        <v>38</v>
      </c>
      <c r="I22" s="1" t="s">
        <v>39</v>
      </c>
      <c r="J22" s="1" t="s">
        <v>40</v>
      </c>
      <c r="K22" s="1" t="s">
        <v>284</v>
      </c>
      <c r="L22" s="1">
        <v>5</v>
      </c>
      <c r="M22" s="1">
        <v>3</v>
      </c>
      <c r="N22" s="1" t="s">
        <v>285</v>
      </c>
      <c r="O22" s="1" t="s">
        <v>81</v>
      </c>
      <c r="P22" s="1" t="s">
        <v>286</v>
      </c>
      <c r="Q22" s="1" t="s">
        <v>287</v>
      </c>
      <c r="R22" s="1" t="s">
        <v>288</v>
      </c>
      <c r="S22" s="1" t="s">
        <v>285</v>
      </c>
      <c r="T22" s="1" t="s">
        <v>47</v>
      </c>
      <c r="U22" s="1" t="s">
        <v>85</v>
      </c>
      <c r="V22" s="1" t="s">
        <v>86</v>
      </c>
      <c r="W22" s="1" t="s">
        <v>289</v>
      </c>
      <c r="X22" s="1" t="s">
        <v>50</v>
      </c>
      <c r="Y22" s="1" t="s">
        <v>51</v>
      </c>
      <c r="Z22" s="1" t="s">
        <v>290</v>
      </c>
      <c r="AA22" s="1" t="s">
        <v>291</v>
      </c>
      <c r="AC22" s="1" t="s">
        <v>54</v>
      </c>
      <c r="AD22" s="1" t="s">
        <v>55</v>
      </c>
      <c r="AF22" s="1" t="s">
        <v>56</v>
      </c>
      <c r="AG22" s="1" t="s">
        <v>57</v>
      </c>
      <c r="AJ22" s="1" t="s">
        <v>58</v>
      </c>
      <c r="AK22" s="1" t="s">
        <v>73</v>
      </c>
      <c r="AL22" s="1" t="s">
        <v>292</v>
      </c>
      <c r="AM22" s="1" t="s">
        <v>293</v>
      </c>
    </row>
    <row r="23" spans="1:39" x14ac:dyDescent="0.3">
      <c r="A23" s="1" t="str">
        <f>HYPERLINK("https://hsdes.intel.com/resource/14013162374","14013162374")</f>
        <v>14013162374</v>
      </c>
      <c r="B23" s="1" t="s">
        <v>294</v>
      </c>
      <c r="C23" s="1" t="s">
        <v>1035</v>
      </c>
      <c r="F23" s="1" t="s">
        <v>48</v>
      </c>
      <c r="G23" s="1" t="s">
        <v>115</v>
      </c>
      <c r="H23" s="1" t="s">
        <v>38</v>
      </c>
      <c r="I23" s="1" t="s">
        <v>39</v>
      </c>
      <c r="J23" s="1" t="s">
        <v>40</v>
      </c>
      <c r="K23" s="1" t="s">
        <v>171</v>
      </c>
      <c r="L23" s="1">
        <v>15</v>
      </c>
      <c r="M23" s="1">
        <v>10</v>
      </c>
      <c r="N23" s="1" t="s">
        <v>295</v>
      </c>
      <c r="O23" s="1" t="s">
        <v>230</v>
      </c>
      <c r="P23" s="1" t="s">
        <v>296</v>
      </c>
      <c r="Q23" s="1" t="s">
        <v>297</v>
      </c>
      <c r="R23" s="1" t="s">
        <v>298</v>
      </c>
      <c r="S23" s="1" t="s">
        <v>295</v>
      </c>
      <c r="T23" s="1" t="s">
        <v>47</v>
      </c>
      <c r="V23" s="1" t="s">
        <v>234</v>
      </c>
      <c r="W23" s="1" t="s">
        <v>299</v>
      </c>
      <c r="X23" s="1" t="s">
        <v>50</v>
      </c>
      <c r="Y23" s="1" t="s">
        <v>164</v>
      </c>
      <c r="Z23" s="1" t="s">
        <v>300</v>
      </c>
      <c r="AA23" s="1" t="s">
        <v>301</v>
      </c>
      <c r="AC23" s="1" t="s">
        <v>54</v>
      </c>
      <c r="AD23" s="1" t="s">
        <v>55</v>
      </c>
      <c r="AF23" s="1" t="s">
        <v>56</v>
      </c>
      <c r="AG23" s="1" t="s">
        <v>72</v>
      </c>
      <c r="AJ23" s="1" t="s">
        <v>58</v>
      </c>
      <c r="AK23" s="1" t="s">
        <v>73</v>
      </c>
      <c r="AL23" s="1" t="s">
        <v>302</v>
      </c>
      <c r="AM23" s="1" t="s">
        <v>303</v>
      </c>
    </row>
    <row r="24" spans="1:39" x14ac:dyDescent="0.3">
      <c r="A24" s="1" t="str">
        <f>HYPERLINK("https://hsdes.intel.com/resource/14013162379","14013162379")</f>
        <v>14013162379</v>
      </c>
      <c r="B24" s="1" t="s">
        <v>304</v>
      </c>
      <c r="C24" s="1" t="s">
        <v>1035</v>
      </c>
      <c r="F24" s="1" t="s">
        <v>48</v>
      </c>
      <c r="G24" s="1" t="s">
        <v>115</v>
      </c>
      <c r="H24" s="1" t="s">
        <v>38</v>
      </c>
      <c r="I24" s="1" t="s">
        <v>39</v>
      </c>
      <c r="J24" s="1" t="s">
        <v>40</v>
      </c>
      <c r="K24" s="1" t="s">
        <v>171</v>
      </c>
      <c r="L24" s="1">
        <v>15</v>
      </c>
      <c r="M24" s="1">
        <v>10</v>
      </c>
      <c r="N24" s="1" t="s">
        <v>305</v>
      </c>
      <c r="O24" s="1" t="s">
        <v>230</v>
      </c>
      <c r="P24" s="1" t="s">
        <v>296</v>
      </c>
      <c r="Q24" s="1" t="s">
        <v>265</v>
      </c>
      <c r="R24" s="1" t="s">
        <v>298</v>
      </c>
      <c r="S24" s="1" t="s">
        <v>305</v>
      </c>
      <c r="T24" s="1" t="s">
        <v>47</v>
      </c>
      <c r="V24" s="1" t="s">
        <v>234</v>
      </c>
      <c r="W24" s="1" t="s">
        <v>306</v>
      </c>
      <c r="X24" s="1" t="s">
        <v>50</v>
      </c>
      <c r="Y24" s="1" t="s">
        <v>164</v>
      </c>
      <c r="Z24" s="1" t="s">
        <v>300</v>
      </c>
      <c r="AA24" s="1" t="s">
        <v>301</v>
      </c>
      <c r="AC24" s="1" t="s">
        <v>54</v>
      </c>
      <c r="AD24" s="1" t="s">
        <v>55</v>
      </c>
      <c r="AF24" s="1" t="s">
        <v>56</v>
      </c>
      <c r="AG24" s="1" t="s">
        <v>72</v>
      </c>
      <c r="AJ24" s="1" t="s">
        <v>58</v>
      </c>
      <c r="AK24" s="1" t="s">
        <v>73</v>
      </c>
      <c r="AL24" s="1" t="s">
        <v>307</v>
      </c>
      <c r="AM24" s="1" t="s">
        <v>308</v>
      </c>
    </row>
    <row r="25" spans="1:39" x14ac:dyDescent="0.3">
      <c r="A25" s="1" t="str">
        <f>HYPERLINK("https://hsdes.intel.com/resource/14013163171","14013163171")</f>
        <v>14013163171</v>
      </c>
      <c r="B25" s="1" t="s">
        <v>309</v>
      </c>
      <c r="C25" s="1" t="s">
        <v>1035</v>
      </c>
      <c r="F25" s="1" t="s">
        <v>48</v>
      </c>
      <c r="G25" s="1" t="s">
        <v>78</v>
      </c>
      <c r="H25" s="1" t="s">
        <v>38</v>
      </c>
      <c r="I25" s="1" t="s">
        <v>39</v>
      </c>
      <c r="J25" s="1" t="s">
        <v>40</v>
      </c>
      <c r="K25" s="1" t="s">
        <v>310</v>
      </c>
      <c r="L25" s="1">
        <v>40</v>
      </c>
      <c r="M25" s="1">
        <v>30</v>
      </c>
      <c r="N25" s="1" t="s">
        <v>311</v>
      </c>
      <c r="O25" s="1" t="s">
        <v>185</v>
      </c>
      <c r="P25" s="1" t="s">
        <v>312</v>
      </c>
      <c r="Q25" s="1" t="s">
        <v>222</v>
      </c>
      <c r="R25" s="1" t="s">
        <v>313</v>
      </c>
      <c r="S25" s="1" t="s">
        <v>311</v>
      </c>
      <c r="T25" s="1" t="s">
        <v>47</v>
      </c>
      <c r="V25" s="1" t="s">
        <v>48</v>
      </c>
      <c r="W25" s="1" t="s">
        <v>314</v>
      </c>
      <c r="X25" s="1" t="s">
        <v>50</v>
      </c>
      <c r="Y25" s="1" t="s">
        <v>124</v>
      </c>
      <c r="Z25" s="1" t="s">
        <v>315</v>
      </c>
      <c r="AA25" s="1" t="s">
        <v>316</v>
      </c>
      <c r="AC25" s="1" t="s">
        <v>54</v>
      </c>
      <c r="AD25" s="1" t="s">
        <v>55</v>
      </c>
      <c r="AF25" s="1" t="s">
        <v>192</v>
      </c>
      <c r="AG25" s="1" t="s">
        <v>72</v>
      </c>
      <c r="AJ25" s="1" t="s">
        <v>58</v>
      </c>
      <c r="AK25" s="1" t="s">
        <v>73</v>
      </c>
      <c r="AL25" s="1" t="s">
        <v>317</v>
      </c>
      <c r="AM25" s="1" t="s">
        <v>318</v>
      </c>
    </row>
    <row r="26" spans="1:39" x14ac:dyDescent="0.3">
      <c r="A26" s="1" t="str">
        <f>HYPERLINK("https://hsdes.intel.com/resource/14013163310","14013163310")</f>
        <v>14013163310</v>
      </c>
      <c r="B26" s="1" t="s">
        <v>319</v>
      </c>
      <c r="C26" s="1" t="s">
        <v>1035</v>
      </c>
      <c r="F26" s="1" t="s">
        <v>77</v>
      </c>
      <c r="G26" s="1" t="s">
        <v>115</v>
      </c>
      <c r="H26" s="1" t="s">
        <v>38</v>
      </c>
      <c r="I26" s="1" t="s">
        <v>39</v>
      </c>
      <c r="J26" s="1" t="s">
        <v>40</v>
      </c>
      <c r="K26" s="1" t="s">
        <v>284</v>
      </c>
      <c r="L26" s="1">
        <v>15</v>
      </c>
      <c r="M26" s="1">
        <v>10</v>
      </c>
      <c r="N26" s="1" t="s">
        <v>320</v>
      </c>
      <c r="O26" s="1" t="s">
        <v>81</v>
      </c>
      <c r="P26" s="1" t="s">
        <v>321</v>
      </c>
      <c r="Q26" s="1" t="s">
        <v>92</v>
      </c>
      <c r="R26" s="1" t="s">
        <v>322</v>
      </c>
      <c r="S26" s="1" t="s">
        <v>320</v>
      </c>
      <c r="T26" s="1" t="s">
        <v>154</v>
      </c>
      <c r="U26" s="1" t="s">
        <v>85</v>
      </c>
      <c r="V26" s="1" t="s">
        <v>86</v>
      </c>
      <c r="W26" s="1" t="s">
        <v>323</v>
      </c>
      <c r="X26" s="1" t="s">
        <v>50</v>
      </c>
      <c r="Y26" s="1" t="s">
        <v>214</v>
      </c>
      <c r="Z26" s="1" t="s">
        <v>125</v>
      </c>
      <c r="AA26" s="1" t="s">
        <v>324</v>
      </c>
      <c r="AC26" s="1" t="s">
        <v>54</v>
      </c>
      <c r="AD26" s="1" t="s">
        <v>55</v>
      </c>
      <c r="AF26" s="1" t="s">
        <v>56</v>
      </c>
      <c r="AG26" s="1" t="s">
        <v>57</v>
      </c>
      <c r="AJ26" s="1" t="s">
        <v>58</v>
      </c>
      <c r="AK26" s="1" t="s">
        <v>73</v>
      </c>
      <c r="AL26" s="1" t="s">
        <v>325</v>
      </c>
      <c r="AM26" s="1" t="s">
        <v>326</v>
      </c>
    </row>
    <row r="27" spans="1:39" x14ac:dyDescent="0.3">
      <c r="A27" s="1" t="str">
        <f>HYPERLINK("https://hsdes.intel.com/resource/14013165299","14013165299")</f>
        <v>14013165299</v>
      </c>
      <c r="B27" s="1" t="s">
        <v>327</v>
      </c>
      <c r="C27" s="1" t="s">
        <v>1035</v>
      </c>
      <c r="F27" s="1" t="s">
        <v>77</v>
      </c>
      <c r="G27" s="1" t="s">
        <v>115</v>
      </c>
      <c r="H27" s="1" t="s">
        <v>38</v>
      </c>
      <c r="I27" s="1" t="s">
        <v>39</v>
      </c>
      <c r="J27" s="1" t="s">
        <v>40</v>
      </c>
      <c r="K27" s="1" t="s">
        <v>196</v>
      </c>
      <c r="L27" s="1">
        <v>45</v>
      </c>
      <c r="M27" s="1">
        <v>10</v>
      </c>
      <c r="N27" s="1" t="s">
        <v>328</v>
      </c>
      <c r="O27" s="1" t="s">
        <v>81</v>
      </c>
      <c r="P27" s="1" t="s">
        <v>329</v>
      </c>
      <c r="Q27" s="1" t="s">
        <v>330</v>
      </c>
      <c r="R27" s="1">
        <v>14011238041</v>
      </c>
      <c r="S27" s="1" t="s">
        <v>328</v>
      </c>
      <c r="T27" s="1" t="s">
        <v>47</v>
      </c>
      <c r="U27" s="1" t="s">
        <v>85</v>
      </c>
      <c r="V27" s="1" t="s">
        <v>86</v>
      </c>
      <c r="W27" s="1" t="s">
        <v>331</v>
      </c>
      <c r="X27" s="1" t="s">
        <v>50</v>
      </c>
      <c r="Y27" s="1" t="s">
        <v>124</v>
      </c>
      <c r="Z27" s="1" t="s">
        <v>332</v>
      </c>
      <c r="AA27" s="1" t="s">
        <v>333</v>
      </c>
      <c r="AC27" s="1" t="s">
        <v>54</v>
      </c>
      <c r="AD27" s="1" t="s">
        <v>55</v>
      </c>
      <c r="AF27" s="1" t="s">
        <v>56</v>
      </c>
      <c r="AG27" s="1" t="s">
        <v>57</v>
      </c>
      <c r="AJ27" s="1" t="s">
        <v>58</v>
      </c>
      <c r="AK27" s="1" t="s">
        <v>73</v>
      </c>
      <c r="AL27" s="1" t="s">
        <v>327</v>
      </c>
      <c r="AM27" s="1" t="s">
        <v>334</v>
      </c>
    </row>
    <row r="28" spans="1:39" x14ac:dyDescent="0.3">
      <c r="A28" s="1" t="str">
        <f>HYPERLINK("https://hsdes.intel.com/resource/14013169069","14013169069")</f>
        <v>14013169069</v>
      </c>
      <c r="B28" s="1" t="s">
        <v>335</v>
      </c>
      <c r="C28" s="1" t="s">
        <v>1035</v>
      </c>
      <c r="F28" s="1" t="s">
        <v>170</v>
      </c>
      <c r="G28" s="1" t="s">
        <v>37</v>
      </c>
      <c r="H28" s="1" t="s">
        <v>38</v>
      </c>
      <c r="I28" s="1" t="s">
        <v>39</v>
      </c>
      <c r="J28" s="1" t="s">
        <v>40</v>
      </c>
      <c r="K28" s="1" t="s">
        <v>336</v>
      </c>
      <c r="L28" s="1">
        <v>60</v>
      </c>
      <c r="M28" s="1">
        <v>35</v>
      </c>
      <c r="N28" s="1" t="s">
        <v>337</v>
      </c>
      <c r="O28" s="1" t="s">
        <v>338</v>
      </c>
      <c r="P28" s="1" t="s">
        <v>339</v>
      </c>
      <c r="Q28" s="1" t="s">
        <v>340</v>
      </c>
      <c r="R28" s="1" t="s">
        <v>341</v>
      </c>
      <c r="S28" s="1" t="s">
        <v>337</v>
      </c>
      <c r="T28" s="1" t="s">
        <v>47</v>
      </c>
      <c r="V28" s="1" t="s">
        <v>170</v>
      </c>
      <c r="W28" s="1" t="s">
        <v>342</v>
      </c>
      <c r="X28" s="1" t="s">
        <v>50</v>
      </c>
      <c r="Y28" s="1" t="s">
        <v>51</v>
      </c>
      <c r="Z28" s="1" t="s">
        <v>343</v>
      </c>
      <c r="AA28" s="1" t="s">
        <v>344</v>
      </c>
      <c r="AC28" s="1" t="s">
        <v>54</v>
      </c>
      <c r="AD28" s="1" t="s">
        <v>55</v>
      </c>
      <c r="AF28" s="1" t="s">
        <v>192</v>
      </c>
      <c r="AG28" s="1" t="s">
        <v>72</v>
      </c>
      <c r="AJ28" s="1" t="s">
        <v>58</v>
      </c>
      <c r="AK28" s="1" t="s">
        <v>73</v>
      </c>
      <c r="AL28" s="1" t="s">
        <v>345</v>
      </c>
      <c r="AM28" s="1" t="s">
        <v>346</v>
      </c>
    </row>
    <row r="29" spans="1:39" x14ac:dyDescent="0.3">
      <c r="A29" s="1" t="str">
        <f>HYPERLINK("https://hsdes.intel.com/resource/14013172845","14013172845")</f>
        <v>14013172845</v>
      </c>
      <c r="B29" s="1" t="s">
        <v>347</v>
      </c>
      <c r="C29" s="1" t="s">
        <v>1035</v>
      </c>
      <c r="F29" s="1" t="s">
        <v>48</v>
      </c>
      <c r="G29" s="1" t="s">
        <v>78</v>
      </c>
      <c r="H29" s="1" t="s">
        <v>38</v>
      </c>
      <c r="I29" s="1" t="s">
        <v>39</v>
      </c>
      <c r="J29" s="1" t="s">
        <v>40</v>
      </c>
      <c r="K29" s="1" t="s">
        <v>183</v>
      </c>
      <c r="L29" s="1">
        <v>20</v>
      </c>
      <c r="M29" s="1">
        <v>10</v>
      </c>
      <c r="N29" s="1" t="s">
        <v>348</v>
      </c>
      <c r="O29" s="1" t="s">
        <v>185</v>
      </c>
      <c r="P29" s="1" t="s">
        <v>349</v>
      </c>
      <c r="Q29" s="1" t="s">
        <v>350</v>
      </c>
      <c r="R29" s="1" t="s">
        <v>351</v>
      </c>
      <c r="S29" s="1" t="s">
        <v>348</v>
      </c>
      <c r="T29" s="1" t="s">
        <v>47</v>
      </c>
      <c r="V29" s="1" t="s">
        <v>48</v>
      </c>
      <c r="W29" s="1" t="s">
        <v>352</v>
      </c>
      <c r="X29" s="1" t="s">
        <v>50</v>
      </c>
      <c r="Y29" s="1" t="s">
        <v>51</v>
      </c>
      <c r="Z29" s="1" t="s">
        <v>353</v>
      </c>
      <c r="AA29" s="1" t="s">
        <v>354</v>
      </c>
      <c r="AC29" s="1" t="s">
        <v>54</v>
      </c>
      <c r="AD29" s="1" t="s">
        <v>55</v>
      </c>
      <c r="AF29" s="1" t="s">
        <v>56</v>
      </c>
      <c r="AG29" s="1" t="s">
        <v>72</v>
      </c>
      <c r="AJ29" s="1" t="s">
        <v>58</v>
      </c>
      <c r="AK29" s="1" t="s">
        <v>73</v>
      </c>
      <c r="AL29" s="1" t="s">
        <v>355</v>
      </c>
      <c r="AM29" s="1" t="s">
        <v>356</v>
      </c>
    </row>
    <row r="30" spans="1:39" x14ac:dyDescent="0.3">
      <c r="A30" s="1" t="str">
        <f>HYPERLINK("https://hsdes.intel.com/resource/14013173287","14013173287")</f>
        <v>14013173287</v>
      </c>
      <c r="B30" s="1" t="s">
        <v>357</v>
      </c>
      <c r="C30" s="1" t="s">
        <v>1035</v>
      </c>
      <c r="F30" s="1" t="s">
        <v>248</v>
      </c>
      <c r="G30" s="1" t="s">
        <v>37</v>
      </c>
      <c r="H30" s="1" t="s">
        <v>38</v>
      </c>
      <c r="I30" s="1" t="s">
        <v>39</v>
      </c>
      <c r="J30" s="1" t="s">
        <v>40</v>
      </c>
      <c r="K30" s="1" t="s">
        <v>358</v>
      </c>
      <c r="L30" s="1">
        <v>8</v>
      </c>
      <c r="M30" s="1">
        <v>4</v>
      </c>
      <c r="N30" s="1" t="s">
        <v>359</v>
      </c>
      <c r="O30" s="1" t="s">
        <v>251</v>
      </c>
      <c r="P30" s="1" t="s">
        <v>360</v>
      </c>
      <c r="Q30" s="1" t="s">
        <v>361</v>
      </c>
      <c r="R30" s="1" t="s">
        <v>362</v>
      </c>
      <c r="S30" s="1" t="s">
        <v>359</v>
      </c>
      <c r="T30" s="1" t="s">
        <v>47</v>
      </c>
      <c r="V30" s="1" t="s">
        <v>234</v>
      </c>
      <c r="W30" s="1" t="s">
        <v>363</v>
      </c>
      <c r="X30" s="1" t="s">
        <v>50</v>
      </c>
      <c r="Y30" s="1" t="s">
        <v>164</v>
      </c>
      <c r="Z30" s="1" t="s">
        <v>364</v>
      </c>
      <c r="AA30" s="1" t="s">
        <v>365</v>
      </c>
      <c r="AC30" s="1" t="s">
        <v>54</v>
      </c>
      <c r="AD30" s="1" t="s">
        <v>55</v>
      </c>
      <c r="AF30" s="1" t="s">
        <v>56</v>
      </c>
      <c r="AG30" s="1" t="s">
        <v>57</v>
      </c>
      <c r="AJ30" s="1" t="s">
        <v>58</v>
      </c>
      <c r="AK30" s="1" t="s">
        <v>73</v>
      </c>
      <c r="AL30" s="1" t="s">
        <v>366</v>
      </c>
      <c r="AM30" s="1" t="s">
        <v>367</v>
      </c>
    </row>
    <row r="31" spans="1:39" x14ac:dyDescent="0.3">
      <c r="A31" s="1" t="str">
        <f>HYPERLINK("https://hsdes.intel.com/resource/14013175465","14013175465")</f>
        <v>14013175465</v>
      </c>
      <c r="B31" s="1" t="s">
        <v>368</v>
      </c>
      <c r="C31" s="1" t="s">
        <v>1035</v>
      </c>
      <c r="F31" s="1" t="s">
        <v>147</v>
      </c>
      <c r="G31" s="1" t="s">
        <v>37</v>
      </c>
      <c r="H31" s="1" t="s">
        <v>38</v>
      </c>
      <c r="I31" s="1" t="s">
        <v>39</v>
      </c>
      <c r="J31" s="1" t="s">
        <v>40</v>
      </c>
      <c r="K31" s="1" t="s">
        <v>64</v>
      </c>
      <c r="L31" s="1">
        <v>10</v>
      </c>
      <c r="M31" s="1">
        <v>6</v>
      </c>
      <c r="N31" s="1" t="s">
        <v>369</v>
      </c>
      <c r="O31" s="1" t="s">
        <v>150</v>
      </c>
      <c r="P31" s="1" t="s">
        <v>370</v>
      </c>
      <c r="Q31" s="1" t="s">
        <v>371</v>
      </c>
      <c r="R31" s="1" t="s">
        <v>372</v>
      </c>
      <c r="S31" s="1" t="s">
        <v>369</v>
      </c>
      <c r="T31" s="1" t="s">
        <v>154</v>
      </c>
      <c r="U31" s="1" t="s">
        <v>373</v>
      </c>
      <c r="V31" s="1" t="s">
        <v>155</v>
      </c>
      <c r="W31" s="1" t="s">
        <v>374</v>
      </c>
      <c r="X31" s="1" t="s">
        <v>50</v>
      </c>
      <c r="Y31" s="1" t="s">
        <v>51</v>
      </c>
      <c r="Z31" s="1" t="s">
        <v>375</v>
      </c>
      <c r="AA31" s="1" t="s">
        <v>333</v>
      </c>
      <c r="AC31" s="1" t="s">
        <v>54</v>
      </c>
      <c r="AD31" s="1" t="s">
        <v>55</v>
      </c>
      <c r="AF31" s="1" t="s">
        <v>56</v>
      </c>
      <c r="AG31" s="1" t="s">
        <v>57</v>
      </c>
      <c r="AJ31" s="1" t="s">
        <v>58</v>
      </c>
      <c r="AK31" s="1" t="s">
        <v>73</v>
      </c>
      <c r="AL31" s="1" t="s">
        <v>376</v>
      </c>
      <c r="AM31" s="1" t="s">
        <v>377</v>
      </c>
    </row>
    <row r="32" spans="1:39" x14ac:dyDescent="0.3">
      <c r="A32" s="1" t="str">
        <f>HYPERLINK("https://hsdes.intel.com/resource/14013175871","14013175871")</f>
        <v>14013175871</v>
      </c>
      <c r="B32" s="1" t="s">
        <v>378</v>
      </c>
      <c r="C32" s="1" t="s">
        <v>1035</v>
      </c>
      <c r="F32" s="1" t="s">
        <v>170</v>
      </c>
      <c r="G32" s="1" t="s">
        <v>379</v>
      </c>
      <c r="H32" s="1" t="s">
        <v>38</v>
      </c>
      <c r="I32" s="1" t="s">
        <v>39</v>
      </c>
      <c r="J32" s="1" t="s">
        <v>40</v>
      </c>
      <c r="K32" s="1" t="s">
        <v>171</v>
      </c>
      <c r="L32" s="1">
        <v>30</v>
      </c>
      <c r="M32" s="1">
        <v>20</v>
      </c>
      <c r="N32" s="1" t="s">
        <v>380</v>
      </c>
      <c r="O32" s="1" t="s">
        <v>173</v>
      </c>
      <c r="P32" s="1" t="s">
        <v>381</v>
      </c>
      <c r="Q32" s="1" t="s">
        <v>382</v>
      </c>
      <c r="R32" s="1" t="s">
        <v>383</v>
      </c>
      <c r="S32" s="1" t="s">
        <v>380</v>
      </c>
      <c r="T32" s="1" t="s">
        <v>47</v>
      </c>
      <c r="V32" s="1" t="s">
        <v>170</v>
      </c>
      <c r="W32" s="1" t="s">
        <v>384</v>
      </c>
      <c r="X32" s="1" t="s">
        <v>50</v>
      </c>
      <c r="Y32" s="1" t="s">
        <v>124</v>
      </c>
      <c r="Z32" s="1" t="s">
        <v>385</v>
      </c>
      <c r="AA32" s="1" t="s">
        <v>93</v>
      </c>
      <c r="AC32" s="1" t="s">
        <v>54</v>
      </c>
      <c r="AD32" s="1" t="s">
        <v>55</v>
      </c>
      <c r="AF32" s="1" t="s">
        <v>204</v>
      </c>
      <c r="AG32" s="1" t="s">
        <v>72</v>
      </c>
      <c r="AJ32" s="1" t="s">
        <v>58</v>
      </c>
      <c r="AK32" s="1" t="s">
        <v>73</v>
      </c>
      <c r="AL32" s="1" t="s">
        <v>386</v>
      </c>
      <c r="AM32" s="1" t="s">
        <v>387</v>
      </c>
    </row>
    <row r="33" spans="1:39" x14ac:dyDescent="0.3">
      <c r="A33" s="1" t="str">
        <f>HYPERLINK("https://hsdes.intel.com/resource/14013176669","14013176669")</f>
        <v>14013176669</v>
      </c>
      <c r="B33" s="1" t="s">
        <v>388</v>
      </c>
      <c r="C33" s="1" t="s">
        <v>1035</v>
      </c>
      <c r="F33" s="1" t="s">
        <v>48</v>
      </c>
      <c r="G33" s="1" t="s">
        <v>104</v>
      </c>
      <c r="H33" s="1" t="s">
        <v>38</v>
      </c>
      <c r="I33" s="1" t="s">
        <v>39</v>
      </c>
      <c r="J33" s="1" t="s">
        <v>40</v>
      </c>
      <c r="K33" s="1" t="s">
        <v>183</v>
      </c>
      <c r="L33" s="1">
        <v>40</v>
      </c>
      <c r="M33" s="1">
        <v>35</v>
      </c>
      <c r="N33" s="1" t="s">
        <v>389</v>
      </c>
      <c r="O33" s="1" t="s">
        <v>185</v>
      </c>
      <c r="P33" s="1" t="s">
        <v>390</v>
      </c>
      <c r="Q33" s="1" t="s">
        <v>391</v>
      </c>
      <c r="R33" s="1" t="s">
        <v>392</v>
      </c>
      <c r="S33" s="1" t="s">
        <v>389</v>
      </c>
      <c r="T33" s="1" t="s">
        <v>47</v>
      </c>
      <c r="V33" s="1" t="s">
        <v>48</v>
      </c>
      <c r="W33" s="1" t="s">
        <v>393</v>
      </c>
      <c r="X33" s="1" t="s">
        <v>50</v>
      </c>
      <c r="Y33" s="1" t="s">
        <v>124</v>
      </c>
      <c r="Z33" s="1" t="s">
        <v>394</v>
      </c>
      <c r="AA33" s="1" t="s">
        <v>395</v>
      </c>
      <c r="AC33" s="1" t="s">
        <v>54</v>
      </c>
      <c r="AD33" s="1" t="s">
        <v>55</v>
      </c>
      <c r="AF33" s="1" t="s">
        <v>192</v>
      </c>
      <c r="AG33" s="1" t="s">
        <v>72</v>
      </c>
      <c r="AJ33" s="1" t="s">
        <v>58</v>
      </c>
      <c r="AK33" s="1" t="s">
        <v>73</v>
      </c>
      <c r="AL33" s="1" t="s">
        <v>396</v>
      </c>
      <c r="AM33" s="1" t="s">
        <v>397</v>
      </c>
    </row>
    <row r="34" spans="1:39" x14ac:dyDescent="0.3">
      <c r="A34" s="1" t="str">
        <f>HYPERLINK("https://hsdes.intel.com/resource/14013176711","14013176711")</f>
        <v>14013176711</v>
      </c>
      <c r="B34" s="1" t="s">
        <v>398</v>
      </c>
      <c r="C34" s="1" t="s">
        <v>1035</v>
      </c>
      <c r="F34" s="1" t="s">
        <v>36</v>
      </c>
      <c r="G34" s="1" t="s">
        <v>63</v>
      </c>
      <c r="H34" s="1" t="s">
        <v>38</v>
      </c>
      <c r="I34" s="1" t="s">
        <v>39</v>
      </c>
      <c r="J34" s="1" t="s">
        <v>40</v>
      </c>
      <c r="K34" s="1" t="s">
        <v>64</v>
      </c>
      <c r="L34" s="1">
        <v>8</v>
      </c>
      <c r="M34" s="1">
        <v>5</v>
      </c>
      <c r="N34" s="1" t="s">
        <v>399</v>
      </c>
      <c r="O34" s="1" t="s">
        <v>66</v>
      </c>
      <c r="P34" s="1" t="s">
        <v>400</v>
      </c>
      <c r="Q34" s="1" t="s">
        <v>45</v>
      </c>
      <c r="R34" s="1" t="s">
        <v>401</v>
      </c>
      <c r="S34" s="1" t="s">
        <v>399</v>
      </c>
      <c r="T34" s="1" t="s">
        <v>47</v>
      </c>
      <c r="V34" s="1" t="s">
        <v>48</v>
      </c>
      <c r="W34" s="1" t="s">
        <v>402</v>
      </c>
      <c r="X34" s="1" t="s">
        <v>50</v>
      </c>
      <c r="Y34" s="1" t="s">
        <v>51</v>
      </c>
      <c r="Z34" s="1" t="s">
        <v>403</v>
      </c>
      <c r="AA34" s="1" t="s">
        <v>404</v>
      </c>
      <c r="AC34" s="1" t="s">
        <v>54</v>
      </c>
      <c r="AD34" s="1" t="s">
        <v>55</v>
      </c>
      <c r="AF34" s="1" t="s">
        <v>56</v>
      </c>
      <c r="AG34" s="1" t="s">
        <v>57</v>
      </c>
      <c r="AJ34" s="1" t="s">
        <v>58</v>
      </c>
      <c r="AK34" s="1" t="s">
        <v>73</v>
      </c>
      <c r="AL34" s="1" t="s">
        <v>405</v>
      </c>
      <c r="AM34" s="1" t="s">
        <v>406</v>
      </c>
    </row>
    <row r="35" spans="1:39" x14ac:dyDescent="0.3">
      <c r="A35" s="1" t="str">
        <f>HYPERLINK("https://hsdes.intel.com/resource/14013177183","14013177183")</f>
        <v>14013177183</v>
      </c>
      <c r="B35" s="1" t="s">
        <v>407</v>
      </c>
      <c r="C35" s="1" t="s">
        <v>1035</v>
      </c>
      <c r="F35" s="1" t="s">
        <v>170</v>
      </c>
      <c r="G35" s="1" t="s">
        <v>104</v>
      </c>
      <c r="H35" s="1" t="s">
        <v>38</v>
      </c>
      <c r="I35" s="1" t="s">
        <v>39</v>
      </c>
      <c r="J35" s="1" t="s">
        <v>40</v>
      </c>
      <c r="K35" s="1" t="s">
        <v>408</v>
      </c>
      <c r="L35" s="1">
        <v>30</v>
      </c>
      <c r="M35" s="1">
        <v>28</v>
      </c>
      <c r="N35" s="1" t="s">
        <v>409</v>
      </c>
      <c r="O35" s="1" t="s">
        <v>173</v>
      </c>
      <c r="P35" s="1" t="s">
        <v>410</v>
      </c>
      <c r="Q35" s="1" t="s">
        <v>411</v>
      </c>
      <c r="R35" s="1" t="s">
        <v>412</v>
      </c>
      <c r="S35" s="1" t="s">
        <v>409</v>
      </c>
      <c r="T35" s="1" t="s">
        <v>154</v>
      </c>
      <c r="V35" s="1" t="s">
        <v>170</v>
      </c>
      <c r="W35" s="1" t="s">
        <v>413</v>
      </c>
      <c r="X35" s="1" t="s">
        <v>50</v>
      </c>
      <c r="Y35" s="1" t="s">
        <v>124</v>
      </c>
      <c r="Z35" s="1" t="s">
        <v>414</v>
      </c>
      <c r="AA35" s="1" t="s">
        <v>415</v>
      </c>
      <c r="AC35" s="1" t="s">
        <v>54</v>
      </c>
      <c r="AD35" s="1" t="s">
        <v>55</v>
      </c>
      <c r="AF35" s="1" t="s">
        <v>192</v>
      </c>
      <c r="AG35" s="1" t="s">
        <v>72</v>
      </c>
      <c r="AJ35" s="1" t="s">
        <v>58</v>
      </c>
      <c r="AK35" s="1" t="s">
        <v>73</v>
      </c>
      <c r="AL35" s="1" t="s">
        <v>416</v>
      </c>
      <c r="AM35" s="1" t="s">
        <v>417</v>
      </c>
    </row>
    <row r="36" spans="1:39" x14ac:dyDescent="0.3">
      <c r="A36" s="1" t="str">
        <f>HYPERLINK("https://hsdes.intel.com/resource/14013177242","14013177242")</f>
        <v>14013177242</v>
      </c>
      <c r="B36" s="1" t="s">
        <v>418</v>
      </c>
      <c r="C36" s="1" t="s">
        <v>1035</v>
      </c>
      <c r="F36" s="1" t="s">
        <v>170</v>
      </c>
      <c r="G36" s="1" t="s">
        <v>115</v>
      </c>
      <c r="H36" s="1" t="s">
        <v>38</v>
      </c>
      <c r="I36" s="1" t="s">
        <v>39</v>
      </c>
      <c r="J36" s="1" t="s">
        <v>40</v>
      </c>
      <c r="K36" s="1" t="s">
        <v>419</v>
      </c>
      <c r="L36" s="1">
        <v>20</v>
      </c>
      <c r="M36" s="1">
        <v>15</v>
      </c>
      <c r="N36" s="1" t="s">
        <v>420</v>
      </c>
      <c r="O36" s="1" t="s">
        <v>173</v>
      </c>
      <c r="P36" s="1" t="s">
        <v>421</v>
      </c>
      <c r="Q36" s="1" t="s">
        <v>422</v>
      </c>
      <c r="R36" s="1" t="s">
        <v>423</v>
      </c>
      <c r="S36" s="1" t="s">
        <v>420</v>
      </c>
      <c r="T36" s="1" t="s">
        <v>154</v>
      </c>
      <c r="V36" s="1" t="s">
        <v>170</v>
      </c>
      <c r="W36" s="1" t="s">
        <v>424</v>
      </c>
      <c r="X36" s="1" t="s">
        <v>50</v>
      </c>
      <c r="Y36" s="1" t="s">
        <v>51</v>
      </c>
      <c r="Z36" s="1" t="s">
        <v>425</v>
      </c>
      <c r="AA36" s="1" t="s">
        <v>426</v>
      </c>
      <c r="AC36" s="1" t="s">
        <v>54</v>
      </c>
      <c r="AD36" s="1" t="s">
        <v>203</v>
      </c>
      <c r="AF36" s="1" t="s">
        <v>204</v>
      </c>
      <c r="AG36" s="1" t="s">
        <v>72</v>
      </c>
      <c r="AJ36" s="1" t="s">
        <v>58</v>
      </c>
      <c r="AK36" s="1" t="s">
        <v>73</v>
      </c>
      <c r="AL36" s="1" t="s">
        <v>418</v>
      </c>
      <c r="AM36" s="1" t="s">
        <v>427</v>
      </c>
    </row>
    <row r="37" spans="1:39" x14ac:dyDescent="0.3">
      <c r="A37" s="1" t="str">
        <f>HYPERLINK("https://hsdes.intel.com/resource/14013177245","14013177245")</f>
        <v>14013177245</v>
      </c>
      <c r="B37" s="1" t="s">
        <v>428</v>
      </c>
      <c r="C37" s="1" t="s">
        <v>1035</v>
      </c>
      <c r="F37" s="1" t="s">
        <v>170</v>
      </c>
      <c r="G37" s="1" t="s">
        <v>115</v>
      </c>
      <c r="H37" s="1" t="s">
        <v>38</v>
      </c>
      <c r="I37" s="1" t="s">
        <v>429</v>
      </c>
      <c r="J37" s="1" t="s">
        <v>40</v>
      </c>
      <c r="K37" s="1" t="s">
        <v>430</v>
      </c>
      <c r="L37" s="1">
        <v>20</v>
      </c>
      <c r="M37" s="1">
        <v>20</v>
      </c>
      <c r="N37" s="1" t="s">
        <v>431</v>
      </c>
      <c r="O37" s="1" t="s">
        <v>173</v>
      </c>
      <c r="P37" s="1" t="s">
        <v>432</v>
      </c>
      <c r="Q37" s="1" t="s">
        <v>422</v>
      </c>
      <c r="R37" s="1" t="s">
        <v>433</v>
      </c>
      <c r="S37" s="1" t="s">
        <v>431</v>
      </c>
      <c r="T37" s="1" t="s">
        <v>154</v>
      </c>
      <c r="V37" s="1" t="s">
        <v>170</v>
      </c>
      <c r="W37" s="1" t="s">
        <v>434</v>
      </c>
      <c r="X37" s="1" t="s">
        <v>50</v>
      </c>
      <c r="Y37" s="1" t="s">
        <v>124</v>
      </c>
      <c r="Z37" s="1" t="s">
        <v>435</v>
      </c>
      <c r="AA37" s="1" t="s">
        <v>436</v>
      </c>
      <c r="AC37" s="1" t="s">
        <v>54</v>
      </c>
      <c r="AD37" s="1" t="s">
        <v>55</v>
      </c>
      <c r="AF37" s="1" t="s">
        <v>204</v>
      </c>
      <c r="AG37" s="1" t="s">
        <v>72</v>
      </c>
      <c r="AJ37" s="1" t="s">
        <v>58</v>
      </c>
      <c r="AK37" s="1" t="s">
        <v>73</v>
      </c>
      <c r="AL37" s="1" t="s">
        <v>428</v>
      </c>
      <c r="AM37" s="1" t="s">
        <v>437</v>
      </c>
    </row>
    <row r="38" spans="1:39" x14ac:dyDescent="0.3">
      <c r="A38" s="1" t="str">
        <f>HYPERLINK("https://hsdes.intel.com/resource/14013177323","14013177323")</f>
        <v>14013177323</v>
      </c>
      <c r="B38" s="1" t="s">
        <v>438</v>
      </c>
      <c r="C38" s="1" t="s">
        <v>1035</v>
      </c>
      <c r="F38" s="1" t="s">
        <v>170</v>
      </c>
      <c r="G38" s="1" t="s">
        <v>439</v>
      </c>
      <c r="H38" s="1" t="s">
        <v>38</v>
      </c>
      <c r="I38" s="1" t="s">
        <v>39</v>
      </c>
      <c r="J38" s="1" t="s">
        <v>40</v>
      </c>
      <c r="K38" s="1" t="s">
        <v>440</v>
      </c>
      <c r="L38" s="1">
        <v>10</v>
      </c>
      <c r="M38" s="1">
        <v>5</v>
      </c>
      <c r="N38" s="1" t="s">
        <v>441</v>
      </c>
      <c r="O38" s="1" t="s">
        <v>173</v>
      </c>
      <c r="P38" s="1" t="s">
        <v>442</v>
      </c>
      <c r="Q38" s="1" t="s">
        <v>443</v>
      </c>
      <c r="R38" s="1" t="s">
        <v>444</v>
      </c>
      <c r="S38" s="1" t="s">
        <v>441</v>
      </c>
      <c r="T38" s="1" t="s">
        <v>154</v>
      </c>
      <c r="V38" s="1" t="s">
        <v>170</v>
      </c>
      <c r="W38" s="1" t="s">
        <v>445</v>
      </c>
      <c r="X38" s="1" t="s">
        <v>50</v>
      </c>
      <c r="Y38" s="1" t="s">
        <v>124</v>
      </c>
      <c r="Z38" s="1" t="s">
        <v>446</v>
      </c>
      <c r="AA38" s="1" t="s">
        <v>447</v>
      </c>
      <c r="AC38" s="1" t="s">
        <v>54</v>
      </c>
      <c r="AD38" s="1" t="s">
        <v>55</v>
      </c>
      <c r="AF38" s="1" t="s">
        <v>56</v>
      </c>
      <c r="AG38" s="1" t="s">
        <v>72</v>
      </c>
      <c r="AJ38" s="1" t="s">
        <v>448</v>
      </c>
      <c r="AK38" s="1" t="s">
        <v>59</v>
      </c>
      <c r="AL38" s="1" t="s">
        <v>449</v>
      </c>
      <c r="AM38" s="1" t="s">
        <v>450</v>
      </c>
    </row>
    <row r="39" spans="1:39" x14ac:dyDescent="0.3">
      <c r="A39" s="1" t="str">
        <f>HYPERLINK("https://hsdes.intel.com/resource/14013177940","14013177940")</f>
        <v>14013177940</v>
      </c>
      <c r="B39" s="1" t="s">
        <v>451</v>
      </c>
      <c r="C39" s="1" t="s">
        <v>1035</v>
      </c>
      <c r="F39" s="1" t="s">
        <v>147</v>
      </c>
      <c r="G39" s="1" t="s">
        <v>78</v>
      </c>
      <c r="H39" s="1" t="s">
        <v>38</v>
      </c>
      <c r="I39" s="1" t="s">
        <v>39</v>
      </c>
      <c r="J39" s="1" t="s">
        <v>40</v>
      </c>
      <c r="K39" s="1" t="s">
        <v>452</v>
      </c>
      <c r="L39" s="1">
        <v>5</v>
      </c>
      <c r="M39" s="1">
        <v>4</v>
      </c>
      <c r="N39" s="1" t="s">
        <v>453</v>
      </c>
      <c r="O39" s="1" t="s">
        <v>150</v>
      </c>
      <c r="P39" s="1" t="s">
        <v>454</v>
      </c>
      <c r="Q39" s="1" t="s">
        <v>455</v>
      </c>
      <c r="R39" s="1" t="s">
        <v>456</v>
      </c>
      <c r="S39" s="1" t="s">
        <v>453</v>
      </c>
      <c r="T39" s="1" t="s">
        <v>154</v>
      </c>
      <c r="U39" s="1" t="s">
        <v>373</v>
      </c>
      <c r="V39" s="1" t="s">
        <v>155</v>
      </c>
      <c r="W39" s="1" t="s">
        <v>457</v>
      </c>
      <c r="X39" s="1" t="s">
        <v>50</v>
      </c>
      <c r="Y39" s="1" t="s">
        <v>124</v>
      </c>
      <c r="Z39" s="1" t="s">
        <v>458</v>
      </c>
      <c r="AA39" s="1" t="s">
        <v>316</v>
      </c>
      <c r="AC39" s="1" t="s">
        <v>54</v>
      </c>
      <c r="AD39" s="1" t="s">
        <v>55</v>
      </c>
      <c r="AF39" s="1" t="s">
        <v>56</v>
      </c>
      <c r="AG39" s="1" t="s">
        <v>57</v>
      </c>
      <c r="AJ39" s="1" t="s">
        <v>58</v>
      </c>
      <c r="AK39" s="1" t="s">
        <v>73</v>
      </c>
      <c r="AL39" s="1" t="s">
        <v>459</v>
      </c>
      <c r="AM39" s="1" t="s">
        <v>460</v>
      </c>
    </row>
    <row r="40" spans="1:39" x14ac:dyDescent="0.3">
      <c r="A40" s="1" t="str">
        <f>HYPERLINK("https://hsdes.intel.com/resource/14013178212","14013178212")</f>
        <v>14013178212</v>
      </c>
      <c r="B40" s="1" t="s">
        <v>461</v>
      </c>
      <c r="C40" s="1" t="s">
        <v>1035</v>
      </c>
      <c r="F40" s="1" t="s">
        <v>170</v>
      </c>
      <c r="G40" s="1" t="s">
        <v>462</v>
      </c>
      <c r="H40" s="1" t="s">
        <v>38</v>
      </c>
      <c r="I40" s="1" t="s">
        <v>39</v>
      </c>
      <c r="J40" s="1" t="s">
        <v>40</v>
      </c>
      <c r="K40" s="1" t="s">
        <v>463</v>
      </c>
      <c r="L40" s="1">
        <v>20</v>
      </c>
      <c r="M40" s="1">
        <v>15</v>
      </c>
      <c r="N40" s="1" t="s">
        <v>464</v>
      </c>
      <c r="O40" s="1" t="s">
        <v>173</v>
      </c>
      <c r="P40" s="1" t="s">
        <v>465</v>
      </c>
      <c r="Q40" s="1" t="s">
        <v>466</v>
      </c>
      <c r="R40" s="1" t="s">
        <v>467</v>
      </c>
      <c r="S40" s="1" t="s">
        <v>464</v>
      </c>
      <c r="T40" s="1" t="s">
        <v>154</v>
      </c>
      <c r="V40" s="1" t="s">
        <v>170</v>
      </c>
      <c r="W40" s="1" t="s">
        <v>468</v>
      </c>
      <c r="X40" s="1" t="s">
        <v>50</v>
      </c>
      <c r="Y40" s="1" t="s">
        <v>124</v>
      </c>
      <c r="Z40" s="1" t="s">
        <v>469</v>
      </c>
      <c r="AA40" s="1" t="s">
        <v>470</v>
      </c>
      <c r="AC40" s="1" t="s">
        <v>54</v>
      </c>
      <c r="AD40" s="1" t="s">
        <v>55</v>
      </c>
      <c r="AF40" s="1" t="s">
        <v>204</v>
      </c>
      <c r="AG40" s="1" t="s">
        <v>72</v>
      </c>
      <c r="AJ40" s="1" t="s">
        <v>58</v>
      </c>
      <c r="AK40" s="1" t="s">
        <v>73</v>
      </c>
      <c r="AL40" s="1" t="s">
        <v>471</v>
      </c>
      <c r="AM40" s="1" t="s">
        <v>472</v>
      </c>
    </row>
    <row r="41" spans="1:39" x14ac:dyDescent="0.3">
      <c r="A41" s="1" t="str">
        <f>HYPERLINK("https://hsdes.intel.com/resource/14013179076","14013179076")</f>
        <v>14013179076</v>
      </c>
      <c r="B41" s="1" t="s">
        <v>473</v>
      </c>
      <c r="C41" s="1" t="s">
        <v>1035</v>
      </c>
      <c r="F41" s="1" t="s">
        <v>48</v>
      </c>
      <c r="G41" s="1" t="s">
        <v>115</v>
      </c>
      <c r="H41" s="1" t="s">
        <v>38</v>
      </c>
      <c r="I41" s="1" t="s">
        <v>39</v>
      </c>
      <c r="J41" s="1" t="s">
        <v>40</v>
      </c>
      <c r="K41" s="1" t="s">
        <v>474</v>
      </c>
      <c r="L41" s="1">
        <v>18</v>
      </c>
      <c r="M41" s="1">
        <v>14</v>
      </c>
      <c r="N41" s="1" t="s">
        <v>475</v>
      </c>
      <c r="O41" s="1" t="s">
        <v>230</v>
      </c>
      <c r="P41" s="1" t="s">
        <v>476</v>
      </c>
      <c r="Q41" s="1" t="s">
        <v>477</v>
      </c>
      <c r="R41" s="1" t="s">
        <v>478</v>
      </c>
      <c r="S41" s="1" t="s">
        <v>475</v>
      </c>
      <c r="T41" s="1" t="s">
        <v>154</v>
      </c>
      <c r="V41" s="1" t="s">
        <v>234</v>
      </c>
      <c r="W41" s="1" t="s">
        <v>479</v>
      </c>
      <c r="X41" s="1" t="s">
        <v>50</v>
      </c>
      <c r="Y41" s="1" t="s">
        <v>51</v>
      </c>
      <c r="Z41" s="1" t="s">
        <v>375</v>
      </c>
      <c r="AA41" s="1" t="s">
        <v>333</v>
      </c>
      <c r="AC41" s="1" t="s">
        <v>54</v>
      </c>
      <c r="AD41" s="1" t="s">
        <v>55</v>
      </c>
      <c r="AF41" s="1" t="s">
        <v>56</v>
      </c>
      <c r="AG41" s="1" t="s">
        <v>72</v>
      </c>
      <c r="AJ41" s="1" t="s">
        <v>58</v>
      </c>
      <c r="AK41" s="1" t="s">
        <v>73</v>
      </c>
      <c r="AL41" s="1" t="s">
        <v>480</v>
      </c>
      <c r="AM41" s="1" t="s">
        <v>481</v>
      </c>
    </row>
    <row r="42" spans="1:39" x14ac:dyDescent="0.3">
      <c r="A42" s="1" t="str">
        <f>HYPERLINK("https://hsdes.intel.com/resource/14013179082","14013179082")</f>
        <v>14013179082</v>
      </c>
      <c r="B42" s="1" t="s">
        <v>482</v>
      </c>
      <c r="C42" s="1" t="s">
        <v>1035</v>
      </c>
      <c r="F42" s="1" t="s">
        <v>48</v>
      </c>
      <c r="G42" s="1" t="s">
        <v>115</v>
      </c>
      <c r="H42" s="1" t="s">
        <v>38</v>
      </c>
      <c r="I42" s="1" t="s">
        <v>39</v>
      </c>
      <c r="J42" s="1" t="s">
        <v>40</v>
      </c>
      <c r="K42" s="1" t="s">
        <v>171</v>
      </c>
      <c r="L42" s="1">
        <v>30</v>
      </c>
      <c r="M42" s="1">
        <v>25</v>
      </c>
      <c r="N42" s="1" t="s">
        <v>483</v>
      </c>
      <c r="O42" s="1" t="s">
        <v>230</v>
      </c>
      <c r="P42" s="1" t="s">
        <v>484</v>
      </c>
      <c r="Q42" s="1" t="s">
        <v>485</v>
      </c>
      <c r="R42" s="1" t="s">
        <v>486</v>
      </c>
      <c r="S42" s="1" t="s">
        <v>483</v>
      </c>
      <c r="T42" s="1" t="s">
        <v>47</v>
      </c>
      <c r="V42" s="1" t="s">
        <v>234</v>
      </c>
      <c r="W42" s="1" t="s">
        <v>487</v>
      </c>
      <c r="X42" s="1" t="s">
        <v>50</v>
      </c>
      <c r="Y42" s="1" t="s">
        <v>124</v>
      </c>
      <c r="Z42" s="1" t="s">
        <v>375</v>
      </c>
      <c r="AA42" s="1" t="s">
        <v>333</v>
      </c>
      <c r="AC42" s="1" t="s">
        <v>54</v>
      </c>
      <c r="AD42" s="1" t="s">
        <v>55</v>
      </c>
      <c r="AF42" s="1" t="s">
        <v>192</v>
      </c>
      <c r="AG42" s="1" t="s">
        <v>72</v>
      </c>
      <c r="AJ42" s="1" t="s">
        <v>58</v>
      </c>
      <c r="AK42" s="1" t="s">
        <v>73</v>
      </c>
      <c r="AL42" s="1" t="s">
        <v>488</v>
      </c>
      <c r="AM42" s="1" t="s">
        <v>489</v>
      </c>
    </row>
    <row r="43" spans="1:39" x14ac:dyDescent="0.3">
      <c r="A43" s="1" t="str">
        <f>HYPERLINK("https://hsdes.intel.com/resource/14013179118","14013179118")</f>
        <v>14013179118</v>
      </c>
      <c r="B43" s="1" t="s">
        <v>490</v>
      </c>
      <c r="C43" s="1" t="s">
        <v>1035</v>
      </c>
      <c r="F43" s="1" t="s">
        <v>48</v>
      </c>
      <c r="G43" s="1" t="s">
        <v>115</v>
      </c>
      <c r="H43" s="1" t="s">
        <v>38</v>
      </c>
      <c r="I43" s="1" t="s">
        <v>39</v>
      </c>
      <c r="J43" s="1" t="s">
        <v>40</v>
      </c>
      <c r="K43" s="1" t="s">
        <v>463</v>
      </c>
      <c r="L43" s="1">
        <v>25</v>
      </c>
      <c r="M43" s="1">
        <v>20</v>
      </c>
      <c r="N43" s="1" t="s">
        <v>491</v>
      </c>
      <c r="O43" s="1" t="s">
        <v>230</v>
      </c>
      <c r="P43" s="1" t="s">
        <v>492</v>
      </c>
      <c r="Q43" s="1" t="s">
        <v>493</v>
      </c>
      <c r="R43" s="1" t="s">
        <v>494</v>
      </c>
      <c r="S43" s="1" t="s">
        <v>491</v>
      </c>
      <c r="T43" s="1" t="s">
        <v>47</v>
      </c>
      <c r="V43" s="1" t="s">
        <v>234</v>
      </c>
      <c r="W43" s="1" t="s">
        <v>495</v>
      </c>
      <c r="X43" s="1" t="s">
        <v>50</v>
      </c>
      <c r="Y43" s="1" t="s">
        <v>124</v>
      </c>
      <c r="Z43" s="1" t="s">
        <v>375</v>
      </c>
      <c r="AA43" s="1" t="s">
        <v>333</v>
      </c>
      <c r="AC43" s="1" t="s">
        <v>54</v>
      </c>
      <c r="AD43" s="1" t="s">
        <v>55</v>
      </c>
      <c r="AF43" s="1" t="s">
        <v>204</v>
      </c>
      <c r="AG43" s="1" t="s">
        <v>57</v>
      </c>
      <c r="AJ43" s="1" t="s">
        <v>58</v>
      </c>
      <c r="AK43" s="1" t="s">
        <v>73</v>
      </c>
      <c r="AL43" s="1" t="s">
        <v>496</v>
      </c>
      <c r="AM43" s="1" t="s">
        <v>497</v>
      </c>
    </row>
    <row r="44" spans="1:39" x14ac:dyDescent="0.3">
      <c r="A44" s="1" t="str">
        <f>HYPERLINK("https://hsdes.intel.com/resource/14013179160","14013179160")</f>
        <v>14013179160</v>
      </c>
      <c r="B44" s="1" t="s">
        <v>498</v>
      </c>
      <c r="C44" s="1" t="s">
        <v>1035</v>
      </c>
      <c r="F44" s="1" t="s">
        <v>147</v>
      </c>
      <c r="G44" s="1" t="s">
        <v>78</v>
      </c>
      <c r="H44" s="1" t="s">
        <v>38</v>
      </c>
      <c r="I44" s="1" t="s">
        <v>39</v>
      </c>
      <c r="J44" s="1" t="s">
        <v>40</v>
      </c>
      <c r="K44" s="1" t="s">
        <v>499</v>
      </c>
      <c r="L44" s="1">
        <v>60</v>
      </c>
      <c r="M44" s="1">
        <v>25</v>
      </c>
      <c r="N44" s="1" t="s">
        <v>500</v>
      </c>
      <c r="O44" s="1" t="s">
        <v>150</v>
      </c>
      <c r="P44" s="1" t="s">
        <v>501</v>
      </c>
      <c r="Q44" s="1" t="s">
        <v>502</v>
      </c>
      <c r="R44" s="1" t="s">
        <v>503</v>
      </c>
      <c r="S44" s="1" t="s">
        <v>500</v>
      </c>
      <c r="T44" s="1" t="s">
        <v>154</v>
      </c>
      <c r="U44" s="1" t="s">
        <v>373</v>
      </c>
      <c r="V44" s="1" t="s">
        <v>155</v>
      </c>
      <c r="W44" s="1" t="s">
        <v>504</v>
      </c>
      <c r="X44" s="1" t="s">
        <v>50</v>
      </c>
      <c r="Y44" s="1" t="s">
        <v>51</v>
      </c>
      <c r="Z44" s="1" t="s">
        <v>505</v>
      </c>
      <c r="AA44" s="1" t="s">
        <v>506</v>
      </c>
      <c r="AC44" s="1" t="s">
        <v>54</v>
      </c>
      <c r="AD44" s="1" t="s">
        <v>55</v>
      </c>
      <c r="AF44" s="1" t="s">
        <v>192</v>
      </c>
      <c r="AG44" s="1" t="s">
        <v>72</v>
      </c>
      <c r="AJ44" s="1" t="s">
        <v>58</v>
      </c>
      <c r="AK44" s="1" t="s">
        <v>507</v>
      </c>
      <c r="AL44" s="1" t="s">
        <v>508</v>
      </c>
      <c r="AM44" s="1" t="s">
        <v>509</v>
      </c>
    </row>
    <row r="45" spans="1:39" x14ac:dyDescent="0.3">
      <c r="A45" s="1" t="str">
        <f>HYPERLINK("https://hsdes.intel.com/resource/14013179223","14013179223")</f>
        <v>14013179223</v>
      </c>
      <c r="B45" s="1" t="s">
        <v>510</v>
      </c>
      <c r="C45" s="1" t="s">
        <v>1035</v>
      </c>
      <c r="F45" s="1" t="s">
        <v>36</v>
      </c>
      <c r="G45" s="1" t="s">
        <v>63</v>
      </c>
      <c r="H45" s="1" t="s">
        <v>38</v>
      </c>
      <c r="I45" s="1" t="s">
        <v>39</v>
      </c>
      <c r="J45" s="1" t="s">
        <v>40</v>
      </c>
      <c r="K45" s="1" t="s">
        <v>64</v>
      </c>
      <c r="L45" s="1">
        <v>8</v>
      </c>
      <c r="M45" s="1">
        <v>5</v>
      </c>
      <c r="N45" s="1" t="s">
        <v>511</v>
      </c>
      <c r="O45" s="1" t="s">
        <v>66</v>
      </c>
      <c r="P45" s="1" t="s">
        <v>512</v>
      </c>
      <c r="Q45" s="1" t="s">
        <v>45</v>
      </c>
      <c r="R45" s="1" t="s">
        <v>513</v>
      </c>
      <c r="S45" s="1" t="s">
        <v>511</v>
      </c>
      <c r="T45" s="1" t="s">
        <v>47</v>
      </c>
      <c r="V45" s="1" t="s">
        <v>48</v>
      </c>
      <c r="W45" s="1" t="s">
        <v>514</v>
      </c>
      <c r="X45" s="1" t="s">
        <v>50</v>
      </c>
      <c r="Y45" s="1" t="s">
        <v>51</v>
      </c>
      <c r="Z45" s="1" t="s">
        <v>515</v>
      </c>
      <c r="AA45" s="1" t="s">
        <v>53</v>
      </c>
      <c r="AC45" s="1" t="s">
        <v>54</v>
      </c>
      <c r="AD45" s="1" t="s">
        <v>55</v>
      </c>
      <c r="AF45" s="1" t="s">
        <v>56</v>
      </c>
      <c r="AG45" s="1" t="s">
        <v>57</v>
      </c>
      <c r="AJ45" s="1" t="s">
        <v>58</v>
      </c>
      <c r="AK45" s="1" t="s">
        <v>73</v>
      </c>
      <c r="AL45" s="1" t="s">
        <v>516</v>
      </c>
      <c r="AM45" s="1" t="s">
        <v>517</v>
      </c>
    </row>
    <row r="46" spans="1:39" x14ac:dyDescent="0.3">
      <c r="A46" s="1" t="str">
        <f>HYPERLINK("https://hsdes.intel.com/resource/14013179407","14013179407")</f>
        <v>14013179407</v>
      </c>
      <c r="B46" s="1" t="s">
        <v>518</v>
      </c>
      <c r="C46" s="1" t="s">
        <v>1035</v>
      </c>
      <c r="F46" s="1" t="s">
        <v>48</v>
      </c>
      <c r="G46" s="1" t="s">
        <v>115</v>
      </c>
      <c r="H46" s="1" t="s">
        <v>38</v>
      </c>
      <c r="I46" s="1" t="s">
        <v>39</v>
      </c>
      <c r="J46" s="1" t="s">
        <v>40</v>
      </c>
      <c r="K46" s="1" t="s">
        <v>171</v>
      </c>
      <c r="L46" s="1">
        <v>8</v>
      </c>
      <c r="M46" s="1">
        <v>6</v>
      </c>
      <c r="N46" s="1" t="s">
        <v>519</v>
      </c>
      <c r="O46" s="1" t="s">
        <v>230</v>
      </c>
      <c r="P46" s="1" t="s">
        <v>520</v>
      </c>
      <c r="Q46" s="1" t="s">
        <v>521</v>
      </c>
      <c r="R46" s="1" t="s">
        <v>522</v>
      </c>
      <c r="S46" s="1" t="s">
        <v>519</v>
      </c>
      <c r="T46" s="1" t="s">
        <v>154</v>
      </c>
      <c r="V46" s="1" t="s">
        <v>234</v>
      </c>
      <c r="W46" s="1" t="s">
        <v>523</v>
      </c>
      <c r="X46" s="1" t="s">
        <v>50</v>
      </c>
      <c r="Y46" s="1" t="s">
        <v>124</v>
      </c>
      <c r="Z46" s="1" t="s">
        <v>385</v>
      </c>
      <c r="AA46" s="1" t="s">
        <v>524</v>
      </c>
      <c r="AC46" s="1" t="s">
        <v>54</v>
      </c>
      <c r="AD46" s="1" t="s">
        <v>203</v>
      </c>
      <c r="AF46" s="1" t="s">
        <v>56</v>
      </c>
      <c r="AG46" s="1" t="s">
        <v>72</v>
      </c>
      <c r="AJ46" s="1" t="s">
        <v>58</v>
      </c>
      <c r="AK46" s="1" t="s">
        <v>73</v>
      </c>
      <c r="AL46" s="1" t="s">
        <v>525</v>
      </c>
      <c r="AM46" s="1" t="s">
        <v>526</v>
      </c>
    </row>
    <row r="47" spans="1:39" x14ac:dyDescent="0.3">
      <c r="A47" s="1" t="str">
        <f>HYPERLINK("https://hsdes.intel.com/resource/14013179427","14013179427")</f>
        <v>14013179427</v>
      </c>
      <c r="B47" s="1" t="s">
        <v>527</v>
      </c>
      <c r="C47" s="1" t="s">
        <v>1035</v>
      </c>
      <c r="F47" s="1" t="s">
        <v>48</v>
      </c>
      <c r="G47" s="1" t="s">
        <v>115</v>
      </c>
      <c r="H47" s="1" t="s">
        <v>38</v>
      </c>
      <c r="I47" s="1" t="s">
        <v>39</v>
      </c>
      <c r="J47" s="1" t="s">
        <v>40</v>
      </c>
      <c r="K47" s="1" t="s">
        <v>463</v>
      </c>
      <c r="L47" s="1">
        <v>8</v>
      </c>
      <c r="M47" s="1">
        <v>6</v>
      </c>
      <c r="N47" s="1" t="s">
        <v>528</v>
      </c>
      <c r="O47" s="1" t="s">
        <v>230</v>
      </c>
      <c r="P47" s="1" t="s">
        <v>529</v>
      </c>
      <c r="Q47" s="1" t="s">
        <v>530</v>
      </c>
      <c r="R47" s="1" t="s">
        <v>531</v>
      </c>
      <c r="S47" s="1" t="s">
        <v>528</v>
      </c>
      <c r="T47" s="1" t="s">
        <v>47</v>
      </c>
      <c r="V47" s="1" t="s">
        <v>234</v>
      </c>
      <c r="W47" s="1" t="s">
        <v>532</v>
      </c>
      <c r="X47" s="1" t="s">
        <v>50</v>
      </c>
      <c r="Y47" s="1" t="s">
        <v>214</v>
      </c>
      <c r="Z47" s="1" t="s">
        <v>533</v>
      </c>
      <c r="AA47" s="1" t="s">
        <v>534</v>
      </c>
      <c r="AC47" s="1" t="s">
        <v>54</v>
      </c>
      <c r="AD47" s="1" t="s">
        <v>258</v>
      </c>
      <c r="AF47" s="1" t="s">
        <v>56</v>
      </c>
      <c r="AG47" s="1" t="s">
        <v>72</v>
      </c>
      <c r="AJ47" s="1" t="s">
        <v>58</v>
      </c>
      <c r="AK47" s="1" t="s">
        <v>73</v>
      </c>
      <c r="AL47" s="1" t="s">
        <v>535</v>
      </c>
      <c r="AM47" s="1" t="s">
        <v>536</v>
      </c>
    </row>
    <row r="48" spans="1:39" x14ac:dyDescent="0.3">
      <c r="A48" s="1" t="str">
        <f>HYPERLINK("https://hsdes.intel.com/resource/14013179754","14013179754")</f>
        <v>14013179754</v>
      </c>
      <c r="B48" s="1" t="s">
        <v>537</v>
      </c>
      <c r="C48" s="1" t="s">
        <v>1035</v>
      </c>
      <c r="F48" s="1" t="s">
        <v>48</v>
      </c>
      <c r="G48" s="1" t="s">
        <v>115</v>
      </c>
      <c r="H48" s="1" t="s">
        <v>38</v>
      </c>
      <c r="I48" s="1" t="s">
        <v>39</v>
      </c>
      <c r="J48" s="1" t="s">
        <v>40</v>
      </c>
      <c r="K48" s="1" t="s">
        <v>463</v>
      </c>
      <c r="L48" s="1">
        <v>10</v>
      </c>
      <c r="M48" s="1">
        <v>7</v>
      </c>
      <c r="N48" s="1" t="s">
        <v>538</v>
      </c>
      <c r="O48" s="1" t="s">
        <v>230</v>
      </c>
      <c r="P48" s="1" t="s">
        <v>539</v>
      </c>
      <c r="Q48" s="1" t="s">
        <v>540</v>
      </c>
      <c r="R48" s="1" t="s">
        <v>541</v>
      </c>
      <c r="S48" s="1" t="s">
        <v>538</v>
      </c>
      <c r="T48" s="1" t="s">
        <v>47</v>
      </c>
      <c r="V48" s="1" t="s">
        <v>234</v>
      </c>
      <c r="W48" s="1" t="s">
        <v>542</v>
      </c>
      <c r="X48" s="1" t="s">
        <v>50</v>
      </c>
      <c r="Y48" s="1" t="s">
        <v>214</v>
      </c>
      <c r="Z48" s="1" t="s">
        <v>543</v>
      </c>
      <c r="AA48" s="1" t="s">
        <v>53</v>
      </c>
      <c r="AC48" s="1" t="s">
        <v>54</v>
      </c>
      <c r="AD48" s="1" t="s">
        <v>55</v>
      </c>
      <c r="AF48" s="1" t="s">
        <v>56</v>
      </c>
      <c r="AG48" s="1" t="s">
        <v>72</v>
      </c>
      <c r="AJ48" s="1" t="s">
        <v>544</v>
      </c>
      <c r="AK48" s="1" t="s">
        <v>73</v>
      </c>
      <c r="AL48" s="1" t="s">
        <v>545</v>
      </c>
      <c r="AM48" s="1" t="s">
        <v>546</v>
      </c>
    </row>
    <row r="49" spans="1:39" x14ac:dyDescent="0.3">
      <c r="A49" s="1" t="str">
        <f>HYPERLINK("https://hsdes.intel.com/resource/14013179977","14013179977")</f>
        <v>14013179977</v>
      </c>
      <c r="B49" s="1" t="s">
        <v>551</v>
      </c>
      <c r="C49" s="1" t="s">
        <v>1035</v>
      </c>
      <c r="F49" s="1" t="s">
        <v>36</v>
      </c>
      <c r="G49" s="1" t="s">
        <v>552</v>
      </c>
      <c r="H49" s="1" t="s">
        <v>38</v>
      </c>
      <c r="I49" s="1" t="s">
        <v>39</v>
      </c>
      <c r="J49" s="1" t="s">
        <v>40</v>
      </c>
      <c r="K49" s="1" t="s">
        <v>41</v>
      </c>
      <c r="L49" s="1">
        <v>5</v>
      </c>
      <c r="M49" s="1">
        <v>4</v>
      </c>
      <c r="N49" s="1" t="s">
        <v>553</v>
      </c>
      <c r="O49" s="1" t="s">
        <v>43</v>
      </c>
      <c r="P49" s="1" t="s">
        <v>554</v>
      </c>
      <c r="Q49" s="1" t="s">
        <v>555</v>
      </c>
      <c r="R49" s="1" t="s">
        <v>556</v>
      </c>
      <c r="S49" s="1" t="s">
        <v>553</v>
      </c>
      <c r="T49" s="1" t="s">
        <v>47</v>
      </c>
      <c r="V49" s="1" t="s">
        <v>48</v>
      </c>
      <c r="W49" s="1" t="s">
        <v>557</v>
      </c>
      <c r="X49" s="1" t="s">
        <v>50</v>
      </c>
      <c r="Y49" s="1" t="s">
        <v>124</v>
      </c>
      <c r="Z49" s="1" t="s">
        <v>558</v>
      </c>
      <c r="AA49" s="1" t="s">
        <v>53</v>
      </c>
      <c r="AC49" s="1" t="s">
        <v>54</v>
      </c>
      <c r="AD49" s="1" t="s">
        <v>55</v>
      </c>
      <c r="AF49" s="1" t="s">
        <v>56</v>
      </c>
      <c r="AG49" s="1" t="s">
        <v>72</v>
      </c>
      <c r="AJ49" s="1" t="s">
        <v>58</v>
      </c>
      <c r="AK49" s="1" t="s">
        <v>59</v>
      </c>
      <c r="AL49" s="1" t="s">
        <v>559</v>
      </c>
      <c r="AM49" s="1" t="s">
        <v>560</v>
      </c>
    </row>
    <row r="50" spans="1:39" x14ac:dyDescent="0.3">
      <c r="A50" s="1" t="str">
        <f>HYPERLINK("https://hsdes.intel.com/resource/14013180414","14013180414")</f>
        <v>14013180414</v>
      </c>
      <c r="B50" s="1" t="s">
        <v>561</v>
      </c>
      <c r="C50" s="1" t="s">
        <v>1035</v>
      </c>
      <c r="E50" s="1" t="s">
        <v>562</v>
      </c>
      <c r="F50" s="1" t="s">
        <v>114</v>
      </c>
      <c r="G50" s="1" t="s">
        <v>115</v>
      </c>
      <c r="H50" s="1" t="s">
        <v>38</v>
      </c>
      <c r="I50" s="1" t="s">
        <v>39</v>
      </c>
      <c r="J50" s="1" t="s">
        <v>40</v>
      </c>
      <c r="K50" s="1" t="s">
        <v>116</v>
      </c>
      <c r="L50" s="1">
        <v>8</v>
      </c>
      <c r="M50" s="1">
        <v>5</v>
      </c>
      <c r="N50" s="1" t="s">
        <v>563</v>
      </c>
      <c r="O50" s="1" t="s">
        <v>118</v>
      </c>
      <c r="P50" s="1" t="s">
        <v>564</v>
      </c>
      <c r="Q50" s="1" t="s">
        <v>565</v>
      </c>
      <c r="R50" s="1" t="s">
        <v>566</v>
      </c>
      <c r="S50" s="1" t="s">
        <v>563</v>
      </c>
      <c r="T50" s="1" t="s">
        <v>122</v>
      </c>
      <c r="V50" s="1" t="s">
        <v>114</v>
      </c>
      <c r="W50" s="1" t="s">
        <v>567</v>
      </c>
      <c r="X50" s="1" t="s">
        <v>50</v>
      </c>
      <c r="Y50" s="1" t="s">
        <v>51</v>
      </c>
      <c r="Z50" s="1" t="s">
        <v>568</v>
      </c>
      <c r="AA50" s="1" t="s">
        <v>569</v>
      </c>
      <c r="AC50" s="1" t="s">
        <v>54</v>
      </c>
      <c r="AD50" s="1" t="s">
        <v>55</v>
      </c>
      <c r="AF50" s="1" t="s">
        <v>56</v>
      </c>
      <c r="AG50" s="1" t="s">
        <v>57</v>
      </c>
      <c r="AJ50" s="1" t="s">
        <v>58</v>
      </c>
      <c r="AK50" s="1" t="s">
        <v>570</v>
      </c>
      <c r="AL50" s="1" t="s">
        <v>571</v>
      </c>
      <c r="AM50" s="1" t="s">
        <v>572</v>
      </c>
    </row>
    <row r="51" spans="1:39" x14ac:dyDescent="0.3">
      <c r="A51" s="1" t="str">
        <f>HYPERLINK("https://hsdes.intel.com/resource/14013180508","14013180508")</f>
        <v>14013180508</v>
      </c>
      <c r="B51" s="1" t="s">
        <v>573</v>
      </c>
      <c r="C51" s="1" t="s">
        <v>1035</v>
      </c>
      <c r="F51" s="1" t="s">
        <v>248</v>
      </c>
      <c r="G51" s="1" t="s">
        <v>115</v>
      </c>
      <c r="H51" s="1" t="s">
        <v>38</v>
      </c>
      <c r="I51" s="1" t="s">
        <v>39</v>
      </c>
      <c r="J51" s="1" t="s">
        <v>40</v>
      </c>
      <c r="K51" s="1" t="s">
        <v>64</v>
      </c>
      <c r="L51" s="1">
        <v>10</v>
      </c>
      <c r="M51" s="1">
        <v>5</v>
      </c>
      <c r="N51" s="1" t="s">
        <v>574</v>
      </c>
      <c r="O51" s="1" t="s">
        <v>251</v>
      </c>
      <c r="P51" s="1" t="s">
        <v>575</v>
      </c>
      <c r="Q51" s="1" t="s">
        <v>576</v>
      </c>
      <c r="R51" s="1" t="s">
        <v>577</v>
      </c>
      <c r="S51" s="1" t="s">
        <v>574</v>
      </c>
      <c r="T51" s="1" t="s">
        <v>47</v>
      </c>
      <c r="V51" s="1" t="s">
        <v>234</v>
      </c>
      <c r="W51" s="1" t="s">
        <v>578</v>
      </c>
      <c r="X51" s="1" t="s">
        <v>50</v>
      </c>
      <c r="Y51" s="1" t="s">
        <v>51</v>
      </c>
      <c r="Z51" s="1" t="s">
        <v>579</v>
      </c>
      <c r="AA51" s="1" t="s">
        <v>291</v>
      </c>
      <c r="AC51" s="1" t="s">
        <v>54</v>
      </c>
      <c r="AD51" s="1" t="s">
        <v>55</v>
      </c>
      <c r="AF51" s="1" t="s">
        <v>56</v>
      </c>
      <c r="AG51" s="1" t="s">
        <v>57</v>
      </c>
      <c r="AJ51" s="1" t="s">
        <v>58</v>
      </c>
      <c r="AK51" s="1" t="s">
        <v>73</v>
      </c>
      <c r="AL51" s="1" t="s">
        <v>573</v>
      </c>
      <c r="AM51" s="1" t="s">
        <v>580</v>
      </c>
    </row>
    <row r="52" spans="1:39" x14ac:dyDescent="0.3">
      <c r="A52" s="1" t="str">
        <f>HYPERLINK("https://hsdes.intel.com/resource/14013182314","14013182314")</f>
        <v>14013182314</v>
      </c>
      <c r="B52" s="1" t="s">
        <v>581</v>
      </c>
      <c r="C52" s="1" t="s">
        <v>1035</v>
      </c>
      <c r="F52" s="1" t="s">
        <v>170</v>
      </c>
      <c r="G52" s="1" t="s">
        <v>115</v>
      </c>
      <c r="H52" s="1" t="s">
        <v>38</v>
      </c>
      <c r="I52" s="1" t="s">
        <v>39</v>
      </c>
      <c r="J52" s="1" t="s">
        <v>40</v>
      </c>
      <c r="K52" s="1" t="s">
        <v>171</v>
      </c>
      <c r="L52" s="1">
        <v>6</v>
      </c>
      <c r="M52" s="1">
        <v>3</v>
      </c>
      <c r="N52" s="1" t="s">
        <v>582</v>
      </c>
      <c r="O52" s="1" t="s">
        <v>173</v>
      </c>
      <c r="P52" s="1" t="s">
        <v>583</v>
      </c>
      <c r="Q52" s="1" t="s">
        <v>584</v>
      </c>
      <c r="R52" s="1" t="s">
        <v>585</v>
      </c>
      <c r="S52" s="1" t="s">
        <v>582</v>
      </c>
      <c r="T52" s="1" t="s">
        <v>47</v>
      </c>
      <c r="V52" s="1" t="s">
        <v>170</v>
      </c>
      <c r="W52" s="1" t="s">
        <v>586</v>
      </c>
      <c r="X52" s="1" t="s">
        <v>50</v>
      </c>
      <c r="Y52" s="1" t="s">
        <v>51</v>
      </c>
      <c r="Z52" s="1" t="s">
        <v>587</v>
      </c>
      <c r="AA52" s="1" t="s">
        <v>588</v>
      </c>
      <c r="AC52" s="1" t="s">
        <v>54</v>
      </c>
      <c r="AD52" s="1" t="s">
        <v>203</v>
      </c>
      <c r="AF52" s="1" t="s">
        <v>56</v>
      </c>
      <c r="AG52" s="1" t="s">
        <v>57</v>
      </c>
      <c r="AJ52" s="1" t="s">
        <v>58</v>
      </c>
      <c r="AK52" s="1" t="s">
        <v>73</v>
      </c>
      <c r="AL52" s="1" t="s">
        <v>589</v>
      </c>
      <c r="AM52" s="1" t="s">
        <v>590</v>
      </c>
    </row>
    <row r="53" spans="1:39" x14ac:dyDescent="0.3">
      <c r="A53" s="1" t="str">
        <f>HYPERLINK("https://hsdes.intel.com/resource/14013182487","14013182487")</f>
        <v>14013182487</v>
      </c>
      <c r="B53" s="1" t="s">
        <v>591</v>
      </c>
      <c r="C53" s="1" t="s">
        <v>1035</v>
      </c>
      <c r="F53" s="1" t="s">
        <v>114</v>
      </c>
      <c r="G53" s="1" t="s">
        <v>115</v>
      </c>
      <c r="H53" s="1" t="s">
        <v>38</v>
      </c>
      <c r="I53" s="1" t="s">
        <v>39</v>
      </c>
      <c r="J53" s="1" t="s">
        <v>40</v>
      </c>
      <c r="K53" s="1" t="s">
        <v>116</v>
      </c>
      <c r="L53" s="1">
        <v>4</v>
      </c>
      <c r="M53" s="1">
        <v>2</v>
      </c>
      <c r="N53" s="1" t="s">
        <v>592</v>
      </c>
      <c r="O53" s="1" t="s">
        <v>118</v>
      </c>
      <c r="P53" s="1" t="s">
        <v>593</v>
      </c>
      <c r="Q53" s="1" t="s">
        <v>594</v>
      </c>
      <c r="R53" s="1" t="s">
        <v>595</v>
      </c>
      <c r="S53" s="1" t="s">
        <v>592</v>
      </c>
      <c r="T53" s="1" t="s">
        <v>122</v>
      </c>
      <c r="V53" s="1" t="s">
        <v>114</v>
      </c>
      <c r="W53" s="1" t="s">
        <v>596</v>
      </c>
      <c r="X53" s="1" t="s">
        <v>50</v>
      </c>
      <c r="Y53" s="1" t="s">
        <v>51</v>
      </c>
      <c r="Z53" s="1" t="s">
        <v>568</v>
      </c>
      <c r="AA53" s="1" t="s">
        <v>597</v>
      </c>
      <c r="AC53" s="1" t="s">
        <v>54</v>
      </c>
      <c r="AD53" s="1" t="s">
        <v>55</v>
      </c>
      <c r="AF53" s="1" t="s">
        <v>56</v>
      </c>
      <c r="AG53" s="1" t="s">
        <v>57</v>
      </c>
      <c r="AJ53" s="1" t="s">
        <v>58</v>
      </c>
      <c r="AK53" s="1" t="s">
        <v>570</v>
      </c>
      <c r="AL53" s="1" t="s">
        <v>598</v>
      </c>
      <c r="AM53" s="1" t="s">
        <v>599</v>
      </c>
    </row>
    <row r="54" spans="1:39" x14ac:dyDescent="0.3">
      <c r="A54" s="1" t="str">
        <f>HYPERLINK("https://hsdes.intel.com/resource/14013182776","14013182776")</f>
        <v>14013182776</v>
      </c>
      <c r="B54" s="1" t="s">
        <v>601</v>
      </c>
      <c r="C54" s="1" t="s">
        <v>1035</v>
      </c>
      <c r="F54" s="1" t="s">
        <v>170</v>
      </c>
      <c r="G54" s="1" t="s">
        <v>104</v>
      </c>
      <c r="H54" s="1" t="s">
        <v>38</v>
      </c>
      <c r="I54" s="1" t="s">
        <v>39</v>
      </c>
      <c r="J54" s="1" t="s">
        <v>40</v>
      </c>
      <c r="K54" s="1" t="s">
        <v>171</v>
      </c>
      <c r="L54" s="1">
        <v>6</v>
      </c>
      <c r="M54" s="1">
        <v>4</v>
      </c>
      <c r="N54" s="1" t="s">
        <v>602</v>
      </c>
      <c r="O54" s="1" t="s">
        <v>173</v>
      </c>
      <c r="P54" s="1" t="s">
        <v>603</v>
      </c>
      <c r="Q54" s="1" t="s">
        <v>604</v>
      </c>
      <c r="R54" s="1" t="s">
        <v>605</v>
      </c>
      <c r="S54" s="1" t="s">
        <v>602</v>
      </c>
      <c r="T54" s="1" t="s">
        <v>47</v>
      </c>
      <c r="V54" s="1" t="s">
        <v>170</v>
      </c>
      <c r="W54" s="1" t="s">
        <v>606</v>
      </c>
      <c r="X54" s="1" t="s">
        <v>50</v>
      </c>
      <c r="Y54" s="1" t="s">
        <v>124</v>
      </c>
      <c r="Z54" s="1" t="s">
        <v>607</v>
      </c>
      <c r="AA54" s="1" t="s">
        <v>608</v>
      </c>
      <c r="AC54" s="1" t="s">
        <v>54</v>
      </c>
      <c r="AD54" s="1" t="s">
        <v>55</v>
      </c>
      <c r="AF54" s="1" t="s">
        <v>56</v>
      </c>
      <c r="AG54" s="1" t="s">
        <v>57</v>
      </c>
      <c r="AJ54" s="1" t="s">
        <v>58</v>
      </c>
      <c r="AK54" s="1" t="s">
        <v>73</v>
      </c>
      <c r="AL54" s="1" t="s">
        <v>609</v>
      </c>
      <c r="AM54" s="1" t="s">
        <v>610</v>
      </c>
    </row>
    <row r="55" spans="1:39" x14ac:dyDescent="0.3">
      <c r="A55" s="1" t="str">
        <f>HYPERLINK("https://hsdes.intel.com/resource/14013182789","14013182789")</f>
        <v>14013182789</v>
      </c>
      <c r="B55" s="1" t="s">
        <v>611</v>
      </c>
      <c r="C55" s="1" t="s">
        <v>1035</v>
      </c>
      <c r="F55" s="1" t="s">
        <v>170</v>
      </c>
      <c r="G55" s="1" t="s">
        <v>104</v>
      </c>
      <c r="H55" s="1" t="s">
        <v>38</v>
      </c>
      <c r="I55" s="1" t="s">
        <v>39</v>
      </c>
      <c r="J55" s="1" t="s">
        <v>40</v>
      </c>
      <c r="K55" s="1" t="s">
        <v>171</v>
      </c>
      <c r="L55" s="1">
        <v>6</v>
      </c>
      <c r="M55" s="1">
        <v>4</v>
      </c>
      <c r="N55" s="1" t="s">
        <v>612</v>
      </c>
      <c r="O55" s="1" t="s">
        <v>173</v>
      </c>
      <c r="P55" s="1" t="s">
        <v>613</v>
      </c>
      <c r="Q55" s="1" t="s">
        <v>604</v>
      </c>
      <c r="R55" s="1" t="s">
        <v>614</v>
      </c>
      <c r="S55" s="1" t="s">
        <v>612</v>
      </c>
      <c r="T55" s="1" t="s">
        <v>47</v>
      </c>
      <c r="V55" s="1" t="s">
        <v>170</v>
      </c>
      <c r="W55" s="1" t="s">
        <v>615</v>
      </c>
      <c r="X55" s="1" t="s">
        <v>50</v>
      </c>
      <c r="Y55" s="1" t="s">
        <v>124</v>
      </c>
      <c r="Z55" s="1" t="s">
        <v>616</v>
      </c>
      <c r="AA55" s="1" t="s">
        <v>617</v>
      </c>
      <c r="AC55" s="1" t="s">
        <v>54</v>
      </c>
      <c r="AD55" s="1" t="s">
        <v>55</v>
      </c>
      <c r="AF55" s="1" t="s">
        <v>56</v>
      </c>
      <c r="AG55" s="1" t="s">
        <v>57</v>
      </c>
      <c r="AJ55" s="1" t="s">
        <v>58</v>
      </c>
      <c r="AK55" s="1" t="s">
        <v>73</v>
      </c>
      <c r="AL55" s="1" t="s">
        <v>618</v>
      </c>
      <c r="AM55" s="1" t="s">
        <v>619</v>
      </c>
    </row>
    <row r="56" spans="1:39" x14ac:dyDescent="0.3">
      <c r="A56" s="1" t="str">
        <f>HYPERLINK("https://hsdes.intel.com/resource/14013182988","14013182988")</f>
        <v>14013182988</v>
      </c>
      <c r="B56" s="1" t="s">
        <v>620</v>
      </c>
      <c r="C56" s="1" t="s">
        <v>1035</v>
      </c>
      <c r="F56" s="1" t="s">
        <v>170</v>
      </c>
      <c r="G56" s="1" t="s">
        <v>78</v>
      </c>
      <c r="H56" s="1" t="s">
        <v>38</v>
      </c>
      <c r="I56" s="1" t="s">
        <v>39</v>
      </c>
      <c r="J56" s="1" t="s">
        <v>40</v>
      </c>
      <c r="K56" s="1" t="s">
        <v>171</v>
      </c>
      <c r="L56" s="1">
        <v>6</v>
      </c>
      <c r="M56" s="1">
        <v>4</v>
      </c>
      <c r="N56" s="1" t="s">
        <v>621</v>
      </c>
      <c r="O56" s="1" t="s">
        <v>173</v>
      </c>
      <c r="P56" s="1" t="s">
        <v>622</v>
      </c>
      <c r="Q56" s="1" t="s">
        <v>623</v>
      </c>
      <c r="R56" s="1" t="s">
        <v>624</v>
      </c>
      <c r="S56" s="1" t="s">
        <v>621</v>
      </c>
      <c r="T56" s="1" t="s">
        <v>47</v>
      </c>
      <c r="V56" s="1" t="s">
        <v>170</v>
      </c>
      <c r="W56" s="1" t="s">
        <v>625</v>
      </c>
      <c r="X56" s="1" t="s">
        <v>50</v>
      </c>
      <c r="Y56" s="1" t="s">
        <v>124</v>
      </c>
      <c r="Z56" s="1" t="s">
        <v>626</v>
      </c>
      <c r="AA56" s="1" t="s">
        <v>600</v>
      </c>
      <c r="AC56" s="1" t="s">
        <v>54</v>
      </c>
      <c r="AD56" s="1" t="s">
        <v>55</v>
      </c>
      <c r="AF56" s="1" t="s">
        <v>56</v>
      </c>
      <c r="AG56" s="1" t="s">
        <v>57</v>
      </c>
      <c r="AJ56" s="1" t="s">
        <v>58</v>
      </c>
      <c r="AK56" s="1" t="s">
        <v>73</v>
      </c>
      <c r="AL56" s="1" t="s">
        <v>627</v>
      </c>
      <c r="AM56" s="1" t="s">
        <v>628</v>
      </c>
    </row>
    <row r="57" spans="1:39" x14ac:dyDescent="0.3">
      <c r="A57" s="1" t="str">
        <f>HYPERLINK("https://hsdes.intel.com/resource/14013184829","14013184829")</f>
        <v>14013184829</v>
      </c>
      <c r="B57" s="1" t="s">
        <v>629</v>
      </c>
      <c r="C57" s="1" t="s">
        <v>1035</v>
      </c>
      <c r="F57" s="1" t="s">
        <v>36</v>
      </c>
      <c r="G57" s="1" t="s">
        <v>552</v>
      </c>
      <c r="H57" s="1" t="s">
        <v>38</v>
      </c>
      <c r="I57" s="1" t="s">
        <v>39</v>
      </c>
      <c r="J57" s="1" t="s">
        <v>40</v>
      </c>
      <c r="K57" s="1" t="s">
        <v>41</v>
      </c>
      <c r="L57" s="1">
        <v>6</v>
      </c>
      <c r="M57" s="1">
        <v>4</v>
      </c>
      <c r="N57" s="1" t="s">
        <v>630</v>
      </c>
      <c r="O57" s="1" t="s">
        <v>66</v>
      </c>
      <c r="P57" s="1" t="s">
        <v>631</v>
      </c>
      <c r="Q57" s="1" t="s">
        <v>632</v>
      </c>
      <c r="R57" s="1" t="s">
        <v>633</v>
      </c>
      <c r="S57" s="1" t="s">
        <v>630</v>
      </c>
      <c r="T57" s="1" t="s">
        <v>47</v>
      </c>
      <c r="V57" s="1" t="s">
        <v>48</v>
      </c>
      <c r="W57" s="1" t="s">
        <v>634</v>
      </c>
      <c r="X57" s="1" t="s">
        <v>50</v>
      </c>
      <c r="Y57" s="1" t="s">
        <v>51</v>
      </c>
      <c r="Z57" s="1" t="s">
        <v>635</v>
      </c>
      <c r="AA57" s="1" t="s">
        <v>53</v>
      </c>
      <c r="AC57" s="1" t="s">
        <v>54</v>
      </c>
      <c r="AD57" s="1" t="s">
        <v>55</v>
      </c>
      <c r="AF57" s="1" t="s">
        <v>56</v>
      </c>
      <c r="AG57" s="1" t="s">
        <v>57</v>
      </c>
      <c r="AJ57" s="1" t="s">
        <v>58</v>
      </c>
      <c r="AK57" s="1" t="s">
        <v>73</v>
      </c>
      <c r="AL57" s="1" t="s">
        <v>636</v>
      </c>
      <c r="AM57" s="1" t="s">
        <v>637</v>
      </c>
    </row>
    <row r="58" spans="1:39" x14ac:dyDescent="0.3">
      <c r="A58" s="1" t="str">
        <f>HYPERLINK("https://hsdes.intel.com/resource/14013185495","14013185495")</f>
        <v>14013185495</v>
      </c>
      <c r="B58" s="1" t="s">
        <v>638</v>
      </c>
      <c r="C58" s="1" t="s">
        <v>1035</v>
      </c>
      <c r="F58" s="1" t="s">
        <v>147</v>
      </c>
      <c r="G58" s="1" t="s">
        <v>104</v>
      </c>
      <c r="H58" s="1" t="s">
        <v>38</v>
      </c>
      <c r="I58" s="1" t="s">
        <v>39</v>
      </c>
      <c r="J58" s="1" t="s">
        <v>40</v>
      </c>
      <c r="K58" s="1" t="s">
        <v>639</v>
      </c>
      <c r="L58" s="1">
        <v>30</v>
      </c>
      <c r="M58" s="1">
        <v>10</v>
      </c>
      <c r="N58" s="1" t="s">
        <v>640</v>
      </c>
      <c r="O58" s="1" t="s">
        <v>150</v>
      </c>
      <c r="P58" s="1" t="s">
        <v>641</v>
      </c>
      <c r="Q58" s="1" t="s">
        <v>642</v>
      </c>
      <c r="R58" s="1" t="s">
        <v>643</v>
      </c>
      <c r="S58" s="1" t="s">
        <v>640</v>
      </c>
      <c r="T58" s="1" t="s">
        <v>154</v>
      </c>
      <c r="U58" s="1" t="s">
        <v>373</v>
      </c>
      <c r="V58" s="1" t="s">
        <v>155</v>
      </c>
      <c r="W58" s="1" t="s">
        <v>644</v>
      </c>
      <c r="X58" s="1" t="s">
        <v>50</v>
      </c>
      <c r="Y58" s="1" t="s">
        <v>124</v>
      </c>
      <c r="Z58" s="1" t="s">
        <v>645</v>
      </c>
      <c r="AA58" s="1" t="s">
        <v>646</v>
      </c>
      <c r="AC58" s="1" t="s">
        <v>54</v>
      </c>
      <c r="AD58" s="1" t="s">
        <v>55</v>
      </c>
      <c r="AF58" s="1" t="s">
        <v>56</v>
      </c>
      <c r="AG58" s="1" t="s">
        <v>72</v>
      </c>
      <c r="AJ58" s="1" t="s">
        <v>58</v>
      </c>
      <c r="AK58" s="1" t="s">
        <v>550</v>
      </c>
      <c r="AL58" s="1" t="s">
        <v>647</v>
      </c>
      <c r="AM58" s="1" t="s">
        <v>648</v>
      </c>
    </row>
    <row r="59" spans="1:39" x14ac:dyDescent="0.3">
      <c r="A59" s="1" t="str">
        <f>HYPERLINK("https://hsdes.intel.com/resource/14013185647","14013185647")</f>
        <v>14013185647</v>
      </c>
      <c r="B59" s="1" t="s">
        <v>649</v>
      </c>
      <c r="C59" s="1" t="s">
        <v>1035</v>
      </c>
      <c r="F59" s="1" t="s">
        <v>36</v>
      </c>
      <c r="G59" s="1" t="s">
        <v>63</v>
      </c>
      <c r="H59" s="1" t="s">
        <v>38</v>
      </c>
      <c r="I59" s="1" t="s">
        <v>39</v>
      </c>
      <c r="J59" s="1" t="s">
        <v>40</v>
      </c>
      <c r="K59" s="1" t="s">
        <v>196</v>
      </c>
      <c r="L59" s="1">
        <v>5</v>
      </c>
      <c r="M59" s="1">
        <v>3</v>
      </c>
      <c r="N59" s="1" t="s">
        <v>650</v>
      </c>
      <c r="O59" s="1" t="s">
        <v>66</v>
      </c>
      <c r="P59" s="1" t="s">
        <v>651</v>
      </c>
      <c r="Q59" s="1" t="s">
        <v>92</v>
      </c>
      <c r="R59" s="1" t="s">
        <v>652</v>
      </c>
      <c r="S59" s="1" t="s">
        <v>650</v>
      </c>
      <c r="T59" s="1" t="s">
        <v>47</v>
      </c>
      <c r="V59" s="1" t="s">
        <v>48</v>
      </c>
      <c r="W59" s="1" t="s">
        <v>653</v>
      </c>
      <c r="X59" s="1" t="s">
        <v>50</v>
      </c>
      <c r="Y59" s="1" t="s">
        <v>51</v>
      </c>
      <c r="Z59" s="1" t="s">
        <v>654</v>
      </c>
      <c r="AA59" s="1" t="s">
        <v>655</v>
      </c>
      <c r="AC59" s="1" t="s">
        <v>54</v>
      </c>
      <c r="AD59" s="1" t="s">
        <v>55</v>
      </c>
      <c r="AF59" s="1" t="s">
        <v>56</v>
      </c>
      <c r="AG59" s="1" t="s">
        <v>57</v>
      </c>
      <c r="AJ59" s="1" t="s">
        <v>58</v>
      </c>
      <c r="AK59" s="1" t="s">
        <v>73</v>
      </c>
      <c r="AL59" s="1" t="s">
        <v>656</v>
      </c>
      <c r="AM59" s="1" t="s">
        <v>657</v>
      </c>
    </row>
    <row r="60" spans="1:39" x14ac:dyDescent="0.3">
      <c r="A60" s="1" t="str">
        <f>HYPERLINK("https://hsdes.intel.com/resource/14013185659","14013185659")</f>
        <v>14013185659</v>
      </c>
      <c r="B60" s="1" t="s">
        <v>658</v>
      </c>
      <c r="C60" s="1" t="s">
        <v>1035</v>
      </c>
      <c r="F60" s="1" t="s">
        <v>48</v>
      </c>
      <c r="G60" s="1" t="s">
        <v>104</v>
      </c>
      <c r="H60" s="1" t="s">
        <v>38</v>
      </c>
      <c r="I60" s="1" t="s">
        <v>39</v>
      </c>
      <c r="J60" s="1" t="s">
        <v>40</v>
      </c>
      <c r="K60" s="1" t="s">
        <v>463</v>
      </c>
      <c r="L60" s="1">
        <v>12</v>
      </c>
      <c r="M60" s="1">
        <v>10</v>
      </c>
      <c r="N60" s="1" t="s">
        <v>659</v>
      </c>
      <c r="O60" s="1" t="s">
        <v>230</v>
      </c>
      <c r="P60" s="1" t="s">
        <v>660</v>
      </c>
      <c r="Q60" s="1" t="s">
        <v>232</v>
      </c>
      <c r="R60" s="1" t="s">
        <v>661</v>
      </c>
      <c r="S60" s="1" t="s">
        <v>659</v>
      </c>
      <c r="T60" s="1" t="s">
        <v>47</v>
      </c>
      <c r="V60" s="1" t="s">
        <v>234</v>
      </c>
      <c r="W60" s="1" t="s">
        <v>662</v>
      </c>
      <c r="X60" s="1" t="s">
        <v>50</v>
      </c>
      <c r="Y60" s="1" t="s">
        <v>51</v>
      </c>
      <c r="Z60" s="1" t="s">
        <v>663</v>
      </c>
      <c r="AA60" s="1" t="s">
        <v>664</v>
      </c>
      <c r="AC60" s="1" t="s">
        <v>54</v>
      </c>
      <c r="AD60" s="1" t="s">
        <v>258</v>
      </c>
      <c r="AF60" s="1" t="s">
        <v>56</v>
      </c>
      <c r="AG60" s="1" t="s">
        <v>72</v>
      </c>
      <c r="AJ60" s="1" t="s">
        <v>58</v>
      </c>
      <c r="AK60" s="1" t="s">
        <v>73</v>
      </c>
      <c r="AL60" s="1" t="s">
        <v>665</v>
      </c>
      <c r="AM60" s="1" t="s">
        <v>666</v>
      </c>
    </row>
    <row r="61" spans="1:39" x14ac:dyDescent="0.3">
      <c r="A61" s="2" t="str">
        <f>HYPERLINK("https://hsdes.intel.com/resource/14013185672","14013185672")</f>
        <v>14013185672</v>
      </c>
      <c r="B61" s="1" t="s">
        <v>667</v>
      </c>
      <c r="C61" s="1" t="s">
        <v>1035</v>
      </c>
      <c r="F61" s="1" t="s">
        <v>48</v>
      </c>
      <c r="G61" s="1" t="s">
        <v>104</v>
      </c>
      <c r="H61" s="1" t="s">
        <v>38</v>
      </c>
      <c r="I61" s="1" t="s">
        <v>39</v>
      </c>
      <c r="J61" s="1" t="s">
        <v>40</v>
      </c>
      <c r="K61" s="1" t="s">
        <v>463</v>
      </c>
      <c r="L61" s="1">
        <v>12</v>
      </c>
      <c r="M61" s="1">
        <v>10</v>
      </c>
      <c r="N61" s="1" t="s">
        <v>668</v>
      </c>
      <c r="O61" s="1" t="s">
        <v>230</v>
      </c>
      <c r="P61" s="1" t="s">
        <v>669</v>
      </c>
      <c r="Q61" s="1" t="s">
        <v>232</v>
      </c>
      <c r="R61" s="1" t="s">
        <v>661</v>
      </c>
      <c r="S61" s="1" t="s">
        <v>668</v>
      </c>
      <c r="T61" s="1" t="s">
        <v>47</v>
      </c>
      <c r="V61" s="1" t="s">
        <v>234</v>
      </c>
      <c r="W61" s="1" t="s">
        <v>670</v>
      </c>
      <c r="X61" s="1" t="s">
        <v>50</v>
      </c>
      <c r="Y61" s="1" t="s">
        <v>51</v>
      </c>
      <c r="Z61" s="1" t="s">
        <v>663</v>
      </c>
      <c r="AA61" s="1" t="s">
        <v>664</v>
      </c>
      <c r="AC61" s="1" t="s">
        <v>54</v>
      </c>
      <c r="AD61" s="1" t="s">
        <v>258</v>
      </c>
      <c r="AF61" s="1" t="s">
        <v>56</v>
      </c>
      <c r="AG61" s="1" t="s">
        <v>72</v>
      </c>
      <c r="AJ61" s="1" t="s">
        <v>58</v>
      </c>
      <c r="AK61" s="1" t="s">
        <v>73</v>
      </c>
      <c r="AL61" s="1" t="s">
        <v>671</v>
      </c>
      <c r="AM61" s="1" t="s">
        <v>672</v>
      </c>
    </row>
    <row r="62" spans="1:39" x14ac:dyDescent="0.3">
      <c r="A62" s="1" t="str">
        <f>HYPERLINK("https://hsdes.intel.com/resource/14013185684","14013185684")</f>
        <v>14013185684</v>
      </c>
      <c r="B62" s="1" t="s">
        <v>673</v>
      </c>
      <c r="C62" s="1" t="s">
        <v>1035</v>
      </c>
      <c r="F62" s="1" t="s">
        <v>48</v>
      </c>
      <c r="G62" s="1" t="s">
        <v>115</v>
      </c>
      <c r="H62" s="1" t="s">
        <v>38</v>
      </c>
      <c r="I62" s="1" t="s">
        <v>39</v>
      </c>
      <c r="J62" s="1" t="s">
        <v>40</v>
      </c>
      <c r="K62" s="1" t="s">
        <v>171</v>
      </c>
      <c r="L62" s="1">
        <v>5</v>
      </c>
      <c r="M62" s="1">
        <v>4</v>
      </c>
      <c r="N62" s="1" t="s">
        <v>674</v>
      </c>
      <c r="O62" s="1" t="s">
        <v>230</v>
      </c>
      <c r="P62" s="1" t="s">
        <v>675</v>
      </c>
      <c r="Q62" s="1" t="s">
        <v>521</v>
      </c>
      <c r="R62" s="1" t="s">
        <v>676</v>
      </c>
      <c r="S62" s="1" t="s">
        <v>674</v>
      </c>
      <c r="T62" s="1" t="s">
        <v>154</v>
      </c>
      <c r="V62" s="1" t="s">
        <v>234</v>
      </c>
      <c r="W62" s="1" t="s">
        <v>677</v>
      </c>
      <c r="X62" s="1" t="s">
        <v>50</v>
      </c>
      <c r="Y62" s="1" t="s">
        <v>51</v>
      </c>
      <c r="Z62" s="1" t="s">
        <v>678</v>
      </c>
      <c r="AA62" s="1" t="s">
        <v>269</v>
      </c>
      <c r="AC62" s="1" t="s">
        <v>54</v>
      </c>
      <c r="AD62" s="1" t="s">
        <v>55</v>
      </c>
      <c r="AF62" s="1" t="s">
        <v>56</v>
      </c>
      <c r="AG62" s="1" t="s">
        <v>57</v>
      </c>
      <c r="AJ62" s="1" t="s">
        <v>58</v>
      </c>
      <c r="AK62" s="1" t="s">
        <v>73</v>
      </c>
      <c r="AL62" s="1" t="s">
        <v>679</v>
      </c>
      <c r="AM62" s="1" t="s">
        <v>680</v>
      </c>
    </row>
    <row r="63" spans="1:39" x14ac:dyDescent="0.3">
      <c r="A63" s="1" t="str">
        <f>HYPERLINK("https://hsdes.intel.com/resource/14013185686","14013185686")</f>
        <v>14013185686</v>
      </c>
      <c r="B63" s="1" t="s">
        <v>681</v>
      </c>
      <c r="C63" s="1" t="s">
        <v>1035</v>
      </c>
      <c r="F63" s="1" t="s">
        <v>48</v>
      </c>
      <c r="G63" s="1" t="s">
        <v>115</v>
      </c>
      <c r="H63" s="1" t="s">
        <v>38</v>
      </c>
      <c r="I63" s="1" t="s">
        <v>39</v>
      </c>
      <c r="J63" s="1" t="s">
        <v>40</v>
      </c>
      <c r="K63" s="1" t="s">
        <v>171</v>
      </c>
      <c r="L63" s="1">
        <v>10</v>
      </c>
      <c r="M63" s="1">
        <v>8</v>
      </c>
      <c r="N63" s="1" t="s">
        <v>682</v>
      </c>
      <c r="O63" s="1" t="s">
        <v>230</v>
      </c>
      <c r="P63" s="1" t="s">
        <v>683</v>
      </c>
      <c r="Q63" s="1" t="s">
        <v>684</v>
      </c>
      <c r="R63" s="1" t="s">
        <v>685</v>
      </c>
      <c r="S63" s="1" t="s">
        <v>682</v>
      </c>
      <c r="T63" s="1" t="s">
        <v>47</v>
      </c>
      <c r="V63" s="1" t="s">
        <v>234</v>
      </c>
      <c r="W63" s="1" t="s">
        <v>686</v>
      </c>
      <c r="X63" s="1" t="s">
        <v>50</v>
      </c>
      <c r="Y63" s="1" t="s">
        <v>124</v>
      </c>
      <c r="Z63" s="1" t="s">
        <v>687</v>
      </c>
      <c r="AA63" s="1" t="s">
        <v>688</v>
      </c>
      <c r="AC63" s="1" t="s">
        <v>54</v>
      </c>
      <c r="AD63" s="1" t="s">
        <v>55</v>
      </c>
      <c r="AF63" s="1" t="s">
        <v>56</v>
      </c>
      <c r="AG63" s="1" t="s">
        <v>57</v>
      </c>
      <c r="AJ63" s="1" t="s">
        <v>544</v>
      </c>
      <c r="AK63" s="1" t="s">
        <v>73</v>
      </c>
      <c r="AL63" s="1" t="s">
        <v>689</v>
      </c>
      <c r="AM63" s="1" t="s">
        <v>690</v>
      </c>
    </row>
    <row r="64" spans="1:39" x14ac:dyDescent="0.3">
      <c r="A64" s="1" t="str">
        <f>HYPERLINK("https://hsdes.intel.com/resource/14013185689","14013185689")</f>
        <v>14013185689</v>
      </c>
      <c r="B64" s="1" t="s">
        <v>691</v>
      </c>
      <c r="C64" s="1" t="s">
        <v>1035</v>
      </c>
      <c r="F64" s="1" t="s">
        <v>48</v>
      </c>
      <c r="G64" s="1" t="s">
        <v>115</v>
      </c>
      <c r="H64" s="1" t="s">
        <v>38</v>
      </c>
      <c r="I64" s="1" t="s">
        <v>39</v>
      </c>
      <c r="J64" s="1" t="s">
        <v>40</v>
      </c>
      <c r="K64" s="1" t="s">
        <v>171</v>
      </c>
      <c r="L64" s="1">
        <v>15</v>
      </c>
      <c r="M64" s="1">
        <v>10</v>
      </c>
      <c r="N64" s="1" t="s">
        <v>692</v>
      </c>
      <c r="O64" s="1" t="s">
        <v>230</v>
      </c>
      <c r="P64" s="1" t="s">
        <v>693</v>
      </c>
      <c r="Q64" s="1" t="s">
        <v>684</v>
      </c>
      <c r="R64" s="1" t="s">
        <v>694</v>
      </c>
      <c r="S64" s="1" t="s">
        <v>692</v>
      </c>
      <c r="T64" s="1" t="s">
        <v>47</v>
      </c>
      <c r="V64" s="1" t="s">
        <v>234</v>
      </c>
      <c r="W64" s="1" t="s">
        <v>695</v>
      </c>
      <c r="X64" s="1" t="s">
        <v>50</v>
      </c>
      <c r="Y64" s="1" t="s">
        <v>124</v>
      </c>
      <c r="Z64" s="1" t="s">
        <v>687</v>
      </c>
      <c r="AA64" s="1" t="s">
        <v>688</v>
      </c>
      <c r="AC64" s="1" t="s">
        <v>54</v>
      </c>
      <c r="AD64" s="1" t="s">
        <v>55</v>
      </c>
      <c r="AF64" s="1" t="s">
        <v>56</v>
      </c>
      <c r="AG64" s="1" t="s">
        <v>57</v>
      </c>
      <c r="AJ64" s="1" t="s">
        <v>544</v>
      </c>
      <c r="AK64" s="1" t="s">
        <v>73</v>
      </c>
      <c r="AL64" s="1" t="s">
        <v>696</v>
      </c>
      <c r="AM64" s="1" t="s">
        <v>697</v>
      </c>
    </row>
    <row r="65" spans="1:39" x14ac:dyDescent="0.3">
      <c r="A65" s="1" t="str">
        <f>HYPERLINK("https://hsdes.intel.com/resource/14013185716","14013185716")</f>
        <v>14013185716</v>
      </c>
      <c r="B65" s="1" t="s">
        <v>698</v>
      </c>
      <c r="C65" s="1" t="s">
        <v>1035</v>
      </c>
      <c r="F65" s="1" t="s">
        <v>36</v>
      </c>
      <c r="G65" s="1" t="s">
        <v>115</v>
      </c>
      <c r="H65" s="1" t="s">
        <v>38</v>
      </c>
      <c r="I65" s="1" t="s">
        <v>39</v>
      </c>
      <c r="J65" s="1" t="s">
        <v>40</v>
      </c>
      <c r="K65" s="1" t="s">
        <v>196</v>
      </c>
      <c r="L65" s="1">
        <v>9</v>
      </c>
      <c r="M65" s="1">
        <v>9</v>
      </c>
      <c r="N65" s="1" t="s">
        <v>699</v>
      </c>
      <c r="O65" s="1" t="s">
        <v>66</v>
      </c>
      <c r="P65" s="1" t="s">
        <v>700</v>
      </c>
      <c r="Q65" s="1" t="s">
        <v>45</v>
      </c>
      <c r="R65" s="1" t="s">
        <v>701</v>
      </c>
      <c r="S65" s="1" t="s">
        <v>699</v>
      </c>
      <c r="T65" s="1" t="s">
        <v>47</v>
      </c>
      <c r="V65" s="1" t="s">
        <v>48</v>
      </c>
      <c r="W65" s="1" t="s">
        <v>702</v>
      </c>
      <c r="X65" s="1" t="s">
        <v>50</v>
      </c>
      <c r="Y65" s="1" t="s">
        <v>124</v>
      </c>
      <c r="Z65" s="1" t="s">
        <v>703</v>
      </c>
      <c r="AA65" s="1" t="s">
        <v>704</v>
      </c>
      <c r="AC65" s="1" t="s">
        <v>54</v>
      </c>
      <c r="AD65" s="1" t="s">
        <v>55</v>
      </c>
      <c r="AF65" s="1" t="s">
        <v>56</v>
      </c>
      <c r="AG65" s="1" t="s">
        <v>72</v>
      </c>
      <c r="AJ65" s="1" t="s">
        <v>58</v>
      </c>
      <c r="AK65" s="1" t="s">
        <v>73</v>
      </c>
      <c r="AL65" s="1" t="s">
        <v>705</v>
      </c>
      <c r="AM65" s="1" t="s">
        <v>706</v>
      </c>
    </row>
    <row r="66" spans="1:39" x14ac:dyDescent="0.3">
      <c r="A66" s="1" t="str">
        <f>HYPERLINK("https://hsdes.intel.com/resource/14013185720","14013185720")</f>
        <v>14013185720</v>
      </c>
      <c r="B66" s="1" t="s">
        <v>707</v>
      </c>
      <c r="C66" s="1" t="s">
        <v>1035</v>
      </c>
      <c r="F66" s="1" t="s">
        <v>36</v>
      </c>
      <c r="G66" s="1" t="s">
        <v>115</v>
      </c>
      <c r="H66" s="1" t="s">
        <v>38</v>
      </c>
      <c r="I66" s="1" t="s">
        <v>39</v>
      </c>
      <c r="J66" s="1" t="s">
        <v>40</v>
      </c>
      <c r="K66" s="1" t="s">
        <v>196</v>
      </c>
      <c r="L66" s="1">
        <v>5</v>
      </c>
      <c r="M66" s="1">
        <v>5</v>
      </c>
      <c r="N66" s="1" t="s">
        <v>708</v>
      </c>
      <c r="O66" s="1" t="s">
        <v>43</v>
      </c>
      <c r="P66" s="1" t="s">
        <v>709</v>
      </c>
      <c r="Q66" s="1" t="s">
        <v>45</v>
      </c>
      <c r="R66" s="1" t="s">
        <v>710</v>
      </c>
      <c r="S66" s="1" t="s">
        <v>708</v>
      </c>
      <c r="T66" s="1" t="s">
        <v>47</v>
      </c>
      <c r="V66" s="1" t="s">
        <v>48</v>
      </c>
      <c r="W66" s="1" t="s">
        <v>711</v>
      </c>
      <c r="X66" s="1" t="s">
        <v>50</v>
      </c>
      <c r="Y66" s="1" t="s">
        <v>51</v>
      </c>
      <c r="Z66" s="1" t="s">
        <v>712</v>
      </c>
      <c r="AA66" s="1" t="s">
        <v>713</v>
      </c>
      <c r="AC66" s="1" t="s">
        <v>54</v>
      </c>
      <c r="AD66" s="1" t="s">
        <v>55</v>
      </c>
      <c r="AF66" s="1" t="s">
        <v>56</v>
      </c>
      <c r="AG66" s="1" t="s">
        <v>57</v>
      </c>
      <c r="AJ66" s="1" t="s">
        <v>58</v>
      </c>
      <c r="AK66" s="1" t="s">
        <v>73</v>
      </c>
      <c r="AL66" s="1" t="s">
        <v>714</v>
      </c>
      <c r="AM66" s="1" t="s">
        <v>715</v>
      </c>
    </row>
    <row r="67" spans="1:39" x14ac:dyDescent="0.3">
      <c r="A67" s="1" t="str">
        <f>HYPERLINK("https://hsdes.intel.com/resource/14013185826","14013185826")</f>
        <v>14013185826</v>
      </c>
      <c r="B67" s="1" t="s">
        <v>716</v>
      </c>
      <c r="C67" s="1" t="s">
        <v>1035</v>
      </c>
      <c r="F67" s="1" t="s">
        <v>170</v>
      </c>
      <c r="G67" s="1" t="s">
        <v>115</v>
      </c>
      <c r="H67" s="1" t="s">
        <v>38</v>
      </c>
      <c r="I67" s="1" t="s">
        <v>39</v>
      </c>
      <c r="J67" s="1" t="s">
        <v>40</v>
      </c>
      <c r="K67" s="1" t="s">
        <v>171</v>
      </c>
      <c r="L67" s="1">
        <v>25</v>
      </c>
      <c r="M67" s="1">
        <v>20</v>
      </c>
      <c r="N67" s="1" t="s">
        <v>717</v>
      </c>
      <c r="O67" s="1" t="s">
        <v>173</v>
      </c>
      <c r="P67" s="1" t="s">
        <v>718</v>
      </c>
      <c r="Q67" s="1" t="s">
        <v>719</v>
      </c>
      <c r="R67" s="1" t="s">
        <v>720</v>
      </c>
      <c r="S67" s="1" t="s">
        <v>717</v>
      </c>
      <c r="T67" s="1" t="s">
        <v>47</v>
      </c>
      <c r="V67" s="1" t="s">
        <v>170</v>
      </c>
      <c r="W67" s="1" t="s">
        <v>721</v>
      </c>
      <c r="X67" s="1" t="s">
        <v>50</v>
      </c>
      <c r="Y67" s="1" t="s">
        <v>124</v>
      </c>
      <c r="Z67" s="1" t="s">
        <v>375</v>
      </c>
      <c r="AA67" s="1" t="s">
        <v>333</v>
      </c>
      <c r="AC67" s="1" t="s">
        <v>54</v>
      </c>
      <c r="AD67" s="1" t="s">
        <v>55</v>
      </c>
      <c r="AF67" s="1" t="s">
        <v>204</v>
      </c>
      <c r="AG67" s="1" t="s">
        <v>57</v>
      </c>
      <c r="AJ67" s="1" t="s">
        <v>58</v>
      </c>
      <c r="AK67" s="1" t="s">
        <v>73</v>
      </c>
      <c r="AL67" s="1" t="s">
        <v>722</v>
      </c>
      <c r="AM67" s="1" t="s">
        <v>723</v>
      </c>
    </row>
    <row r="68" spans="1:39" x14ac:dyDescent="0.3">
      <c r="A68" s="1" t="str">
        <f>HYPERLINK("https://hsdes.intel.com/resource/14013186099","14013186099")</f>
        <v>14013186099</v>
      </c>
      <c r="B68" s="1" t="s">
        <v>724</v>
      </c>
      <c r="C68" s="1" t="s">
        <v>1035</v>
      </c>
      <c r="F68" s="1" t="s">
        <v>114</v>
      </c>
      <c r="G68" s="1" t="s">
        <v>104</v>
      </c>
      <c r="H68" s="1" t="s">
        <v>38</v>
      </c>
      <c r="I68" s="1" t="s">
        <v>39</v>
      </c>
      <c r="J68" s="1" t="s">
        <v>40</v>
      </c>
      <c r="K68" s="1" t="s">
        <v>116</v>
      </c>
      <c r="L68" s="1">
        <v>25</v>
      </c>
      <c r="M68" s="1">
        <v>20</v>
      </c>
      <c r="N68" s="1" t="s">
        <v>725</v>
      </c>
      <c r="O68" s="1" t="s">
        <v>118</v>
      </c>
      <c r="P68" s="1" t="s">
        <v>726</v>
      </c>
      <c r="Q68" s="1" t="s">
        <v>727</v>
      </c>
      <c r="R68" s="1" t="s">
        <v>728</v>
      </c>
      <c r="S68" s="1" t="s">
        <v>725</v>
      </c>
      <c r="T68" s="1" t="s">
        <v>122</v>
      </c>
      <c r="V68" s="1" t="s">
        <v>114</v>
      </c>
      <c r="W68" s="1" t="s">
        <v>729</v>
      </c>
      <c r="X68" s="1" t="s">
        <v>548</v>
      </c>
      <c r="Y68" s="1" t="s">
        <v>51</v>
      </c>
      <c r="Z68" s="1" t="s">
        <v>730</v>
      </c>
      <c r="AA68" s="1" t="s">
        <v>731</v>
      </c>
      <c r="AC68" s="1" t="s">
        <v>54</v>
      </c>
      <c r="AD68" s="1" t="s">
        <v>203</v>
      </c>
      <c r="AF68" s="1" t="s">
        <v>204</v>
      </c>
      <c r="AG68" s="1" t="s">
        <v>72</v>
      </c>
      <c r="AJ68" s="1" t="s">
        <v>58</v>
      </c>
      <c r="AK68" s="1" t="s">
        <v>550</v>
      </c>
      <c r="AL68" s="1" t="s">
        <v>732</v>
      </c>
      <c r="AM68" s="1" t="s">
        <v>733</v>
      </c>
    </row>
    <row r="69" spans="1:39" x14ac:dyDescent="0.3">
      <c r="A69" s="1" t="str">
        <f>HYPERLINK("https://hsdes.intel.com/resource/14013186298","14013186298")</f>
        <v>14013186298</v>
      </c>
      <c r="B69" s="1" t="s">
        <v>737</v>
      </c>
      <c r="C69" s="1" t="s">
        <v>1035</v>
      </c>
      <c r="F69" s="1" t="s">
        <v>48</v>
      </c>
      <c r="G69" s="1" t="s">
        <v>104</v>
      </c>
      <c r="H69" s="1" t="s">
        <v>38</v>
      </c>
      <c r="I69" s="1" t="s">
        <v>39</v>
      </c>
      <c r="J69" s="1" t="s">
        <v>40</v>
      </c>
      <c r="K69" s="1" t="s">
        <v>734</v>
      </c>
      <c r="L69" s="1">
        <v>8</v>
      </c>
      <c r="M69" s="1">
        <v>6</v>
      </c>
      <c r="N69" s="1" t="s">
        <v>738</v>
      </c>
      <c r="O69" s="1" t="s">
        <v>230</v>
      </c>
      <c r="P69" s="1" t="s">
        <v>739</v>
      </c>
      <c r="Q69" s="1" t="s">
        <v>521</v>
      </c>
      <c r="R69" s="1" t="s">
        <v>740</v>
      </c>
      <c r="S69" s="1" t="s">
        <v>738</v>
      </c>
      <c r="T69" s="1" t="s">
        <v>154</v>
      </c>
      <c r="V69" s="1" t="s">
        <v>234</v>
      </c>
      <c r="W69" s="1" t="s">
        <v>741</v>
      </c>
      <c r="X69" s="1" t="s">
        <v>548</v>
      </c>
      <c r="Y69" s="1" t="s">
        <v>214</v>
      </c>
      <c r="Z69" s="1" t="s">
        <v>742</v>
      </c>
      <c r="AA69" s="1" t="s">
        <v>736</v>
      </c>
      <c r="AC69" s="1" t="s">
        <v>54</v>
      </c>
      <c r="AD69" s="1" t="s">
        <v>203</v>
      </c>
      <c r="AF69" s="1" t="s">
        <v>56</v>
      </c>
      <c r="AG69" s="1" t="s">
        <v>72</v>
      </c>
      <c r="AJ69" s="1" t="s">
        <v>58</v>
      </c>
      <c r="AK69" s="1" t="s">
        <v>73</v>
      </c>
      <c r="AL69" s="1" t="s">
        <v>743</v>
      </c>
      <c r="AM69" s="1" t="s">
        <v>744</v>
      </c>
    </row>
    <row r="70" spans="1:39" x14ac:dyDescent="0.3">
      <c r="A70" s="1" t="str">
        <f>HYPERLINK("https://hsdes.intel.com/resource/14013186383","14013186383")</f>
        <v>14013186383</v>
      </c>
      <c r="B70" s="1" t="s">
        <v>745</v>
      </c>
      <c r="C70" s="1" t="s">
        <v>1035</v>
      </c>
      <c r="F70" s="1" t="s">
        <v>147</v>
      </c>
      <c r="G70" s="1" t="s">
        <v>104</v>
      </c>
      <c r="H70" s="1" t="s">
        <v>38</v>
      </c>
      <c r="I70" s="1" t="s">
        <v>39</v>
      </c>
      <c r="J70" s="1" t="s">
        <v>40</v>
      </c>
      <c r="K70" s="1" t="s">
        <v>746</v>
      </c>
      <c r="L70" s="1">
        <v>5</v>
      </c>
      <c r="M70" s="1">
        <v>4</v>
      </c>
      <c r="N70" s="1" t="s">
        <v>747</v>
      </c>
      <c r="O70" s="1" t="s">
        <v>150</v>
      </c>
      <c r="P70" s="1" t="s">
        <v>748</v>
      </c>
      <c r="Q70" s="1" t="s">
        <v>455</v>
      </c>
      <c r="R70" s="1" t="s">
        <v>749</v>
      </c>
      <c r="S70" s="1" t="s">
        <v>747</v>
      </c>
      <c r="T70" s="1" t="s">
        <v>154</v>
      </c>
      <c r="U70" s="1" t="s">
        <v>373</v>
      </c>
      <c r="V70" s="1" t="s">
        <v>155</v>
      </c>
      <c r="W70" s="1" t="s">
        <v>750</v>
      </c>
      <c r="X70" s="1" t="s">
        <v>548</v>
      </c>
      <c r="Y70" s="1" t="s">
        <v>51</v>
      </c>
      <c r="Z70" s="1" t="s">
        <v>751</v>
      </c>
      <c r="AA70" s="1" t="s">
        <v>752</v>
      </c>
      <c r="AC70" s="1" t="s">
        <v>54</v>
      </c>
      <c r="AD70" s="1" t="s">
        <v>203</v>
      </c>
      <c r="AF70" s="1" t="s">
        <v>56</v>
      </c>
      <c r="AG70" s="1" t="s">
        <v>57</v>
      </c>
      <c r="AJ70" s="1" t="s">
        <v>58</v>
      </c>
      <c r="AK70" s="1" t="s">
        <v>73</v>
      </c>
      <c r="AL70" s="1" t="s">
        <v>753</v>
      </c>
      <c r="AM70" s="1" t="s">
        <v>754</v>
      </c>
    </row>
    <row r="71" spans="1:39" x14ac:dyDescent="0.3">
      <c r="A71" s="1" t="str">
        <f>HYPERLINK("https://hsdes.intel.com/resource/14013186411","14013186411")</f>
        <v>14013186411</v>
      </c>
      <c r="B71" s="1" t="s">
        <v>755</v>
      </c>
      <c r="C71" s="1" t="s">
        <v>1035</v>
      </c>
      <c r="F71" s="1" t="s">
        <v>114</v>
      </c>
      <c r="G71" s="1" t="s">
        <v>115</v>
      </c>
      <c r="H71" s="1" t="s">
        <v>38</v>
      </c>
      <c r="I71" s="1" t="s">
        <v>39</v>
      </c>
      <c r="J71" s="1" t="s">
        <v>40</v>
      </c>
      <c r="K71" s="1" t="s">
        <v>116</v>
      </c>
      <c r="L71" s="1">
        <v>7</v>
      </c>
      <c r="M71" s="1">
        <v>5</v>
      </c>
      <c r="N71" s="1" t="s">
        <v>756</v>
      </c>
      <c r="O71" s="1" t="s">
        <v>118</v>
      </c>
      <c r="P71" s="1" t="s">
        <v>757</v>
      </c>
      <c r="Q71" s="1" t="s">
        <v>758</v>
      </c>
      <c r="R71" s="1">
        <v>1304564002</v>
      </c>
      <c r="S71" s="1" t="s">
        <v>756</v>
      </c>
      <c r="T71" s="1" t="s">
        <v>122</v>
      </c>
      <c r="V71" s="1" t="s">
        <v>114</v>
      </c>
      <c r="W71" s="1" t="s">
        <v>759</v>
      </c>
      <c r="X71" s="1" t="s">
        <v>548</v>
      </c>
      <c r="Y71" s="1" t="s">
        <v>164</v>
      </c>
      <c r="Z71" s="1" t="s">
        <v>760</v>
      </c>
      <c r="AA71" s="1" t="s">
        <v>731</v>
      </c>
      <c r="AC71" s="1" t="s">
        <v>54</v>
      </c>
      <c r="AD71" s="1" t="s">
        <v>203</v>
      </c>
      <c r="AF71" s="1" t="s">
        <v>56</v>
      </c>
      <c r="AG71" s="1" t="s">
        <v>72</v>
      </c>
      <c r="AJ71" s="1" t="s">
        <v>58</v>
      </c>
      <c r="AK71" s="1" t="s">
        <v>570</v>
      </c>
      <c r="AL71" s="1" t="s">
        <v>761</v>
      </c>
      <c r="AM71" s="1" t="s">
        <v>762</v>
      </c>
    </row>
    <row r="72" spans="1:39" x14ac:dyDescent="0.3">
      <c r="A72" s="1" t="str">
        <f>HYPERLINK("https://hsdes.intel.com/resource/14013186468","14013186468")</f>
        <v>14013186468</v>
      </c>
      <c r="B72" s="1" t="s">
        <v>763</v>
      </c>
      <c r="C72" s="1" t="s">
        <v>1035</v>
      </c>
      <c r="F72" s="1" t="s">
        <v>48</v>
      </c>
      <c r="G72" s="1" t="s">
        <v>104</v>
      </c>
      <c r="H72" s="1" t="s">
        <v>38</v>
      </c>
      <c r="I72" s="1" t="s">
        <v>39</v>
      </c>
      <c r="J72" s="1" t="s">
        <v>40</v>
      </c>
      <c r="K72" s="1" t="s">
        <v>764</v>
      </c>
      <c r="L72" s="1">
        <v>40</v>
      </c>
      <c r="M72" s="1">
        <v>30</v>
      </c>
      <c r="N72" s="1" t="s">
        <v>765</v>
      </c>
      <c r="O72" s="1" t="s">
        <v>185</v>
      </c>
      <c r="P72" s="1" t="s">
        <v>766</v>
      </c>
      <c r="Q72" s="1" t="s">
        <v>222</v>
      </c>
      <c r="R72" s="1" t="s">
        <v>767</v>
      </c>
      <c r="S72" s="1" t="s">
        <v>765</v>
      </c>
      <c r="T72" s="1" t="s">
        <v>47</v>
      </c>
      <c r="V72" s="1" t="s">
        <v>48</v>
      </c>
      <c r="W72" s="1" t="s">
        <v>768</v>
      </c>
      <c r="X72" s="1" t="s">
        <v>548</v>
      </c>
      <c r="Y72" s="1" t="s">
        <v>124</v>
      </c>
      <c r="Z72" s="1" t="s">
        <v>769</v>
      </c>
      <c r="AA72" s="1" t="s">
        <v>752</v>
      </c>
      <c r="AC72" s="1" t="s">
        <v>54</v>
      </c>
      <c r="AD72" s="1" t="s">
        <v>203</v>
      </c>
      <c r="AF72" s="1" t="s">
        <v>192</v>
      </c>
      <c r="AG72" s="1" t="s">
        <v>72</v>
      </c>
      <c r="AJ72" s="1" t="s">
        <v>58</v>
      </c>
      <c r="AK72" s="1" t="s">
        <v>73</v>
      </c>
      <c r="AL72" s="1" t="s">
        <v>770</v>
      </c>
      <c r="AM72" s="1" t="s">
        <v>771</v>
      </c>
    </row>
    <row r="73" spans="1:39" x14ac:dyDescent="0.3">
      <c r="A73" s="1" t="str">
        <f>HYPERLINK("https://hsdes.intel.com/resource/14013186502","14013186502")</f>
        <v>14013186502</v>
      </c>
      <c r="B73" s="1" t="s">
        <v>772</v>
      </c>
      <c r="C73" s="1" t="s">
        <v>1035</v>
      </c>
      <c r="F73" s="1" t="s">
        <v>114</v>
      </c>
      <c r="G73" s="1" t="s">
        <v>104</v>
      </c>
      <c r="H73" s="1" t="s">
        <v>38</v>
      </c>
      <c r="I73" s="1" t="s">
        <v>39</v>
      </c>
      <c r="J73" s="1" t="s">
        <v>40</v>
      </c>
      <c r="K73" s="1" t="s">
        <v>773</v>
      </c>
      <c r="L73" s="1">
        <v>7</v>
      </c>
      <c r="M73" s="1">
        <v>5</v>
      </c>
      <c r="N73" s="1" t="s">
        <v>774</v>
      </c>
      <c r="O73" s="1" t="s">
        <v>118</v>
      </c>
      <c r="P73" s="1" t="s">
        <v>775</v>
      </c>
      <c r="Q73" s="1" t="s">
        <v>776</v>
      </c>
      <c r="R73" s="1" t="s">
        <v>777</v>
      </c>
      <c r="S73" s="1" t="s">
        <v>774</v>
      </c>
      <c r="T73" s="1" t="s">
        <v>122</v>
      </c>
      <c r="V73" s="1" t="s">
        <v>114</v>
      </c>
      <c r="W73" s="1" t="s">
        <v>778</v>
      </c>
      <c r="X73" s="1" t="s">
        <v>548</v>
      </c>
      <c r="Y73" s="1" t="s">
        <v>164</v>
      </c>
      <c r="Z73" s="1" t="s">
        <v>735</v>
      </c>
      <c r="AA73" s="1" t="s">
        <v>736</v>
      </c>
      <c r="AC73" s="1" t="s">
        <v>54</v>
      </c>
      <c r="AD73" s="1" t="s">
        <v>203</v>
      </c>
      <c r="AF73" s="1" t="s">
        <v>56</v>
      </c>
      <c r="AG73" s="1" t="s">
        <v>72</v>
      </c>
      <c r="AJ73" s="1" t="s">
        <v>58</v>
      </c>
      <c r="AK73" s="1" t="s">
        <v>73</v>
      </c>
      <c r="AL73" s="1" t="s">
        <v>778</v>
      </c>
      <c r="AM73" s="1" t="s">
        <v>779</v>
      </c>
    </row>
    <row r="74" spans="1:39" x14ac:dyDescent="0.3">
      <c r="A74" s="1" t="str">
        <f>HYPERLINK("https://hsdes.intel.com/resource/14013186504","14013186504")</f>
        <v>14013186504</v>
      </c>
      <c r="B74" s="1" t="s">
        <v>780</v>
      </c>
      <c r="C74" s="1" t="s">
        <v>1035</v>
      </c>
      <c r="F74" s="1" t="s">
        <v>77</v>
      </c>
      <c r="G74" s="1" t="s">
        <v>104</v>
      </c>
      <c r="H74" s="1" t="s">
        <v>38</v>
      </c>
      <c r="I74" s="1" t="s">
        <v>39</v>
      </c>
      <c r="J74" s="1" t="s">
        <v>40</v>
      </c>
      <c r="K74" s="1" t="s">
        <v>79</v>
      </c>
      <c r="L74" s="1">
        <v>10</v>
      </c>
      <c r="M74" s="1">
        <v>7</v>
      </c>
      <c r="N74" s="1" t="s">
        <v>781</v>
      </c>
      <c r="O74" s="1" t="s">
        <v>251</v>
      </c>
      <c r="P74" s="1" t="s">
        <v>782</v>
      </c>
      <c r="Q74" s="1" t="s">
        <v>783</v>
      </c>
      <c r="R74" s="1" t="s">
        <v>784</v>
      </c>
      <c r="S74" s="1" t="s">
        <v>781</v>
      </c>
      <c r="T74" s="1" t="s">
        <v>47</v>
      </c>
      <c r="U74" s="1" t="s">
        <v>85</v>
      </c>
      <c r="V74" s="1" t="s">
        <v>86</v>
      </c>
      <c r="W74" s="1" t="s">
        <v>785</v>
      </c>
      <c r="X74" s="1" t="s">
        <v>548</v>
      </c>
      <c r="Y74" s="1" t="s">
        <v>164</v>
      </c>
      <c r="Z74" s="1" t="s">
        <v>751</v>
      </c>
      <c r="AA74" s="1" t="s">
        <v>752</v>
      </c>
      <c r="AC74" s="1" t="s">
        <v>54</v>
      </c>
      <c r="AD74" s="1" t="s">
        <v>203</v>
      </c>
      <c r="AF74" s="1" t="s">
        <v>56</v>
      </c>
      <c r="AG74" s="1" t="s">
        <v>72</v>
      </c>
      <c r="AJ74" s="1" t="s">
        <v>58</v>
      </c>
      <c r="AK74" s="1" t="s">
        <v>73</v>
      </c>
      <c r="AL74" s="1" t="s">
        <v>780</v>
      </c>
      <c r="AM74" s="1" t="s">
        <v>786</v>
      </c>
    </row>
    <row r="75" spans="1:39" x14ac:dyDescent="0.3">
      <c r="A75" s="1" t="str">
        <f>HYPERLINK("https://hsdes.intel.com/resource/14013186505","14013186505")</f>
        <v>14013186505</v>
      </c>
      <c r="B75" s="1" t="s">
        <v>787</v>
      </c>
      <c r="C75" s="1" t="s">
        <v>1035</v>
      </c>
      <c r="F75" s="1" t="s">
        <v>77</v>
      </c>
      <c r="G75" s="1" t="s">
        <v>104</v>
      </c>
      <c r="H75" s="1" t="s">
        <v>38</v>
      </c>
      <c r="I75" s="1" t="s">
        <v>39</v>
      </c>
      <c r="J75" s="1" t="s">
        <v>40</v>
      </c>
      <c r="K75" s="1" t="s">
        <v>79</v>
      </c>
      <c r="L75" s="1">
        <v>10</v>
      </c>
      <c r="M75" s="1">
        <v>7</v>
      </c>
      <c r="N75" s="1" t="s">
        <v>788</v>
      </c>
      <c r="O75" s="1" t="s">
        <v>251</v>
      </c>
      <c r="P75" s="1" t="s">
        <v>789</v>
      </c>
      <c r="Q75" s="1" t="s">
        <v>783</v>
      </c>
      <c r="R75" s="1" t="s">
        <v>790</v>
      </c>
      <c r="S75" s="1" t="s">
        <v>788</v>
      </c>
      <c r="T75" s="1" t="s">
        <v>47</v>
      </c>
      <c r="U75" s="1" t="s">
        <v>85</v>
      </c>
      <c r="V75" s="1" t="s">
        <v>86</v>
      </c>
      <c r="W75" s="1" t="s">
        <v>791</v>
      </c>
      <c r="X75" s="1" t="s">
        <v>548</v>
      </c>
      <c r="Y75" s="1" t="s">
        <v>164</v>
      </c>
      <c r="Z75" s="1" t="s">
        <v>742</v>
      </c>
      <c r="AA75" s="1" t="s">
        <v>736</v>
      </c>
      <c r="AC75" s="1" t="s">
        <v>54</v>
      </c>
      <c r="AD75" s="1" t="s">
        <v>203</v>
      </c>
      <c r="AF75" s="1" t="s">
        <v>56</v>
      </c>
      <c r="AG75" s="1" t="s">
        <v>72</v>
      </c>
      <c r="AJ75" s="1" t="s">
        <v>58</v>
      </c>
      <c r="AK75" s="1" t="s">
        <v>73</v>
      </c>
      <c r="AL75" s="1" t="s">
        <v>787</v>
      </c>
      <c r="AM75" s="1" t="s">
        <v>792</v>
      </c>
    </row>
    <row r="76" spans="1:39" x14ac:dyDescent="0.3">
      <c r="A76" s="1" t="str">
        <f>HYPERLINK("https://hsdes.intel.com/resource/14013186567","14013186567")</f>
        <v>14013186567</v>
      </c>
      <c r="B76" s="1" t="s">
        <v>793</v>
      </c>
      <c r="C76" s="1" t="s">
        <v>1035</v>
      </c>
      <c r="F76" s="1" t="s">
        <v>114</v>
      </c>
      <c r="G76" s="1" t="s">
        <v>104</v>
      </c>
      <c r="H76" s="1" t="s">
        <v>38</v>
      </c>
      <c r="I76" s="1" t="s">
        <v>39</v>
      </c>
      <c r="J76" s="1" t="s">
        <v>40</v>
      </c>
      <c r="K76" s="1" t="s">
        <v>773</v>
      </c>
      <c r="L76" s="1">
        <v>15</v>
      </c>
      <c r="M76" s="1">
        <v>12</v>
      </c>
      <c r="N76" s="1" t="s">
        <v>794</v>
      </c>
      <c r="O76" s="1" t="s">
        <v>118</v>
      </c>
      <c r="P76" s="1" t="s">
        <v>795</v>
      </c>
      <c r="Q76" s="1" t="s">
        <v>796</v>
      </c>
      <c r="R76" s="1" t="s">
        <v>797</v>
      </c>
      <c r="S76" s="1" t="s">
        <v>794</v>
      </c>
      <c r="T76" s="1" t="s">
        <v>122</v>
      </c>
      <c r="V76" s="1" t="s">
        <v>114</v>
      </c>
      <c r="W76" s="1" t="s">
        <v>798</v>
      </c>
      <c r="X76" s="1" t="s">
        <v>548</v>
      </c>
      <c r="Y76" s="1" t="s">
        <v>164</v>
      </c>
      <c r="Z76" s="1" t="s">
        <v>799</v>
      </c>
      <c r="AA76" s="1" t="s">
        <v>731</v>
      </c>
      <c r="AC76" s="1" t="s">
        <v>54</v>
      </c>
      <c r="AD76" s="1" t="s">
        <v>203</v>
      </c>
      <c r="AF76" s="1" t="s">
        <v>56</v>
      </c>
      <c r="AG76" s="1" t="s">
        <v>72</v>
      </c>
      <c r="AJ76" s="1" t="s">
        <v>58</v>
      </c>
      <c r="AK76" s="1" t="s">
        <v>570</v>
      </c>
      <c r="AL76" s="1" t="s">
        <v>800</v>
      </c>
      <c r="AM76" s="1" t="s">
        <v>801</v>
      </c>
    </row>
    <row r="77" spans="1:39" x14ac:dyDescent="0.3">
      <c r="A77" s="1" t="str">
        <f>HYPERLINK("https://hsdes.intel.com/resource/14013186568","14013186568")</f>
        <v>14013186568</v>
      </c>
      <c r="B77" s="1" t="s">
        <v>802</v>
      </c>
      <c r="C77" s="1" t="s">
        <v>1035</v>
      </c>
      <c r="F77" s="1" t="s">
        <v>114</v>
      </c>
      <c r="G77" s="1" t="s">
        <v>104</v>
      </c>
      <c r="H77" s="1" t="s">
        <v>38</v>
      </c>
      <c r="I77" s="1" t="s">
        <v>39</v>
      </c>
      <c r="J77" s="1" t="s">
        <v>40</v>
      </c>
      <c r="K77" s="1" t="s">
        <v>773</v>
      </c>
      <c r="L77" s="1">
        <v>10</v>
      </c>
      <c r="M77" s="1">
        <v>6</v>
      </c>
      <c r="N77" s="1" t="s">
        <v>803</v>
      </c>
      <c r="O77" s="1" t="s">
        <v>118</v>
      </c>
      <c r="P77" s="1" t="s">
        <v>804</v>
      </c>
      <c r="Q77" s="1" t="s">
        <v>805</v>
      </c>
      <c r="R77" s="1" t="s">
        <v>806</v>
      </c>
      <c r="S77" s="1" t="s">
        <v>803</v>
      </c>
      <c r="T77" s="1" t="s">
        <v>122</v>
      </c>
      <c r="V77" s="1" t="s">
        <v>114</v>
      </c>
      <c r="W77" s="1" t="s">
        <v>807</v>
      </c>
      <c r="X77" s="1" t="s">
        <v>548</v>
      </c>
      <c r="Y77" s="1" t="s">
        <v>164</v>
      </c>
      <c r="Z77" s="1" t="s">
        <v>799</v>
      </c>
      <c r="AA77" s="1" t="s">
        <v>731</v>
      </c>
      <c r="AC77" s="1" t="s">
        <v>54</v>
      </c>
      <c r="AD77" s="1" t="s">
        <v>203</v>
      </c>
      <c r="AF77" s="1" t="s">
        <v>56</v>
      </c>
      <c r="AG77" s="1" t="s">
        <v>72</v>
      </c>
      <c r="AJ77" s="1" t="s">
        <v>58</v>
      </c>
      <c r="AK77" s="1" t="s">
        <v>570</v>
      </c>
      <c r="AL77" s="1" t="s">
        <v>808</v>
      </c>
      <c r="AM77" s="1" t="s">
        <v>809</v>
      </c>
    </row>
    <row r="78" spans="1:39" x14ac:dyDescent="0.3">
      <c r="A78" s="1" t="str">
        <f>HYPERLINK("https://hsdes.intel.com/resource/14013186578","14013186578")</f>
        <v>14013186578</v>
      </c>
      <c r="B78" s="1" t="s">
        <v>810</v>
      </c>
      <c r="C78" s="1" t="s">
        <v>1035</v>
      </c>
      <c r="F78" s="1" t="s">
        <v>114</v>
      </c>
      <c r="G78" s="1" t="s">
        <v>104</v>
      </c>
      <c r="H78" s="1" t="s">
        <v>38</v>
      </c>
      <c r="I78" s="1" t="s">
        <v>39</v>
      </c>
      <c r="J78" s="1" t="s">
        <v>40</v>
      </c>
      <c r="K78" s="1" t="s">
        <v>773</v>
      </c>
      <c r="L78" s="1">
        <v>20</v>
      </c>
      <c r="M78" s="1">
        <v>15</v>
      </c>
      <c r="N78" s="1" t="s">
        <v>811</v>
      </c>
      <c r="O78" s="1" t="s">
        <v>118</v>
      </c>
      <c r="P78" s="1" t="s">
        <v>812</v>
      </c>
      <c r="Q78" s="1" t="s">
        <v>813</v>
      </c>
      <c r="R78" s="1" t="s">
        <v>814</v>
      </c>
      <c r="S78" s="1" t="s">
        <v>811</v>
      </c>
      <c r="T78" s="1" t="s">
        <v>122</v>
      </c>
      <c r="V78" s="1" t="s">
        <v>114</v>
      </c>
      <c r="W78" s="1" t="s">
        <v>815</v>
      </c>
      <c r="X78" s="1" t="s">
        <v>548</v>
      </c>
      <c r="Y78" s="1" t="s">
        <v>214</v>
      </c>
      <c r="Z78" s="1" t="s">
        <v>799</v>
      </c>
      <c r="AA78" s="1" t="s">
        <v>736</v>
      </c>
      <c r="AC78" s="1" t="s">
        <v>54</v>
      </c>
      <c r="AD78" s="1" t="s">
        <v>203</v>
      </c>
      <c r="AF78" s="1" t="s">
        <v>204</v>
      </c>
      <c r="AG78" s="1" t="s">
        <v>72</v>
      </c>
      <c r="AJ78" s="1" t="s">
        <v>448</v>
      </c>
      <c r="AK78" s="1" t="s">
        <v>570</v>
      </c>
      <c r="AL78" s="1" t="s">
        <v>816</v>
      </c>
      <c r="AM78" s="1" t="s">
        <v>817</v>
      </c>
    </row>
    <row r="79" spans="1:39" x14ac:dyDescent="0.3">
      <c r="A79" s="1" t="str">
        <f>HYPERLINK("https://hsdes.intel.com/resource/14013186698","14013186698")</f>
        <v>14013186698</v>
      </c>
      <c r="B79" s="1" t="s">
        <v>819</v>
      </c>
      <c r="C79" s="1" t="s">
        <v>1035</v>
      </c>
      <c r="F79" s="1" t="s">
        <v>36</v>
      </c>
      <c r="G79" s="1" t="s">
        <v>104</v>
      </c>
      <c r="H79" s="1" t="s">
        <v>38</v>
      </c>
      <c r="I79" s="1" t="s">
        <v>39</v>
      </c>
      <c r="J79" s="1" t="s">
        <v>40</v>
      </c>
      <c r="K79" s="1" t="s">
        <v>820</v>
      </c>
      <c r="L79" s="1">
        <v>25</v>
      </c>
      <c r="M79" s="1">
        <v>18</v>
      </c>
      <c r="N79" s="1" t="s">
        <v>821</v>
      </c>
      <c r="O79" s="1" t="s">
        <v>66</v>
      </c>
      <c r="P79" s="1" t="s">
        <v>822</v>
      </c>
      <c r="Q79" s="1" t="s">
        <v>823</v>
      </c>
      <c r="R79" s="1" t="s">
        <v>824</v>
      </c>
      <c r="S79" s="1" t="s">
        <v>821</v>
      </c>
      <c r="T79" s="1" t="s">
        <v>154</v>
      </c>
      <c r="V79" s="1" t="s">
        <v>48</v>
      </c>
      <c r="W79" s="1" t="s">
        <v>818</v>
      </c>
      <c r="X79" s="1" t="s">
        <v>548</v>
      </c>
      <c r="Y79" s="1" t="s">
        <v>51</v>
      </c>
      <c r="Z79" s="1" t="s">
        <v>825</v>
      </c>
      <c r="AA79" s="1" t="s">
        <v>826</v>
      </c>
      <c r="AC79" s="1" t="s">
        <v>54</v>
      </c>
      <c r="AD79" s="1" t="s">
        <v>55</v>
      </c>
      <c r="AF79" s="1" t="s">
        <v>204</v>
      </c>
      <c r="AG79" s="1" t="s">
        <v>57</v>
      </c>
      <c r="AJ79" s="1" t="s">
        <v>58</v>
      </c>
      <c r="AK79" s="1" t="s">
        <v>73</v>
      </c>
      <c r="AL79" s="1" t="s">
        <v>827</v>
      </c>
      <c r="AM79" s="1" t="s">
        <v>828</v>
      </c>
    </row>
    <row r="80" spans="1:39" x14ac:dyDescent="0.3">
      <c r="A80" s="1" t="str">
        <f>HYPERLINK("https://hsdes.intel.com/resource/14013186733","14013186733")</f>
        <v>14013186733</v>
      </c>
      <c r="B80" s="1" t="s">
        <v>829</v>
      </c>
      <c r="C80" s="1" t="s">
        <v>1035</v>
      </c>
      <c r="F80" s="1" t="s">
        <v>147</v>
      </c>
      <c r="G80" s="1" t="s">
        <v>104</v>
      </c>
      <c r="H80" s="1" t="s">
        <v>38</v>
      </c>
      <c r="I80" s="1" t="s">
        <v>39</v>
      </c>
      <c r="J80" s="1" t="s">
        <v>40</v>
      </c>
      <c r="K80" s="1" t="s">
        <v>734</v>
      </c>
      <c r="L80" s="1">
        <v>20</v>
      </c>
      <c r="M80" s="1">
        <v>10</v>
      </c>
      <c r="N80" s="1" t="s">
        <v>830</v>
      </c>
      <c r="O80" s="1" t="s">
        <v>150</v>
      </c>
      <c r="P80" s="1" t="s">
        <v>831</v>
      </c>
      <c r="Q80" s="1" t="s">
        <v>832</v>
      </c>
      <c r="R80" s="1" t="s">
        <v>833</v>
      </c>
      <c r="S80" s="1" t="s">
        <v>830</v>
      </c>
      <c r="T80" s="1" t="s">
        <v>154</v>
      </c>
      <c r="U80" s="1" t="s">
        <v>373</v>
      </c>
      <c r="V80" s="1" t="s">
        <v>155</v>
      </c>
      <c r="W80" s="1" t="s">
        <v>834</v>
      </c>
      <c r="X80" s="1" t="s">
        <v>548</v>
      </c>
      <c r="Y80" s="1" t="s">
        <v>51</v>
      </c>
      <c r="Z80" s="1" t="s">
        <v>742</v>
      </c>
      <c r="AA80" s="1" t="s">
        <v>736</v>
      </c>
      <c r="AC80" s="1" t="s">
        <v>54</v>
      </c>
      <c r="AD80" s="1" t="s">
        <v>549</v>
      </c>
      <c r="AF80" s="1" t="s">
        <v>56</v>
      </c>
      <c r="AG80" s="1" t="s">
        <v>72</v>
      </c>
      <c r="AJ80" s="1" t="s">
        <v>58</v>
      </c>
      <c r="AK80" s="1" t="s">
        <v>73</v>
      </c>
      <c r="AL80" s="1" t="s">
        <v>835</v>
      </c>
      <c r="AM80" s="1" t="s">
        <v>836</v>
      </c>
    </row>
    <row r="81" spans="1:39" x14ac:dyDescent="0.3">
      <c r="A81" s="2" t="str">
        <f>HYPERLINK("https://hsdes.intel.com/resource/14013186745","14013186745")</f>
        <v>14013186745</v>
      </c>
      <c r="B81" s="1" t="s">
        <v>837</v>
      </c>
      <c r="C81" s="1" t="s">
        <v>1035</v>
      </c>
      <c r="F81" s="1" t="s">
        <v>170</v>
      </c>
      <c r="G81" s="1" t="s">
        <v>104</v>
      </c>
      <c r="H81" s="1" t="s">
        <v>38</v>
      </c>
      <c r="I81" s="1" t="s">
        <v>39</v>
      </c>
      <c r="J81" s="1" t="s">
        <v>40</v>
      </c>
      <c r="K81" s="1" t="s">
        <v>734</v>
      </c>
      <c r="L81" s="1">
        <v>10</v>
      </c>
      <c r="M81" s="1">
        <v>6</v>
      </c>
      <c r="N81" s="1" t="s">
        <v>838</v>
      </c>
      <c r="O81" s="1" t="s">
        <v>173</v>
      </c>
      <c r="P81" s="1" t="s">
        <v>839</v>
      </c>
      <c r="Q81" s="1" t="s">
        <v>840</v>
      </c>
      <c r="R81" s="1" t="s">
        <v>841</v>
      </c>
      <c r="S81" s="1" t="s">
        <v>838</v>
      </c>
      <c r="T81" s="1" t="s">
        <v>154</v>
      </c>
      <c r="V81" s="1" t="s">
        <v>170</v>
      </c>
      <c r="W81" s="1" t="s">
        <v>842</v>
      </c>
      <c r="X81" s="1" t="s">
        <v>548</v>
      </c>
      <c r="Y81" s="1" t="s">
        <v>164</v>
      </c>
      <c r="Z81" s="1" t="s">
        <v>769</v>
      </c>
      <c r="AA81" s="1" t="s">
        <v>752</v>
      </c>
      <c r="AC81" s="1" t="s">
        <v>54</v>
      </c>
      <c r="AD81" s="1" t="s">
        <v>203</v>
      </c>
      <c r="AF81" s="1" t="s">
        <v>56</v>
      </c>
      <c r="AG81" s="1" t="s">
        <v>72</v>
      </c>
      <c r="AJ81" s="1" t="s">
        <v>58</v>
      </c>
      <c r="AK81" s="1" t="s">
        <v>73</v>
      </c>
      <c r="AL81" s="1" t="s">
        <v>843</v>
      </c>
      <c r="AM81" s="1" t="s">
        <v>844</v>
      </c>
    </row>
    <row r="82" spans="1:39" x14ac:dyDescent="0.3">
      <c r="A82" s="1" t="str">
        <f>HYPERLINK("https://hsdes.intel.com/resource/14013186785","14013186785")</f>
        <v>14013186785</v>
      </c>
      <c r="B82" s="1" t="s">
        <v>845</v>
      </c>
      <c r="C82" s="1" t="s">
        <v>1035</v>
      </c>
      <c r="F82" s="1" t="s">
        <v>48</v>
      </c>
      <c r="G82" s="1" t="s">
        <v>104</v>
      </c>
      <c r="H82" s="1" t="s">
        <v>38</v>
      </c>
      <c r="I82" s="1" t="s">
        <v>39</v>
      </c>
      <c r="J82" s="1" t="s">
        <v>40</v>
      </c>
      <c r="K82" s="1" t="s">
        <v>734</v>
      </c>
      <c r="L82" s="1">
        <v>15</v>
      </c>
      <c r="M82" s="1">
        <v>10</v>
      </c>
      <c r="N82" s="1" t="s">
        <v>846</v>
      </c>
      <c r="O82" s="1" t="s">
        <v>230</v>
      </c>
      <c r="P82" s="1" t="s">
        <v>847</v>
      </c>
      <c r="Q82" s="1" t="s">
        <v>848</v>
      </c>
      <c r="R82" s="1" t="s">
        <v>849</v>
      </c>
      <c r="S82" s="1" t="s">
        <v>846</v>
      </c>
      <c r="T82" s="1" t="s">
        <v>47</v>
      </c>
      <c r="V82" s="1" t="s">
        <v>234</v>
      </c>
      <c r="W82" s="1" t="s">
        <v>850</v>
      </c>
      <c r="X82" s="1" t="s">
        <v>548</v>
      </c>
      <c r="Y82" s="1" t="s">
        <v>164</v>
      </c>
      <c r="Z82" s="1" t="s">
        <v>751</v>
      </c>
      <c r="AA82" s="1" t="s">
        <v>752</v>
      </c>
      <c r="AC82" s="1" t="s">
        <v>54</v>
      </c>
      <c r="AD82" s="1" t="s">
        <v>203</v>
      </c>
      <c r="AF82" s="1" t="s">
        <v>56</v>
      </c>
      <c r="AG82" s="1" t="s">
        <v>72</v>
      </c>
      <c r="AJ82" s="1" t="s">
        <v>544</v>
      </c>
      <c r="AK82" s="1" t="s">
        <v>73</v>
      </c>
      <c r="AL82" s="1" t="s">
        <v>851</v>
      </c>
      <c r="AM82" s="1" t="s">
        <v>852</v>
      </c>
    </row>
    <row r="83" spans="1:39" x14ac:dyDescent="0.3">
      <c r="A83" s="1" t="str">
        <f>HYPERLINK("https://hsdes.intel.com/resource/14013186930","14013186930")</f>
        <v>14013186930</v>
      </c>
      <c r="B83" s="1" t="s">
        <v>853</v>
      </c>
      <c r="C83" s="1" t="s">
        <v>1035</v>
      </c>
      <c r="F83" s="1" t="s">
        <v>114</v>
      </c>
      <c r="G83" s="1" t="s">
        <v>104</v>
      </c>
      <c r="H83" s="1" t="s">
        <v>38</v>
      </c>
      <c r="I83" s="1" t="s">
        <v>39</v>
      </c>
      <c r="J83" s="1" t="s">
        <v>40</v>
      </c>
      <c r="K83" s="1" t="s">
        <v>773</v>
      </c>
      <c r="L83" s="1">
        <v>20</v>
      </c>
      <c r="M83" s="1">
        <v>15</v>
      </c>
      <c r="N83" s="1" t="s">
        <v>854</v>
      </c>
      <c r="O83" s="1" t="s">
        <v>251</v>
      </c>
      <c r="P83" s="1" t="s">
        <v>855</v>
      </c>
      <c r="Q83" s="1" t="s">
        <v>856</v>
      </c>
      <c r="R83" s="1" t="s">
        <v>857</v>
      </c>
      <c r="S83" s="1" t="s">
        <v>854</v>
      </c>
      <c r="T83" s="1" t="s">
        <v>154</v>
      </c>
      <c r="V83" s="1" t="s">
        <v>114</v>
      </c>
      <c r="W83" s="1" t="s">
        <v>858</v>
      </c>
      <c r="X83" s="1" t="s">
        <v>548</v>
      </c>
      <c r="Y83" s="1" t="s">
        <v>124</v>
      </c>
      <c r="Z83" s="1" t="s">
        <v>859</v>
      </c>
      <c r="AA83" s="1" t="s">
        <v>752</v>
      </c>
      <c r="AC83" s="1" t="s">
        <v>54</v>
      </c>
      <c r="AD83" s="1" t="s">
        <v>203</v>
      </c>
      <c r="AF83" s="1" t="s">
        <v>204</v>
      </c>
      <c r="AG83" s="1" t="s">
        <v>57</v>
      </c>
      <c r="AJ83" s="1" t="s">
        <v>58</v>
      </c>
      <c r="AK83" s="1" t="s">
        <v>860</v>
      </c>
      <c r="AL83" s="1" t="s">
        <v>861</v>
      </c>
      <c r="AM83" s="1" t="s">
        <v>862</v>
      </c>
    </row>
    <row r="84" spans="1:39" x14ac:dyDescent="0.3">
      <c r="A84" s="2" t="str">
        <f>HYPERLINK("https://hsdes.intel.com/resource/14013186938","14013186938")</f>
        <v>14013186938</v>
      </c>
      <c r="B84" s="1" t="s">
        <v>863</v>
      </c>
      <c r="C84" s="1" t="s">
        <v>1035</v>
      </c>
      <c r="F84" s="1" t="s">
        <v>114</v>
      </c>
      <c r="G84" s="1" t="s">
        <v>104</v>
      </c>
      <c r="H84" s="1" t="s">
        <v>38</v>
      </c>
      <c r="I84" s="1" t="s">
        <v>39</v>
      </c>
      <c r="J84" s="1" t="s">
        <v>40</v>
      </c>
      <c r="K84" s="1" t="s">
        <v>773</v>
      </c>
      <c r="L84" s="1">
        <v>20</v>
      </c>
      <c r="M84" s="1">
        <v>10</v>
      </c>
      <c r="N84" s="1" t="s">
        <v>864</v>
      </c>
      <c r="O84" s="1" t="s">
        <v>251</v>
      </c>
      <c r="P84" s="1" t="s">
        <v>865</v>
      </c>
      <c r="Q84" s="1" t="s">
        <v>866</v>
      </c>
      <c r="R84" s="1" t="s">
        <v>867</v>
      </c>
      <c r="S84" s="1" t="s">
        <v>864</v>
      </c>
      <c r="T84" s="1" t="s">
        <v>154</v>
      </c>
      <c r="V84" s="1" t="s">
        <v>114</v>
      </c>
      <c r="W84" s="1" t="s">
        <v>868</v>
      </c>
      <c r="X84" s="1" t="s">
        <v>548</v>
      </c>
      <c r="Y84" s="1" t="s">
        <v>164</v>
      </c>
      <c r="Z84" s="1" t="s">
        <v>769</v>
      </c>
      <c r="AA84" s="1" t="s">
        <v>752</v>
      </c>
      <c r="AC84" s="1" t="s">
        <v>54</v>
      </c>
      <c r="AD84" s="1" t="s">
        <v>203</v>
      </c>
      <c r="AF84" s="1" t="s">
        <v>56</v>
      </c>
      <c r="AG84" s="1" t="s">
        <v>72</v>
      </c>
      <c r="AJ84" s="1" t="s">
        <v>58</v>
      </c>
      <c r="AK84" s="1" t="s">
        <v>869</v>
      </c>
      <c r="AL84" s="1" t="s">
        <v>870</v>
      </c>
      <c r="AM84" s="1" t="s">
        <v>871</v>
      </c>
    </row>
    <row r="85" spans="1:39" x14ac:dyDescent="0.3">
      <c r="A85" s="1" t="str">
        <f>HYPERLINK("https://hsdes.intel.com/resource/14013186942","14013186942")</f>
        <v>14013186942</v>
      </c>
      <c r="B85" s="1" t="s">
        <v>872</v>
      </c>
      <c r="C85" s="1" t="s">
        <v>1035</v>
      </c>
      <c r="F85" s="1" t="s">
        <v>114</v>
      </c>
      <c r="G85" s="1" t="s">
        <v>115</v>
      </c>
      <c r="H85" s="1" t="s">
        <v>38</v>
      </c>
      <c r="I85" s="1" t="s">
        <v>39</v>
      </c>
      <c r="J85" s="1" t="s">
        <v>40</v>
      </c>
      <c r="K85" s="1" t="s">
        <v>116</v>
      </c>
      <c r="L85" s="1">
        <v>10</v>
      </c>
      <c r="M85" s="1">
        <v>8</v>
      </c>
      <c r="N85" s="1" t="s">
        <v>873</v>
      </c>
      <c r="O85" s="1" t="s">
        <v>118</v>
      </c>
      <c r="P85" s="1" t="s">
        <v>874</v>
      </c>
      <c r="Q85" s="1" t="s">
        <v>594</v>
      </c>
      <c r="R85" s="1" t="s">
        <v>875</v>
      </c>
      <c r="S85" s="1" t="s">
        <v>873</v>
      </c>
      <c r="T85" s="1" t="s">
        <v>122</v>
      </c>
      <c r="V85" s="1" t="s">
        <v>114</v>
      </c>
      <c r="W85" s="1" t="s">
        <v>876</v>
      </c>
      <c r="X85" s="1" t="s">
        <v>548</v>
      </c>
      <c r="Y85" s="1" t="s">
        <v>51</v>
      </c>
      <c r="Z85" s="1" t="s">
        <v>877</v>
      </c>
      <c r="AA85" s="1" t="s">
        <v>731</v>
      </c>
      <c r="AC85" s="1" t="s">
        <v>54</v>
      </c>
      <c r="AD85" s="1" t="s">
        <v>203</v>
      </c>
      <c r="AF85" s="1" t="s">
        <v>56</v>
      </c>
      <c r="AG85" s="1" t="s">
        <v>57</v>
      </c>
      <c r="AJ85" s="1" t="s">
        <v>58</v>
      </c>
      <c r="AK85" s="1" t="s">
        <v>570</v>
      </c>
      <c r="AL85" s="1" t="s">
        <v>878</v>
      </c>
      <c r="AM85" s="1" t="s">
        <v>879</v>
      </c>
    </row>
    <row r="86" spans="1:39" x14ac:dyDescent="0.3">
      <c r="A86" s="1" t="str">
        <f>HYPERLINK("https://hsdes.intel.com/resource/14013186958","14013186958")</f>
        <v>14013186958</v>
      </c>
      <c r="B86" s="1" t="s">
        <v>880</v>
      </c>
      <c r="C86" s="1" t="s">
        <v>1035</v>
      </c>
      <c r="F86" s="1" t="s">
        <v>114</v>
      </c>
      <c r="G86" s="1" t="s">
        <v>115</v>
      </c>
      <c r="H86" s="1" t="s">
        <v>38</v>
      </c>
      <c r="I86" s="1" t="s">
        <v>39</v>
      </c>
      <c r="J86" s="1" t="s">
        <v>40</v>
      </c>
      <c r="K86" s="1" t="s">
        <v>116</v>
      </c>
      <c r="L86" s="1">
        <v>5</v>
      </c>
      <c r="M86" s="1">
        <v>3</v>
      </c>
      <c r="N86" s="1" t="s">
        <v>881</v>
      </c>
      <c r="O86" s="1" t="s">
        <v>118</v>
      </c>
      <c r="P86" s="1" t="s">
        <v>882</v>
      </c>
      <c r="Q86" s="1" t="s">
        <v>758</v>
      </c>
      <c r="R86" s="1" t="s">
        <v>883</v>
      </c>
      <c r="S86" s="1" t="s">
        <v>881</v>
      </c>
      <c r="T86" s="1" t="s">
        <v>122</v>
      </c>
      <c r="V86" s="1" t="s">
        <v>114</v>
      </c>
      <c r="W86" s="1" t="s">
        <v>884</v>
      </c>
      <c r="X86" s="1" t="s">
        <v>548</v>
      </c>
      <c r="Y86" s="1" t="s">
        <v>124</v>
      </c>
      <c r="Z86" s="1" t="s">
        <v>885</v>
      </c>
      <c r="AA86" s="1" t="s">
        <v>886</v>
      </c>
      <c r="AC86" s="1" t="s">
        <v>54</v>
      </c>
      <c r="AD86" s="1" t="s">
        <v>55</v>
      </c>
      <c r="AF86" s="1" t="s">
        <v>56</v>
      </c>
      <c r="AG86" s="1" t="s">
        <v>72</v>
      </c>
      <c r="AJ86" s="1" t="s">
        <v>58</v>
      </c>
      <c r="AK86" s="1" t="s">
        <v>570</v>
      </c>
      <c r="AL86" s="1" t="s">
        <v>887</v>
      </c>
      <c r="AM86" s="1" t="s">
        <v>888</v>
      </c>
    </row>
    <row r="87" spans="1:39" x14ac:dyDescent="0.3">
      <c r="A87" s="1" t="str">
        <f>HYPERLINK("https://hsdes.intel.com/resource/14013187130","14013187130")</f>
        <v>14013187130</v>
      </c>
      <c r="B87" s="1" t="s">
        <v>889</v>
      </c>
      <c r="C87" s="1" t="s">
        <v>1035</v>
      </c>
      <c r="F87" s="1" t="s">
        <v>147</v>
      </c>
      <c r="G87" s="1" t="s">
        <v>104</v>
      </c>
      <c r="H87" s="1" t="s">
        <v>38</v>
      </c>
      <c r="I87" s="1" t="s">
        <v>39</v>
      </c>
      <c r="J87" s="1" t="s">
        <v>40</v>
      </c>
      <c r="K87" s="1" t="s">
        <v>764</v>
      </c>
      <c r="L87" s="1">
        <v>5</v>
      </c>
      <c r="M87" s="1">
        <v>3</v>
      </c>
      <c r="N87" s="1" t="s">
        <v>890</v>
      </c>
      <c r="O87" s="1" t="s">
        <v>150</v>
      </c>
      <c r="P87" s="1" t="s">
        <v>891</v>
      </c>
      <c r="Q87" s="1" t="s">
        <v>892</v>
      </c>
      <c r="R87" s="1" t="s">
        <v>893</v>
      </c>
      <c r="S87" s="1" t="s">
        <v>890</v>
      </c>
      <c r="T87" s="1" t="s">
        <v>154</v>
      </c>
      <c r="U87" s="1" t="s">
        <v>373</v>
      </c>
      <c r="V87" s="1" t="s">
        <v>155</v>
      </c>
      <c r="W87" s="1" t="s">
        <v>894</v>
      </c>
      <c r="X87" s="1" t="s">
        <v>548</v>
      </c>
      <c r="Y87" s="1" t="s">
        <v>51</v>
      </c>
      <c r="Z87" s="1" t="s">
        <v>751</v>
      </c>
      <c r="AA87" s="1" t="s">
        <v>752</v>
      </c>
      <c r="AC87" s="1" t="s">
        <v>54</v>
      </c>
      <c r="AD87" s="1" t="s">
        <v>549</v>
      </c>
      <c r="AF87" s="1" t="s">
        <v>56</v>
      </c>
      <c r="AG87" s="1" t="s">
        <v>57</v>
      </c>
      <c r="AJ87" s="1" t="s">
        <v>58</v>
      </c>
      <c r="AK87" s="1" t="s">
        <v>73</v>
      </c>
      <c r="AL87" s="1" t="s">
        <v>895</v>
      </c>
      <c r="AM87" s="1" t="s">
        <v>896</v>
      </c>
    </row>
    <row r="88" spans="1:39" x14ac:dyDescent="0.3">
      <c r="A88" s="1" t="str">
        <f>HYPERLINK("https://hsdes.intel.com/resource/14013187141","14013187141")</f>
        <v>14013187141</v>
      </c>
      <c r="B88" s="1" t="s">
        <v>897</v>
      </c>
      <c r="C88" s="1" t="s">
        <v>1035</v>
      </c>
      <c r="F88" s="1" t="s">
        <v>147</v>
      </c>
      <c r="G88" s="1" t="s">
        <v>104</v>
      </c>
      <c r="H88" s="1" t="s">
        <v>38</v>
      </c>
      <c r="I88" s="1" t="s">
        <v>39</v>
      </c>
      <c r="J88" s="1" t="s">
        <v>40</v>
      </c>
      <c r="K88" s="1" t="s">
        <v>764</v>
      </c>
      <c r="L88" s="1">
        <v>5</v>
      </c>
      <c r="M88" s="1">
        <v>3</v>
      </c>
      <c r="N88" s="1" t="s">
        <v>898</v>
      </c>
      <c r="O88" s="1" t="s">
        <v>150</v>
      </c>
      <c r="P88" s="1" t="s">
        <v>899</v>
      </c>
      <c r="Q88" s="1" t="s">
        <v>900</v>
      </c>
      <c r="R88" s="1" t="s">
        <v>901</v>
      </c>
      <c r="S88" s="1" t="s">
        <v>898</v>
      </c>
      <c r="T88" s="1" t="s">
        <v>154</v>
      </c>
      <c r="U88" s="1" t="s">
        <v>373</v>
      </c>
      <c r="V88" s="1" t="s">
        <v>155</v>
      </c>
      <c r="W88" s="1" t="s">
        <v>902</v>
      </c>
      <c r="X88" s="1" t="s">
        <v>548</v>
      </c>
      <c r="Y88" s="1" t="s">
        <v>51</v>
      </c>
      <c r="Z88" s="1" t="s">
        <v>751</v>
      </c>
      <c r="AA88" s="1" t="s">
        <v>752</v>
      </c>
      <c r="AC88" s="1" t="s">
        <v>54</v>
      </c>
      <c r="AD88" s="1" t="s">
        <v>549</v>
      </c>
      <c r="AF88" s="1" t="s">
        <v>56</v>
      </c>
      <c r="AG88" s="1" t="s">
        <v>57</v>
      </c>
      <c r="AJ88" s="1" t="s">
        <v>58</v>
      </c>
      <c r="AK88" s="1" t="s">
        <v>73</v>
      </c>
      <c r="AL88" s="1" t="s">
        <v>903</v>
      </c>
      <c r="AM88" s="1" t="s">
        <v>904</v>
      </c>
    </row>
    <row r="89" spans="1:39" x14ac:dyDescent="0.3">
      <c r="A89" s="1" t="str">
        <f>HYPERLINK("https://hsdes.intel.com/resource/14013187188","14013187188")</f>
        <v>14013187188</v>
      </c>
      <c r="B89" s="1" t="s">
        <v>905</v>
      </c>
      <c r="C89" s="1" t="s">
        <v>1035</v>
      </c>
      <c r="F89" s="1" t="s">
        <v>147</v>
      </c>
      <c r="G89" s="1" t="s">
        <v>104</v>
      </c>
      <c r="H89" s="1" t="s">
        <v>38</v>
      </c>
      <c r="I89" s="1" t="s">
        <v>39</v>
      </c>
      <c r="J89" s="1" t="s">
        <v>40</v>
      </c>
      <c r="K89" s="1" t="s">
        <v>746</v>
      </c>
      <c r="L89" s="1">
        <v>7</v>
      </c>
      <c r="M89" s="1">
        <v>6</v>
      </c>
      <c r="N89" s="1" t="s">
        <v>906</v>
      </c>
      <c r="O89" s="1" t="s">
        <v>150</v>
      </c>
      <c r="P89" s="1" t="s">
        <v>907</v>
      </c>
      <c r="Q89" s="1" t="s">
        <v>455</v>
      </c>
      <c r="R89" s="1" t="s">
        <v>908</v>
      </c>
      <c r="S89" s="1" t="s">
        <v>906</v>
      </c>
      <c r="T89" s="1" t="s">
        <v>154</v>
      </c>
      <c r="U89" s="1" t="s">
        <v>373</v>
      </c>
      <c r="V89" s="1" t="s">
        <v>155</v>
      </c>
      <c r="W89" s="1" t="s">
        <v>909</v>
      </c>
      <c r="X89" s="1" t="s">
        <v>548</v>
      </c>
      <c r="Y89" s="1" t="s">
        <v>124</v>
      </c>
      <c r="Z89" s="1" t="s">
        <v>751</v>
      </c>
      <c r="AA89" s="1" t="s">
        <v>752</v>
      </c>
      <c r="AC89" s="1" t="s">
        <v>54</v>
      </c>
      <c r="AD89" s="1" t="s">
        <v>203</v>
      </c>
      <c r="AF89" s="1" t="s">
        <v>56</v>
      </c>
      <c r="AG89" s="1" t="s">
        <v>57</v>
      </c>
      <c r="AJ89" s="1" t="s">
        <v>58</v>
      </c>
      <c r="AK89" s="1" t="s">
        <v>73</v>
      </c>
      <c r="AL89" s="1" t="s">
        <v>910</v>
      </c>
      <c r="AM89" s="1" t="s">
        <v>911</v>
      </c>
    </row>
    <row r="90" spans="1:39" x14ac:dyDescent="0.3">
      <c r="A90" s="1" t="str">
        <f>HYPERLINK("https://hsdes.intel.com/resource/14013187344","14013187344")</f>
        <v>14013187344</v>
      </c>
      <c r="B90" s="1" t="s">
        <v>912</v>
      </c>
      <c r="C90" s="1" t="s">
        <v>1035</v>
      </c>
      <c r="F90" s="1" t="s">
        <v>147</v>
      </c>
      <c r="G90" s="1" t="s">
        <v>104</v>
      </c>
      <c r="H90" s="1" t="s">
        <v>38</v>
      </c>
      <c r="I90" s="1" t="s">
        <v>39</v>
      </c>
      <c r="J90" s="1" t="s">
        <v>40</v>
      </c>
      <c r="K90" s="1" t="s">
        <v>913</v>
      </c>
      <c r="L90" s="1">
        <v>18</v>
      </c>
      <c r="M90" s="1">
        <v>15</v>
      </c>
      <c r="N90" s="1" t="s">
        <v>914</v>
      </c>
      <c r="O90" s="1" t="s">
        <v>150</v>
      </c>
      <c r="P90" s="1" t="s">
        <v>915</v>
      </c>
      <c r="Q90" s="1" t="s">
        <v>916</v>
      </c>
      <c r="R90" s="1" t="s">
        <v>917</v>
      </c>
      <c r="S90" s="1" t="s">
        <v>914</v>
      </c>
      <c r="T90" s="1" t="s">
        <v>154</v>
      </c>
      <c r="U90" s="1" t="s">
        <v>373</v>
      </c>
      <c r="V90" s="1" t="s">
        <v>155</v>
      </c>
      <c r="W90" s="1" t="s">
        <v>644</v>
      </c>
      <c r="X90" s="1" t="s">
        <v>548</v>
      </c>
      <c r="Y90" s="1" t="s">
        <v>124</v>
      </c>
      <c r="Z90" s="1" t="s">
        <v>742</v>
      </c>
      <c r="AA90" s="1" t="s">
        <v>736</v>
      </c>
      <c r="AC90" s="1" t="s">
        <v>54</v>
      </c>
      <c r="AD90" s="1" t="s">
        <v>549</v>
      </c>
      <c r="AF90" s="1" t="s">
        <v>204</v>
      </c>
      <c r="AG90" s="1" t="s">
        <v>72</v>
      </c>
      <c r="AJ90" s="1" t="s">
        <v>58</v>
      </c>
      <c r="AK90" s="1" t="s">
        <v>73</v>
      </c>
      <c r="AL90" s="1" t="s">
        <v>918</v>
      </c>
      <c r="AM90" s="1" t="s">
        <v>919</v>
      </c>
    </row>
    <row r="91" spans="1:39" x14ac:dyDescent="0.3">
      <c r="A91" s="1" t="str">
        <f>HYPERLINK("https://hsdes.intel.com/resource/14013187719","14013187719")</f>
        <v>14013187719</v>
      </c>
      <c r="B91" s="1" t="s">
        <v>920</v>
      </c>
      <c r="C91" s="1" t="s">
        <v>1035</v>
      </c>
      <c r="F91" s="1" t="s">
        <v>114</v>
      </c>
      <c r="G91" s="1" t="s">
        <v>104</v>
      </c>
      <c r="H91" s="1" t="s">
        <v>38</v>
      </c>
      <c r="I91" s="1" t="s">
        <v>39</v>
      </c>
      <c r="J91" s="1" t="s">
        <v>40</v>
      </c>
      <c r="K91" s="1" t="s">
        <v>773</v>
      </c>
      <c r="L91" s="1">
        <v>10</v>
      </c>
      <c r="M91" s="1">
        <v>8</v>
      </c>
      <c r="N91" s="1" t="s">
        <v>921</v>
      </c>
      <c r="O91" s="1" t="s">
        <v>251</v>
      </c>
      <c r="P91" s="1" t="s">
        <v>922</v>
      </c>
      <c r="Q91" s="1" t="s">
        <v>923</v>
      </c>
      <c r="R91" s="1" t="s">
        <v>924</v>
      </c>
      <c r="S91" s="1" t="s">
        <v>921</v>
      </c>
      <c r="T91" s="1" t="s">
        <v>154</v>
      </c>
      <c r="V91" s="1" t="s">
        <v>114</v>
      </c>
      <c r="W91" s="1" t="s">
        <v>925</v>
      </c>
      <c r="X91" s="1" t="s">
        <v>548</v>
      </c>
      <c r="Y91" s="1" t="s">
        <v>51</v>
      </c>
      <c r="Z91" s="1" t="s">
        <v>769</v>
      </c>
      <c r="AA91" s="1" t="s">
        <v>752</v>
      </c>
      <c r="AC91" s="1" t="s">
        <v>54</v>
      </c>
      <c r="AD91" s="1" t="s">
        <v>203</v>
      </c>
      <c r="AF91" s="1" t="s">
        <v>56</v>
      </c>
      <c r="AG91" s="1" t="s">
        <v>57</v>
      </c>
      <c r="AJ91" s="1" t="s">
        <v>58</v>
      </c>
      <c r="AK91" s="1" t="s">
        <v>926</v>
      </c>
      <c r="AL91" s="1" t="s">
        <v>927</v>
      </c>
      <c r="AM91" s="1" t="s">
        <v>928</v>
      </c>
    </row>
    <row r="92" spans="1:39" x14ac:dyDescent="0.3">
      <c r="A92" s="1" t="str">
        <f>HYPERLINK("https://hsdes.intel.com/resource/14013187781","14013187781")</f>
        <v>14013187781</v>
      </c>
      <c r="B92" s="1" t="s">
        <v>929</v>
      </c>
      <c r="C92" s="1" t="s">
        <v>1035</v>
      </c>
      <c r="F92" s="1" t="s">
        <v>48</v>
      </c>
      <c r="G92" s="1" t="s">
        <v>104</v>
      </c>
      <c r="H92" s="1" t="s">
        <v>38</v>
      </c>
      <c r="I92" s="1" t="s">
        <v>39</v>
      </c>
      <c r="J92" s="1" t="s">
        <v>40</v>
      </c>
      <c r="K92" s="1" t="s">
        <v>734</v>
      </c>
      <c r="L92" s="1">
        <v>8</v>
      </c>
      <c r="M92" s="1">
        <v>6</v>
      </c>
      <c r="N92" s="1" t="s">
        <v>930</v>
      </c>
      <c r="O92" s="1" t="s">
        <v>230</v>
      </c>
      <c r="P92" s="1" t="s">
        <v>931</v>
      </c>
      <c r="Q92" s="1" t="s">
        <v>521</v>
      </c>
      <c r="R92" s="1" t="s">
        <v>932</v>
      </c>
      <c r="S92" s="1" t="s">
        <v>930</v>
      </c>
      <c r="T92" s="1" t="s">
        <v>154</v>
      </c>
      <c r="V92" s="1" t="s">
        <v>234</v>
      </c>
      <c r="W92" s="1" t="s">
        <v>933</v>
      </c>
      <c r="X92" s="1" t="s">
        <v>548</v>
      </c>
      <c r="Y92" s="1" t="s">
        <v>214</v>
      </c>
      <c r="Z92" s="1" t="s">
        <v>742</v>
      </c>
      <c r="AA92" s="1" t="s">
        <v>736</v>
      </c>
      <c r="AC92" s="1" t="s">
        <v>54</v>
      </c>
      <c r="AD92" s="1" t="s">
        <v>203</v>
      </c>
      <c r="AF92" s="1" t="s">
        <v>56</v>
      </c>
      <c r="AG92" s="1" t="s">
        <v>72</v>
      </c>
      <c r="AJ92" s="1" t="s">
        <v>58</v>
      </c>
      <c r="AK92" s="1" t="s">
        <v>73</v>
      </c>
      <c r="AL92" s="1" t="s">
        <v>934</v>
      </c>
      <c r="AM92" s="1" t="s">
        <v>935</v>
      </c>
    </row>
    <row r="93" spans="1:39" x14ac:dyDescent="0.3">
      <c r="A93" s="2" t="str">
        <f>HYPERLINK("https://hsdes.intel.com/resource/14013187803","14013187803")</f>
        <v>14013187803</v>
      </c>
      <c r="B93" s="1" t="s">
        <v>936</v>
      </c>
      <c r="C93" s="1" t="s">
        <v>1035</v>
      </c>
      <c r="F93" s="1" t="s">
        <v>147</v>
      </c>
      <c r="G93" s="1" t="s">
        <v>104</v>
      </c>
      <c r="H93" s="1" t="s">
        <v>38</v>
      </c>
      <c r="I93" s="1" t="s">
        <v>39</v>
      </c>
      <c r="J93" s="1" t="s">
        <v>40</v>
      </c>
      <c r="K93" s="1" t="s">
        <v>937</v>
      </c>
      <c r="L93" s="1">
        <v>20</v>
      </c>
      <c r="M93" s="1">
        <v>15</v>
      </c>
      <c r="N93" s="1" t="s">
        <v>938</v>
      </c>
      <c r="O93" s="1" t="s">
        <v>150</v>
      </c>
      <c r="P93" s="1" t="s">
        <v>939</v>
      </c>
      <c r="Q93" s="1" t="s">
        <v>940</v>
      </c>
      <c r="R93" s="1" t="s">
        <v>941</v>
      </c>
      <c r="S93" s="1" t="s">
        <v>938</v>
      </c>
      <c r="T93" s="1" t="s">
        <v>154</v>
      </c>
      <c r="U93" s="1" t="s">
        <v>373</v>
      </c>
      <c r="V93" s="1" t="s">
        <v>155</v>
      </c>
      <c r="W93" s="1" t="s">
        <v>942</v>
      </c>
      <c r="X93" s="1" t="s">
        <v>548</v>
      </c>
      <c r="Y93" s="1" t="s">
        <v>51</v>
      </c>
      <c r="Z93" s="1" t="s">
        <v>751</v>
      </c>
      <c r="AA93" s="1" t="s">
        <v>752</v>
      </c>
      <c r="AC93" s="1" t="s">
        <v>54</v>
      </c>
      <c r="AD93" s="1" t="s">
        <v>203</v>
      </c>
      <c r="AF93" s="1" t="s">
        <v>204</v>
      </c>
      <c r="AG93" s="1" t="s">
        <v>72</v>
      </c>
      <c r="AJ93" s="1" t="s">
        <v>58</v>
      </c>
      <c r="AK93" s="1" t="s">
        <v>73</v>
      </c>
      <c r="AL93" s="1" t="s">
        <v>943</v>
      </c>
      <c r="AM93" s="1" t="s">
        <v>944</v>
      </c>
    </row>
    <row r="94" spans="1:39" x14ac:dyDescent="0.3">
      <c r="A94" s="1" t="str">
        <f>HYPERLINK("https://hsdes.intel.com/resource/14013187815","14013187815")</f>
        <v>14013187815</v>
      </c>
      <c r="B94" s="1" t="s">
        <v>945</v>
      </c>
      <c r="C94" s="1" t="s">
        <v>1035</v>
      </c>
      <c r="F94" s="1" t="s">
        <v>48</v>
      </c>
      <c r="G94" s="1" t="s">
        <v>104</v>
      </c>
      <c r="H94" s="1" t="s">
        <v>38</v>
      </c>
      <c r="I94" s="1" t="s">
        <v>39</v>
      </c>
      <c r="J94" s="1" t="s">
        <v>40</v>
      </c>
      <c r="K94" s="1" t="s">
        <v>764</v>
      </c>
      <c r="L94" s="1">
        <v>25</v>
      </c>
      <c r="M94" s="1">
        <v>20</v>
      </c>
      <c r="N94" s="1" t="s">
        <v>946</v>
      </c>
      <c r="O94" s="1" t="s">
        <v>185</v>
      </c>
      <c r="P94" s="1" t="s">
        <v>947</v>
      </c>
      <c r="Q94" s="1" t="s">
        <v>276</v>
      </c>
      <c r="R94" s="1" t="s">
        <v>948</v>
      </c>
      <c r="S94" s="1" t="s">
        <v>946</v>
      </c>
      <c r="T94" s="1" t="s">
        <v>47</v>
      </c>
      <c r="V94" s="1" t="s">
        <v>48</v>
      </c>
      <c r="W94" s="1" t="s">
        <v>949</v>
      </c>
      <c r="X94" s="1" t="s">
        <v>548</v>
      </c>
      <c r="Y94" s="1" t="s">
        <v>124</v>
      </c>
      <c r="Z94" s="1" t="s">
        <v>769</v>
      </c>
      <c r="AA94" s="1" t="s">
        <v>752</v>
      </c>
      <c r="AC94" s="1" t="s">
        <v>54</v>
      </c>
      <c r="AD94" s="1" t="s">
        <v>203</v>
      </c>
      <c r="AF94" s="1" t="s">
        <v>204</v>
      </c>
      <c r="AG94" s="1" t="s">
        <v>72</v>
      </c>
      <c r="AJ94" s="1" t="s">
        <v>58</v>
      </c>
      <c r="AK94" s="1" t="s">
        <v>73</v>
      </c>
      <c r="AL94" s="1" t="s">
        <v>950</v>
      </c>
      <c r="AM94" s="1" t="s">
        <v>951</v>
      </c>
    </row>
    <row r="95" spans="1:39" x14ac:dyDescent="0.3">
      <c r="A95" s="1" t="str">
        <f>HYPERLINK("https://hsdes.intel.com/resource/14013187829","14013187829")</f>
        <v>14013187829</v>
      </c>
      <c r="B95" s="1" t="s">
        <v>952</v>
      </c>
      <c r="C95" s="1" t="s">
        <v>1035</v>
      </c>
      <c r="F95" s="1" t="s">
        <v>147</v>
      </c>
      <c r="G95" s="1" t="s">
        <v>104</v>
      </c>
      <c r="H95" s="1" t="s">
        <v>38</v>
      </c>
      <c r="I95" s="1" t="s">
        <v>39</v>
      </c>
      <c r="J95" s="1" t="s">
        <v>40</v>
      </c>
      <c r="K95" s="1" t="s">
        <v>734</v>
      </c>
      <c r="L95" s="1">
        <v>18</v>
      </c>
      <c r="M95" s="1">
        <v>10</v>
      </c>
      <c r="N95" s="1" t="s">
        <v>953</v>
      </c>
      <c r="O95" s="1" t="s">
        <v>150</v>
      </c>
      <c r="P95" s="1" t="s">
        <v>954</v>
      </c>
      <c r="Q95" s="1" t="s">
        <v>955</v>
      </c>
      <c r="R95" s="1" t="s">
        <v>956</v>
      </c>
      <c r="S95" s="1" t="s">
        <v>953</v>
      </c>
      <c r="T95" s="1" t="s">
        <v>154</v>
      </c>
      <c r="U95" s="1" t="s">
        <v>373</v>
      </c>
      <c r="V95" s="1" t="s">
        <v>155</v>
      </c>
      <c r="W95" s="1" t="s">
        <v>957</v>
      </c>
      <c r="X95" s="1" t="s">
        <v>548</v>
      </c>
      <c r="Y95" s="1" t="s">
        <v>124</v>
      </c>
      <c r="Z95" s="1" t="s">
        <v>742</v>
      </c>
      <c r="AA95" s="1" t="s">
        <v>736</v>
      </c>
      <c r="AC95" s="1" t="s">
        <v>54</v>
      </c>
      <c r="AD95" s="1" t="s">
        <v>549</v>
      </c>
      <c r="AF95" s="1" t="s">
        <v>56</v>
      </c>
      <c r="AG95" s="1" t="s">
        <v>72</v>
      </c>
      <c r="AJ95" s="1" t="s">
        <v>58</v>
      </c>
      <c r="AK95" s="1" t="s">
        <v>73</v>
      </c>
      <c r="AL95" s="1" t="s">
        <v>958</v>
      </c>
      <c r="AM95" s="1" t="s">
        <v>959</v>
      </c>
    </row>
    <row r="96" spans="1:39" x14ac:dyDescent="0.3">
      <c r="A96" s="2" t="str">
        <f>HYPERLINK("https://hsdes.intel.com/resource/14013187886","14013187886")</f>
        <v>14013187886</v>
      </c>
      <c r="B96" s="1" t="s">
        <v>960</v>
      </c>
      <c r="C96" s="1" t="s">
        <v>1035</v>
      </c>
      <c r="F96" s="1" t="s">
        <v>48</v>
      </c>
      <c r="G96" s="1" t="s">
        <v>104</v>
      </c>
      <c r="H96" s="1" t="s">
        <v>38</v>
      </c>
      <c r="I96" s="1" t="s">
        <v>39</v>
      </c>
      <c r="J96" s="1" t="s">
        <v>40</v>
      </c>
      <c r="K96" s="1" t="s">
        <v>764</v>
      </c>
      <c r="L96" s="1">
        <v>20</v>
      </c>
      <c r="M96" s="1">
        <v>15</v>
      </c>
      <c r="N96" s="1" t="s">
        <v>961</v>
      </c>
      <c r="O96" s="1" t="s">
        <v>185</v>
      </c>
      <c r="P96" s="1" t="s">
        <v>962</v>
      </c>
      <c r="Q96" s="1" t="s">
        <v>963</v>
      </c>
      <c r="R96" s="1">
        <v>16011000546</v>
      </c>
      <c r="S96" s="1" t="s">
        <v>961</v>
      </c>
      <c r="T96" s="1" t="s">
        <v>154</v>
      </c>
      <c r="V96" s="1" t="s">
        <v>48</v>
      </c>
      <c r="W96" s="1" t="s">
        <v>964</v>
      </c>
      <c r="X96" s="1" t="s">
        <v>548</v>
      </c>
      <c r="Y96" s="1" t="s">
        <v>164</v>
      </c>
      <c r="Z96" s="1" t="s">
        <v>965</v>
      </c>
      <c r="AA96" s="1" t="s">
        <v>966</v>
      </c>
      <c r="AC96" s="1" t="s">
        <v>54</v>
      </c>
      <c r="AD96" s="1" t="s">
        <v>203</v>
      </c>
      <c r="AF96" s="1" t="s">
        <v>204</v>
      </c>
      <c r="AG96" s="1" t="s">
        <v>72</v>
      </c>
      <c r="AJ96" s="1" t="s">
        <v>58</v>
      </c>
      <c r="AK96" s="1" t="s">
        <v>73</v>
      </c>
      <c r="AL96" s="1" t="s">
        <v>964</v>
      </c>
      <c r="AM96" s="1" t="s">
        <v>967</v>
      </c>
    </row>
    <row r="97" spans="1:39" x14ac:dyDescent="0.3">
      <c r="A97" s="1" t="str">
        <f>HYPERLINK("https://hsdes.intel.com/resource/14013187931","14013187931")</f>
        <v>14013187931</v>
      </c>
      <c r="B97" s="1" t="s">
        <v>968</v>
      </c>
      <c r="C97" s="1" t="s">
        <v>1035</v>
      </c>
      <c r="F97" s="1" t="s">
        <v>248</v>
      </c>
      <c r="G97" s="1" t="s">
        <v>104</v>
      </c>
      <c r="H97" s="1" t="s">
        <v>38</v>
      </c>
      <c r="I97" s="1" t="s">
        <v>39</v>
      </c>
      <c r="J97" s="1" t="s">
        <v>40</v>
      </c>
      <c r="K97" s="1" t="s">
        <v>764</v>
      </c>
      <c r="L97" s="1">
        <v>45</v>
      </c>
      <c r="M97" s="1">
        <v>35</v>
      </c>
      <c r="N97" s="1" t="s">
        <v>969</v>
      </c>
      <c r="O97" s="1" t="s">
        <v>547</v>
      </c>
      <c r="P97" s="1" t="s">
        <v>970</v>
      </c>
      <c r="Q97" s="1" t="s">
        <v>971</v>
      </c>
      <c r="R97" s="1">
        <v>16011583763</v>
      </c>
      <c r="S97" s="1" t="s">
        <v>969</v>
      </c>
      <c r="T97" s="1" t="s">
        <v>154</v>
      </c>
      <c r="U97" s="1" t="s">
        <v>85</v>
      </c>
      <c r="V97" s="1" t="s">
        <v>86</v>
      </c>
      <c r="W97" s="1" t="s">
        <v>972</v>
      </c>
      <c r="X97" s="1" t="s">
        <v>548</v>
      </c>
      <c r="Y97" s="1" t="s">
        <v>51</v>
      </c>
      <c r="Z97" s="1" t="s">
        <v>973</v>
      </c>
      <c r="AA97" s="1" t="s">
        <v>974</v>
      </c>
      <c r="AC97" s="1" t="s">
        <v>54</v>
      </c>
      <c r="AD97" s="1" t="s">
        <v>549</v>
      </c>
      <c r="AF97" s="1" t="s">
        <v>192</v>
      </c>
      <c r="AG97" s="1" t="s">
        <v>57</v>
      </c>
      <c r="AJ97" s="1" t="s">
        <v>58</v>
      </c>
      <c r="AK97" s="1" t="s">
        <v>73</v>
      </c>
      <c r="AL97" s="1" t="s">
        <v>975</v>
      </c>
      <c r="AM97" s="1" t="s">
        <v>976</v>
      </c>
    </row>
    <row r="98" spans="1:39" x14ac:dyDescent="0.3">
      <c r="A98" s="2" t="str">
        <f>HYPERLINK("https://hsdes.intel.com/resource/16012542796","16012542796")</f>
        <v>16012542796</v>
      </c>
      <c r="B98" s="1" t="s">
        <v>977</v>
      </c>
      <c r="C98" s="1" t="s">
        <v>1035</v>
      </c>
      <c r="F98" s="1" t="s">
        <v>48</v>
      </c>
      <c r="G98" s="1" t="s">
        <v>104</v>
      </c>
      <c r="H98" s="1" t="s">
        <v>38</v>
      </c>
      <c r="I98" s="1" t="s">
        <v>978</v>
      </c>
      <c r="J98" s="1" t="s">
        <v>40</v>
      </c>
      <c r="K98" s="1" t="s">
        <v>734</v>
      </c>
      <c r="L98" s="1">
        <v>20</v>
      </c>
      <c r="M98" s="1">
        <v>15</v>
      </c>
      <c r="N98" s="1" t="s">
        <v>961</v>
      </c>
      <c r="O98" s="1" t="s">
        <v>185</v>
      </c>
      <c r="P98" s="1" t="s">
        <v>962</v>
      </c>
      <c r="Q98" s="1" t="s">
        <v>963</v>
      </c>
      <c r="S98" s="1" t="s">
        <v>961</v>
      </c>
      <c r="T98" s="1" t="s">
        <v>154</v>
      </c>
      <c r="V98" s="1" t="s">
        <v>48</v>
      </c>
      <c r="W98" s="1" t="s">
        <v>979</v>
      </c>
      <c r="X98" s="1" t="s">
        <v>548</v>
      </c>
      <c r="Y98" s="1" t="s">
        <v>164</v>
      </c>
      <c r="Z98" s="1" t="s">
        <v>980</v>
      </c>
      <c r="AA98" s="1" t="s">
        <v>966</v>
      </c>
      <c r="AC98" s="1" t="s">
        <v>54</v>
      </c>
      <c r="AD98" s="1" t="s">
        <v>203</v>
      </c>
      <c r="AF98" s="1" t="s">
        <v>204</v>
      </c>
      <c r="AG98" s="1" t="s">
        <v>72</v>
      </c>
      <c r="AJ98" s="1" t="s">
        <v>58</v>
      </c>
      <c r="AK98" s="1" t="s">
        <v>981</v>
      </c>
      <c r="AL98" s="1" t="s">
        <v>982</v>
      </c>
      <c r="AM98" s="1" t="s">
        <v>983</v>
      </c>
    </row>
    <row r="99" spans="1:39" x14ac:dyDescent="0.3">
      <c r="A99" s="2" t="str">
        <f>HYPERLINK("https://hsdes.intel.com/resource/16012542869","16012542869")</f>
        <v>16012542869</v>
      </c>
      <c r="B99" s="1" t="s">
        <v>984</v>
      </c>
      <c r="C99" s="1" t="s">
        <v>1035</v>
      </c>
      <c r="F99" s="1" t="s">
        <v>48</v>
      </c>
      <c r="G99" s="1" t="s">
        <v>104</v>
      </c>
      <c r="H99" s="1" t="s">
        <v>38</v>
      </c>
      <c r="I99" s="1" t="s">
        <v>978</v>
      </c>
      <c r="J99" s="1" t="s">
        <v>40</v>
      </c>
      <c r="K99" s="1" t="s">
        <v>913</v>
      </c>
      <c r="L99" s="1">
        <v>20</v>
      </c>
      <c r="M99" s="1">
        <v>15</v>
      </c>
      <c r="N99" s="1" t="s">
        <v>961</v>
      </c>
      <c r="O99" s="1" t="s">
        <v>185</v>
      </c>
      <c r="P99" s="1" t="s">
        <v>962</v>
      </c>
      <c r="Q99" s="1" t="s">
        <v>963</v>
      </c>
      <c r="S99" s="1" t="s">
        <v>961</v>
      </c>
      <c r="T99" s="1" t="s">
        <v>154</v>
      </c>
      <c r="V99" s="1" t="s">
        <v>48</v>
      </c>
      <c r="W99" s="1" t="s">
        <v>985</v>
      </c>
      <c r="X99" s="1" t="s">
        <v>548</v>
      </c>
      <c r="Y99" s="1" t="s">
        <v>164</v>
      </c>
      <c r="Z99" s="1" t="s">
        <v>965</v>
      </c>
      <c r="AA99" s="1" t="s">
        <v>966</v>
      </c>
      <c r="AC99" s="1" t="s">
        <v>54</v>
      </c>
      <c r="AD99" s="1" t="s">
        <v>203</v>
      </c>
      <c r="AF99" s="1" t="s">
        <v>204</v>
      </c>
      <c r="AG99" s="1" t="s">
        <v>72</v>
      </c>
      <c r="AJ99" s="1" t="s">
        <v>58</v>
      </c>
      <c r="AK99" s="1" t="s">
        <v>981</v>
      </c>
      <c r="AL99" s="1" t="s">
        <v>986</v>
      </c>
      <c r="AM99" s="1" t="s">
        <v>987</v>
      </c>
    </row>
    <row r="100" spans="1:39" x14ac:dyDescent="0.3">
      <c r="A100" s="1" t="str">
        <f>HYPERLINK("https://hsdes.intel.com/resource/16012544000","16012544000")</f>
        <v>16012544000</v>
      </c>
      <c r="B100" s="1" t="s">
        <v>988</v>
      </c>
      <c r="C100" s="1" t="s">
        <v>1035</v>
      </c>
      <c r="F100" s="1" t="s">
        <v>48</v>
      </c>
      <c r="G100" s="1" t="s">
        <v>104</v>
      </c>
      <c r="H100" s="1" t="s">
        <v>38</v>
      </c>
      <c r="I100" s="1" t="s">
        <v>978</v>
      </c>
      <c r="J100" s="1" t="s">
        <v>40</v>
      </c>
      <c r="K100" s="1" t="s">
        <v>989</v>
      </c>
      <c r="L100" s="1">
        <v>20</v>
      </c>
      <c r="M100" s="1">
        <v>15</v>
      </c>
      <c r="N100" s="1" t="s">
        <v>961</v>
      </c>
      <c r="O100" s="1" t="s">
        <v>185</v>
      </c>
      <c r="P100" s="1" t="s">
        <v>962</v>
      </c>
      <c r="Q100" s="1" t="s">
        <v>963</v>
      </c>
      <c r="S100" s="1" t="s">
        <v>961</v>
      </c>
      <c r="T100" s="1" t="s">
        <v>154</v>
      </c>
      <c r="V100" s="1" t="s">
        <v>234</v>
      </c>
      <c r="W100" s="1" t="s">
        <v>990</v>
      </c>
      <c r="X100" s="1" t="s">
        <v>548</v>
      </c>
      <c r="Y100" s="1" t="s">
        <v>164</v>
      </c>
      <c r="Z100" s="1" t="s">
        <v>991</v>
      </c>
      <c r="AA100" s="1" t="s">
        <v>966</v>
      </c>
      <c r="AC100" s="1" t="s">
        <v>54</v>
      </c>
      <c r="AD100" s="1" t="s">
        <v>203</v>
      </c>
      <c r="AF100" s="1" t="s">
        <v>204</v>
      </c>
      <c r="AG100" s="1" t="s">
        <v>72</v>
      </c>
      <c r="AJ100" s="1" t="s">
        <v>58</v>
      </c>
      <c r="AK100" s="1" t="s">
        <v>981</v>
      </c>
      <c r="AL100" s="1" t="s">
        <v>992</v>
      </c>
      <c r="AM100" s="1" t="s">
        <v>993</v>
      </c>
    </row>
    <row r="101" spans="1:39" x14ac:dyDescent="0.3">
      <c r="A101" s="1" t="str">
        <f>HYPERLINK("https://hsdes.intel.com/resource/16012544842","16012544842")</f>
        <v>16012544842</v>
      </c>
      <c r="B101" s="1" t="s">
        <v>994</v>
      </c>
      <c r="C101" s="1" t="s">
        <v>1035</v>
      </c>
      <c r="F101" s="1" t="s">
        <v>48</v>
      </c>
      <c r="G101" s="1" t="s">
        <v>104</v>
      </c>
      <c r="H101" s="1" t="s">
        <v>38</v>
      </c>
      <c r="I101" s="1" t="s">
        <v>978</v>
      </c>
      <c r="J101" s="1" t="s">
        <v>40</v>
      </c>
      <c r="K101" s="1" t="s">
        <v>913</v>
      </c>
      <c r="L101" s="1">
        <v>20</v>
      </c>
      <c r="M101" s="1">
        <v>15</v>
      </c>
      <c r="N101" s="1" t="s">
        <v>961</v>
      </c>
      <c r="O101" s="1" t="s">
        <v>185</v>
      </c>
      <c r="P101" s="1" t="s">
        <v>962</v>
      </c>
      <c r="Q101" s="1" t="s">
        <v>963</v>
      </c>
      <c r="S101" s="1" t="s">
        <v>961</v>
      </c>
      <c r="T101" s="1" t="s">
        <v>154</v>
      </c>
      <c r="V101" s="1" t="s">
        <v>48</v>
      </c>
      <c r="W101" s="1" t="s">
        <v>995</v>
      </c>
      <c r="X101" s="1" t="s">
        <v>548</v>
      </c>
      <c r="Y101" s="1" t="s">
        <v>164</v>
      </c>
      <c r="Z101" s="1" t="s">
        <v>965</v>
      </c>
      <c r="AA101" s="1" t="s">
        <v>966</v>
      </c>
      <c r="AC101" s="1" t="s">
        <v>54</v>
      </c>
      <c r="AD101" s="1" t="s">
        <v>203</v>
      </c>
      <c r="AF101" s="1" t="s">
        <v>204</v>
      </c>
      <c r="AG101" s="1" t="s">
        <v>72</v>
      </c>
      <c r="AJ101" s="1" t="s">
        <v>58</v>
      </c>
      <c r="AK101" s="1" t="s">
        <v>981</v>
      </c>
      <c r="AL101" s="1" t="s">
        <v>996</v>
      </c>
      <c r="AM101" s="1" t="s">
        <v>997</v>
      </c>
    </row>
    <row r="102" spans="1:39" x14ac:dyDescent="0.3">
      <c r="A102" s="2" t="str">
        <f>HYPERLINK("https://hsdes.intel.com/resource/16012555183","16012555183")</f>
        <v>16012555183</v>
      </c>
      <c r="B102" s="1" t="s">
        <v>998</v>
      </c>
      <c r="C102" s="1" t="s">
        <v>1035</v>
      </c>
      <c r="F102" s="1" t="s">
        <v>114</v>
      </c>
      <c r="G102" s="1" t="s">
        <v>115</v>
      </c>
      <c r="H102" s="1" t="s">
        <v>38</v>
      </c>
      <c r="I102" s="1" t="s">
        <v>39</v>
      </c>
      <c r="J102" s="1" t="s">
        <v>40</v>
      </c>
      <c r="K102" s="1" t="s">
        <v>116</v>
      </c>
      <c r="L102" s="1">
        <v>10</v>
      </c>
      <c r="M102" s="1">
        <v>5</v>
      </c>
      <c r="N102" s="1" t="s">
        <v>999</v>
      </c>
      <c r="O102" s="1" t="s">
        <v>118</v>
      </c>
      <c r="P102" s="1" t="s">
        <v>119</v>
      </c>
      <c r="Q102" s="1" t="s">
        <v>120</v>
      </c>
      <c r="R102" s="1" t="s">
        <v>1000</v>
      </c>
      <c r="S102" s="1" t="s">
        <v>999</v>
      </c>
      <c r="T102" s="1" t="s">
        <v>122</v>
      </c>
      <c r="V102" s="1" t="s">
        <v>114</v>
      </c>
      <c r="W102" s="1" t="s">
        <v>1001</v>
      </c>
      <c r="X102" s="1" t="s">
        <v>548</v>
      </c>
      <c r="Y102" s="1" t="s">
        <v>124</v>
      </c>
      <c r="Z102" s="1" t="s">
        <v>1002</v>
      </c>
      <c r="AA102" s="1" t="s">
        <v>1003</v>
      </c>
      <c r="AC102" s="1" t="s">
        <v>54</v>
      </c>
      <c r="AD102" s="1" t="s">
        <v>55</v>
      </c>
      <c r="AF102" s="1" t="s">
        <v>56</v>
      </c>
      <c r="AG102" s="1" t="s">
        <v>72</v>
      </c>
      <c r="AJ102" s="1" t="s">
        <v>448</v>
      </c>
      <c r="AK102" s="1" t="s">
        <v>981</v>
      </c>
      <c r="AL102" s="1" t="s">
        <v>1004</v>
      </c>
      <c r="AM102" s="1" t="s">
        <v>1005</v>
      </c>
    </row>
    <row r="103" spans="1:39" x14ac:dyDescent="0.3">
      <c r="A103" s="1" t="str">
        <f>HYPERLINK("https://hsdes.intel.com/resource/16013214329","16013214329")</f>
        <v>16013214329</v>
      </c>
      <c r="B103" s="1" t="s">
        <v>1006</v>
      </c>
      <c r="C103" s="1" t="s">
        <v>1035</v>
      </c>
      <c r="F103" s="1" t="s">
        <v>114</v>
      </c>
      <c r="G103" s="1" t="s">
        <v>115</v>
      </c>
      <c r="H103" s="1" t="s">
        <v>38</v>
      </c>
      <c r="I103" s="1" t="s">
        <v>39</v>
      </c>
      <c r="J103" s="1" t="s">
        <v>40</v>
      </c>
      <c r="K103" s="1" t="s">
        <v>116</v>
      </c>
      <c r="L103" s="1">
        <v>6</v>
      </c>
      <c r="M103" s="1">
        <v>4</v>
      </c>
      <c r="N103" s="1" t="s">
        <v>1007</v>
      </c>
      <c r="O103" s="1" t="s">
        <v>118</v>
      </c>
      <c r="P103" s="1" t="s">
        <v>1008</v>
      </c>
      <c r="Q103" s="1" t="s">
        <v>758</v>
      </c>
      <c r="R103" s="1" t="s">
        <v>1009</v>
      </c>
      <c r="S103" s="1" t="s">
        <v>1007</v>
      </c>
      <c r="T103" s="1" t="s">
        <v>122</v>
      </c>
      <c r="V103" s="1" t="s">
        <v>114</v>
      </c>
      <c r="W103" s="1" t="s">
        <v>1010</v>
      </c>
      <c r="X103" s="1" t="s">
        <v>548</v>
      </c>
      <c r="Y103" s="1" t="s">
        <v>124</v>
      </c>
      <c r="Z103" s="1" t="s">
        <v>1011</v>
      </c>
      <c r="AA103" s="1" t="s">
        <v>1012</v>
      </c>
      <c r="AC103" s="1" t="s">
        <v>54</v>
      </c>
      <c r="AD103" s="1" t="s">
        <v>55</v>
      </c>
      <c r="AF103" s="1" t="s">
        <v>56</v>
      </c>
      <c r="AG103" s="1" t="s">
        <v>57</v>
      </c>
      <c r="AJ103" s="1" t="s">
        <v>58</v>
      </c>
      <c r="AK103" s="1" t="s">
        <v>73</v>
      </c>
      <c r="AL103" s="1" t="s">
        <v>1013</v>
      </c>
      <c r="AM103" s="1" t="s">
        <v>1014</v>
      </c>
    </row>
    <row r="104" spans="1:39" x14ac:dyDescent="0.3">
      <c r="A104" s="1" t="str">
        <f>HYPERLINK("https://hsdes.intel.com/resource/16014864801","16014864801")</f>
        <v>16014864801</v>
      </c>
      <c r="B104" s="1" t="s">
        <v>1015</v>
      </c>
      <c r="C104" s="1" t="s">
        <v>1035</v>
      </c>
      <c r="F104" s="1" t="s">
        <v>147</v>
      </c>
      <c r="G104" s="1" t="s">
        <v>115</v>
      </c>
      <c r="H104" s="1" t="s">
        <v>38</v>
      </c>
      <c r="I104" s="1" t="s">
        <v>39</v>
      </c>
      <c r="J104" s="1" t="s">
        <v>40</v>
      </c>
      <c r="K104" s="1" t="s">
        <v>1016</v>
      </c>
      <c r="L104" s="1">
        <v>7</v>
      </c>
      <c r="M104" s="1">
        <v>6</v>
      </c>
      <c r="N104" s="1" t="s">
        <v>1017</v>
      </c>
      <c r="O104" s="1" t="s">
        <v>150</v>
      </c>
      <c r="P104" s="1" t="s">
        <v>1018</v>
      </c>
      <c r="Q104" s="1" t="s">
        <v>1019</v>
      </c>
      <c r="S104" s="1" t="s">
        <v>1017</v>
      </c>
      <c r="T104" s="1" t="s">
        <v>154</v>
      </c>
      <c r="V104" s="1" t="s">
        <v>155</v>
      </c>
      <c r="W104" s="1" t="s">
        <v>1020</v>
      </c>
      <c r="X104" s="1" t="s">
        <v>50</v>
      </c>
      <c r="Y104" s="1" t="s">
        <v>124</v>
      </c>
      <c r="Z104" s="1" t="s">
        <v>1021</v>
      </c>
      <c r="AA104" s="1" t="s">
        <v>1022</v>
      </c>
      <c r="AC104" s="1" t="s">
        <v>54</v>
      </c>
      <c r="AD104" s="1" t="s">
        <v>55</v>
      </c>
      <c r="AF104" s="1" t="s">
        <v>204</v>
      </c>
      <c r="AG104" s="1" t="s">
        <v>72</v>
      </c>
      <c r="AJ104" s="1" t="s">
        <v>58</v>
      </c>
      <c r="AK104" s="1" t="s">
        <v>1023</v>
      </c>
      <c r="AL104" s="1" t="s">
        <v>1024</v>
      </c>
      <c r="AM104" s="1" t="s">
        <v>1025</v>
      </c>
    </row>
    <row r="105" spans="1:39" x14ac:dyDescent="0.3">
      <c r="A105" s="1" t="str">
        <f>HYPERLINK("https://hsdes.intel.com/resource/22011834519","22011834519")</f>
        <v>22011834519</v>
      </c>
      <c r="B105" s="1" t="s">
        <v>1026</v>
      </c>
      <c r="C105" s="1" t="s">
        <v>1035</v>
      </c>
      <c r="F105" s="1" t="s">
        <v>36</v>
      </c>
      <c r="G105" s="1" t="s">
        <v>115</v>
      </c>
      <c r="H105" s="1" t="s">
        <v>38</v>
      </c>
      <c r="I105" s="1" t="s">
        <v>39</v>
      </c>
      <c r="J105" s="1" t="s">
        <v>40</v>
      </c>
      <c r="K105" s="1" t="s">
        <v>196</v>
      </c>
      <c r="L105" s="1">
        <v>3</v>
      </c>
      <c r="M105" s="1">
        <v>2</v>
      </c>
      <c r="N105" s="1" t="s">
        <v>1027</v>
      </c>
      <c r="O105" s="1" t="s">
        <v>66</v>
      </c>
      <c r="P105" s="1" t="s">
        <v>1028</v>
      </c>
      <c r="Q105" s="1" t="s">
        <v>45</v>
      </c>
      <c r="R105" s="1" t="s">
        <v>710</v>
      </c>
      <c r="S105" s="1" t="s">
        <v>1027</v>
      </c>
      <c r="T105" s="1" t="s">
        <v>47</v>
      </c>
      <c r="V105" s="1" t="s">
        <v>48</v>
      </c>
      <c r="W105" s="1" t="s">
        <v>1029</v>
      </c>
      <c r="X105" s="1" t="s">
        <v>50</v>
      </c>
      <c r="Y105" s="1" t="s">
        <v>51</v>
      </c>
      <c r="Z105" s="1" t="s">
        <v>1030</v>
      </c>
      <c r="AA105" s="1" t="s">
        <v>1031</v>
      </c>
      <c r="AC105" s="1" t="s">
        <v>54</v>
      </c>
      <c r="AD105" s="1" t="s">
        <v>55</v>
      </c>
      <c r="AF105" s="1" t="s">
        <v>56</v>
      </c>
      <c r="AG105" s="1" t="s">
        <v>57</v>
      </c>
      <c r="AJ105" s="1" t="s">
        <v>58</v>
      </c>
      <c r="AK105" s="1" t="s">
        <v>73</v>
      </c>
      <c r="AL105" s="1" t="s">
        <v>1032</v>
      </c>
      <c r="AM105" s="1" t="s">
        <v>1033</v>
      </c>
    </row>
    <row r="106" spans="1:39" customFormat="1" x14ac:dyDescent="0.3">
      <c r="A106" t="s">
        <v>1036</v>
      </c>
      <c r="B106" t="s">
        <v>35</v>
      </c>
      <c r="C106" t="s">
        <v>1035</v>
      </c>
      <c r="E106" t="s">
        <v>36</v>
      </c>
      <c r="F106" t="s">
        <v>37</v>
      </c>
      <c r="G106" t="s">
        <v>38</v>
      </c>
      <c r="H106" t="s">
        <v>39</v>
      </c>
      <c r="I106" t="s">
        <v>40</v>
      </c>
      <c r="J106" t="s">
        <v>41</v>
      </c>
      <c r="K106">
        <v>14</v>
      </c>
      <c r="L106">
        <v>6</v>
      </c>
      <c r="M106" t="s">
        <v>42</v>
      </c>
      <c r="N106" t="s">
        <v>43</v>
      </c>
      <c r="O106" t="s">
        <v>44</v>
      </c>
      <c r="P106" t="s">
        <v>45</v>
      </c>
      <c r="Q106" t="s">
        <v>46</v>
      </c>
      <c r="R106" t="s">
        <v>42</v>
      </c>
      <c r="S106" t="s">
        <v>47</v>
      </c>
      <c r="U106" t="s">
        <v>48</v>
      </c>
      <c r="V106" t="s">
        <v>49</v>
      </c>
      <c r="W106" t="s">
        <v>50</v>
      </c>
      <c r="X106" t="s">
        <v>51</v>
      </c>
      <c r="Y106" t="s">
        <v>52</v>
      </c>
      <c r="Z106" t="s">
        <v>53</v>
      </c>
      <c r="AB106" t="s">
        <v>54</v>
      </c>
      <c r="AC106" t="s">
        <v>55</v>
      </c>
      <c r="AE106" t="s">
        <v>56</v>
      </c>
      <c r="AF106" t="s">
        <v>57</v>
      </c>
      <c r="AI106" t="s">
        <v>58</v>
      </c>
      <c r="AJ106" t="s">
        <v>59</v>
      </c>
      <c r="AK106" t="s">
        <v>60</v>
      </c>
      <c r="AL106" t="s">
        <v>1037</v>
      </c>
    </row>
    <row r="107" spans="1:39" customFormat="1" x14ac:dyDescent="0.3">
      <c r="A107" t="s">
        <v>1038</v>
      </c>
      <c r="B107" t="s">
        <v>1039</v>
      </c>
      <c r="C107" t="s">
        <v>1035</v>
      </c>
      <c r="E107" t="s">
        <v>77</v>
      </c>
      <c r="F107" t="s">
        <v>78</v>
      </c>
      <c r="G107" t="s">
        <v>38</v>
      </c>
      <c r="H107" t="s">
        <v>39</v>
      </c>
      <c r="I107" t="s">
        <v>40</v>
      </c>
      <c r="J107" t="s">
        <v>79</v>
      </c>
      <c r="K107">
        <v>15</v>
      </c>
      <c r="L107">
        <v>5</v>
      </c>
      <c r="M107" t="s">
        <v>1040</v>
      </c>
      <c r="N107" t="s">
        <v>81</v>
      </c>
      <c r="O107" t="s">
        <v>1041</v>
      </c>
      <c r="P107" t="s">
        <v>92</v>
      </c>
      <c r="Q107" t="s">
        <v>1042</v>
      </c>
      <c r="R107" t="s">
        <v>1040</v>
      </c>
      <c r="S107" t="s">
        <v>47</v>
      </c>
      <c r="T107" t="s">
        <v>85</v>
      </c>
      <c r="U107" t="s">
        <v>86</v>
      </c>
      <c r="V107" t="s">
        <v>1043</v>
      </c>
      <c r="W107" t="s">
        <v>50</v>
      </c>
      <c r="X107" t="s">
        <v>51</v>
      </c>
      <c r="Y107" t="s">
        <v>1044</v>
      </c>
      <c r="Z107" t="s">
        <v>93</v>
      </c>
      <c r="AB107" t="s">
        <v>54</v>
      </c>
      <c r="AC107" t="s">
        <v>55</v>
      </c>
      <c r="AE107" t="s">
        <v>56</v>
      </c>
      <c r="AF107" t="s">
        <v>1045</v>
      </c>
      <c r="AI107" t="s">
        <v>58</v>
      </c>
      <c r="AJ107" t="s">
        <v>73</v>
      </c>
      <c r="AK107" t="s">
        <v>1046</v>
      </c>
      <c r="AL107" t="s">
        <v>1047</v>
      </c>
    </row>
    <row r="108" spans="1:39" customFormat="1" x14ac:dyDescent="0.3">
      <c r="A108" t="s">
        <v>1048</v>
      </c>
      <c r="B108" t="s">
        <v>94</v>
      </c>
      <c r="C108" t="s">
        <v>1035</v>
      </c>
      <c r="E108" t="s">
        <v>77</v>
      </c>
      <c r="F108" t="s">
        <v>78</v>
      </c>
      <c r="G108" t="s">
        <v>38</v>
      </c>
      <c r="H108" t="s">
        <v>39</v>
      </c>
      <c r="I108" t="s">
        <v>40</v>
      </c>
      <c r="J108" t="s">
        <v>79</v>
      </c>
      <c r="K108">
        <v>10</v>
      </c>
      <c r="L108">
        <v>5</v>
      </c>
      <c r="M108" t="s">
        <v>95</v>
      </c>
      <c r="N108" t="s">
        <v>81</v>
      </c>
      <c r="O108" t="s">
        <v>96</v>
      </c>
      <c r="P108" t="s">
        <v>92</v>
      </c>
      <c r="Q108" t="s">
        <v>97</v>
      </c>
      <c r="R108" t="s">
        <v>95</v>
      </c>
      <c r="S108" t="s">
        <v>47</v>
      </c>
      <c r="T108" t="s">
        <v>85</v>
      </c>
      <c r="U108" t="s">
        <v>86</v>
      </c>
      <c r="V108" t="s">
        <v>98</v>
      </c>
      <c r="W108" t="s">
        <v>50</v>
      </c>
      <c r="X108" t="s">
        <v>51</v>
      </c>
      <c r="Y108" t="s">
        <v>99</v>
      </c>
      <c r="Z108" t="s">
        <v>100</v>
      </c>
      <c r="AB108" t="s">
        <v>54</v>
      </c>
      <c r="AC108" t="s">
        <v>55</v>
      </c>
      <c r="AE108" t="s">
        <v>56</v>
      </c>
      <c r="AF108" t="s">
        <v>57</v>
      </c>
      <c r="AI108" t="s">
        <v>58</v>
      </c>
      <c r="AJ108" t="s">
        <v>73</v>
      </c>
      <c r="AK108" t="s">
        <v>101</v>
      </c>
      <c r="AL108" t="s">
        <v>1049</v>
      </c>
    </row>
    <row r="109" spans="1:39" customFormat="1" x14ac:dyDescent="0.3">
      <c r="A109" t="s">
        <v>1050</v>
      </c>
      <c r="B109" t="s">
        <v>103</v>
      </c>
      <c r="C109" t="s">
        <v>1035</v>
      </c>
      <c r="E109" t="s">
        <v>77</v>
      </c>
      <c r="F109" t="s">
        <v>104</v>
      </c>
      <c r="G109" t="s">
        <v>38</v>
      </c>
      <c r="H109" t="s">
        <v>39</v>
      </c>
      <c r="I109" t="s">
        <v>40</v>
      </c>
      <c r="J109" t="s">
        <v>79</v>
      </c>
      <c r="K109">
        <v>10</v>
      </c>
      <c r="L109">
        <v>5</v>
      </c>
      <c r="M109" t="s">
        <v>105</v>
      </c>
      <c r="N109" t="s">
        <v>81</v>
      </c>
      <c r="O109" t="s">
        <v>106</v>
      </c>
      <c r="P109" t="s">
        <v>92</v>
      </c>
      <c r="Q109" t="s">
        <v>107</v>
      </c>
      <c r="R109" t="s">
        <v>105</v>
      </c>
      <c r="S109" t="s">
        <v>47</v>
      </c>
      <c r="T109" t="s">
        <v>85</v>
      </c>
      <c r="U109" t="s">
        <v>86</v>
      </c>
      <c r="V109" t="s">
        <v>108</v>
      </c>
      <c r="W109" t="s">
        <v>50</v>
      </c>
      <c r="X109" t="s">
        <v>51</v>
      </c>
      <c r="Y109" t="s">
        <v>109</v>
      </c>
      <c r="Z109" t="s">
        <v>110</v>
      </c>
      <c r="AB109" t="s">
        <v>54</v>
      </c>
      <c r="AC109" t="s">
        <v>55</v>
      </c>
      <c r="AE109" t="s">
        <v>56</v>
      </c>
      <c r="AF109" t="s">
        <v>57</v>
      </c>
      <c r="AI109" t="s">
        <v>58</v>
      </c>
      <c r="AJ109" t="s">
        <v>73</v>
      </c>
      <c r="AK109" t="s">
        <v>111</v>
      </c>
      <c r="AL109" t="s">
        <v>1051</v>
      </c>
    </row>
    <row r="110" spans="1:39" customFormat="1" x14ac:dyDescent="0.3">
      <c r="A110" t="s">
        <v>1052</v>
      </c>
      <c r="B110" t="s">
        <v>134</v>
      </c>
      <c r="C110" t="s">
        <v>1035</v>
      </c>
      <c r="E110" t="s">
        <v>77</v>
      </c>
      <c r="F110" t="s">
        <v>37</v>
      </c>
      <c r="G110" t="s">
        <v>38</v>
      </c>
      <c r="H110" t="s">
        <v>39</v>
      </c>
      <c r="I110" t="s">
        <v>40</v>
      </c>
      <c r="J110" t="s">
        <v>135</v>
      </c>
      <c r="K110">
        <v>10</v>
      </c>
      <c r="L110">
        <v>6</v>
      </c>
      <c r="M110" t="s">
        <v>136</v>
      </c>
      <c r="N110" t="s">
        <v>81</v>
      </c>
      <c r="O110" t="s">
        <v>137</v>
      </c>
      <c r="P110" t="s">
        <v>138</v>
      </c>
      <c r="Q110" t="s">
        <v>139</v>
      </c>
      <c r="R110" t="s">
        <v>136</v>
      </c>
      <c r="S110" t="s">
        <v>47</v>
      </c>
      <c r="T110" t="s">
        <v>85</v>
      </c>
      <c r="U110" t="s">
        <v>86</v>
      </c>
      <c r="V110" t="s">
        <v>140</v>
      </c>
      <c r="W110" t="s">
        <v>50</v>
      </c>
      <c r="X110" t="s">
        <v>51</v>
      </c>
      <c r="Y110" t="s">
        <v>141</v>
      </c>
      <c r="Z110" t="s">
        <v>142</v>
      </c>
      <c r="AB110" t="s">
        <v>54</v>
      </c>
      <c r="AC110" t="s">
        <v>55</v>
      </c>
      <c r="AE110" t="s">
        <v>56</v>
      </c>
      <c r="AF110" t="s">
        <v>57</v>
      </c>
      <c r="AI110" t="s">
        <v>58</v>
      </c>
      <c r="AJ110" t="s">
        <v>143</v>
      </c>
      <c r="AK110" t="s">
        <v>144</v>
      </c>
      <c r="AL110" t="s">
        <v>1053</v>
      </c>
    </row>
    <row r="111" spans="1:39" customFormat="1" x14ac:dyDescent="0.3">
      <c r="A111" t="s">
        <v>1054</v>
      </c>
      <c r="B111" t="s">
        <v>1055</v>
      </c>
      <c r="C111" t="s">
        <v>1035</v>
      </c>
      <c r="E111" t="s">
        <v>114</v>
      </c>
      <c r="F111" t="s">
        <v>1056</v>
      </c>
      <c r="G111" t="s">
        <v>38</v>
      </c>
      <c r="H111" t="s">
        <v>39</v>
      </c>
      <c r="I111" t="s">
        <v>40</v>
      </c>
      <c r="J111" t="s">
        <v>116</v>
      </c>
      <c r="K111">
        <v>8</v>
      </c>
      <c r="L111">
        <v>7</v>
      </c>
      <c r="M111" t="s">
        <v>1057</v>
      </c>
      <c r="N111" t="s">
        <v>118</v>
      </c>
      <c r="O111" t="s">
        <v>1058</v>
      </c>
      <c r="P111" t="s">
        <v>1059</v>
      </c>
      <c r="Q111" t="s">
        <v>1060</v>
      </c>
      <c r="R111" t="s">
        <v>1057</v>
      </c>
      <c r="S111" t="s">
        <v>154</v>
      </c>
      <c r="U111" t="s">
        <v>114</v>
      </c>
      <c r="V111" t="s">
        <v>1061</v>
      </c>
      <c r="W111" t="s">
        <v>50</v>
      </c>
      <c r="X111" t="s">
        <v>51</v>
      </c>
      <c r="Y111" t="s">
        <v>1062</v>
      </c>
      <c r="Z111" t="s">
        <v>1063</v>
      </c>
      <c r="AB111" t="s">
        <v>54</v>
      </c>
      <c r="AC111" t="s">
        <v>55</v>
      </c>
      <c r="AE111" t="s">
        <v>56</v>
      </c>
      <c r="AF111" t="s">
        <v>1045</v>
      </c>
      <c r="AI111" t="s">
        <v>58</v>
      </c>
      <c r="AJ111" t="s">
        <v>1064</v>
      </c>
      <c r="AK111" t="s">
        <v>1065</v>
      </c>
      <c r="AL111" t="s">
        <v>1066</v>
      </c>
    </row>
    <row r="112" spans="1:39" customFormat="1" x14ac:dyDescent="0.3">
      <c r="A112" t="s">
        <v>1067</v>
      </c>
      <c r="B112" t="s">
        <v>262</v>
      </c>
      <c r="C112" t="s">
        <v>1035</v>
      </c>
      <c r="E112" t="s">
        <v>48</v>
      </c>
      <c r="F112" t="s">
        <v>115</v>
      </c>
      <c r="G112" t="s">
        <v>38</v>
      </c>
      <c r="H112" t="s">
        <v>39</v>
      </c>
      <c r="I112" t="s">
        <v>40</v>
      </c>
      <c r="J112" t="s">
        <v>171</v>
      </c>
      <c r="K112">
        <v>12</v>
      </c>
      <c r="L112">
        <v>10</v>
      </c>
      <c r="M112" t="s">
        <v>263</v>
      </c>
      <c r="N112" t="s">
        <v>230</v>
      </c>
      <c r="O112" t="s">
        <v>264</v>
      </c>
      <c r="P112" t="s">
        <v>265</v>
      </c>
      <c r="Q112" t="s">
        <v>266</v>
      </c>
      <c r="R112" t="s">
        <v>263</v>
      </c>
      <c r="S112" t="s">
        <v>47</v>
      </c>
      <c r="U112" t="s">
        <v>234</v>
      </c>
      <c r="V112" t="s">
        <v>267</v>
      </c>
      <c r="W112" t="s">
        <v>50</v>
      </c>
      <c r="X112" t="s">
        <v>124</v>
      </c>
      <c r="Y112" t="s">
        <v>268</v>
      </c>
      <c r="Z112" t="s">
        <v>269</v>
      </c>
      <c r="AB112" t="s">
        <v>54</v>
      </c>
      <c r="AC112" t="s">
        <v>55</v>
      </c>
      <c r="AE112" t="s">
        <v>56</v>
      </c>
      <c r="AF112" t="s">
        <v>57</v>
      </c>
      <c r="AI112" t="s">
        <v>58</v>
      </c>
      <c r="AJ112" t="s">
        <v>73</v>
      </c>
      <c r="AK112" t="s">
        <v>270</v>
      </c>
      <c r="AL112" t="s">
        <v>1068</v>
      </c>
    </row>
    <row r="113" spans="1:38" customFormat="1" x14ac:dyDescent="0.3">
      <c r="A113" t="s">
        <v>1069</v>
      </c>
      <c r="B113" t="s">
        <v>272</v>
      </c>
      <c r="C113" t="s">
        <v>1035</v>
      </c>
      <c r="E113" t="s">
        <v>48</v>
      </c>
      <c r="F113" t="s">
        <v>63</v>
      </c>
      <c r="G113" t="s">
        <v>38</v>
      </c>
      <c r="H113" t="s">
        <v>39</v>
      </c>
      <c r="I113" t="s">
        <v>40</v>
      </c>
      <c r="J113" t="s">
        <v>273</v>
      </c>
      <c r="K113">
        <v>50</v>
      </c>
      <c r="L113">
        <v>15</v>
      </c>
      <c r="M113" t="s">
        <v>274</v>
      </c>
      <c r="N113" t="s">
        <v>185</v>
      </c>
      <c r="O113" t="s">
        <v>275</v>
      </c>
      <c r="P113" t="s">
        <v>276</v>
      </c>
      <c r="Q113" t="s">
        <v>277</v>
      </c>
      <c r="R113" t="s">
        <v>274</v>
      </c>
      <c r="S113" t="s">
        <v>47</v>
      </c>
      <c r="U113" t="s">
        <v>48</v>
      </c>
      <c r="V113" t="s">
        <v>278</v>
      </c>
      <c r="W113" t="s">
        <v>50</v>
      </c>
      <c r="X113" t="s">
        <v>124</v>
      </c>
      <c r="Y113" t="s">
        <v>279</v>
      </c>
      <c r="Z113" t="s">
        <v>280</v>
      </c>
      <c r="AB113" t="s">
        <v>54</v>
      </c>
      <c r="AC113" t="s">
        <v>55</v>
      </c>
      <c r="AE113" t="s">
        <v>204</v>
      </c>
      <c r="AF113" t="s">
        <v>57</v>
      </c>
      <c r="AI113" t="s">
        <v>58</v>
      </c>
      <c r="AJ113" t="s">
        <v>73</v>
      </c>
      <c r="AK113" t="s">
        <v>281</v>
      </c>
      <c r="AL113" t="s">
        <v>1070</v>
      </c>
    </row>
    <row r="114" spans="1:38" customFormat="1" x14ac:dyDescent="0.3">
      <c r="A114" t="s">
        <v>1071</v>
      </c>
      <c r="B114" t="s">
        <v>283</v>
      </c>
      <c r="C114" t="s">
        <v>1035</v>
      </c>
      <c r="E114" t="s">
        <v>77</v>
      </c>
      <c r="F114" t="s">
        <v>115</v>
      </c>
      <c r="G114" t="s">
        <v>38</v>
      </c>
      <c r="H114" t="s">
        <v>39</v>
      </c>
      <c r="I114" t="s">
        <v>40</v>
      </c>
      <c r="J114" t="s">
        <v>284</v>
      </c>
      <c r="K114">
        <v>5</v>
      </c>
      <c r="L114">
        <v>3</v>
      </c>
      <c r="M114" t="s">
        <v>285</v>
      </c>
      <c r="N114" t="s">
        <v>81</v>
      </c>
      <c r="O114" t="s">
        <v>286</v>
      </c>
      <c r="P114" t="s">
        <v>287</v>
      </c>
      <c r="Q114" t="s">
        <v>288</v>
      </c>
      <c r="R114" t="s">
        <v>285</v>
      </c>
      <c r="S114" t="s">
        <v>47</v>
      </c>
      <c r="T114" t="s">
        <v>85</v>
      </c>
      <c r="U114" t="s">
        <v>86</v>
      </c>
      <c r="V114" t="s">
        <v>289</v>
      </c>
      <c r="W114" t="s">
        <v>50</v>
      </c>
      <c r="X114" t="s">
        <v>51</v>
      </c>
      <c r="Y114" t="s">
        <v>290</v>
      </c>
      <c r="Z114" t="s">
        <v>291</v>
      </c>
      <c r="AB114" t="s">
        <v>54</v>
      </c>
      <c r="AC114" t="s">
        <v>55</v>
      </c>
      <c r="AE114" t="s">
        <v>56</v>
      </c>
      <c r="AF114" t="s">
        <v>57</v>
      </c>
      <c r="AI114" t="s">
        <v>58</v>
      </c>
      <c r="AJ114" t="s">
        <v>73</v>
      </c>
      <c r="AK114" t="s">
        <v>292</v>
      </c>
      <c r="AL114" t="s">
        <v>1072</v>
      </c>
    </row>
    <row r="115" spans="1:38" customFormat="1" x14ac:dyDescent="0.3">
      <c r="A115" t="s">
        <v>1073</v>
      </c>
      <c r="B115" t="s">
        <v>319</v>
      </c>
      <c r="C115" t="s">
        <v>1035</v>
      </c>
      <c r="E115" t="s">
        <v>77</v>
      </c>
      <c r="F115" t="s">
        <v>115</v>
      </c>
      <c r="G115" t="s">
        <v>38</v>
      </c>
      <c r="H115" t="s">
        <v>39</v>
      </c>
      <c r="I115" t="s">
        <v>40</v>
      </c>
      <c r="J115" t="s">
        <v>284</v>
      </c>
      <c r="K115">
        <v>15</v>
      </c>
      <c r="L115">
        <v>10</v>
      </c>
      <c r="M115" t="s">
        <v>320</v>
      </c>
      <c r="N115" t="s">
        <v>81</v>
      </c>
      <c r="O115" t="s">
        <v>321</v>
      </c>
      <c r="P115" t="s">
        <v>92</v>
      </c>
      <c r="Q115" t="s">
        <v>322</v>
      </c>
      <c r="R115" t="s">
        <v>320</v>
      </c>
      <c r="S115" t="s">
        <v>154</v>
      </c>
      <c r="T115" t="s">
        <v>85</v>
      </c>
      <c r="U115" t="s">
        <v>86</v>
      </c>
      <c r="V115" t="s">
        <v>323</v>
      </c>
      <c r="W115" t="s">
        <v>50</v>
      </c>
      <c r="X115" t="s">
        <v>214</v>
      </c>
      <c r="Y115" t="s">
        <v>125</v>
      </c>
      <c r="Z115" t="s">
        <v>324</v>
      </c>
      <c r="AB115" t="s">
        <v>54</v>
      </c>
      <c r="AC115" t="s">
        <v>55</v>
      </c>
      <c r="AE115" t="s">
        <v>56</v>
      </c>
      <c r="AF115" t="s">
        <v>57</v>
      </c>
      <c r="AI115" t="s">
        <v>58</v>
      </c>
      <c r="AJ115" t="s">
        <v>73</v>
      </c>
      <c r="AK115" t="s">
        <v>325</v>
      </c>
      <c r="AL115" t="s">
        <v>1074</v>
      </c>
    </row>
    <row r="116" spans="1:38" customFormat="1" x14ac:dyDescent="0.3">
      <c r="A116" t="s">
        <v>1075</v>
      </c>
      <c r="B116" t="s">
        <v>327</v>
      </c>
      <c r="C116" t="s">
        <v>1035</v>
      </c>
      <c r="E116" t="s">
        <v>77</v>
      </c>
      <c r="F116" t="s">
        <v>115</v>
      </c>
      <c r="G116" t="s">
        <v>38</v>
      </c>
      <c r="H116" t="s">
        <v>39</v>
      </c>
      <c r="I116" t="s">
        <v>40</v>
      </c>
      <c r="J116" t="s">
        <v>196</v>
      </c>
      <c r="K116">
        <v>45</v>
      </c>
      <c r="L116">
        <v>10</v>
      </c>
      <c r="M116" t="s">
        <v>328</v>
      </c>
      <c r="N116" t="s">
        <v>81</v>
      </c>
      <c r="O116" t="s">
        <v>329</v>
      </c>
      <c r="P116" t="s">
        <v>330</v>
      </c>
      <c r="Q116">
        <v>14011238041</v>
      </c>
      <c r="R116" t="s">
        <v>328</v>
      </c>
      <c r="S116" t="s">
        <v>47</v>
      </c>
      <c r="T116" t="s">
        <v>85</v>
      </c>
      <c r="U116" t="s">
        <v>86</v>
      </c>
      <c r="V116" t="s">
        <v>331</v>
      </c>
      <c r="W116" t="s">
        <v>50</v>
      </c>
      <c r="X116" t="s">
        <v>124</v>
      </c>
      <c r="Y116" t="s">
        <v>332</v>
      </c>
      <c r="Z116" t="s">
        <v>333</v>
      </c>
      <c r="AB116" t="s">
        <v>54</v>
      </c>
      <c r="AC116" t="s">
        <v>55</v>
      </c>
      <c r="AE116" t="s">
        <v>56</v>
      </c>
      <c r="AF116" t="s">
        <v>57</v>
      </c>
      <c r="AI116" t="s">
        <v>58</v>
      </c>
      <c r="AJ116" t="s">
        <v>73</v>
      </c>
      <c r="AK116" t="s">
        <v>327</v>
      </c>
      <c r="AL116" t="s">
        <v>1076</v>
      </c>
    </row>
    <row r="117" spans="1:38" customFormat="1" x14ac:dyDescent="0.3">
      <c r="A117" t="s">
        <v>1077</v>
      </c>
      <c r="B117" t="s">
        <v>357</v>
      </c>
      <c r="C117" t="s">
        <v>1035</v>
      </c>
      <c r="E117" t="s">
        <v>248</v>
      </c>
      <c r="F117" t="s">
        <v>37</v>
      </c>
      <c r="G117" t="s">
        <v>38</v>
      </c>
      <c r="H117" t="s">
        <v>39</v>
      </c>
      <c r="I117" t="s">
        <v>40</v>
      </c>
      <c r="J117" t="s">
        <v>358</v>
      </c>
      <c r="K117">
        <v>8</v>
      </c>
      <c r="L117">
        <v>4</v>
      </c>
      <c r="M117" t="s">
        <v>359</v>
      </c>
      <c r="N117" t="s">
        <v>251</v>
      </c>
      <c r="O117" t="s">
        <v>360</v>
      </c>
      <c r="P117" t="s">
        <v>361</v>
      </c>
      <c r="Q117" t="s">
        <v>362</v>
      </c>
      <c r="R117" t="s">
        <v>359</v>
      </c>
      <c r="S117" t="s">
        <v>47</v>
      </c>
      <c r="U117" t="s">
        <v>234</v>
      </c>
      <c r="V117" t="s">
        <v>363</v>
      </c>
      <c r="W117" t="s">
        <v>50</v>
      </c>
      <c r="X117" t="s">
        <v>164</v>
      </c>
      <c r="Y117" t="s">
        <v>364</v>
      </c>
      <c r="Z117" t="s">
        <v>365</v>
      </c>
      <c r="AB117" t="s">
        <v>54</v>
      </c>
      <c r="AC117" t="s">
        <v>55</v>
      </c>
      <c r="AE117" t="s">
        <v>56</v>
      </c>
      <c r="AF117" t="s">
        <v>57</v>
      </c>
      <c r="AI117" t="s">
        <v>58</v>
      </c>
      <c r="AJ117" t="s">
        <v>73</v>
      </c>
      <c r="AK117" t="s">
        <v>366</v>
      </c>
      <c r="AL117" t="s">
        <v>1078</v>
      </c>
    </row>
    <row r="118" spans="1:38" customFormat="1" x14ac:dyDescent="0.3">
      <c r="A118" t="s">
        <v>1079</v>
      </c>
      <c r="B118" t="s">
        <v>368</v>
      </c>
      <c r="C118" t="s">
        <v>1035</v>
      </c>
      <c r="E118" t="s">
        <v>147</v>
      </c>
      <c r="F118" t="s">
        <v>37</v>
      </c>
      <c r="G118" t="s">
        <v>38</v>
      </c>
      <c r="H118" t="s">
        <v>39</v>
      </c>
      <c r="I118" t="s">
        <v>40</v>
      </c>
      <c r="J118" t="s">
        <v>64</v>
      </c>
      <c r="K118">
        <v>10</v>
      </c>
      <c r="L118">
        <v>6</v>
      </c>
      <c r="M118" t="s">
        <v>369</v>
      </c>
      <c r="N118" t="s">
        <v>150</v>
      </c>
      <c r="O118" t="s">
        <v>370</v>
      </c>
      <c r="P118" t="s">
        <v>371</v>
      </c>
      <c r="Q118" t="s">
        <v>372</v>
      </c>
      <c r="R118" t="s">
        <v>369</v>
      </c>
      <c r="S118" t="s">
        <v>154</v>
      </c>
      <c r="T118" t="s">
        <v>373</v>
      </c>
      <c r="U118" t="s">
        <v>155</v>
      </c>
      <c r="V118" t="s">
        <v>374</v>
      </c>
      <c r="W118" t="s">
        <v>50</v>
      </c>
      <c r="X118" t="s">
        <v>51</v>
      </c>
      <c r="Y118" t="s">
        <v>375</v>
      </c>
      <c r="Z118" t="s">
        <v>333</v>
      </c>
      <c r="AB118" t="s">
        <v>54</v>
      </c>
      <c r="AC118" t="s">
        <v>55</v>
      </c>
      <c r="AE118" t="s">
        <v>56</v>
      </c>
      <c r="AF118" t="s">
        <v>57</v>
      </c>
      <c r="AI118" t="s">
        <v>58</v>
      </c>
      <c r="AJ118" t="s">
        <v>73</v>
      </c>
      <c r="AK118" t="s">
        <v>376</v>
      </c>
      <c r="AL118" t="s">
        <v>377</v>
      </c>
    </row>
    <row r="119" spans="1:38" customFormat="1" x14ac:dyDescent="0.3">
      <c r="A119" t="s">
        <v>1080</v>
      </c>
      <c r="B119" t="s">
        <v>398</v>
      </c>
      <c r="C119" t="s">
        <v>1035</v>
      </c>
      <c r="E119" t="s">
        <v>36</v>
      </c>
      <c r="F119" t="s">
        <v>63</v>
      </c>
      <c r="G119" t="s">
        <v>38</v>
      </c>
      <c r="H119" t="s">
        <v>39</v>
      </c>
      <c r="I119" t="s">
        <v>40</v>
      </c>
      <c r="J119" t="s">
        <v>64</v>
      </c>
      <c r="K119">
        <v>8</v>
      </c>
      <c r="L119">
        <v>5</v>
      </c>
      <c r="M119" t="s">
        <v>399</v>
      </c>
      <c r="N119" t="s">
        <v>66</v>
      </c>
      <c r="O119" t="s">
        <v>400</v>
      </c>
      <c r="P119" t="s">
        <v>45</v>
      </c>
      <c r="Q119" t="s">
        <v>401</v>
      </c>
      <c r="R119" t="s">
        <v>399</v>
      </c>
      <c r="S119" t="s">
        <v>47</v>
      </c>
      <c r="U119" t="s">
        <v>48</v>
      </c>
      <c r="V119" t="s">
        <v>402</v>
      </c>
      <c r="W119" t="s">
        <v>50</v>
      </c>
      <c r="X119" t="s">
        <v>51</v>
      </c>
      <c r="Y119" t="s">
        <v>403</v>
      </c>
      <c r="Z119" t="s">
        <v>404</v>
      </c>
      <c r="AB119" t="s">
        <v>54</v>
      </c>
      <c r="AC119" t="s">
        <v>55</v>
      </c>
      <c r="AE119" t="s">
        <v>56</v>
      </c>
      <c r="AF119" t="s">
        <v>57</v>
      </c>
      <c r="AI119" t="s">
        <v>58</v>
      </c>
      <c r="AJ119" t="s">
        <v>73</v>
      </c>
      <c r="AK119" t="s">
        <v>405</v>
      </c>
      <c r="AL119" t="s">
        <v>1081</v>
      </c>
    </row>
    <row r="120" spans="1:38" customFormat="1" x14ac:dyDescent="0.3">
      <c r="A120" t="s">
        <v>1082</v>
      </c>
      <c r="B120" t="s">
        <v>451</v>
      </c>
      <c r="C120" t="s">
        <v>1035</v>
      </c>
      <c r="E120" t="s">
        <v>147</v>
      </c>
      <c r="F120" t="s">
        <v>78</v>
      </c>
      <c r="G120" t="s">
        <v>38</v>
      </c>
      <c r="H120" t="s">
        <v>39</v>
      </c>
      <c r="I120" t="s">
        <v>40</v>
      </c>
      <c r="J120" t="s">
        <v>452</v>
      </c>
      <c r="K120">
        <v>5</v>
      </c>
      <c r="L120">
        <v>4</v>
      </c>
      <c r="M120" t="s">
        <v>453</v>
      </c>
      <c r="N120" t="s">
        <v>150</v>
      </c>
      <c r="O120" t="s">
        <v>454</v>
      </c>
      <c r="P120" t="s">
        <v>455</v>
      </c>
      <c r="Q120" t="s">
        <v>456</v>
      </c>
      <c r="R120" t="s">
        <v>453</v>
      </c>
      <c r="S120" t="s">
        <v>154</v>
      </c>
      <c r="T120" t="s">
        <v>373</v>
      </c>
      <c r="U120" t="s">
        <v>155</v>
      </c>
      <c r="V120" t="s">
        <v>457</v>
      </c>
      <c r="W120" t="s">
        <v>50</v>
      </c>
      <c r="X120" t="s">
        <v>124</v>
      </c>
      <c r="Y120" t="s">
        <v>458</v>
      </c>
      <c r="Z120" t="s">
        <v>316</v>
      </c>
      <c r="AB120" t="s">
        <v>54</v>
      </c>
      <c r="AC120" t="s">
        <v>55</v>
      </c>
      <c r="AE120" t="s">
        <v>56</v>
      </c>
      <c r="AF120" t="s">
        <v>57</v>
      </c>
      <c r="AI120" t="s">
        <v>58</v>
      </c>
      <c r="AJ120" t="s">
        <v>73</v>
      </c>
      <c r="AK120" t="s">
        <v>459</v>
      </c>
      <c r="AL120" t="s">
        <v>1083</v>
      </c>
    </row>
    <row r="121" spans="1:38" customFormat="1" x14ac:dyDescent="0.3">
      <c r="A121" t="s">
        <v>1084</v>
      </c>
      <c r="B121" t="s">
        <v>490</v>
      </c>
      <c r="C121" t="s">
        <v>1035</v>
      </c>
      <c r="E121" t="s">
        <v>48</v>
      </c>
      <c r="F121" t="s">
        <v>115</v>
      </c>
      <c r="G121" t="s">
        <v>38</v>
      </c>
      <c r="H121" t="s">
        <v>39</v>
      </c>
      <c r="I121" t="s">
        <v>40</v>
      </c>
      <c r="J121" t="s">
        <v>463</v>
      </c>
      <c r="K121">
        <v>25</v>
      </c>
      <c r="L121">
        <v>20</v>
      </c>
      <c r="M121" t="s">
        <v>491</v>
      </c>
      <c r="N121" t="s">
        <v>230</v>
      </c>
      <c r="O121" t="s">
        <v>492</v>
      </c>
      <c r="P121" t="s">
        <v>493</v>
      </c>
      <c r="Q121" t="s">
        <v>494</v>
      </c>
      <c r="R121" t="s">
        <v>491</v>
      </c>
      <c r="S121" t="s">
        <v>47</v>
      </c>
      <c r="U121" t="s">
        <v>234</v>
      </c>
      <c r="V121" t="s">
        <v>495</v>
      </c>
      <c r="W121" t="s">
        <v>50</v>
      </c>
      <c r="X121" t="s">
        <v>124</v>
      </c>
      <c r="Y121" t="s">
        <v>375</v>
      </c>
      <c r="Z121" t="s">
        <v>333</v>
      </c>
      <c r="AB121" t="s">
        <v>54</v>
      </c>
      <c r="AC121" t="s">
        <v>55</v>
      </c>
      <c r="AE121" t="s">
        <v>204</v>
      </c>
      <c r="AF121" t="s">
        <v>57</v>
      </c>
      <c r="AI121" t="s">
        <v>58</v>
      </c>
      <c r="AJ121" t="s">
        <v>73</v>
      </c>
      <c r="AK121" t="s">
        <v>496</v>
      </c>
      <c r="AL121" t="s">
        <v>1085</v>
      </c>
    </row>
    <row r="122" spans="1:38" customFormat="1" x14ac:dyDescent="0.3">
      <c r="A122" t="s">
        <v>1086</v>
      </c>
      <c r="B122" t="s">
        <v>510</v>
      </c>
      <c r="C122" t="s">
        <v>1035</v>
      </c>
      <c r="E122" t="s">
        <v>36</v>
      </c>
      <c r="F122" t="s">
        <v>63</v>
      </c>
      <c r="G122" t="s">
        <v>38</v>
      </c>
      <c r="H122" t="s">
        <v>39</v>
      </c>
      <c r="I122" t="s">
        <v>40</v>
      </c>
      <c r="J122" t="s">
        <v>64</v>
      </c>
      <c r="K122">
        <v>8</v>
      </c>
      <c r="L122">
        <v>5</v>
      </c>
      <c r="M122" t="s">
        <v>511</v>
      </c>
      <c r="N122" t="s">
        <v>66</v>
      </c>
      <c r="O122" t="s">
        <v>512</v>
      </c>
      <c r="P122" t="s">
        <v>45</v>
      </c>
      <c r="Q122" t="s">
        <v>513</v>
      </c>
      <c r="R122" t="s">
        <v>511</v>
      </c>
      <c r="S122" t="s">
        <v>47</v>
      </c>
      <c r="U122" t="s">
        <v>48</v>
      </c>
      <c r="V122" t="s">
        <v>514</v>
      </c>
      <c r="W122" t="s">
        <v>50</v>
      </c>
      <c r="X122" t="s">
        <v>51</v>
      </c>
      <c r="Y122" t="s">
        <v>515</v>
      </c>
      <c r="Z122" t="s">
        <v>53</v>
      </c>
      <c r="AB122" t="s">
        <v>54</v>
      </c>
      <c r="AC122" t="s">
        <v>55</v>
      </c>
      <c r="AE122" t="s">
        <v>56</v>
      </c>
      <c r="AF122" t="s">
        <v>57</v>
      </c>
      <c r="AI122" t="s">
        <v>58</v>
      </c>
      <c r="AJ122" t="s">
        <v>73</v>
      </c>
      <c r="AK122" t="s">
        <v>516</v>
      </c>
      <c r="AL122" t="s">
        <v>1087</v>
      </c>
    </row>
    <row r="123" spans="1:38" customFormat="1" x14ac:dyDescent="0.3">
      <c r="A123" t="s">
        <v>1088</v>
      </c>
      <c r="B123" t="s">
        <v>561</v>
      </c>
      <c r="C123" t="s">
        <v>1035</v>
      </c>
      <c r="E123" t="s">
        <v>114</v>
      </c>
      <c r="F123" t="s">
        <v>115</v>
      </c>
      <c r="G123" t="s">
        <v>38</v>
      </c>
      <c r="H123" t="s">
        <v>39</v>
      </c>
      <c r="I123" t="s">
        <v>40</v>
      </c>
      <c r="J123" t="s">
        <v>116</v>
      </c>
      <c r="K123">
        <v>8</v>
      </c>
      <c r="L123">
        <v>5</v>
      </c>
      <c r="M123" t="s">
        <v>563</v>
      </c>
      <c r="N123" t="s">
        <v>118</v>
      </c>
      <c r="O123" t="s">
        <v>564</v>
      </c>
      <c r="P123" t="s">
        <v>565</v>
      </c>
      <c r="Q123" t="s">
        <v>566</v>
      </c>
      <c r="R123" t="s">
        <v>563</v>
      </c>
      <c r="S123" t="s">
        <v>122</v>
      </c>
      <c r="U123" t="s">
        <v>114</v>
      </c>
      <c r="V123" t="s">
        <v>567</v>
      </c>
      <c r="W123" t="s">
        <v>50</v>
      </c>
      <c r="X123" t="s">
        <v>51</v>
      </c>
      <c r="Y123" t="s">
        <v>568</v>
      </c>
      <c r="Z123" t="s">
        <v>569</v>
      </c>
      <c r="AB123" t="s">
        <v>54</v>
      </c>
      <c r="AC123" t="s">
        <v>55</v>
      </c>
      <c r="AE123" t="s">
        <v>56</v>
      </c>
      <c r="AF123" t="s">
        <v>57</v>
      </c>
      <c r="AI123" t="s">
        <v>58</v>
      </c>
      <c r="AJ123" t="s">
        <v>570</v>
      </c>
      <c r="AK123" t="s">
        <v>571</v>
      </c>
      <c r="AL123" t="s">
        <v>1089</v>
      </c>
    </row>
    <row r="124" spans="1:38" customFormat="1" x14ac:dyDescent="0.3">
      <c r="A124" t="s">
        <v>1090</v>
      </c>
      <c r="B124" t="s">
        <v>573</v>
      </c>
      <c r="C124" t="s">
        <v>1035</v>
      </c>
      <c r="E124" t="s">
        <v>248</v>
      </c>
      <c r="F124" t="s">
        <v>115</v>
      </c>
      <c r="G124" t="s">
        <v>38</v>
      </c>
      <c r="H124" t="s">
        <v>39</v>
      </c>
      <c r="I124" t="s">
        <v>40</v>
      </c>
      <c r="J124" t="s">
        <v>64</v>
      </c>
      <c r="K124">
        <v>10</v>
      </c>
      <c r="L124">
        <v>5</v>
      </c>
      <c r="M124" t="s">
        <v>574</v>
      </c>
      <c r="N124" t="s">
        <v>251</v>
      </c>
      <c r="O124" t="s">
        <v>575</v>
      </c>
      <c r="P124" t="s">
        <v>576</v>
      </c>
      <c r="Q124" t="s">
        <v>577</v>
      </c>
      <c r="R124" t="s">
        <v>574</v>
      </c>
      <c r="S124" t="s">
        <v>47</v>
      </c>
      <c r="U124" t="s">
        <v>234</v>
      </c>
      <c r="V124" t="s">
        <v>578</v>
      </c>
      <c r="W124" t="s">
        <v>50</v>
      </c>
      <c r="X124" t="s">
        <v>51</v>
      </c>
      <c r="Y124" t="s">
        <v>579</v>
      </c>
      <c r="Z124" t="s">
        <v>291</v>
      </c>
      <c r="AB124" t="s">
        <v>54</v>
      </c>
      <c r="AC124" t="s">
        <v>55</v>
      </c>
      <c r="AE124" t="s">
        <v>56</v>
      </c>
      <c r="AF124" t="s">
        <v>57</v>
      </c>
      <c r="AI124" t="s">
        <v>58</v>
      </c>
      <c r="AJ124" t="s">
        <v>73</v>
      </c>
      <c r="AK124" t="s">
        <v>573</v>
      </c>
      <c r="AL124" t="s">
        <v>580</v>
      </c>
    </row>
    <row r="125" spans="1:38" customFormat="1" x14ac:dyDescent="0.3">
      <c r="A125" t="s">
        <v>1091</v>
      </c>
      <c r="B125" t="s">
        <v>581</v>
      </c>
      <c r="C125" t="s">
        <v>1035</v>
      </c>
      <c r="E125" t="s">
        <v>170</v>
      </c>
      <c r="F125" t="s">
        <v>115</v>
      </c>
      <c r="G125" t="s">
        <v>38</v>
      </c>
      <c r="H125" t="s">
        <v>39</v>
      </c>
      <c r="I125" t="s">
        <v>40</v>
      </c>
      <c r="J125" t="s">
        <v>171</v>
      </c>
      <c r="K125">
        <v>6</v>
      </c>
      <c r="L125">
        <v>3</v>
      </c>
      <c r="M125" t="s">
        <v>582</v>
      </c>
      <c r="N125" t="s">
        <v>173</v>
      </c>
      <c r="O125" t="s">
        <v>583</v>
      </c>
      <c r="P125" t="s">
        <v>584</v>
      </c>
      <c r="Q125" t="s">
        <v>585</v>
      </c>
      <c r="R125" t="s">
        <v>582</v>
      </c>
      <c r="S125" t="s">
        <v>47</v>
      </c>
      <c r="U125" t="s">
        <v>170</v>
      </c>
      <c r="V125" t="s">
        <v>586</v>
      </c>
      <c r="W125" t="s">
        <v>50</v>
      </c>
      <c r="X125" t="s">
        <v>51</v>
      </c>
      <c r="Y125" t="s">
        <v>587</v>
      </c>
      <c r="Z125" t="s">
        <v>588</v>
      </c>
      <c r="AB125" t="s">
        <v>54</v>
      </c>
      <c r="AC125" t="s">
        <v>203</v>
      </c>
      <c r="AE125" t="s">
        <v>56</v>
      </c>
      <c r="AF125" t="s">
        <v>57</v>
      </c>
      <c r="AI125" t="s">
        <v>58</v>
      </c>
      <c r="AJ125" t="s">
        <v>73</v>
      </c>
      <c r="AK125" t="s">
        <v>589</v>
      </c>
      <c r="AL125" t="s">
        <v>1092</v>
      </c>
    </row>
    <row r="126" spans="1:38" customFormat="1" x14ac:dyDescent="0.3">
      <c r="A126" t="s">
        <v>1093</v>
      </c>
      <c r="B126" t="s">
        <v>1094</v>
      </c>
      <c r="C126" t="s">
        <v>1035</v>
      </c>
      <c r="E126" t="s">
        <v>36</v>
      </c>
      <c r="F126" t="s">
        <v>63</v>
      </c>
      <c r="G126" t="s">
        <v>38</v>
      </c>
      <c r="H126" t="s">
        <v>39</v>
      </c>
      <c r="I126" t="s">
        <v>40</v>
      </c>
      <c r="J126" t="s">
        <v>64</v>
      </c>
      <c r="K126">
        <v>5</v>
      </c>
      <c r="L126">
        <v>5</v>
      </c>
      <c r="M126" t="s">
        <v>1095</v>
      </c>
      <c r="N126" t="s">
        <v>66</v>
      </c>
      <c r="O126" t="s">
        <v>1096</v>
      </c>
      <c r="P126" t="s">
        <v>45</v>
      </c>
      <c r="Q126" t="s">
        <v>1097</v>
      </c>
      <c r="R126" t="s">
        <v>1095</v>
      </c>
      <c r="S126" t="s">
        <v>47</v>
      </c>
      <c r="U126" t="s">
        <v>48</v>
      </c>
      <c r="V126" t="s">
        <v>1098</v>
      </c>
      <c r="W126" t="s">
        <v>50</v>
      </c>
      <c r="X126" t="s">
        <v>51</v>
      </c>
      <c r="Y126" t="s">
        <v>1099</v>
      </c>
      <c r="Z126" t="s">
        <v>53</v>
      </c>
      <c r="AB126" t="s">
        <v>54</v>
      </c>
      <c r="AC126" t="s">
        <v>55</v>
      </c>
      <c r="AE126" t="s">
        <v>56</v>
      </c>
      <c r="AF126" t="s">
        <v>1045</v>
      </c>
      <c r="AI126" t="s">
        <v>58</v>
      </c>
      <c r="AJ126" t="s">
        <v>73</v>
      </c>
      <c r="AK126" t="s">
        <v>1100</v>
      </c>
      <c r="AL126" t="s">
        <v>1101</v>
      </c>
    </row>
    <row r="127" spans="1:38" customFormat="1" x14ac:dyDescent="0.3">
      <c r="A127" t="s">
        <v>1102</v>
      </c>
      <c r="B127" t="s">
        <v>1103</v>
      </c>
      <c r="C127" t="s">
        <v>1035</v>
      </c>
      <c r="E127" t="s">
        <v>36</v>
      </c>
      <c r="F127" t="s">
        <v>115</v>
      </c>
      <c r="G127" t="s">
        <v>38</v>
      </c>
      <c r="H127" t="s">
        <v>39</v>
      </c>
      <c r="I127" t="s">
        <v>40</v>
      </c>
      <c r="J127" t="s">
        <v>64</v>
      </c>
      <c r="K127">
        <v>3</v>
      </c>
      <c r="L127">
        <v>2</v>
      </c>
      <c r="M127" t="s">
        <v>1104</v>
      </c>
      <c r="N127" t="s">
        <v>66</v>
      </c>
      <c r="O127" t="s">
        <v>1105</v>
      </c>
      <c r="P127" t="s">
        <v>45</v>
      </c>
      <c r="Q127" t="s">
        <v>1106</v>
      </c>
      <c r="R127" t="s">
        <v>1104</v>
      </c>
      <c r="S127" t="s">
        <v>47</v>
      </c>
      <c r="U127" t="s">
        <v>48</v>
      </c>
      <c r="V127" t="s">
        <v>1107</v>
      </c>
      <c r="W127" t="s">
        <v>50</v>
      </c>
      <c r="X127" t="s">
        <v>51</v>
      </c>
      <c r="Y127" t="s">
        <v>515</v>
      </c>
      <c r="Z127" t="s">
        <v>53</v>
      </c>
      <c r="AB127" t="s">
        <v>54</v>
      </c>
      <c r="AC127" t="s">
        <v>55</v>
      </c>
      <c r="AE127" t="s">
        <v>56</v>
      </c>
      <c r="AF127" t="s">
        <v>1045</v>
      </c>
      <c r="AI127" t="s">
        <v>58</v>
      </c>
      <c r="AJ127" t="s">
        <v>73</v>
      </c>
      <c r="AK127" t="s">
        <v>1108</v>
      </c>
      <c r="AL127" t="s">
        <v>1109</v>
      </c>
    </row>
    <row r="128" spans="1:38" customFormat="1" x14ac:dyDescent="0.3">
      <c r="A128" t="s">
        <v>1110</v>
      </c>
      <c r="B128" t="s">
        <v>1111</v>
      </c>
      <c r="C128" t="s">
        <v>1035</v>
      </c>
      <c r="E128" t="s">
        <v>77</v>
      </c>
      <c r="F128" t="s">
        <v>63</v>
      </c>
      <c r="G128" t="s">
        <v>38</v>
      </c>
      <c r="H128" t="s">
        <v>39</v>
      </c>
      <c r="I128" t="s">
        <v>40</v>
      </c>
      <c r="J128" t="s">
        <v>196</v>
      </c>
      <c r="K128">
        <v>10</v>
      </c>
      <c r="L128">
        <v>5</v>
      </c>
      <c r="M128" t="s">
        <v>1112</v>
      </c>
      <c r="N128" t="s">
        <v>81</v>
      </c>
      <c r="O128" t="s">
        <v>1113</v>
      </c>
      <c r="P128" t="s">
        <v>92</v>
      </c>
      <c r="Q128" t="s">
        <v>1114</v>
      </c>
      <c r="R128" t="s">
        <v>1112</v>
      </c>
      <c r="S128" t="s">
        <v>47</v>
      </c>
      <c r="T128" t="s">
        <v>85</v>
      </c>
      <c r="U128" t="s">
        <v>86</v>
      </c>
      <c r="V128" t="s">
        <v>1115</v>
      </c>
      <c r="W128" t="s">
        <v>50</v>
      </c>
      <c r="X128" t="s">
        <v>51</v>
      </c>
      <c r="Y128" t="s">
        <v>1116</v>
      </c>
      <c r="Z128" t="s">
        <v>93</v>
      </c>
      <c r="AB128" t="s">
        <v>54</v>
      </c>
      <c r="AC128" t="s">
        <v>55</v>
      </c>
      <c r="AE128" t="s">
        <v>56</v>
      </c>
      <c r="AF128" t="s">
        <v>1045</v>
      </c>
      <c r="AI128" t="s">
        <v>58</v>
      </c>
      <c r="AJ128" t="s">
        <v>73</v>
      </c>
      <c r="AK128" t="s">
        <v>1117</v>
      </c>
      <c r="AL128" t="s">
        <v>1118</v>
      </c>
    </row>
    <row r="129" spans="1:38" customFormat="1" x14ac:dyDescent="0.3">
      <c r="A129" t="s">
        <v>1119</v>
      </c>
      <c r="B129" t="s">
        <v>591</v>
      </c>
      <c r="C129" t="s">
        <v>1035</v>
      </c>
      <c r="E129" t="s">
        <v>114</v>
      </c>
      <c r="F129" t="s">
        <v>115</v>
      </c>
      <c r="G129" t="s">
        <v>38</v>
      </c>
      <c r="H129" t="s">
        <v>39</v>
      </c>
      <c r="I129" t="s">
        <v>40</v>
      </c>
      <c r="J129" t="s">
        <v>116</v>
      </c>
      <c r="K129">
        <v>4</v>
      </c>
      <c r="L129">
        <v>2</v>
      </c>
      <c r="M129" t="s">
        <v>592</v>
      </c>
      <c r="N129" t="s">
        <v>118</v>
      </c>
      <c r="O129" t="s">
        <v>593</v>
      </c>
      <c r="P129" t="s">
        <v>594</v>
      </c>
      <c r="Q129" t="s">
        <v>595</v>
      </c>
      <c r="R129" t="s">
        <v>592</v>
      </c>
      <c r="S129" t="s">
        <v>122</v>
      </c>
      <c r="U129" t="s">
        <v>114</v>
      </c>
      <c r="V129" t="s">
        <v>596</v>
      </c>
      <c r="W129" t="s">
        <v>50</v>
      </c>
      <c r="X129" t="s">
        <v>51</v>
      </c>
      <c r="Y129" t="s">
        <v>568</v>
      </c>
      <c r="Z129" t="s">
        <v>597</v>
      </c>
      <c r="AB129" t="s">
        <v>54</v>
      </c>
      <c r="AC129" t="s">
        <v>55</v>
      </c>
      <c r="AE129" t="s">
        <v>56</v>
      </c>
      <c r="AF129" t="s">
        <v>57</v>
      </c>
      <c r="AI129" t="s">
        <v>58</v>
      </c>
      <c r="AJ129" t="s">
        <v>570</v>
      </c>
      <c r="AK129" t="s">
        <v>598</v>
      </c>
      <c r="AL129" t="s">
        <v>1120</v>
      </c>
    </row>
    <row r="130" spans="1:38" customFormat="1" x14ac:dyDescent="0.3">
      <c r="A130" t="s">
        <v>1121</v>
      </c>
      <c r="B130" t="s">
        <v>1122</v>
      </c>
      <c r="C130" t="s">
        <v>1035</v>
      </c>
      <c r="E130" t="s">
        <v>36</v>
      </c>
      <c r="F130" t="s">
        <v>115</v>
      </c>
      <c r="G130" t="s">
        <v>38</v>
      </c>
      <c r="H130" t="s">
        <v>39</v>
      </c>
      <c r="I130" t="s">
        <v>40</v>
      </c>
      <c r="J130" t="s">
        <v>148</v>
      </c>
      <c r="K130">
        <v>25</v>
      </c>
      <c r="L130">
        <v>20</v>
      </c>
      <c r="M130" t="s">
        <v>1123</v>
      </c>
      <c r="N130" t="s">
        <v>66</v>
      </c>
      <c r="O130" t="s">
        <v>1124</v>
      </c>
      <c r="P130" t="s">
        <v>45</v>
      </c>
      <c r="Q130" t="s">
        <v>1125</v>
      </c>
      <c r="R130" t="s">
        <v>1123</v>
      </c>
      <c r="S130" t="s">
        <v>47</v>
      </c>
      <c r="U130" t="s">
        <v>48</v>
      </c>
      <c r="V130" t="s">
        <v>1126</v>
      </c>
      <c r="W130" t="s">
        <v>50</v>
      </c>
      <c r="X130" t="s">
        <v>51</v>
      </c>
      <c r="Y130" t="s">
        <v>1127</v>
      </c>
      <c r="Z130" t="s">
        <v>600</v>
      </c>
      <c r="AB130" t="s">
        <v>54</v>
      </c>
      <c r="AC130" t="s">
        <v>55</v>
      </c>
      <c r="AE130" t="s">
        <v>204</v>
      </c>
      <c r="AF130" t="s">
        <v>1045</v>
      </c>
      <c r="AI130" t="s">
        <v>58</v>
      </c>
      <c r="AJ130" t="s">
        <v>73</v>
      </c>
      <c r="AK130" t="s">
        <v>1128</v>
      </c>
      <c r="AL130" t="s">
        <v>1129</v>
      </c>
    </row>
    <row r="131" spans="1:38" customFormat="1" x14ac:dyDescent="0.3">
      <c r="A131" t="s">
        <v>1130</v>
      </c>
      <c r="B131" t="s">
        <v>1131</v>
      </c>
      <c r="C131" t="s">
        <v>1035</v>
      </c>
      <c r="E131" t="s">
        <v>36</v>
      </c>
      <c r="F131" t="s">
        <v>115</v>
      </c>
      <c r="G131" t="s">
        <v>38</v>
      </c>
      <c r="H131" t="s">
        <v>39</v>
      </c>
      <c r="I131" t="s">
        <v>40</v>
      </c>
      <c r="J131" t="s">
        <v>64</v>
      </c>
      <c r="K131">
        <v>25</v>
      </c>
      <c r="L131">
        <v>5</v>
      </c>
      <c r="M131" t="s">
        <v>1132</v>
      </c>
      <c r="N131" t="s">
        <v>66</v>
      </c>
      <c r="O131" t="s">
        <v>1133</v>
      </c>
      <c r="P131" t="s">
        <v>45</v>
      </c>
      <c r="Q131" t="s">
        <v>1134</v>
      </c>
      <c r="R131" t="s">
        <v>1132</v>
      </c>
      <c r="S131" t="s">
        <v>47</v>
      </c>
      <c r="U131" t="s">
        <v>48</v>
      </c>
      <c r="V131" t="s">
        <v>1135</v>
      </c>
      <c r="W131" t="s">
        <v>50</v>
      </c>
      <c r="X131" t="s">
        <v>51</v>
      </c>
      <c r="Y131" t="s">
        <v>1136</v>
      </c>
      <c r="Z131" t="s">
        <v>53</v>
      </c>
      <c r="AB131" t="s">
        <v>54</v>
      </c>
      <c r="AC131" t="s">
        <v>55</v>
      </c>
      <c r="AE131" t="s">
        <v>56</v>
      </c>
      <c r="AF131" t="s">
        <v>1045</v>
      </c>
      <c r="AI131" t="s">
        <v>58</v>
      </c>
      <c r="AJ131" t="s">
        <v>73</v>
      </c>
      <c r="AK131" t="s">
        <v>1137</v>
      </c>
      <c r="AL131" t="s">
        <v>1138</v>
      </c>
    </row>
    <row r="132" spans="1:38" customFormat="1" x14ac:dyDescent="0.3">
      <c r="A132" t="s">
        <v>1139</v>
      </c>
      <c r="B132" t="s">
        <v>1140</v>
      </c>
      <c r="C132" t="s">
        <v>1035</v>
      </c>
      <c r="E132" t="s">
        <v>170</v>
      </c>
      <c r="F132" t="s">
        <v>104</v>
      </c>
      <c r="G132" t="s">
        <v>38</v>
      </c>
      <c r="H132" t="s">
        <v>39</v>
      </c>
      <c r="I132" t="s">
        <v>40</v>
      </c>
      <c r="J132" t="s">
        <v>64</v>
      </c>
      <c r="K132">
        <v>15</v>
      </c>
      <c r="L132">
        <v>5</v>
      </c>
      <c r="M132" t="s">
        <v>1141</v>
      </c>
      <c r="N132" t="s">
        <v>173</v>
      </c>
      <c r="O132" t="s">
        <v>1142</v>
      </c>
      <c r="P132" t="s">
        <v>1143</v>
      </c>
      <c r="Q132" t="s">
        <v>1144</v>
      </c>
      <c r="R132" t="s">
        <v>1141</v>
      </c>
      <c r="S132" t="s">
        <v>47</v>
      </c>
      <c r="U132" t="s">
        <v>170</v>
      </c>
      <c r="V132" t="s">
        <v>1145</v>
      </c>
      <c r="W132" t="s">
        <v>50</v>
      </c>
      <c r="X132" t="s">
        <v>51</v>
      </c>
      <c r="Y132" t="s">
        <v>1146</v>
      </c>
      <c r="Z132" t="s">
        <v>1147</v>
      </c>
      <c r="AB132" t="s">
        <v>54</v>
      </c>
      <c r="AC132" t="s">
        <v>203</v>
      </c>
      <c r="AE132" t="s">
        <v>56</v>
      </c>
      <c r="AF132" t="s">
        <v>1045</v>
      </c>
      <c r="AI132" t="s">
        <v>58</v>
      </c>
      <c r="AJ132" t="s">
        <v>73</v>
      </c>
      <c r="AK132" t="s">
        <v>1148</v>
      </c>
      <c r="AL132" t="s">
        <v>1149</v>
      </c>
    </row>
    <row r="133" spans="1:38" customFormat="1" x14ac:dyDescent="0.3">
      <c r="A133" t="s">
        <v>1150</v>
      </c>
      <c r="B133" t="s">
        <v>601</v>
      </c>
      <c r="C133" t="s">
        <v>1035</v>
      </c>
      <c r="E133" t="s">
        <v>170</v>
      </c>
      <c r="F133" t="s">
        <v>104</v>
      </c>
      <c r="G133" t="s">
        <v>38</v>
      </c>
      <c r="H133" t="s">
        <v>39</v>
      </c>
      <c r="I133" t="s">
        <v>40</v>
      </c>
      <c r="J133" t="s">
        <v>171</v>
      </c>
      <c r="K133">
        <v>6</v>
      </c>
      <c r="L133">
        <v>4</v>
      </c>
      <c r="M133" t="s">
        <v>602</v>
      </c>
      <c r="N133" t="s">
        <v>173</v>
      </c>
      <c r="O133" t="s">
        <v>603</v>
      </c>
      <c r="P133" t="s">
        <v>604</v>
      </c>
      <c r="Q133" t="s">
        <v>605</v>
      </c>
      <c r="R133" t="s">
        <v>602</v>
      </c>
      <c r="S133" t="s">
        <v>47</v>
      </c>
      <c r="U133" t="s">
        <v>170</v>
      </c>
      <c r="V133" t="s">
        <v>606</v>
      </c>
      <c r="W133" t="s">
        <v>50</v>
      </c>
      <c r="X133" t="s">
        <v>124</v>
      </c>
      <c r="Y133" t="s">
        <v>607</v>
      </c>
      <c r="Z133" t="s">
        <v>608</v>
      </c>
      <c r="AB133" t="s">
        <v>54</v>
      </c>
      <c r="AC133" t="s">
        <v>55</v>
      </c>
      <c r="AE133" t="s">
        <v>56</v>
      </c>
      <c r="AF133" t="s">
        <v>57</v>
      </c>
      <c r="AI133" t="s">
        <v>58</v>
      </c>
      <c r="AJ133" t="s">
        <v>73</v>
      </c>
      <c r="AK133" t="s">
        <v>609</v>
      </c>
      <c r="AL133" t="s">
        <v>1151</v>
      </c>
    </row>
    <row r="134" spans="1:38" customFormat="1" x14ac:dyDescent="0.3">
      <c r="A134" t="s">
        <v>1152</v>
      </c>
      <c r="B134" t="s">
        <v>611</v>
      </c>
      <c r="C134" t="s">
        <v>1035</v>
      </c>
      <c r="E134" t="s">
        <v>170</v>
      </c>
      <c r="F134" t="s">
        <v>104</v>
      </c>
      <c r="G134" t="s">
        <v>38</v>
      </c>
      <c r="H134" t="s">
        <v>39</v>
      </c>
      <c r="I134" t="s">
        <v>40</v>
      </c>
      <c r="J134" t="s">
        <v>171</v>
      </c>
      <c r="K134">
        <v>6</v>
      </c>
      <c r="L134">
        <v>4</v>
      </c>
      <c r="M134" t="s">
        <v>612</v>
      </c>
      <c r="N134" t="s">
        <v>173</v>
      </c>
      <c r="O134" t="s">
        <v>613</v>
      </c>
      <c r="P134" t="s">
        <v>604</v>
      </c>
      <c r="Q134" t="s">
        <v>614</v>
      </c>
      <c r="R134" t="s">
        <v>612</v>
      </c>
      <c r="S134" t="s">
        <v>47</v>
      </c>
      <c r="U134" t="s">
        <v>170</v>
      </c>
      <c r="V134" t="s">
        <v>615</v>
      </c>
      <c r="W134" t="s">
        <v>50</v>
      </c>
      <c r="X134" t="s">
        <v>124</v>
      </c>
      <c r="Y134" t="s">
        <v>616</v>
      </c>
      <c r="Z134" t="s">
        <v>617</v>
      </c>
      <c r="AB134" t="s">
        <v>54</v>
      </c>
      <c r="AC134" t="s">
        <v>55</v>
      </c>
      <c r="AE134" t="s">
        <v>56</v>
      </c>
      <c r="AF134" t="s">
        <v>57</v>
      </c>
      <c r="AI134" t="s">
        <v>58</v>
      </c>
      <c r="AJ134" t="s">
        <v>73</v>
      </c>
      <c r="AK134" t="s">
        <v>618</v>
      </c>
      <c r="AL134" t="s">
        <v>1153</v>
      </c>
    </row>
    <row r="135" spans="1:38" customFormat="1" x14ac:dyDescent="0.3">
      <c r="A135" t="s">
        <v>1154</v>
      </c>
      <c r="B135" t="s">
        <v>620</v>
      </c>
      <c r="C135" t="s">
        <v>1035</v>
      </c>
      <c r="E135" t="s">
        <v>170</v>
      </c>
      <c r="F135" t="s">
        <v>78</v>
      </c>
      <c r="G135" t="s">
        <v>38</v>
      </c>
      <c r="H135" t="s">
        <v>39</v>
      </c>
      <c r="I135" t="s">
        <v>40</v>
      </c>
      <c r="J135" t="s">
        <v>171</v>
      </c>
      <c r="K135">
        <v>6</v>
      </c>
      <c r="L135">
        <v>4</v>
      </c>
      <c r="M135" t="s">
        <v>621</v>
      </c>
      <c r="N135" t="s">
        <v>173</v>
      </c>
      <c r="O135" t="s">
        <v>622</v>
      </c>
      <c r="P135" t="s">
        <v>623</v>
      </c>
      <c r="Q135" t="s">
        <v>624</v>
      </c>
      <c r="R135" t="s">
        <v>621</v>
      </c>
      <c r="S135" t="s">
        <v>47</v>
      </c>
      <c r="U135" t="s">
        <v>170</v>
      </c>
      <c r="V135" t="s">
        <v>625</v>
      </c>
      <c r="W135" t="s">
        <v>50</v>
      </c>
      <c r="X135" t="s">
        <v>124</v>
      </c>
      <c r="Y135" t="s">
        <v>1155</v>
      </c>
      <c r="Z135" t="s">
        <v>600</v>
      </c>
      <c r="AB135" t="s">
        <v>54</v>
      </c>
      <c r="AC135" t="s">
        <v>55</v>
      </c>
      <c r="AE135" t="s">
        <v>56</v>
      </c>
      <c r="AF135" t="s">
        <v>57</v>
      </c>
      <c r="AI135" t="s">
        <v>58</v>
      </c>
      <c r="AJ135" t="s">
        <v>73</v>
      </c>
      <c r="AK135" t="s">
        <v>627</v>
      </c>
      <c r="AL135" t="s">
        <v>1156</v>
      </c>
    </row>
    <row r="136" spans="1:38" customFormat="1" x14ac:dyDescent="0.3">
      <c r="A136" t="s">
        <v>1157</v>
      </c>
      <c r="B136" t="s">
        <v>1158</v>
      </c>
      <c r="C136" t="s">
        <v>1035</v>
      </c>
      <c r="E136" t="s">
        <v>36</v>
      </c>
      <c r="F136" t="s">
        <v>115</v>
      </c>
      <c r="G136" t="s">
        <v>38</v>
      </c>
      <c r="H136" t="s">
        <v>39</v>
      </c>
      <c r="I136" t="s">
        <v>40</v>
      </c>
      <c r="J136" t="s">
        <v>64</v>
      </c>
      <c r="K136">
        <v>15</v>
      </c>
      <c r="L136">
        <v>10</v>
      </c>
      <c r="M136" t="s">
        <v>1159</v>
      </c>
      <c r="N136" t="s">
        <v>43</v>
      </c>
      <c r="O136" t="s">
        <v>1160</v>
      </c>
      <c r="P136" t="s">
        <v>45</v>
      </c>
      <c r="Q136" t="s">
        <v>1161</v>
      </c>
      <c r="R136" t="s">
        <v>1159</v>
      </c>
      <c r="S136" t="s">
        <v>47</v>
      </c>
      <c r="U136" t="s">
        <v>48</v>
      </c>
      <c r="V136" t="s">
        <v>1162</v>
      </c>
      <c r="W136" t="s">
        <v>50</v>
      </c>
      <c r="X136" t="s">
        <v>51</v>
      </c>
      <c r="Y136" t="s">
        <v>1163</v>
      </c>
      <c r="Z136" t="s">
        <v>53</v>
      </c>
      <c r="AB136" t="s">
        <v>54</v>
      </c>
      <c r="AC136" t="s">
        <v>55</v>
      </c>
      <c r="AE136" t="s">
        <v>56</v>
      </c>
      <c r="AF136" t="s">
        <v>1045</v>
      </c>
      <c r="AI136" t="s">
        <v>58</v>
      </c>
      <c r="AJ136" t="s">
        <v>73</v>
      </c>
      <c r="AK136" t="s">
        <v>1164</v>
      </c>
      <c r="AL136" t="s">
        <v>1165</v>
      </c>
    </row>
    <row r="137" spans="1:38" customFormat="1" x14ac:dyDescent="0.3">
      <c r="A137" t="s">
        <v>1166</v>
      </c>
      <c r="B137" t="s">
        <v>1167</v>
      </c>
      <c r="C137" t="s">
        <v>1035</v>
      </c>
      <c r="E137" t="s">
        <v>36</v>
      </c>
      <c r="F137" t="s">
        <v>78</v>
      </c>
      <c r="G137" t="s">
        <v>38</v>
      </c>
      <c r="H137" t="s">
        <v>39</v>
      </c>
      <c r="I137" t="s">
        <v>40</v>
      </c>
      <c r="J137" t="s">
        <v>64</v>
      </c>
      <c r="K137">
        <v>10</v>
      </c>
      <c r="L137">
        <v>3</v>
      </c>
      <c r="M137" t="s">
        <v>1168</v>
      </c>
      <c r="N137" t="s">
        <v>66</v>
      </c>
      <c r="O137" t="s">
        <v>1169</v>
      </c>
      <c r="P137" t="s">
        <v>1170</v>
      </c>
      <c r="Q137" t="s">
        <v>1171</v>
      </c>
      <c r="R137" t="s">
        <v>1168</v>
      </c>
      <c r="S137" t="s">
        <v>47</v>
      </c>
      <c r="U137" t="s">
        <v>48</v>
      </c>
      <c r="V137" t="s">
        <v>1172</v>
      </c>
      <c r="W137" t="s">
        <v>50</v>
      </c>
      <c r="X137" t="s">
        <v>51</v>
      </c>
      <c r="Y137" t="s">
        <v>1173</v>
      </c>
      <c r="Z137" t="s">
        <v>53</v>
      </c>
      <c r="AB137" t="s">
        <v>54</v>
      </c>
      <c r="AC137" t="s">
        <v>55</v>
      </c>
      <c r="AE137" t="s">
        <v>56</v>
      </c>
      <c r="AF137" t="s">
        <v>1045</v>
      </c>
      <c r="AI137" t="s">
        <v>58</v>
      </c>
      <c r="AJ137" t="s">
        <v>73</v>
      </c>
      <c r="AK137" t="s">
        <v>1174</v>
      </c>
      <c r="AL137" t="s">
        <v>1175</v>
      </c>
    </row>
    <row r="138" spans="1:38" customFormat="1" x14ac:dyDescent="0.3">
      <c r="A138" t="s">
        <v>1176</v>
      </c>
      <c r="B138" t="s">
        <v>629</v>
      </c>
      <c r="C138" t="s">
        <v>1035</v>
      </c>
      <c r="E138" t="s">
        <v>36</v>
      </c>
      <c r="F138" t="s">
        <v>552</v>
      </c>
      <c r="G138" t="s">
        <v>38</v>
      </c>
      <c r="H138" t="s">
        <v>39</v>
      </c>
      <c r="I138" t="s">
        <v>40</v>
      </c>
      <c r="J138" t="s">
        <v>41</v>
      </c>
      <c r="K138">
        <v>6</v>
      </c>
      <c r="L138">
        <v>4</v>
      </c>
      <c r="M138" t="s">
        <v>630</v>
      </c>
      <c r="N138" t="s">
        <v>66</v>
      </c>
      <c r="O138" t="s">
        <v>631</v>
      </c>
      <c r="P138" t="s">
        <v>632</v>
      </c>
      <c r="Q138" t="s">
        <v>633</v>
      </c>
      <c r="R138" t="s">
        <v>630</v>
      </c>
      <c r="S138" t="s">
        <v>47</v>
      </c>
      <c r="U138" t="s">
        <v>48</v>
      </c>
      <c r="V138" t="s">
        <v>634</v>
      </c>
      <c r="W138" t="s">
        <v>50</v>
      </c>
      <c r="X138" t="s">
        <v>51</v>
      </c>
      <c r="Y138" t="s">
        <v>635</v>
      </c>
      <c r="Z138" t="s">
        <v>53</v>
      </c>
      <c r="AB138" t="s">
        <v>54</v>
      </c>
      <c r="AC138" t="s">
        <v>55</v>
      </c>
      <c r="AE138" t="s">
        <v>56</v>
      </c>
      <c r="AF138" t="s">
        <v>57</v>
      </c>
      <c r="AI138" t="s">
        <v>58</v>
      </c>
      <c r="AJ138" t="s">
        <v>73</v>
      </c>
      <c r="AK138" t="s">
        <v>636</v>
      </c>
      <c r="AL138" t="s">
        <v>1177</v>
      </c>
    </row>
    <row r="139" spans="1:38" customFormat="1" x14ac:dyDescent="0.3">
      <c r="A139" t="s">
        <v>1178</v>
      </c>
      <c r="B139" t="s">
        <v>649</v>
      </c>
      <c r="C139" t="s">
        <v>1035</v>
      </c>
      <c r="E139" t="s">
        <v>36</v>
      </c>
      <c r="F139" t="s">
        <v>63</v>
      </c>
      <c r="G139" t="s">
        <v>38</v>
      </c>
      <c r="H139" t="s">
        <v>39</v>
      </c>
      <c r="I139" t="s">
        <v>40</v>
      </c>
      <c r="J139" t="s">
        <v>196</v>
      </c>
      <c r="K139">
        <v>5</v>
      </c>
      <c r="L139">
        <v>3</v>
      </c>
      <c r="M139" t="s">
        <v>650</v>
      </c>
      <c r="N139" t="s">
        <v>66</v>
      </c>
      <c r="O139" t="s">
        <v>651</v>
      </c>
      <c r="P139" t="s">
        <v>92</v>
      </c>
      <c r="Q139" t="s">
        <v>652</v>
      </c>
      <c r="R139" t="s">
        <v>650</v>
      </c>
      <c r="S139" t="s">
        <v>47</v>
      </c>
      <c r="U139" t="s">
        <v>48</v>
      </c>
      <c r="V139" t="s">
        <v>653</v>
      </c>
      <c r="W139" t="s">
        <v>50</v>
      </c>
      <c r="X139" t="s">
        <v>51</v>
      </c>
      <c r="Y139" t="s">
        <v>654</v>
      </c>
      <c r="Z139" t="s">
        <v>655</v>
      </c>
      <c r="AB139" t="s">
        <v>54</v>
      </c>
      <c r="AC139" t="s">
        <v>55</v>
      </c>
      <c r="AE139" t="s">
        <v>56</v>
      </c>
      <c r="AF139" t="s">
        <v>57</v>
      </c>
      <c r="AI139" t="s">
        <v>58</v>
      </c>
      <c r="AJ139" t="s">
        <v>73</v>
      </c>
      <c r="AK139" t="s">
        <v>656</v>
      </c>
      <c r="AL139" t="s">
        <v>1179</v>
      </c>
    </row>
    <row r="140" spans="1:38" customFormat="1" x14ac:dyDescent="0.3">
      <c r="A140" t="s">
        <v>1180</v>
      </c>
      <c r="B140" t="s">
        <v>673</v>
      </c>
      <c r="C140" t="s">
        <v>1035</v>
      </c>
      <c r="E140" t="s">
        <v>48</v>
      </c>
      <c r="F140" t="s">
        <v>115</v>
      </c>
      <c r="G140" t="s">
        <v>38</v>
      </c>
      <c r="H140" t="s">
        <v>39</v>
      </c>
      <c r="I140" t="s">
        <v>40</v>
      </c>
      <c r="J140" t="s">
        <v>171</v>
      </c>
      <c r="K140">
        <v>5</v>
      </c>
      <c r="L140">
        <v>4</v>
      </c>
      <c r="M140" t="s">
        <v>674</v>
      </c>
      <c r="N140" t="s">
        <v>230</v>
      </c>
      <c r="O140" t="s">
        <v>675</v>
      </c>
      <c r="P140" t="s">
        <v>521</v>
      </c>
      <c r="Q140" t="s">
        <v>676</v>
      </c>
      <c r="R140" t="s">
        <v>674</v>
      </c>
      <c r="S140" t="s">
        <v>154</v>
      </c>
      <c r="U140" t="s">
        <v>234</v>
      </c>
      <c r="V140" t="s">
        <v>677</v>
      </c>
      <c r="W140" t="s">
        <v>50</v>
      </c>
      <c r="X140" t="s">
        <v>51</v>
      </c>
      <c r="Y140" t="s">
        <v>678</v>
      </c>
      <c r="Z140" t="s">
        <v>269</v>
      </c>
      <c r="AB140" t="s">
        <v>54</v>
      </c>
      <c r="AC140" t="s">
        <v>55</v>
      </c>
      <c r="AE140" t="s">
        <v>56</v>
      </c>
      <c r="AF140" t="s">
        <v>57</v>
      </c>
      <c r="AI140" t="s">
        <v>58</v>
      </c>
      <c r="AJ140" t="s">
        <v>73</v>
      </c>
      <c r="AK140" t="s">
        <v>679</v>
      </c>
      <c r="AL140" t="s">
        <v>1181</v>
      </c>
    </row>
    <row r="141" spans="1:38" customFormat="1" x14ac:dyDescent="0.3">
      <c r="A141" t="s">
        <v>1182</v>
      </c>
      <c r="B141" t="s">
        <v>681</v>
      </c>
      <c r="C141" t="s">
        <v>1035</v>
      </c>
      <c r="E141" t="s">
        <v>48</v>
      </c>
      <c r="F141" t="s">
        <v>115</v>
      </c>
      <c r="G141" t="s">
        <v>38</v>
      </c>
      <c r="H141" t="s">
        <v>39</v>
      </c>
      <c r="I141" t="s">
        <v>40</v>
      </c>
      <c r="J141" t="s">
        <v>171</v>
      </c>
      <c r="K141">
        <v>10</v>
      </c>
      <c r="L141">
        <v>8</v>
      </c>
      <c r="M141" t="s">
        <v>682</v>
      </c>
      <c r="N141" t="s">
        <v>230</v>
      </c>
      <c r="O141" t="s">
        <v>683</v>
      </c>
      <c r="P141" t="s">
        <v>684</v>
      </c>
      <c r="Q141" t="s">
        <v>685</v>
      </c>
      <c r="R141" t="s">
        <v>682</v>
      </c>
      <c r="S141" t="s">
        <v>47</v>
      </c>
      <c r="U141" t="s">
        <v>234</v>
      </c>
      <c r="V141" t="s">
        <v>686</v>
      </c>
      <c r="W141" t="s">
        <v>50</v>
      </c>
      <c r="X141" t="s">
        <v>124</v>
      </c>
      <c r="Y141" t="s">
        <v>687</v>
      </c>
      <c r="Z141" t="s">
        <v>688</v>
      </c>
      <c r="AB141" t="s">
        <v>54</v>
      </c>
      <c r="AC141" t="s">
        <v>55</v>
      </c>
      <c r="AE141" t="s">
        <v>56</v>
      </c>
      <c r="AF141" t="s">
        <v>57</v>
      </c>
      <c r="AI141" t="s">
        <v>544</v>
      </c>
      <c r="AJ141" t="s">
        <v>73</v>
      </c>
      <c r="AK141" t="s">
        <v>689</v>
      </c>
      <c r="AL141" t="s">
        <v>1183</v>
      </c>
    </row>
    <row r="142" spans="1:38" customFormat="1" x14ac:dyDescent="0.3">
      <c r="A142" t="s">
        <v>1184</v>
      </c>
      <c r="B142" t="s">
        <v>691</v>
      </c>
      <c r="C142" t="s">
        <v>1035</v>
      </c>
      <c r="E142" t="s">
        <v>48</v>
      </c>
      <c r="F142" t="s">
        <v>115</v>
      </c>
      <c r="G142" t="s">
        <v>38</v>
      </c>
      <c r="H142" t="s">
        <v>39</v>
      </c>
      <c r="I142" t="s">
        <v>40</v>
      </c>
      <c r="J142" t="s">
        <v>171</v>
      </c>
      <c r="K142">
        <v>15</v>
      </c>
      <c r="L142">
        <v>10</v>
      </c>
      <c r="M142" t="s">
        <v>692</v>
      </c>
      <c r="N142" t="s">
        <v>230</v>
      </c>
      <c r="O142" t="s">
        <v>693</v>
      </c>
      <c r="P142" t="s">
        <v>684</v>
      </c>
      <c r="Q142" t="s">
        <v>694</v>
      </c>
      <c r="R142" t="s">
        <v>692</v>
      </c>
      <c r="S142" t="s">
        <v>47</v>
      </c>
      <c r="U142" t="s">
        <v>234</v>
      </c>
      <c r="V142" t="s">
        <v>695</v>
      </c>
      <c r="W142" t="s">
        <v>50</v>
      </c>
      <c r="X142" t="s">
        <v>124</v>
      </c>
      <c r="Y142" t="s">
        <v>687</v>
      </c>
      <c r="Z142" t="s">
        <v>688</v>
      </c>
      <c r="AB142" t="s">
        <v>54</v>
      </c>
      <c r="AC142" t="s">
        <v>55</v>
      </c>
      <c r="AE142" t="s">
        <v>56</v>
      </c>
      <c r="AF142" t="s">
        <v>57</v>
      </c>
      <c r="AI142" t="s">
        <v>544</v>
      </c>
      <c r="AJ142" t="s">
        <v>73</v>
      </c>
      <c r="AK142" t="s">
        <v>696</v>
      </c>
      <c r="AL142" t="s">
        <v>1185</v>
      </c>
    </row>
    <row r="143" spans="1:38" customFormat="1" x14ac:dyDescent="0.3">
      <c r="A143" t="s">
        <v>1186</v>
      </c>
      <c r="B143" t="s">
        <v>707</v>
      </c>
      <c r="C143" t="s">
        <v>1035</v>
      </c>
      <c r="E143" t="s">
        <v>36</v>
      </c>
      <c r="F143" t="s">
        <v>115</v>
      </c>
      <c r="G143" t="s">
        <v>38</v>
      </c>
      <c r="H143" t="s">
        <v>39</v>
      </c>
      <c r="I143" t="s">
        <v>40</v>
      </c>
      <c r="J143" t="s">
        <v>196</v>
      </c>
      <c r="K143">
        <v>5</v>
      </c>
      <c r="L143">
        <v>5</v>
      </c>
      <c r="M143" t="s">
        <v>708</v>
      </c>
      <c r="N143" t="s">
        <v>43</v>
      </c>
      <c r="O143" t="s">
        <v>709</v>
      </c>
      <c r="P143" t="s">
        <v>45</v>
      </c>
      <c r="Q143" t="s">
        <v>710</v>
      </c>
      <c r="R143" t="s">
        <v>708</v>
      </c>
      <c r="S143" t="s">
        <v>47</v>
      </c>
      <c r="U143" t="s">
        <v>48</v>
      </c>
      <c r="V143" t="s">
        <v>711</v>
      </c>
      <c r="W143" t="s">
        <v>50</v>
      </c>
      <c r="X143" t="s">
        <v>51</v>
      </c>
      <c r="Y143" t="s">
        <v>712</v>
      </c>
      <c r="Z143" t="s">
        <v>713</v>
      </c>
      <c r="AB143" t="s">
        <v>54</v>
      </c>
      <c r="AC143" t="s">
        <v>55</v>
      </c>
      <c r="AE143" t="s">
        <v>56</v>
      </c>
      <c r="AF143" t="s">
        <v>57</v>
      </c>
      <c r="AI143" t="s">
        <v>58</v>
      </c>
      <c r="AJ143" t="s">
        <v>73</v>
      </c>
      <c r="AK143" t="s">
        <v>714</v>
      </c>
      <c r="AL143" t="s">
        <v>1187</v>
      </c>
    </row>
    <row r="144" spans="1:38" customFormat="1" x14ac:dyDescent="0.3">
      <c r="A144" t="s">
        <v>1188</v>
      </c>
      <c r="B144" t="s">
        <v>716</v>
      </c>
      <c r="C144" t="s">
        <v>1035</v>
      </c>
      <c r="E144" t="s">
        <v>170</v>
      </c>
      <c r="F144" t="s">
        <v>115</v>
      </c>
      <c r="G144" t="s">
        <v>38</v>
      </c>
      <c r="H144" t="s">
        <v>39</v>
      </c>
      <c r="I144" t="s">
        <v>40</v>
      </c>
      <c r="J144" t="s">
        <v>171</v>
      </c>
      <c r="K144">
        <v>25</v>
      </c>
      <c r="L144">
        <v>20</v>
      </c>
      <c r="M144" t="s">
        <v>717</v>
      </c>
      <c r="N144" t="s">
        <v>173</v>
      </c>
      <c r="O144" t="s">
        <v>718</v>
      </c>
      <c r="P144" t="s">
        <v>719</v>
      </c>
      <c r="Q144" t="s">
        <v>720</v>
      </c>
      <c r="R144" t="s">
        <v>717</v>
      </c>
      <c r="S144" t="s">
        <v>47</v>
      </c>
      <c r="U144" t="s">
        <v>170</v>
      </c>
      <c r="V144" t="s">
        <v>721</v>
      </c>
      <c r="W144" t="s">
        <v>50</v>
      </c>
      <c r="X144" t="s">
        <v>124</v>
      </c>
      <c r="Y144" t="s">
        <v>375</v>
      </c>
      <c r="Z144" t="s">
        <v>333</v>
      </c>
      <c r="AB144" t="s">
        <v>54</v>
      </c>
      <c r="AC144" t="s">
        <v>55</v>
      </c>
      <c r="AE144" t="s">
        <v>204</v>
      </c>
      <c r="AF144" t="s">
        <v>57</v>
      </c>
      <c r="AI144" t="s">
        <v>58</v>
      </c>
      <c r="AJ144" t="s">
        <v>73</v>
      </c>
      <c r="AK144" t="s">
        <v>722</v>
      </c>
      <c r="AL144" t="s">
        <v>1189</v>
      </c>
    </row>
    <row r="145" spans="1:38" customFormat="1" x14ac:dyDescent="0.3">
      <c r="A145" t="s">
        <v>1190</v>
      </c>
      <c r="B145" t="s">
        <v>1191</v>
      </c>
      <c r="C145" t="s">
        <v>1035</v>
      </c>
      <c r="E145" t="s">
        <v>170</v>
      </c>
      <c r="F145" t="s">
        <v>104</v>
      </c>
      <c r="G145" t="s">
        <v>38</v>
      </c>
      <c r="H145" t="s">
        <v>39</v>
      </c>
      <c r="I145" t="s">
        <v>40</v>
      </c>
      <c r="J145" t="s">
        <v>734</v>
      </c>
      <c r="K145">
        <v>45</v>
      </c>
      <c r="L145">
        <v>10</v>
      </c>
      <c r="M145" t="s">
        <v>1192</v>
      </c>
      <c r="N145" t="s">
        <v>173</v>
      </c>
      <c r="O145" t="s">
        <v>1193</v>
      </c>
      <c r="P145" t="s">
        <v>1194</v>
      </c>
      <c r="Q145" t="s">
        <v>1195</v>
      </c>
      <c r="R145" t="s">
        <v>1192</v>
      </c>
      <c r="S145" t="s">
        <v>154</v>
      </c>
      <c r="U145" t="s">
        <v>170</v>
      </c>
      <c r="V145" t="s">
        <v>1196</v>
      </c>
      <c r="W145" t="s">
        <v>548</v>
      </c>
      <c r="X145" t="s">
        <v>164</v>
      </c>
      <c r="Y145" t="s">
        <v>735</v>
      </c>
      <c r="Z145" t="s">
        <v>736</v>
      </c>
      <c r="AB145" t="s">
        <v>54</v>
      </c>
      <c r="AC145" t="s">
        <v>203</v>
      </c>
      <c r="AE145" t="s">
        <v>56</v>
      </c>
      <c r="AF145" t="s">
        <v>1045</v>
      </c>
      <c r="AI145" t="s">
        <v>58</v>
      </c>
      <c r="AJ145" t="s">
        <v>73</v>
      </c>
      <c r="AK145" t="s">
        <v>1197</v>
      </c>
      <c r="AL145" t="s">
        <v>1198</v>
      </c>
    </row>
    <row r="146" spans="1:38" customFormat="1" x14ac:dyDescent="0.3">
      <c r="A146" t="s">
        <v>1199</v>
      </c>
      <c r="B146" t="s">
        <v>745</v>
      </c>
      <c r="C146" t="s">
        <v>1035</v>
      </c>
      <c r="E146" t="s">
        <v>147</v>
      </c>
      <c r="F146" t="s">
        <v>104</v>
      </c>
      <c r="G146" t="s">
        <v>38</v>
      </c>
      <c r="H146" t="s">
        <v>39</v>
      </c>
      <c r="I146" t="s">
        <v>40</v>
      </c>
      <c r="J146" t="s">
        <v>746</v>
      </c>
      <c r="K146">
        <v>5</v>
      </c>
      <c r="L146">
        <v>4</v>
      </c>
      <c r="M146" t="s">
        <v>747</v>
      </c>
      <c r="N146" t="s">
        <v>150</v>
      </c>
      <c r="O146" t="s">
        <v>748</v>
      </c>
      <c r="P146" t="s">
        <v>455</v>
      </c>
      <c r="Q146" t="s">
        <v>749</v>
      </c>
      <c r="R146" t="s">
        <v>747</v>
      </c>
      <c r="S146" t="s">
        <v>154</v>
      </c>
      <c r="T146" t="s">
        <v>373</v>
      </c>
      <c r="U146" t="s">
        <v>155</v>
      </c>
      <c r="V146" t="s">
        <v>750</v>
      </c>
      <c r="W146" t="s">
        <v>548</v>
      </c>
      <c r="X146" t="s">
        <v>51</v>
      </c>
      <c r="Y146" t="s">
        <v>751</v>
      </c>
      <c r="Z146" t="s">
        <v>752</v>
      </c>
      <c r="AB146" t="s">
        <v>54</v>
      </c>
      <c r="AC146" t="s">
        <v>203</v>
      </c>
      <c r="AE146" t="s">
        <v>56</v>
      </c>
      <c r="AF146" t="s">
        <v>57</v>
      </c>
      <c r="AI146" t="s">
        <v>58</v>
      </c>
      <c r="AJ146" t="s">
        <v>73</v>
      </c>
      <c r="AK146" t="s">
        <v>753</v>
      </c>
      <c r="AL146" t="s">
        <v>1200</v>
      </c>
    </row>
    <row r="147" spans="1:38" customFormat="1" x14ac:dyDescent="0.3">
      <c r="A147" t="s">
        <v>1201</v>
      </c>
      <c r="B147" t="s">
        <v>819</v>
      </c>
      <c r="C147" t="s">
        <v>1035</v>
      </c>
      <c r="E147" t="s">
        <v>36</v>
      </c>
      <c r="F147" t="s">
        <v>104</v>
      </c>
      <c r="G147" t="s">
        <v>38</v>
      </c>
      <c r="H147" t="s">
        <v>39</v>
      </c>
      <c r="I147" t="s">
        <v>40</v>
      </c>
      <c r="J147" t="s">
        <v>820</v>
      </c>
      <c r="K147">
        <v>25</v>
      </c>
      <c r="L147">
        <v>18</v>
      </c>
      <c r="M147" t="s">
        <v>821</v>
      </c>
      <c r="N147" t="s">
        <v>66</v>
      </c>
      <c r="O147" t="s">
        <v>822</v>
      </c>
      <c r="P147" t="s">
        <v>823</v>
      </c>
      <c r="Q147" t="s">
        <v>824</v>
      </c>
      <c r="R147" t="s">
        <v>821</v>
      </c>
      <c r="S147" t="s">
        <v>154</v>
      </c>
      <c r="U147" t="s">
        <v>48</v>
      </c>
      <c r="V147" t="s">
        <v>818</v>
      </c>
      <c r="W147" t="s">
        <v>548</v>
      </c>
      <c r="X147" t="s">
        <v>51</v>
      </c>
      <c r="Y147" t="s">
        <v>825</v>
      </c>
      <c r="Z147" t="s">
        <v>826</v>
      </c>
      <c r="AB147" t="s">
        <v>54</v>
      </c>
      <c r="AC147" t="s">
        <v>55</v>
      </c>
      <c r="AE147" t="s">
        <v>204</v>
      </c>
      <c r="AF147" t="s">
        <v>57</v>
      </c>
      <c r="AI147" t="s">
        <v>58</v>
      </c>
      <c r="AJ147" t="s">
        <v>73</v>
      </c>
      <c r="AK147" t="s">
        <v>827</v>
      </c>
      <c r="AL147" t="s">
        <v>828</v>
      </c>
    </row>
    <row r="148" spans="1:38" customFormat="1" x14ac:dyDescent="0.3">
      <c r="A148" t="s">
        <v>1202</v>
      </c>
      <c r="B148" t="s">
        <v>853</v>
      </c>
      <c r="C148" t="s">
        <v>1035</v>
      </c>
      <c r="E148" t="s">
        <v>114</v>
      </c>
      <c r="F148" t="s">
        <v>104</v>
      </c>
      <c r="G148" t="s">
        <v>38</v>
      </c>
      <c r="H148" t="s">
        <v>39</v>
      </c>
      <c r="I148" t="s">
        <v>40</v>
      </c>
      <c r="J148" t="s">
        <v>773</v>
      </c>
      <c r="K148">
        <v>20</v>
      </c>
      <c r="L148">
        <v>15</v>
      </c>
      <c r="M148" t="s">
        <v>854</v>
      </c>
      <c r="N148" t="s">
        <v>251</v>
      </c>
      <c r="O148" t="s">
        <v>855</v>
      </c>
      <c r="P148" t="s">
        <v>856</v>
      </c>
      <c r="Q148" t="s">
        <v>857</v>
      </c>
      <c r="R148" t="s">
        <v>854</v>
      </c>
      <c r="S148" t="s">
        <v>154</v>
      </c>
      <c r="U148" t="s">
        <v>114</v>
      </c>
      <c r="V148" t="s">
        <v>858</v>
      </c>
      <c r="W148" t="s">
        <v>548</v>
      </c>
      <c r="X148" t="s">
        <v>124</v>
      </c>
      <c r="Y148" t="s">
        <v>859</v>
      </c>
      <c r="Z148" t="s">
        <v>752</v>
      </c>
      <c r="AB148" t="s">
        <v>54</v>
      </c>
      <c r="AC148" t="s">
        <v>203</v>
      </c>
      <c r="AE148" t="s">
        <v>204</v>
      </c>
      <c r="AF148" t="s">
        <v>57</v>
      </c>
      <c r="AI148" t="s">
        <v>58</v>
      </c>
      <c r="AJ148" t="s">
        <v>860</v>
      </c>
      <c r="AK148" t="s">
        <v>861</v>
      </c>
      <c r="AL148" t="s">
        <v>1203</v>
      </c>
    </row>
    <row r="149" spans="1:38" customFormat="1" x14ac:dyDescent="0.3">
      <c r="A149" t="s">
        <v>1204</v>
      </c>
      <c r="B149" t="s">
        <v>872</v>
      </c>
      <c r="C149" t="s">
        <v>1035</v>
      </c>
      <c r="E149" t="s">
        <v>114</v>
      </c>
      <c r="F149" t="s">
        <v>115</v>
      </c>
      <c r="G149" t="s">
        <v>38</v>
      </c>
      <c r="H149" t="s">
        <v>39</v>
      </c>
      <c r="I149" t="s">
        <v>40</v>
      </c>
      <c r="J149" t="s">
        <v>116</v>
      </c>
      <c r="K149">
        <v>10</v>
      </c>
      <c r="L149">
        <v>8</v>
      </c>
      <c r="M149" t="s">
        <v>873</v>
      </c>
      <c r="N149" t="s">
        <v>118</v>
      </c>
      <c r="O149" t="s">
        <v>874</v>
      </c>
      <c r="P149" t="s">
        <v>594</v>
      </c>
      <c r="Q149" t="s">
        <v>875</v>
      </c>
      <c r="R149" t="s">
        <v>873</v>
      </c>
      <c r="S149" t="s">
        <v>122</v>
      </c>
      <c r="U149" t="s">
        <v>114</v>
      </c>
      <c r="V149" t="s">
        <v>876</v>
      </c>
      <c r="W149" t="s">
        <v>548</v>
      </c>
      <c r="X149" t="s">
        <v>51</v>
      </c>
      <c r="Y149" t="s">
        <v>877</v>
      </c>
      <c r="Z149" t="s">
        <v>731</v>
      </c>
      <c r="AB149" t="s">
        <v>54</v>
      </c>
      <c r="AC149" t="s">
        <v>203</v>
      </c>
      <c r="AE149" t="s">
        <v>56</v>
      </c>
      <c r="AF149" t="s">
        <v>57</v>
      </c>
      <c r="AI149" t="s">
        <v>58</v>
      </c>
      <c r="AJ149" t="s">
        <v>570</v>
      </c>
      <c r="AK149" t="s">
        <v>878</v>
      </c>
      <c r="AL149" t="s">
        <v>1205</v>
      </c>
    </row>
    <row r="150" spans="1:38" customFormat="1" x14ac:dyDescent="0.3">
      <c r="A150" t="s">
        <v>1206</v>
      </c>
      <c r="B150" t="s">
        <v>889</v>
      </c>
      <c r="C150" t="s">
        <v>1035</v>
      </c>
      <c r="E150" t="s">
        <v>147</v>
      </c>
      <c r="F150" t="s">
        <v>104</v>
      </c>
      <c r="G150" t="s">
        <v>38</v>
      </c>
      <c r="H150" t="s">
        <v>39</v>
      </c>
      <c r="I150" t="s">
        <v>40</v>
      </c>
      <c r="J150" t="s">
        <v>764</v>
      </c>
      <c r="K150">
        <v>5</v>
      </c>
      <c r="L150">
        <v>3</v>
      </c>
      <c r="M150" t="s">
        <v>890</v>
      </c>
      <c r="N150" t="s">
        <v>150</v>
      </c>
      <c r="O150" t="s">
        <v>891</v>
      </c>
      <c r="P150" t="s">
        <v>892</v>
      </c>
      <c r="Q150" t="s">
        <v>893</v>
      </c>
      <c r="R150" t="s">
        <v>890</v>
      </c>
      <c r="S150" t="s">
        <v>154</v>
      </c>
      <c r="T150" t="s">
        <v>373</v>
      </c>
      <c r="U150" t="s">
        <v>155</v>
      </c>
      <c r="V150" t="s">
        <v>894</v>
      </c>
      <c r="W150" t="s">
        <v>548</v>
      </c>
      <c r="X150" t="s">
        <v>51</v>
      </c>
      <c r="Y150" t="s">
        <v>751</v>
      </c>
      <c r="Z150" t="s">
        <v>752</v>
      </c>
      <c r="AB150" t="s">
        <v>54</v>
      </c>
      <c r="AC150" t="s">
        <v>549</v>
      </c>
      <c r="AE150" t="s">
        <v>56</v>
      </c>
      <c r="AF150" t="s">
        <v>57</v>
      </c>
      <c r="AI150" t="s">
        <v>58</v>
      </c>
      <c r="AJ150" t="s">
        <v>73</v>
      </c>
      <c r="AK150" t="s">
        <v>895</v>
      </c>
      <c r="AL150" t="s">
        <v>1207</v>
      </c>
    </row>
    <row r="151" spans="1:38" customFormat="1" x14ac:dyDescent="0.3">
      <c r="A151" t="s">
        <v>1208</v>
      </c>
      <c r="B151" t="s">
        <v>897</v>
      </c>
      <c r="C151" t="s">
        <v>1035</v>
      </c>
      <c r="E151" t="s">
        <v>147</v>
      </c>
      <c r="F151" t="s">
        <v>104</v>
      </c>
      <c r="G151" t="s">
        <v>38</v>
      </c>
      <c r="H151" t="s">
        <v>39</v>
      </c>
      <c r="I151" t="s">
        <v>40</v>
      </c>
      <c r="J151" t="s">
        <v>764</v>
      </c>
      <c r="K151">
        <v>5</v>
      </c>
      <c r="L151">
        <v>3</v>
      </c>
      <c r="M151" t="s">
        <v>898</v>
      </c>
      <c r="N151" t="s">
        <v>150</v>
      </c>
      <c r="O151" t="s">
        <v>899</v>
      </c>
      <c r="P151" t="s">
        <v>900</v>
      </c>
      <c r="Q151" t="s">
        <v>901</v>
      </c>
      <c r="R151" t="s">
        <v>898</v>
      </c>
      <c r="S151" t="s">
        <v>154</v>
      </c>
      <c r="T151" t="s">
        <v>373</v>
      </c>
      <c r="U151" t="s">
        <v>155</v>
      </c>
      <c r="V151" t="s">
        <v>902</v>
      </c>
      <c r="W151" t="s">
        <v>548</v>
      </c>
      <c r="X151" t="s">
        <v>51</v>
      </c>
      <c r="Y151" t="s">
        <v>751</v>
      </c>
      <c r="Z151" t="s">
        <v>752</v>
      </c>
      <c r="AB151" t="s">
        <v>54</v>
      </c>
      <c r="AC151" t="s">
        <v>549</v>
      </c>
      <c r="AE151" t="s">
        <v>56</v>
      </c>
      <c r="AF151" t="s">
        <v>57</v>
      </c>
      <c r="AI151" t="s">
        <v>58</v>
      </c>
      <c r="AJ151" t="s">
        <v>73</v>
      </c>
      <c r="AK151" t="s">
        <v>903</v>
      </c>
      <c r="AL151" t="s">
        <v>904</v>
      </c>
    </row>
    <row r="152" spans="1:38" customFormat="1" x14ac:dyDescent="0.3">
      <c r="A152" t="s">
        <v>1209</v>
      </c>
      <c r="B152" t="s">
        <v>905</v>
      </c>
      <c r="C152" t="s">
        <v>1035</v>
      </c>
      <c r="E152" t="s">
        <v>147</v>
      </c>
      <c r="F152" t="s">
        <v>104</v>
      </c>
      <c r="G152" t="s">
        <v>38</v>
      </c>
      <c r="H152" t="s">
        <v>39</v>
      </c>
      <c r="I152" t="s">
        <v>40</v>
      </c>
      <c r="J152" t="s">
        <v>746</v>
      </c>
      <c r="K152">
        <v>7</v>
      </c>
      <c r="L152">
        <v>6</v>
      </c>
      <c r="M152" t="s">
        <v>906</v>
      </c>
      <c r="N152" t="s">
        <v>150</v>
      </c>
      <c r="O152" t="s">
        <v>907</v>
      </c>
      <c r="P152" t="s">
        <v>455</v>
      </c>
      <c r="Q152" t="s">
        <v>908</v>
      </c>
      <c r="R152" t="s">
        <v>906</v>
      </c>
      <c r="S152" t="s">
        <v>154</v>
      </c>
      <c r="T152" t="s">
        <v>373</v>
      </c>
      <c r="U152" t="s">
        <v>155</v>
      </c>
      <c r="V152" t="s">
        <v>909</v>
      </c>
      <c r="W152" t="s">
        <v>548</v>
      </c>
      <c r="X152" t="s">
        <v>124</v>
      </c>
      <c r="Y152" t="s">
        <v>751</v>
      </c>
      <c r="Z152" t="s">
        <v>752</v>
      </c>
      <c r="AB152" t="s">
        <v>54</v>
      </c>
      <c r="AC152" t="s">
        <v>203</v>
      </c>
      <c r="AE152" t="s">
        <v>56</v>
      </c>
      <c r="AF152" t="s">
        <v>57</v>
      </c>
      <c r="AI152" t="s">
        <v>58</v>
      </c>
      <c r="AJ152" t="s">
        <v>73</v>
      </c>
      <c r="AK152" t="s">
        <v>910</v>
      </c>
      <c r="AL152" t="s">
        <v>911</v>
      </c>
    </row>
    <row r="153" spans="1:38" customFormat="1" x14ac:dyDescent="0.3">
      <c r="A153" t="s">
        <v>1210</v>
      </c>
      <c r="B153" t="s">
        <v>920</v>
      </c>
      <c r="C153" t="s">
        <v>1035</v>
      </c>
      <c r="E153" t="s">
        <v>114</v>
      </c>
      <c r="F153" t="s">
        <v>104</v>
      </c>
      <c r="G153" t="s">
        <v>38</v>
      </c>
      <c r="H153" t="s">
        <v>39</v>
      </c>
      <c r="I153" t="s">
        <v>40</v>
      </c>
      <c r="J153" t="s">
        <v>773</v>
      </c>
      <c r="K153">
        <v>10</v>
      </c>
      <c r="L153">
        <v>8</v>
      </c>
      <c r="M153" t="s">
        <v>921</v>
      </c>
      <c r="N153" t="s">
        <v>251</v>
      </c>
      <c r="O153" t="s">
        <v>922</v>
      </c>
      <c r="P153" t="s">
        <v>923</v>
      </c>
      <c r="Q153" t="s">
        <v>924</v>
      </c>
      <c r="R153" t="s">
        <v>921</v>
      </c>
      <c r="S153" t="s">
        <v>154</v>
      </c>
      <c r="U153" t="s">
        <v>114</v>
      </c>
      <c r="V153" t="s">
        <v>925</v>
      </c>
      <c r="W153" t="s">
        <v>548</v>
      </c>
      <c r="X153" t="s">
        <v>51</v>
      </c>
      <c r="Y153" t="s">
        <v>769</v>
      </c>
      <c r="Z153" t="s">
        <v>752</v>
      </c>
      <c r="AB153" t="s">
        <v>54</v>
      </c>
      <c r="AC153" t="s">
        <v>203</v>
      </c>
      <c r="AE153" t="s">
        <v>56</v>
      </c>
      <c r="AF153" t="s">
        <v>57</v>
      </c>
      <c r="AI153" t="s">
        <v>58</v>
      </c>
      <c r="AJ153" t="s">
        <v>926</v>
      </c>
      <c r="AK153" t="s">
        <v>927</v>
      </c>
      <c r="AL153" t="s">
        <v>1211</v>
      </c>
    </row>
    <row r="154" spans="1:38" customFormat="1" x14ac:dyDescent="0.3">
      <c r="A154" t="s">
        <v>1212</v>
      </c>
      <c r="B154" t="s">
        <v>968</v>
      </c>
      <c r="C154" t="s">
        <v>1035</v>
      </c>
      <c r="E154" t="s">
        <v>248</v>
      </c>
      <c r="F154" t="s">
        <v>104</v>
      </c>
      <c r="G154" t="s">
        <v>38</v>
      </c>
      <c r="H154" t="s">
        <v>39</v>
      </c>
      <c r="I154" t="s">
        <v>40</v>
      </c>
      <c r="J154" t="s">
        <v>764</v>
      </c>
      <c r="K154">
        <v>45</v>
      </c>
      <c r="L154">
        <v>35</v>
      </c>
      <c r="M154" t="s">
        <v>969</v>
      </c>
      <c r="N154" t="s">
        <v>547</v>
      </c>
      <c r="O154" t="s">
        <v>970</v>
      </c>
      <c r="P154" t="s">
        <v>971</v>
      </c>
      <c r="Q154">
        <v>16011583763</v>
      </c>
      <c r="R154" t="s">
        <v>969</v>
      </c>
      <c r="S154" t="s">
        <v>154</v>
      </c>
      <c r="T154" t="s">
        <v>85</v>
      </c>
      <c r="U154" t="s">
        <v>86</v>
      </c>
      <c r="V154" t="s">
        <v>972</v>
      </c>
      <c r="W154" t="s">
        <v>548</v>
      </c>
      <c r="X154" t="s">
        <v>51</v>
      </c>
      <c r="Y154" t="s">
        <v>973</v>
      </c>
      <c r="Z154" t="s">
        <v>974</v>
      </c>
      <c r="AB154" t="s">
        <v>54</v>
      </c>
      <c r="AC154" t="s">
        <v>549</v>
      </c>
      <c r="AE154" t="s">
        <v>192</v>
      </c>
      <c r="AF154" t="s">
        <v>57</v>
      </c>
      <c r="AI154" t="s">
        <v>58</v>
      </c>
      <c r="AJ154" t="s">
        <v>73</v>
      </c>
      <c r="AK154" t="s">
        <v>975</v>
      </c>
      <c r="AL154" t="s">
        <v>976</v>
      </c>
    </row>
    <row r="155" spans="1:38" customFormat="1" x14ac:dyDescent="0.3">
      <c r="A155" t="s">
        <v>1213</v>
      </c>
      <c r="B155" t="s">
        <v>1006</v>
      </c>
      <c r="C155" t="s">
        <v>1035</v>
      </c>
      <c r="E155" t="s">
        <v>114</v>
      </c>
      <c r="F155" t="s">
        <v>115</v>
      </c>
      <c r="G155" t="s">
        <v>38</v>
      </c>
      <c r="H155" t="s">
        <v>39</v>
      </c>
      <c r="I155" t="s">
        <v>40</v>
      </c>
      <c r="J155" t="s">
        <v>116</v>
      </c>
      <c r="K155">
        <v>6</v>
      </c>
      <c r="L155">
        <v>4</v>
      </c>
      <c r="M155" t="s">
        <v>1007</v>
      </c>
      <c r="N155" t="s">
        <v>118</v>
      </c>
      <c r="O155" t="s">
        <v>1008</v>
      </c>
      <c r="P155" t="s">
        <v>758</v>
      </c>
      <c r="Q155" t="s">
        <v>1009</v>
      </c>
      <c r="R155" t="s">
        <v>1007</v>
      </c>
      <c r="S155" t="s">
        <v>122</v>
      </c>
      <c r="U155" t="s">
        <v>114</v>
      </c>
      <c r="V155" t="s">
        <v>1010</v>
      </c>
      <c r="W155" t="s">
        <v>548</v>
      </c>
      <c r="X155" t="s">
        <v>124</v>
      </c>
      <c r="Y155" t="s">
        <v>1011</v>
      </c>
      <c r="Z155" t="s">
        <v>1012</v>
      </c>
      <c r="AB155" t="s">
        <v>54</v>
      </c>
      <c r="AC155" t="s">
        <v>55</v>
      </c>
      <c r="AE155" t="s">
        <v>56</v>
      </c>
      <c r="AF155" t="s">
        <v>57</v>
      </c>
      <c r="AI155" t="s">
        <v>58</v>
      </c>
      <c r="AJ155" t="s">
        <v>73</v>
      </c>
      <c r="AK155" t="s">
        <v>1013</v>
      </c>
      <c r="AL155" t="s">
        <v>1214</v>
      </c>
    </row>
    <row r="156" spans="1:38" customFormat="1" x14ac:dyDescent="0.3">
      <c r="A156" t="s">
        <v>1215</v>
      </c>
      <c r="B156" t="s">
        <v>1026</v>
      </c>
      <c r="C156" t="s">
        <v>1035</v>
      </c>
      <c r="E156" t="s">
        <v>36</v>
      </c>
      <c r="F156" t="s">
        <v>115</v>
      </c>
      <c r="G156" t="s">
        <v>38</v>
      </c>
      <c r="H156" t="s">
        <v>39</v>
      </c>
      <c r="I156" t="s">
        <v>40</v>
      </c>
      <c r="J156" t="s">
        <v>196</v>
      </c>
      <c r="K156">
        <v>3</v>
      </c>
      <c r="L156">
        <v>2</v>
      </c>
      <c r="M156" t="s">
        <v>1027</v>
      </c>
      <c r="N156" t="s">
        <v>66</v>
      </c>
      <c r="O156" t="s">
        <v>1028</v>
      </c>
      <c r="P156" t="s">
        <v>45</v>
      </c>
      <c r="Q156" t="s">
        <v>710</v>
      </c>
      <c r="R156" t="s">
        <v>1027</v>
      </c>
      <c r="S156" t="s">
        <v>47</v>
      </c>
      <c r="U156" t="s">
        <v>48</v>
      </c>
      <c r="V156" t="s">
        <v>1029</v>
      </c>
      <c r="W156" t="s">
        <v>50</v>
      </c>
      <c r="X156" t="s">
        <v>51</v>
      </c>
      <c r="Y156" t="s">
        <v>1030</v>
      </c>
      <c r="Z156" t="s">
        <v>1031</v>
      </c>
      <c r="AB156" t="s">
        <v>54</v>
      </c>
      <c r="AC156" t="s">
        <v>55</v>
      </c>
      <c r="AE156" t="s">
        <v>56</v>
      </c>
      <c r="AF156" t="s">
        <v>57</v>
      </c>
      <c r="AI156" t="s">
        <v>58</v>
      </c>
      <c r="AJ156" t="s">
        <v>73</v>
      </c>
      <c r="AK156" t="s">
        <v>1032</v>
      </c>
      <c r="AL156" t="s">
        <v>1216</v>
      </c>
    </row>
  </sheetData>
  <autoFilter ref="A1:AM156"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Madiwalar, SavitaX</dc:creator>
  <cp:lastModifiedBy>Agarwal, Naman</cp:lastModifiedBy>
  <dcterms:created xsi:type="dcterms:W3CDTF">2022-09-30T05:16:07Z</dcterms:created>
  <dcterms:modified xsi:type="dcterms:W3CDTF">2022-12-01T05:37:13Z</dcterms:modified>
</cp:coreProperties>
</file>