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2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117.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6.xml" ContentType="application/vnd.openxmlformats-officedocument.spreadsheetml.revisionLog+xml"/>
  <Override PartName="/xl/revisions/revisionLog107.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15.xml" ContentType="application/vnd.openxmlformats-officedocument.spreadsheetml.revisionLog+xml"/>
  <Override PartName="/xl/revisions/revisionLog5.xml" ContentType="application/vnd.openxmlformats-officedocument.spreadsheetml.revisionLog+xml"/>
  <Override PartName="/xl/revisions/revisionLog90.xml" ContentType="application/vnd.openxmlformats-officedocument.spreadsheetml.revisionLog+xml"/>
  <Override PartName="/xl/revisions/revisionLog95.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18.xml" ContentType="application/vnd.openxmlformats-officedocument.spreadsheetml.revisionLog+xml"/>
  <Override PartName="/xl/revisions/revisionLog14.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105.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98.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08.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116.xml" ContentType="application/vnd.openxmlformats-officedocument.spreadsheetml.revisionLog+xml"/>
  <Override PartName="/xl/revisions/revisionLog54.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91.xml" ContentType="application/vnd.openxmlformats-officedocument.spreadsheetml.revisionLog+xml"/>
  <Override PartName="/xl/revisions/revisionLog96.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119.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106.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10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04.xml" ContentType="application/vnd.openxmlformats-officedocument.spreadsheetml.revisionLog+xml"/>
  <Override PartName="/xl/revisions/revisionLog120.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81_{8E0B62B2-6E63-4D9F-8DCD-B309AE8EC0B1}"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suite_Ext_BAT_2'!$A$1:$AM$116</definedName>
    <definedName name="Z_0740501A_1978_49CE_BC9A_B43F3EFFEE76_.wvu.FilterData" localSheetId="0" hidden="1">'RPL_S_IFWI_Test suite_Ext_BAT_2'!$A$1:$AM$116</definedName>
    <definedName name="Z_1F3EE4C2_6BB3_405E_B124_96BFA36744F3_.wvu.FilterData" localSheetId="0" hidden="1">'RPL_S_IFWI_Test suite_Ext_BAT_2'!$A$1:$AM$116</definedName>
    <definedName name="Z_2D2A624E_6432_4D8A_A537_AFD625136D0D_.wvu.FilterData" localSheetId="0" hidden="1">'RPL_S_IFWI_Test suite_Ext_BAT_2'!$A$1:$AM$116</definedName>
    <definedName name="Z_31553839_C3EA_43A3_A00E_3E72F576F4CD_.wvu.FilterData" localSheetId="0" hidden="1">'RPL_S_IFWI_Test suite_Ext_BAT_2'!$A$1:$AM$116</definedName>
    <definedName name="Z_3963DA53_E88A_415B_8D0B_6502373E6895_.wvu.FilterData" localSheetId="0" hidden="1">'RPL_S_IFWI_Test suite_Ext_BAT_2'!$A$1:$AM$116</definedName>
    <definedName name="Z_4C60609F_B2DC_4988_B808_EF0E7D4F7C74_.wvu.FilterData" localSheetId="0" hidden="1">'RPL_S_IFWI_Test suite_Ext_BAT_2'!$A$1:$AM$116</definedName>
    <definedName name="Z_4DB6BAB0_EBBC_4FC2_A137_C2C9ABCEEFF4_.wvu.FilterData" localSheetId="0" hidden="1">'RPL_S_IFWI_Test suite_Ext_BAT_2'!$A$1:$AM$116</definedName>
    <definedName name="Z_587CF89D_DD2B_4E34_96D2_0FC34764D8BC_.wvu.FilterData" localSheetId="0" hidden="1">'RPL_S_IFWI_Test suite_Ext_BAT_2'!$A$1:$AM$116</definedName>
    <definedName name="Z_58AABFD5_6C26_437B_875D_D97E14A68C0E_.wvu.FilterData" localSheetId="0" hidden="1">'RPL_S_IFWI_Test suite_Ext_BAT_2'!$A$1:$AM$116</definedName>
    <definedName name="Z_5E3877F5_1D2E_43E0_BD66_FE875EF96919_.wvu.FilterData" localSheetId="0" hidden="1">'RPL_S_IFWI_Test suite_Ext_BAT_2'!$A$1:$AM$116</definedName>
    <definedName name="Z_67826F32_4B37_4A07_A246_581ECC753581_.wvu.FilterData" localSheetId="0" hidden="1">'RPL_S_IFWI_Test suite_Ext_BAT_2'!$A$1:$AM$116</definedName>
    <definedName name="Z_686F9348_A160_452C_ADE1_9B377B70CC67_.wvu.FilterData" localSheetId="0" hidden="1">'RPL_S_IFWI_Test suite_Ext_BAT_2'!$A$1:$AM$116</definedName>
    <definedName name="Z_6A2862D1_330D_442C_9649_2AD920BF0B49_.wvu.FilterData" localSheetId="0" hidden="1">'RPL_S_IFWI_Test suite_Ext_BAT_2'!$A$1:$AM$116</definedName>
    <definedName name="Z_75163625_FF70_4AB4_8909_D1F60EA0F064_.wvu.FilterData" localSheetId="0" hidden="1">'RPL_S_IFWI_Test suite_Ext_BAT_2'!$A$1:$AM$116</definedName>
    <definedName name="Z_78ABB422_84B6_414D_B087_80C17E114A29_.wvu.FilterData" localSheetId="0" hidden="1">'RPL_S_IFWI_Test suite_Ext_BAT_2'!$A$1:$AM$116</definedName>
    <definedName name="Z_81371C09_E3E4_4AF3_95CC_ED181C783A2F_.wvu.FilterData" localSheetId="0" hidden="1">'RPL_S_IFWI_Test suite_Ext_BAT_2'!$A$1:$AM$116</definedName>
    <definedName name="Z_92AB9E45_2722_49DA_AEC9_EB091087896B_.wvu.FilterData" localSheetId="0" hidden="1">'RPL_S_IFWI_Test suite_Ext_BAT_2'!$A$1:$AM$116</definedName>
    <definedName name="Z_954B7557_E28B_4DFE_AE8A_103DE4605544_.wvu.FilterData" localSheetId="0" hidden="1">'RPL_S_IFWI_Test suite_Ext_BAT_2'!$A$1:$AM$116</definedName>
    <definedName name="Z_ABF41DCA_9402_4327_9B39_0CDEBC2071FB_.wvu.FilterData" localSheetId="0" hidden="1">'RPL_S_IFWI_Test suite_Ext_BAT_2'!$A$1:$AM$116</definedName>
    <definedName name="Z_B53E6825_C328_49CA_81FC_883B19F9F758_.wvu.FilterData" localSheetId="0" hidden="1">'RPL_S_IFWI_Test suite_Ext_BAT_2'!$A$1:$AM$116</definedName>
    <definedName name="Z_BAE83C48_D797_4BA7_A2CA_88E5E1E1A367_.wvu.FilterData" localSheetId="0" hidden="1">'RPL_S_IFWI_Test suite_Ext_BAT_2'!$A$1:$AM$116</definedName>
    <definedName name="Z_C3163E9C_ACA6_40AC_9D95_106648174559_.wvu.FilterData" localSheetId="0" hidden="1">'RPL_S_IFWI_Test suite_Ext_BAT_2'!$A$1:$AM$116</definedName>
    <definedName name="Z_C4A10F18_BB00_483C_8049_2C3C4F990A84_.wvu.FilterData" localSheetId="0" hidden="1">'RPL_S_IFWI_Test suite_Ext_BAT_2'!$A$1:$AM$116</definedName>
    <definedName name="Z_C8DB473C_0C34_4BB9_BA0B_7A78E5D40AFD_.wvu.FilterData" localSheetId="0" hidden="1">'RPL_S_IFWI_Test suite_Ext_BAT_2'!$A$1:$AM$116</definedName>
    <definedName name="Z_D71436CF_B9FC_4FA2_82DB_8D570B780BEE_.wvu.FilterData" localSheetId="0" hidden="1">'RPL_S_IFWI_Test suite_Ext_BAT_2'!$A$1:$AM$116</definedName>
    <definedName name="Z_D76DA017_2A82_4F49_97F8_7F8E60EF5291_.wvu.FilterData" localSheetId="0" hidden="1">'RPL_S_IFWI_Test suite_Ext_BAT_2'!$A$1:$AM$116</definedName>
    <definedName name="Z_DB5C2A3D_85E0_40D3_A7DF_3B23EE1ECE34_.wvu.FilterData" localSheetId="0" hidden="1">'RPL_S_IFWI_Test suite_Ext_BAT_2'!$A$1:$AM$116</definedName>
    <definedName name="Z_DD21E9ED_B2B7_448E_8C3B_03686FF585EA_.wvu.FilterData" localSheetId="0" hidden="1">'RPL_S_IFWI_Test suite_Ext_BAT_2'!$A$1:$AM$116</definedName>
    <definedName name="Z_E76A1047_A890_4B38_93AE_6CE753A7E333_.wvu.FilterData" localSheetId="0" hidden="1">'RPL_S_IFWI_Test suite_Ext_BAT_2'!$A$1:$AM$116</definedName>
    <definedName name="Z_E76B557C_9939_473C_AF8E_2731C97E0941_.wvu.FilterData" localSheetId="0" hidden="1">'RPL_S_IFWI_Test suite_Ext_BAT_2'!$A$1:$AM$116</definedName>
    <definedName name="Z_EA9FA07E_B29B_4608_BE69_A567F1D920BD_.wvu.FilterData" localSheetId="0" hidden="1">'RPL_S_IFWI_Test suite_Ext_BAT_2'!$A$1:$AM$116</definedName>
    <definedName name="Z_EB572BDF_4780_4C4D_888D_C9ED91FABA90_.wvu.FilterData" localSheetId="0" hidden="1">'RPL_S_IFWI_Test suite_Ext_BAT_2'!$A$1:$AM$116</definedName>
    <definedName name="Z_F1173264_C508_4A2D_8218_87D1FA3552AD_.wvu.FilterData" localSheetId="0" hidden="1">'RPL_S_IFWI_Test suite_Ext_BAT_2'!$A$1:$AM$116</definedName>
    <definedName name="Z_F232CE7F_644F_47D8_A52D_73B530B8425B_.wvu.FilterData" localSheetId="0" hidden="1">'RPL_S_IFWI_Test suite_Ext_BAT_2'!$A$1:$AM$116</definedName>
    <definedName name="Z_FA98DC4F_8D4C_4FEE_A6C0_39E0B22D6B50_.wvu.FilterData" localSheetId="0" hidden="1">'RPL_S_IFWI_Test suite_Ext_BAT_2'!$A$1:$AM$116</definedName>
    <definedName name="Z_FC61F436_8123_4119_BCDB_F450FB4364DF_.wvu.FilterData" localSheetId="0" hidden="1">'RPL_S_IFWI_Test suite_Ext_BAT_2'!$A$1:$AM$116</definedName>
  </definedNames>
  <calcPr calcId="191029"/>
  <customWorkbookViews>
    <customWorkbookView name="Agarwal, Naman - Personal View" guid="{58AABFD5-6C26-437B-875D-D97E14A68C0E}" mergeInterval="0" personalView="1" maximized="1" xWindow="-9" yWindow="-9" windowWidth="1938" windowHeight="1048" activeSheetId="1"/>
    <customWorkbookView name="Mahadevi, KaveriX - Personal View" guid="{31553839-C3EA-43A3-A00E-3E72F576F4CD}" mergeInterval="0" personalView="1" maximized="1" xWindow="-11" yWindow="-11" windowWidth="1942" windowHeight="1042" activeSheetId="1"/>
    <customWorkbookView name="Joseph, KripaX Mariya - Personal View" guid="{BAE83C48-D797-4BA7-A2CA-88E5E1E1A367}" mergeInterval="0" personalView="1" maximized="1" xWindow="-11" yWindow="-11" windowWidth="1942" windowHeight="1042" activeSheetId="1"/>
    <customWorkbookView name="Adagoor Revanna, BharathrajX - Personal View" guid="{F1173264-C508-4A2D-8218-87D1FA3552AD}"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9" i="1" l="1"/>
  <c r="A115" i="1"/>
  <c r="A93" i="1"/>
  <c r="A50" i="1"/>
  <c r="A49" i="1"/>
  <c r="A18" i="1"/>
  <c r="A37" i="1"/>
  <c r="A30" i="1"/>
  <c r="A34" i="1"/>
  <c r="A31" i="1"/>
  <c r="A42" i="1"/>
  <c r="A92" i="1"/>
  <c r="A109" i="1"/>
  <c r="A97" i="1"/>
  <c r="A112" i="1"/>
  <c r="A102" i="1"/>
  <c r="A78" i="1"/>
  <c r="A88" i="1"/>
  <c r="A87" i="1"/>
  <c r="A79" i="1"/>
  <c r="A95" i="1"/>
  <c r="A94" i="1"/>
  <c r="A43" i="1"/>
  <c r="A38" i="1"/>
  <c r="A113" i="1"/>
  <c r="A15" i="1"/>
  <c r="A91" i="1"/>
  <c r="A107" i="1"/>
  <c r="A41" i="1"/>
  <c r="A39" i="1"/>
  <c r="A36" i="1"/>
  <c r="A81" i="1"/>
  <c r="A80" i="1"/>
  <c r="A52" i="1"/>
  <c r="A61" i="1"/>
  <c r="A104" i="1"/>
  <c r="A100" i="1"/>
  <c r="A108" i="1"/>
  <c r="A21" i="1"/>
  <c r="A48" i="1"/>
  <c r="A75" i="1"/>
  <c r="A17" i="1"/>
  <c r="A28" i="1"/>
  <c r="A58" i="1"/>
  <c r="A51" i="1"/>
  <c r="A23" i="1"/>
  <c r="A57" i="1"/>
  <c r="A69" i="1"/>
  <c r="A2" i="1"/>
  <c r="A3" i="1"/>
  <c r="A4" i="1"/>
  <c r="A5" i="1"/>
  <c r="A6" i="1"/>
  <c r="A7" i="1"/>
  <c r="A8" i="1"/>
  <c r="A9" i="1"/>
  <c r="A10" i="1"/>
  <c r="A11" i="1"/>
  <c r="A12" i="1"/>
  <c r="A13" i="1"/>
  <c r="A14" i="1"/>
  <c r="A16" i="1"/>
  <c r="A19" i="1"/>
  <c r="A20" i="1"/>
  <c r="A22" i="1"/>
  <c r="A24" i="1"/>
  <c r="A25" i="1"/>
  <c r="A26" i="1"/>
  <c r="A27" i="1"/>
  <c r="A29" i="1"/>
  <c r="A32" i="1"/>
  <c r="A33" i="1"/>
  <c r="A35" i="1"/>
  <c r="A40" i="1"/>
  <c r="A44" i="1"/>
  <c r="A45" i="1"/>
  <c r="A46" i="1"/>
  <c r="A47" i="1"/>
  <c r="A53" i="1"/>
  <c r="A54" i="1"/>
  <c r="A55" i="1"/>
  <c r="A56" i="1"/>
  <c r="A59" i="1"/>
  <c r="A60" i="1"/>
  <c r="A62" i="1"/>
  <c r="A63" i="1"/>
  <c r="A64" i="1"/>
  <c r="A65" i="1"/>
  <c r="A66" i="1"/>
  <c r="A67" i="1"/>
  <c r="A68" i="1"/>
  <c r="A70" i="1"/>
  <c r="A71" i="1"/>
  <c r="A72" i="1"/>
  <c r="A73" i="1"/>
  <c r="A74" i="1"/>
  <c r="A76" i="1"/>
  <c r="A77" i="1"/>
  <c r="A82" i="1"/>
  <c r="A83" i="1"/>
  <c r="A84" i="1"/>
  <c r="A85" i="1"/>
  <c r="A86" i="1"/>
  <c r="A90" i="1"/>
  <c r="A96" i="1"/>
  <c r="A98" i="1"/>
  <c r="A99" i="1"/>
  <c r="A101" i="1"/>
  <c r="A103" i="1"/>
  <c r="A105" i="1"/>
  <c r="A106" i="1"/>
  <c r="A110" i="1"/>
  <c r="A111" i="1"/>
  <c r="A114" i="1"/>
  <c r="A116" i="1"/>
</calcChain>
</file>

<file path=xl/sharedStrings.xml><?xml version="1.0" encoding="utf-8"?>
<sst xmlns="http://schemas.openxmlformats.org/spreadsheetml/2006/main" count="3392" uniqueCount="1131">
  <si>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</si>
  <si>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</si>
  <si>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</si>
  <si>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</si>
  <si>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</si>
  <si>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</si>
  <si>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</si>
  <si>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</si>
  <si>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</si>
  <si>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</si>
  <si>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</si>
  <si>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</si>
  <si>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</si>
  <si>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</si>
  <si>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</si>
  <si>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</si>
  <si>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</si>
  <si>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</si>
  <si>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</si>
  <si>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</si>
  <si>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</si>
  <si>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</si>
  <si>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</si>
  <si>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</si>
  <si>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</si>
  <si>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</si>
  <si>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</si>
  <si>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</si>
  <si>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</si>
  <si>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</si>
  <si>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</si>
  <si>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</si>
  <si>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</si>
  <si>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</si>
  <si>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</si>
  <si>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</si>
  <si>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</si>
  <si>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</si>
  <si>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</si>
  <si>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</si>
  <si>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</si>
  <si>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</si>
  <si>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</si>
  <si>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</si>
  <si>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</si>
  <si>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</si>
  <si>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</si>
  <si>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</si>
  <si>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</si>
  <si>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</si>
  <si>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</si>
  <si>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</si>
  <si>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</si>
  <si>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</si>
  <si>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</si>
  <si>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</si>
  <si>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</si>
  <si>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</si>
  <si>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</si>
  <si>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</si>
  <si>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</si>
  <si>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,PSE 1.0,TGL_H_PSS_IFWI_BAT,TGL_BIOS_IPU_QRC_BAT,TGL_Focus_Blue_Auto,TGL_PSS_IN_PRODUCTION,TGL_IFWI_FOC_BLUE,PSS_ADL_Automation_In_Production,CML-H_ADP-S_PO_Phase1,ADL-S_TGP-H_PO_Phase1,COMMON_QRC_BAT,MTL_PSS_0.5,ADL_P_ERB_BIOS_PO,ADL_S_QRCBAT,IFWI_Payload_BIOS,ADL-S_Delta1,RKL-S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Hx_SV1GC,RPLHx_Win10GC,RPL-SBGA_DC3,RPL-SBGA_3SC1,RPL-P_5SGC1,RPLP_SV1GC,RPLP_Win10GC,RPL-P_2SDC4,RPL-P_PNP_GC,RPL-P_4SDC1,RPLP_SV1DC1,RPLP_Win10DC1,RPL-P_3SDC2,RPLP_SV1DC2,RPLP_Win10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SV1GC,RPLS_Win10GC,RPLS_SV1DC,RPL-S_2SDC1,RPL-S_2SDC2,RPL-S_2SDC9,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ARL_S_QRC,ARL_PSS_BLOCK</t>
  </si>
  <si>
    <t>Verify SUT can boot to EFI Shell and SUT resets on Ctrl+Alt+Del</t>
  </si>
  <si>
    <t>common,emulation.hybrid,emulation.ip,fpga.hybrid,silicon,simulation.ip</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</si>
  <si>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</si>
  <si>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</si>
  <si>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</si>
  <si>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</si>
  <si>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BC-RQTBC-2628
BC-RQTBC-12809
JSL:2202553187,2205194552,1504935094</t>
  </si>
  <si>
    <t>Pass Criteria: Test case passes if SUT can boot to EFI shell without error and SUT should reboot on pressing -Ctrl+Alt+Del</t>
  </si>
  <si>
    <t>bios.alderlake,bios.amberlake,bios.apollolake,bios.arrowlake,bios.broxton,bios.cannonlake,bios.coffeelake,bios.cometlake,bios.geminilake,bios.icelake-client,bios.jasperlake,bios.kabylake,bios.kabylake_r,bios.lunarlake,bios.meteorlake,bios.raptorlake,bios.raptorlake_refresh,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</si>
  <si>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</si>
  <si>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L3 Extended-BAT-FV</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</si>
  <si>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</si>
  <si>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</si>
  <si>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</si>
  <si>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</si>
  <si>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</si>
  <si>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</si>
  <si>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</si>
  <si>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</si>
  <si>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</si>
  <si>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</si>
  <si>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</si>
  <si>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</si>
  <si>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</si>
  <si>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</si>
  <si>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</si>
  <si>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jasper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</si>
  <si>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</si>
  <si>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</si>
  <si>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X2_(CML-S+CMP-H)_S102,RPL_S_PSS_BASE,UTR_SYNC,RPL_S_BackwardComp,RPL-P_5SGC1,RPL-P_4SDC1,RPL-P_3SDC2,RPL-P_2SDC3,RPL-S_5SGC1,RPL-S_4SDC1,RPL-S_4SDC2,RPL-S_2SDC1,RPL-S_2SDC2,RPL-S_2SDC3,RPL-S_ 5SGC1,RPL-S_2SDC8,ADL-S_ 5SGC_1DPC,ADL-S_4SDC1,ADL-S_4SDC2,ADL-S_4SDC4,ADL_N_PSS_0.5,ADL_N_5SGC1,ADL_N_4SDC1,ADL_N_3SDC1,ADL_N_2SDC1,ADL_N_2SDC2,ADL_N_2SDC3,IFWI_TEST_SUITE,IFWI_COMMON_UNIFIED,IFWI_FOC_BAT,MTL_TRY_RUN,RPL-S_4SDC2MTL_TRP_1,MTL_PSS_0.8,LNL_M_PSS0.8_NEW,LNL_M_PSS0.8,ADL-P_5SGC1,ADL-P_5SGC2,ADL-M_5SGC1,MTL_SIMICS_IN_EXECUTION_TEST,ADL_N_REV0,ADL-N_REV1,MTL_IFWI_BAT,MTL_HSLE_Sanity_SOC,ADL_SBGA_5GC,ADL_SBGA_3DC1,ADL_SBGA_3DC2,ADL_SBGA_3DC3,ADL_SBGA_3DC4,RPL_P_PSS_BIOS,ADL_P_M_Common_List1LNL_M_PSS0.5,RPL-S_2SDC7,MTL_S_BIOS_Emulation,RPL-Px_2SD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MTL_M_P_PV_POR,MTL-P_IFWI_PO,ARL_S_IFWI_0.5PSS,MTLSGC1,RPL_Hx-R-GC,RPL_Hx-R-DC1,MTL-S_Pre-Si_In_Production,ARL_S_PSS0.8,RPL-S_2SDC9</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</si>
  <si>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</si>
  <si>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</si>
  <si>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</si>
  <si>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S-states</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</si>
  <si>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</si>
  <si>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</si>
  <si>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</si>
  <si>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</si>
  <si>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</si>
  <si>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</si>
  <si>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LNLM2SDC7,ARL_S_IFWI_0.5PSS,RPL_Hx-R-GC,RPL_Hx-R-DC1,RPL-S_2SDC9,RPL-P_DC7,RPL-SBGA_DC3</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</si>
  <si>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</si>
  <si>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</si>
  <si>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</si>
  <si>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</si>
  <si>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</si>
  <si>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skylake,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</si>
  <si>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</si>
  <si>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</si>
  <si>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LNLM2SDC7,ARL_S_IFWI_0.5PSS,RPL_Hx-R-GC,RPL_Hx-R-DC1,ARL_S_PSS1.0,ARL_S_QRC,ARL-S_eBAT,RPL-S_2SDC9</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</si>
  <si>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</si>
  <si>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</si>
  <si>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</si>
  <si>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</si>
  <si>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</si>
  <si>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</si>
  <si>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jasperlake,ifwi.kabylake,ifwi.kabylake_r,ifwi.lunarlake,ifwi.meteorlake,ifwi.raptorlake,ifwi.sky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</si>
  <si>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</si>
  <si>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</si>
  <si>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ARL-S_eBAT,RPL-S_2SDC9,RPL-SBGA_DC3</t>
  </si>
  <si>
    <t>Verify if user can edit Network Name under MEBx menu in BIOS</t>
  </si>
  <si>
    <t>sumith2x</t>
  </si>
  <si>
    <t>common,emulation.ip,silicon,simulation.ip</t>
  </si>
  <si>
    <t>bios.me,fw.ifwi.csme</t>
  </si>
  <si>
    <t>CSS-IVE-145645</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</si>
  <si>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</si>
  <si>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</si>
  <si>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</si>
  <si>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</si>
  <si>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</si>
  <si>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Network Name Settings option is available under MEBx in BIOS and user can change the network name entered successfully</t>
  </si>
  <si>
    <t>2-high</t>
  </si>
  <si>
    <t>bios.alderlake,bios.arrowlake,bios.lunarlake,bios.meteorlake,bios.raptorlake,ifwi.arrowlake,ifwi.lunarlake,ifwi.meteorlake,ifwi.raptorlake</t>
  </si>
  <si>
    <t>bios.alderlake,bios.lunarlake,bios.raptorlake,ifwi.meteorlake,ifwi.raptorlake</t>
  </si>
  <si>
    <t>objective of this test case to verify if user can edit Network Name under MEBx menu in BIOS</t>
  </si>
  <si>
    <t>UTR_SYNC,,RPL_S_MASTER,RPL-S_2SDC3,RPL_S_MASTER,RPL_S_BACKWARDCOMP,MTL_S_MASTER,MTL_P_MASTER,MTL_M_MASTER,ADL-S_4SDC2,ADL-S_4SDC4,IFWI_COMMON_UNIFIED,IFWI_TEST_SUITE,MTL_Test_Suite,ADL-P_5SGC1,ADL-M_5SGC1,NA_4_FHF,ADL_SBGA_5GC, ADL_SBGA_3DC4,RPL-S_4SDC1,RPL-S_2SDC9,RPL-S_3SDC1,RPL-S_2SDC3,RPL_P_MASTER,RPL_M_MASTER,RPL-SBGA_5SC,ARL_PX_MASTER,ARL_S_MASTER,ADL-S_ 5SGC_1DPC, ADL_SBGA_5GC, ADL_SBGA_3DC4, ADL_SBGA_3DC4,MTL-M_5SGC1,MTL-M_3SDC3,MTL-M_2SDC4,MTL-M_2SDC5,MTL-M_2SDC6,MTL_IFWI_CBV_CSME,MTL_IFWI_CBV_BIOS,MTL-P_5SGC1,MTL-P_3SDC4,MTL-P_2SDC6,,RPL-P_5SGC1,RPL-P_2SDC3,,RPL-P_3SDC2,MTLSDC1,MTLSDC2,LNLM5SGC,LNLM3SDC2,MTLSGC1,MTLSDC1,MTLSDC2,MTL_IFWI_MEBx, LNLM5SGC, LNLM3SDC2, LNLM2SDC7,RPL-P_DC7,RPLP_SV1GC, RPLP_Win10GC, RPLP_SV1DC1, RPLP_Win10DC1,RPLP_SV1DC2,RPLP_Win10DC2,RPLS_SV1GC, RPLS_Win10GC,RPLHx_SV1GC,RPLHx_Win10GC</t>
  </si>
  <si>
    <t>Verify if SUT reboots after user enters incorrect MEBx password under BIOS for 3 consecutive tries</t>
  </si>
  <si>
    <t>CSS-IVE-145643</t>
  </si>
  <si>
    <t>SUT reboots after user enters incorrect MEBx password for 3 consecutive tries</t>
  </si>
  <si>
    <t>Anytime - The Intel MEBX password can be changed through the network interface at any timeNote: The network interface mentioned above is NOT talking about WebUI. There are two passwords for the firmware. The Intel MEBX password is the password that is entered when a user is physically at the system. The network password is the password that is entered when accessing an Intel ME enabled system through the network. By default they are both the same until the network password is changed via the network. Once changed over the network, the network password will always be kept separate from the local Intel MEBX password. This option determines when the user is allowed to change the Intel MEBX password through the network.Note: The Intel MEBX password can always be changed via the Intel MEBX user interface.</t>
  </si>
  <si>
    <t>UTR_SYNC,RPL_S_MASTER,RPL-S_2SDC3,RPL_S_BACKWARDCOMP,MTL_S_MASTER,MTL_P_MASTER,MTL_M_MASTER,ADL-S_4SDC2,ADL-S_4SDC4,MTL_Test_Suite,IFWI_TEST_SUITE,IFWI_COMMON_UNIFIED,ADL-P_5SGC1,ADL-M_5SGC1,NA_4_FHF,ADL_SBGA_5GC, ADL_SBGA_3DC4,RPL-SBGA_5SC,RPL-S_4SDC1,RPL-S_2SDC9,RPL-S_3SDC1,RPL_P_MASTER,RPL_M_MASTER,ARL_PX_MASTER,ARL_S_MASTER,ADL-S_ 5SGC_1DPC,MTL-M_5SGC1,MTL-M_3SDC3,MTL-M_2SDC4,MTL-M_2SDC5,MTL-M_2SDC6,MTL_IFWI_CBV_PMC,MTL_IFWI_CBV_CSME,MTL_IFWI_CBV_CSME,MTL_IFWI_CBV_BIOS,MTL-P_5SGC1,MTL-P_3SDC4,MTL-P_2SDC6,,RPL-P_5SGC1,RPL-P_2SDC3,,RPL-P_3SDC2,MTLSDC1,MTLSDC2,RPL_Hx-R-GC,LNLM5SGC,LNLM3SDC2,MTLSGC1,MTL_IFWI_MEBx,LNLM5SGC, LNLM3SDC2, LNLM2SDC7,RPL-P_DC7, RPL-SBGA_DC3,RPLP_SV1GC, RPLP_Win10GC, RPLP_SV1DC1, RPLP_Win10DC1,RPLP_SV1DC2,RPLP_Win10DC2,RPLS_SV1GC, RPLS_Win10GC,RPLHx_SV1GC,RPLHx_Win10GC</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</si>
  <si>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</si>
  <si>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</si>
  <si>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</si>
  <si>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</si>
  <si>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</si>
  <si>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</si>
  <si>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</si>
  <si>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</si>
  <si>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</si>
  <si>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</si>
  <si>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</si>
  <si>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LNLM2SDC7,ARL_S_IFWI_0.5PSS,RPL-S_2SDC9</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</si>
  <si>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</si>
  <si>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</si>
  <si>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</si>
  <si>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</si>
  <si>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</si>
  <si>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</si>
  <si>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</si>
  <si>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</si>
  <si>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</si>
  <si>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</si>
  <si>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</si>
  <si>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</si>
  <si>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</si>
  <si>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</si>
  <si>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Win10GC,RPLS_SV1GC,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SV1DC1,RPLP_Win10DC1,RPL-P_3SDC2,RPLP_SV1DC2,RPLP_Win10DC2,MTL_S_DELTA_FR_COVERAGE,ADL_N_REV0,ADL-N_REV1,ADL_SBGA_5GC,ADL_SBGA_3DC1,ADL_SBGA_3DC2,ADL_SBGA_3DC3,ADL_SBGA_3DC4,RPL-SBGA_5SC,RPLHx_SV1GC,RPLHx_Win10GC,RPL-SBGA_3SC1,ADL-M_3SDC2,ADL-M_2SDC1,ADL-M_2SDC2,RPL-P_3SDC3,RPL-S_2SDC7,MTL_M_P_PV_POR,MTL-M_4SDC1,MTL-M_4SDC2,MTL-M_3SDC3,MTL-M_2SDC4,MTL-M_2SDC5,MTL-M_2SDC6,LNL_M_PSS1.0,RPL-P_2SDC4,RPL-Px_2SDC1,MTL_M_P_PV_POR,IFWI_COVERAGE_DELTA,MTLSDC1,MTLSDC1,LNL_M_PSS0.8</t>
  </si>
  <si>
    <t>Verify Dual display is working in Clone mode with (onboard eDP+HDMI) S3 cycles</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</si>
  <si>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</si>
  <si>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</si>
  <si>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</si>
  <si>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</si>
  <si>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</si>
  <si>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</si>
  <si>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Win10GC,RPLS_SV1GC,RPL-S_4SDC1,RPL-S_3SDC1,RPL-S_4SDC2,RPL-S_2SDC1,RPL-S_2SDC2,RPL-S_2SDC3,ADL-P_5SGC2,MTL-M_5SGC1,MTL-M_3SDC1,MTL-M_2SDC1,MTL-M_2SDC2,MTL-M_2SDC3,MTL-P_5SGC1,MTL-P_3SDC1,MTL-P_3SDC2,MTL-P_2SDC1,MTL-P_2SDC2,ADL-P_3SDC5,RPL-Px_5SGC1,RPL-Px_4SDC1,RPL-P_4SDC1,RPLP_SV1DC1,RPLP_Win10DC1,MTL_S_DELTA_FR_COVERAGE,ADL_N_REV0,ADL-N_REV1,ADL_SBGA_5GC,ADL_SBGA_3DC1,ADL_SBGA_3DC2,ADL_SBGA_3DC3,ADL_SBGA_3DC4,RPL-SBGA_5SC,RPLHx_SV1GC,RPLHx_Win10GC,RPL-SBGA_3SC1,RPL-P_3SDC3,RPL-S_2SDC7,MTL_M_P_PV_POR,MTL-M_4SDC1,MTL-M_4SDC2,MTL-M_3SDC3,MTL-M_2SDC4,MTL-M_2SDC5,MTL-M_2SDC6,LNL_M_PSS1.0,RPL-Px_2SDC1,MTL_M_P_PV_POR,IFWI_COVERAGE_DELTA</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</si>
  <si>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</si>
  <si>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</si>
  <si>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</si>
  <si>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</si>
  <si>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</si>
  <si>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</si>
  <si>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</si>
  <si>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</si>
  <si>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</si>
  <si>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</si>
  <si>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</si>
  <si>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</si>
  <si>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9,RPL-S_2SDC1,RPL-S_2SDC2,RPL-S_2SDC3,ADL_N_QRCBAT,ADL-P_5SGC1,ADL-P_5SGC2,ADL_M_QRC_BAT,ADL-M_5SGC1,ADL-N_QRC_BAT,RPL-Px_5SGC1,RPL-Px_4SDC1,RPL-P_5SGC1,RPL-P_DC7,RPL-P_4SDC1,RPL-P_3SDC2,ADL-N_REV1,RPL_P_MASTER,ADL_SBGA_5GC,ADL_SBGA_3DC1,ADL_SBGA_3DC2,ADL_SBGA_3DC3,ADL_SBGA_3DC4,RPL-SBGA_5SC,RPL-SBGA_3SC,RPL-SBGA_4SC,,1,,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LNLM5SGC,LNLM3SDC2,LNLM3SDC4,LNLM3SDC5,LNLM2SDC6,LNLM2SDC7,ARL_S_IFWI_0.8PSS,RPL_Hx-R-GC,RPL_Hx-R-DC1,ARL_S_PSS1.0,RPL-S_2SDC9,RPLS_SV1GC,RPLS_Win10GC,RPLS_SV1DC,RPLP_SV1GC,RPLP_Win10GC,RPLP_SV1DC1,RPLP_Win10DC1RPLP_SV1DC2,RPLP_Win10DC2</t>
  </si>
  <si>
    <t>Verify System trace via BSSB interface over Type-A port</t>
  </si>
  <si>
    <t>bios.platform,fw.ifwi.others,fw.ifwi.pchc</t>
  </si>
  <si>
    <t>CSS-IVE-99314</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</si>
  <si>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</si>
  <si>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</si>
  <si>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</si>
  <si>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</si>
  <si>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</si>
  <si>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</si>
  <si>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</si>
  <si>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High</t>
  </si>
  <si>
    <t>This Test Cases is to verify SUT support Debug Trace log capture -  Route traces to BSSB</t>
  </si>
  <si>
    <t>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5,LNL_M_PSS1.1,LNL_M_IFWI_PSS,RPL_Px_PO_P1,RPL_SBGA_PO_P1,MTL_IFWI_CBV_PCHC,MTL_IFWI_CBV_BIOS,RPL_P_PO_P1,MTL_VS_NA,ARL_Px_IFWI_CI,RPL_P_Q0_DC2_PO_P1,ARL_S_IFWI_0.8PSS,MTL_S_PSS_1.0,RPL-SBGA_DC3</t>
  </si>
  <si>
    <t>Verify system stability on performing Sx cycles with "Driver Verifier Options" enabled in OS</t>
  </si>
  <si>
    <t>bios.platform,fw.ifwi.pmc</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</si>
  <si>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</si>
  <si>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</si>
  <si>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</si>
  <si>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</si>
  <si>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aptorlake_refresh,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</si>
  <si>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</si>
  <si>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open.test_update_phase</t>
  </si>
  <si>
    <t>Medium</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</si>
  <si>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</si>
  <si>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LNLM2SDC7,RPL_Hx-R-GC,RPL_Hx-R-DC1,RPL-S_2SDC9,RPL-P_DC7,RPL-SBGA_DC3,RPLHx_SV1GC,RPLHx_Win10GC,RPL-P_DC7,RPL-SBGA_DC3,RPLP_SV1GC,RPLP_Win10GC</t>
  </si>
  <si>
    <t>Verify display turns off post reaching RTC time limit</t>
  </si>
  <si>
    <t>bios.platform,fw.ifwi.others</t>
  </si>
  <si>
    <t>CSS-IVE-99965</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</si>
  <si>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</si>
  <si>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Display Panels,RTC</t>
  </si>
  <si>
    <t>TGL :FR 1405574806
JSLP : 1607196250
MTL : 16011187665, 16011327008</t>
  </si>
  <si>
    <t>Display should turn off post reaching RTC time limit</t>
  </si>
  <si>
    <t>4-low</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</si>
  <si>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</si>
  <si>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</si>
  <si>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display turns off post reaching RTC time limit</t>
  </si>
  <si>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4SDC1,RPL-P_3SDC2,RPL-P_2SDC3,RPL-S_5SGC1,RPL-S_4SDC1,RPL-S_4SDC2,RPL-S_4SDC2,RPL-S_2SDC1,RPL-S_2SDC2,RPL-S_2SDC3,RPL-S_ 5SGC1,RPL-P_5SGC1,RPL-P_2SDC3,ADL-S_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MTLSGC1,
,RPL_P_PO_P2,RPL_P_Q0_DC2_PO_P2,LNLM5SGC,LNLM4SDC1,LNLM3SDC2,LNLM3SDC3,LNLM3SDC4,LNLM3SDC5,LNLM2SDC6,LNLM2SDC7,ARL_S_IFWI_0.8PSS,RPL-P_DC7,RPLP_SV1GC,RPLP_Win10GC</t>
  </si>
  <si>
    <t>ME FW response and version check in EFI Shell</t>
  </si>
  <si>
    <t>emulation.ip,silicon,simics</t>
  </si>
  <si>
    <t>CSS-IVE-101576</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</si>
  <si>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</si>
  <si>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</si>
  <si>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</si>
  <si>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</si>
  <si>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</si>
  <si>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</si>
  <si>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</si>
  <si>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</si>
  <si>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ADL-N_REV1,RPL-S_4SDC1,RPL-S_2SDC9,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DC1,LNLM2SDC7,RPL-P_DC7,RPL-SBGA_DC3,RPLP_SV1GC,RPLP_Win10GC,RPLP_SV1DC1,RPLP_Win10DC1,RPLP_SV1DC2,RPLP_Win10DC2,RPLS_SV1GC,RPLS_Win10GC,RPLS_SV1DC,LNL_EFI</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</si>
  <si>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</si>
  <si>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</si>
  <si>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</si>
  <si>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</si>
  <si>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</si>
  <si>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</si>
  <si>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</si>
  <si>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</si>
  <si>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</si>
  <si>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</si>
  <si>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</si>
  <si>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</si>
  <si>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</si>
  <si>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</si>
  <si>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</si>
  <si>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</si>
  <si>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</si>
  <si>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</si>
  <si>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</si>
  <si>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</si>
  <si>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 RPL-P_DC7,RPL-SBGA_DC3,RPLS_SV1GC,RPLS_Win10GC,RPLS_SV1DC,RPLHx_SV1GC,RPLHx_Win10GC,RPLP_SV1GC,RPLP_Win10GC,RPLP_SV1DC1,RPLP_Win10DC1,RPLP_SV1DC2,RPLP_Win10DC2</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</si>
  <si>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</si>
  <si>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</si>
  <si>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</si>
  <si>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</si>
  <si>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</si>
  <si>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</si>
  <si>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 RPL-P_DC7,RPL-SBGA_DC3,RPLS_SV1GC,RPLS_Win10GC,RPLS_SV1DC,RPLHx_SV1GC,RPLHx_Win10GC,RPLP_SV1GC,RPLP_Win10GC,RPLP_SV1DC1,RPLP_Win10DC1,RPLP_SV1DC2,RPLP_Win10DC2</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</si>
  <si>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</si>
  <si>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</si>
  <si>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</si>
  <si>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</si>
  <si>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</si>
  <si>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</si>
  <si>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</si>
  <si>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</si>
  <si>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</si>
  <si>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</si>
  <si>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lunarlake,bios.meteorlake,bios.raptorlake,bios.rocketlake,bios.tigerlake,bios.whiskeylake,ifwi.cannonlake,ifwi.coffeelake,ifwi.cometlake,ifwi.icelake,ifwi.meteorlake,ifwi.raptorlake,ifwi.tigerlake,ifwi.whiskeylake</t>
  </si>
  <si>
    <t>open.review_complete_pending_dryrun</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</si>
  <si>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</si>
  <si>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</si>
  <si>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 RPL_Hx-R-GC, RPL_Hx-R-DC1, LNLM3SDC2, LNLM5SGC, LNLM2SDC7,LNL_M_PSS0.8</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</si>
  <si>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</si>
  <si>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</si>
  <si>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</si>
  <si>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</si>
  <si>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</si>
  <si>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</si>
  <si>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</si>
  <si>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</si>
  <si>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</si>
  <si>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ADL-P_5SGC1,ADL-P_5SGC2,ADL-P_4SDC1,ADL-P_2SDC3,ADL-P_2SDC5,TGL_H_NA_GC,RPL_P_MASTER,ADL_SBGA_5GC,RPL-SBGA_5SC,RPL-SBGA_3SC1,RPL-Px_4SDC1,ADL-M_2SDC1,ADL-M_5SGC1,RPL-S_3SDC3,RPL-S_3SDC1,RPL-S_5SGC1,RPL-P_3SDC2,RPL-P_4SDC1,RPL-S_2SDC7,ADL_SBGA_3DC1,ADL_SBGA_3DC2,ADL_SBGA_3DC3,RPL-P_3SDC3,RPL-P_2SDC4,ADL_SBGA_3DC4,MTL_IFWI_QAC,MTL_IFWI_IAC_GBe,MTL_IFWI_CBV_PMC,MTL_IFWI_CBV_GBe,MTL IFWI_Payload_Platform-Val,MTL-P_3SDC4,MTL-P_3SDC3,RPL-Px_2SDC1,RPL-P_2SDC6,RPL-SBGA_2SC2,RPL-SBGA_2SC1,MTLSGC1,MTLSDC3,MTLSDC2,MTLSDC4,MTLSDC5,RPL-SBGA_4SC,RPL-Px_4SP2,RPL-P_5SGC1,RPL-P_2SDC3,RPL-S_2SDC8,RPL_Hx-R-DC1,RPL_Hx-R-GC,ARL_S_QRC,LNLM3SDC2,LNLM5SGC,LNLM2SDC7,RPL-P_DC7,RPL-SBGA_DC3,RPLS_SV1GC,RPLS_Win10GC,RPLS_SV1DC,RPLHx_SV1GC,RPLHx_Win10GC,RPLP_SV1GC,RPLP_Win10GC,RPLP_SV1DC1,RPLP_Win10DC1,RPLP_SV1DC2,RPLP_Win10DC2</t>
  </si>
  <si>
    <t>Verify SoC crash dump and crash logging</t>
  </si>
  <si>
    <t>bios.platform,fw.ifwi.pchc</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</si>
  <si>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</si>
  <si>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</si>
  <si>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</si>
  <si>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</si>
  <si>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</si>
  <si>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</si>
  <si>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</si>
  <si>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</si>
  <si>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</si>
  <si>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Verify Connected MoS entry/exit using power button/Timer option</t>
  </si>
  <si>
    <t>bios.cpu_pm,fw.ifwi.pmc</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</si>
  <si>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</si>
  <si>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</si>
  <si>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</si>
  <si>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</si>
  <si>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</si>
  <si>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skylake,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</si>
  <si>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</si>
  <si>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</si>
  <si>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LNLM2SDC7,RPL_Hx-R-GC,RPL-S_2SDC9,RPL-P_DC7,RPL-SBGA_DC3,RPLS_SV1GC, RPLS_Win10GC, RPLS_SV1DC,RPLHx_SV1GC,RPLHx_Win10GC,RPLP_SV1GC,RPLP_Win10GC</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</si>
  <si>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</si>
  <si>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</si>
  <si>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</si>
  <si>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</si>
  <si>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</si>
  <si>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</si>
  <si>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</si>
  <si>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</si>
  <si>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</si>
  <si>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</si>
  <si>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Network functionality using AIC connected over PCIe slot after Sx cycles</t>
  </si>
  <si>
    <t>CSS-IVE-118278</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</si>
  <si>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</si>
  <si>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</si>
  <si>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</si>
  <si>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bios.alderlake,bios.arrowlake,bios.lunarlake,bios.meteorlake,bios.raptorlake,ifwi.meteorlake,ifwi.raptorlake</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</si>
  <si>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</si>
  <si>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</si>
  <si>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</si>
  <si>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</si>
  <si>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</si>
  <si>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</si>
  <si>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</si>
  <si>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RPL-S_2SDC9,RPL-P_DC7,RPL-SBGA_DC3</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</si>
  <si>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</si>
  <si>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</si>
  <si>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</si>
  <si>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</si>
  <si>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</si>
  <si>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bios.alderlake,bios.arrowlake,bios.jasperlake,bios.lunarlake,bios.meteorlake,bios.raptorlake,bios.rocketlake,ifwi.arrowlake,ifwi.lunarlake,ifwi.meteorlake,ifwi.raptorlake,ifwi.rocketlake</t>
  </si>
  <si>
    <t>bios.alderlake,bios.arrowlake,bios.jasperlake,bios.lunarlake,bios.meteorlake,bios.raptorlake,bios.rocketlake,ifwi.meteorlake,ifwi.raptorlake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</si>
  <si>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LNLM2SDC7,RPL-S_2SDC9,RPL-SBGA_DC3,RPLP_SV1GC,RPLP_Win10GC,RPLP_SV1DC1,RPLP_Win10DC1</t>
  </si>
  <si>
    <t>Verify System memory using Windows Memory Diagnostics tool (Extended)</t>
  </si>
  <si>
    <t>bios.mrc_client</t>
  </si>
  <si>
    <t>CSS-IVE-135381</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</si>
  <si>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</si>
  <si>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</si>
  <si>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</si>
  <si>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</si>
  <si>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</si>
  <si>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</si>
  <si>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bios.alderlake,bios.jasperlake,bios.lunarlake,bios.raptorlake,bios.rocketlake,bios.tigerlake,ifwi.meteorlake,ifwi.raptorlake,ifwi.tigerlake</t>
  </si>
  <si>
    <t>System Memory is verified using Windows Memory Diagnostics tool, for a memory problem that isn’t being automatically detected.</t>
  </si>
  <si>
    <t>OBC-TGL-CPU-MC-Memory-MRC,ADL_S_Dryrun_Done,RKL_CMLS_CPU_TCS,ADL-S_Delta1,ADL-S_Delta2,ADL-S_Delta3,RKL-S X2_(CML-S+CMP-H)_S102,RKL-S X2_(CML-S+CMP-H)_S62,MTL_TRY_RUN,UTR_SYNC,RPL_M_MASTER,RPL_S_MASTER,RPL_P_MASTER,RPL_S_BackwardComp,ADL-S_ 5SGC_1DPC,ADL-S_4SDC2,ADL_N_MASTER,ADL_N_5SGC1,ADL_N_4SDC1,ADL_N_3SDC1,ADL_N_2SDC1,ADL_N_2SDC2,ADL_N_2SDC3,IFWI_TEST_SUITE,IFWI_COMMON_UNIFIED,MTL_Test_Suite,TGL_H_MASTER,RPL-S_ 5SGC1,RPL-S_4SDC2,RPL-S_2SDC8,RPL-S_2SDC9,RPL-S_2SDC1,RPL-S_2SDC2,RPL-S_2SDC3MTL_TRP_2,MTL_PSS_0.8_NEW,ADL-P_5SGC1,ADL-P_5SGC2,ADL-M_5SGC1,MTL_SIMICS_IN_EXECUTION_TEST,RPL-Px_5SGC1,RPL-Px_4SDC1,RPL-P_5SGC1,RPL-P_DC7,RPL-P_4SDC1,RPL-P_3SDC2,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ARL_S_PSS0.8,LNLM5SGC,LNLM4SDC1,LNLM3SDC2,LNLM3SDC3,LNLM3SDC4,LNLM3SDC5,LNLM2SDC6,LNLM2SDC7,RPL_Hx-R-GC,RPL_Hx-R-DC1,RPL-S_2SDC9,RPLS_SV1GC,RPLS_Win10GC,RPLS_SV1DC,RPLHx_SV1GC,RPLHx_Win10GC,RPLP_SV1GC,RPLP_Win10GC,RPLP_SV1DC1,RPLP_Win10DC1RPLP_SV1DC2,RPLP_Win10DC2</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</si>
  <si>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</si>
  <si>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</si>
  <si>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</si>
  <si>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</si>
  <si>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</si>
  <si>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</si>
  <si>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aptorlake_refresh,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</si>
  <si>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</si>
  <si>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</si>
  <si>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</si>
  <si>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[FSP] Verify FSP BIOS Boot Flow</t>
  </si>
  <si>
    <t>bios.cpu_pm,bios.platform,fw.ifwi.bios</t>
  </si>
  <si>
    <t>CSS-IVE-78905</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</si>
  <si>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</si>
  <si>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</si>
  <si>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</si>
  <si>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</si>
  <si>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</si>
  <si>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</si>
  <si>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</si>
  <si>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Suite_Phase1,ADL-P_QRC_BAT,UTR_SYNC,Automation_Inproduction,RPL_S_BackwardComp,ADL-S_ 5SGC_1DPC,ADL-S_4SDC1,ADL_N_PSS_0.5,ADL_N_5SGC1,ADL_N_4SDC1,ADL_N_3SDC1,ADL_N_2SDC1,ADL_N_2SDC2,ADL_N_2SDC3,MTL_IFWI_PSS_EXTENDED,ADL_N_IFWI,IFWI_FOC_BAT,MTL_Test_Suite,IFWI_TEST_SUITE,RKL_S_PO_Phase1_IFWI,IFWI_COMMON_UNIFIED,RPL-S_ 5SGC1,RPL-S_4SDC1,RPL-S_4SDC2,RPL-S_2SDC1,RPL-S_2SDC2,RPL-S_2SDC3,QRC_BAT_Customized,ADL_N_QRCBAT,ADL-P_5SGC1,ADL-P_5SGC2,RPL_S_PO_P1,ADL_M_QRC_BAT,ADL-M_5SGC1,MTL_SIMICS_IN_EXECUTION_TEST,ADL-N_QRC_BAT,RPL-Px_5SGC1,ADL_N_REV0,ADL-N_REV1,ADL_SBGA_5GC,RPL-P_4SDC1,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RPL_Hx-R-DC1,ARL_S_QRC,LNLM5SGC,LNLM4SDC1,LNLM3SDC2,LNLM3SDC3,LNLM3SDC4,LNLM3SDC5,LNLM2SDC6,LNLM2SDC7,RPL-S_2SDC9, RPL-P_DC7,RPLS_SV1GC,RPLS_Win10GC,RPLS_SV1DC,RPLHx_SV1GC,RPLHx_Win10GC,RPLP_SV1GC,RPLP_Win10GC,RPLP_SV1DC1,RPLP_Win10DC1,RPLP_SV1DC2,RPLP_Win10DC2</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</si>
  <si>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</si>
  <si>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</si>
  <si>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</si>
  <si>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</si>
  <si>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</si>
  <si>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windows.cobalt.client</t>
  </si>
  <si>
    <t>eDP display should be work fine without any issues</t>
  </si>
  <si>
    <t>bios.alderlake,bios.arrowlake,bios.jasperlake,bios.lunarlake,bios.meteorlake,bios.raptorlake,bios.raptorlake_refresh,bios.rocketlake,ifwi.arrowlake,ifwi.lunarlake,ifwi.meteorlake,ifwi.raptorlake,ifwi.raptorlake_refresh</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</si>
  <si>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</si>
  <si>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Win10GC,RPLS_SV1GC,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SV1GC,RPLP_Win10GC,RPL-P_4SDC1,RPLP_SV1DC1,RPLP_Win10DC1,RPL-P_3SDC2,RPLP_SV1DC2,RPLP_Win10DC2,RPL-P_2SDC4,RPL_S_BackwardComp,RPL_S_IFWI_PO_Phase2,RPL_S_PO_P2,ADL_N_REV0,ADL-N_REV1,RPL-SBGA_5SC,RPLHx_SV1GC,RPLHx_Win10G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,RPL_P_PO_P2,MTL-P_IFWI_PO,MTLSDC1,MTLSDC2,MTLSDC4,RPL_P_Q0_DC2_PO_P2,ARL_S_IFWI_1.1PSS,MTLSDC1,RPL-Px_4SP2,RPL_Hx-R-GC,RPL_Hx-R-DC1,RPL-P_DC7</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</si>
  <si>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</si>
  <si>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</si>
  <si>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</si>
  <si>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</si>
  <si>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</si>
  <si>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</si>
  <si>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</si>
  <si>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</si>
  <si>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</si>
  <si>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Suite_Phase2,UTR_SYNC,LNL_M_PSS0.8,RPL_S_MASTER,RPL_S_BackwardComp,ADL-S_ 5SGC_1DPC,ADL-S_4SDC2,ADL_N_MASTER,ADL_N_REV0,ADL_N_5SGC1,ADL_N_4SDC1,ADL_N_3SDC1,ADL_N_2SDC1,ADL_N_2SDC2,ADL_N_2SDC3,MTL_VS_0.8,MTL_Test_Suite,MTL_PSS_0.8,IFWI_TEST_SUITE,IFWI_COMMON_UNIFIED,TGL_H_MASTER,RPL-S_ 5SGC1,RPL-S_4SDC1,RPL-S_4SDC2,RPL-S_2SDC8,RPL-S_2SDC9,RPL-S_2SDC1,RPL-S_2SDC2,RPL-S_2SDC3,MTL_TEMP,ADL-P_5SGC1,ADL-P_5SGC2,RPL_S_PO_P3,ADL-M_5SGC1,RPL-Px_5SGC1,RPL-Px_4SDC1,RPL-P_5SGC1,RPL-P_DC7,RPL-P_4SDC1,RPL-P_3SDC2,RPL_P_MASTER,RPL_S_IFWI_PO_Phase3,NA_4_FHF,MTL_IFWI_BAT,ADL_SBGA_5GC,ADL_SBGA_3DC1,ADL_SBGA_3DC2,ADL_SBGA_3DC3,ADL_SBGA_3DC4,RPL-SBGA_5SC,RPL-SBGA_3SC,RPL-SBGA_4SC,,1,,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
,RPL_P_Q0_DC2_PO_P3,ARL_S_PSS0.8,LNLM5SGC,LNLM3SDC2,LNLM3SDC4,LNLM3SDC5,LNLM2SDC6,LNLM2SDC7,ARL_S_IFWI_0.8PSS,RPL_Hx-R-GC,RPL_Hx-R-DC1,ARL_S_PSS1.0,RPL-S_2SDC9,RPLS_SV1GC,RPLS_Win10GC,RPLS_SV1DC,RPLP_SV1GC,RPLP_Win10GC,RPLP_SV1DC1,RPLP_Win10DC1RPLP_SV1DC2,RPLP_Win10DC2</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</si>
  <si>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</si>
  <si>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</si>
  <si>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</si>
  <si>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</si>
  <si>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</si>
  <si>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</si>
  <si>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bios.alderlake,bios.arrowlake,bios.cannonlake,bios.coffeelake,bios.cometlake,bios.icelake-client,bios.jasperlake,bios.lakefield,bios.meteorlake,bios.raptorlake,bios.raptorlake_refresh,bios.rocketlake,bios.tigerlake,bios.whiskeylake,ifwi.arrowlake,ifwi.meteorlake,ifwi.raptorlake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</si>
  <si>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</si>
  <si>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</si>
  <si>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SV1GC,RPLP_Win10GC,RPL-P_2SDC5,RPL-P_DC7,RPL-P_2SDC3,RPL-P_2SDC4,RPL-P_2SDC6,RPL-P_PNP_GC,RPL-P_4SDC1,RPLP_SV1DC1,RPLP_Win10DC1,,RPL-P_3SDC2,RPLP_SV1DC2,RPLP_Win10DC2,RPL-P_3SDC2,RPLP_SV1DC2,RPLP_Win10DC2,,MTL_IFWI_CBV_PMC,MTL_IFWI_CBV_BIOS</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</si>
  <si>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</si>
  <si>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</si>
  <si>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</si>
  <si>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</si>
  <si>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</si>
  <si>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</si>
  <si>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</si>
  <si>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The BIOS should be able to change,append and remove devices from the boot order.</t>
  </si>
  <si>
    <t>BIOS_BAT_QRC,BIOS_EXT_BAT,UDL2.0_ATMS2.0,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9,RPL-S_2SDC1,RPL-S_4SDC2,RPLS_SV1GC,RPLS_Win10GC,RPLS_SV1DC,RPL-S_4SDC1,RPL-S_3SDC1,ADL-M_3SDC1,RPL-SBGA_5SC,RPL_Hx-R-GC,RPL_Hx-R-DC1,RPL-SBGA_4SC,RPLHx_SV1GC,RPLHx_Win10GC,RPL-SBGA_DC3,RPL-SBGA_3SC1,RPL-P_5SGC1,RPLP_SV1GC,RPLP_Win10GC,RPL-P_2SDC4,RPL-P_PNP_GC,RPL-P_4SDC1,RPLP_SV1DC1,RPLP_Win10DC1,RPL-P_3SDC2,RPLP_SV1DC2,RPLP_Win10DC2,RPL-Px_5SGC1,ADL_M_PO_Phase1,RPL-S_ 5SGC1,RPL-S_2SDC7,RPL_S_MASTER,RPL_P_MASTER,RPL_S_BackwardCompc,MTL_HFPGA_SOC_S,ADL-S_ 5SGC_1DPC,ADL-S_4SDC1,ADL-S_4SDC2,ADL-S_4SDC3,ADL-S_3SDC4,ADL_N_MASTER,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</si>
  <si>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availability of SATA device populated on the SATA ports of board after Sx cycle</t>
  </si>
  <si>
    <t>CSS-IVE-105555</t>
  </si>
  <si>
    <t>ADL-S_ADP-S_SODIMM_DDR5_1DPC_Alpha,ADL-S_ADP-S_UDIMM_DDR5_1DPC_PreAlpha,CFL_H62_RS2_PV,CFL_H62_RS3_PV,CFL_H62_RS4_PV,CFL_H62_RS5_PV,CFL_H82_RS5_PV,CFL_H82_RS6_PV,CFL_S62_RS4_PV,CFL_S62_RS5_PV,CFL_S82_RS5_PV,CFL_S82_RS6_PV,CFL_U43e_LP3_KC_PV,CFL_U43e_PV,CNL_H82_PV,CNL_U20_GT0_PV,CNL_U22_PV,CNL_Y22_PV,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t>
  </si>
  <si>
    <t>HDD</t>
  </si>
  <si>
    <t>Scenario created based on Architect input for ICL PO readiness with Sx cycle on basic storage device verification
BC-RQTBC-10416
ADL:14011083258
14011314131</t>
  </si>
  <si>
    <t>All SSDs connected to SUT are detected and enumerated in OS after S3,S4,S5 cycle</t>
  </si>
  <si>
    <t>bios.alderlake,bios.arrowlake,bios.cannonlake,bios.coffeelake,bios.icelake-client,bios.meteorlake,bios.raptorlake,bios.rocketlake,bios.tigerlake,ifwi.arrowlake,ifwi.cannonlake,ifwi.coffeelake,ifwi.icelake,ifwi.meteorlake,ifwi.raptorlake,ifwi.tigerlake</t>
  </si>
  <si>
    <t>bios.alderlake,bios.arrowlake,bios.cannonlake,bios.coffeelake,bios.icelake-client,bios.meteorlake,bios.raptorlake,bios.rocketlake,bios.tigerlake,ifwi.cannonlake,ifwi.coffeelake,ifwi.icelake,ifwi.meteorlake,ifwi.raptorlake,ifwi.tigerlake</t>
  </si>
  <si>
    <t>All connected devices should be enumerated after S5, S3 &amp; S4 cycle
 </t>
  </si>
  <si>
    <t>ICL-ArchReview-PostSi,UDL2.0_ATMS2.0,ICL_RVPC_NA,TGL_BIOS_PO_P3,TGL_IFWI_PO_P2,IFWI_Payload_BIOS,IFWI_Payload_PCHC,RKL-S X2_(CML-S+CMP-H)_S102,RKL-S X2_(CML-S+CMP-H)_S62,ADL-M_21H2,UTR_SYNC,RPL_S_MASTER,RPL_P_MASTER,RPL_M_MASTER,RPL_S_BackwardComp,ADL-S_3SDC4,MTL_Test_Suite,MTL_PSS_0.8,IFWI_TEST_SUITE,IFWI_COMMON_UNIFIED,TGL_H_MASTER,RPL-S_2SDC3,ADL_N_REV0,RPL-P_3SDC2,MTL_M_NA,RPL-S_2SDC1,MTL_IFWI_CBV_PMC,MTL_IFWI_CBV_PCHC,MTL IFWI_Payload_Platform-Val,MTL-P_2SDC5,MTL-P_2SDC6,MTL_M_P_PV_POR,ARL_S_IFWI_0.8PSS,MTLSDC3,ARL_S_PSS0.8,ARL_S_PSS0.5,MTL_PSS_1.1_Block,RPLS_SV1DCRPLP_SV1DC2,RPLP_Win10DC2</t>
  </si>
  <si>
    <t>Verify different type of formatting support on SATA hard disk user partitions</t>
  </si>
  <si>
    <t>bios.pch</t>
  </si>
  <si>
    <t>CSS-IVE-114946</t>
  </si>
  <si>
    <t>ADL-S_ADP-S_SODIMM_DDR5_1DPC_Alpha,ADL-S_ADP-S_UDIMM_DDR5_1DPC_PreAlpha,CFL_H62_RS3_PV,CFL_H62_RS4_PV,CFL_H62_RS5_PV,CFL_H82_RS5_PV,CFL_H82_RS6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</si>
  <si>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BIOS Information,SATA Gen3 Direct AHCI</t>
  </si>
  <si>
    <t>1405575000
RKL: 1405574985, 1405574990, 1405575000
ADL: 1606512323 
ADL-LP: 1606512323
MTL:16011187865 16011326885
MTL:16011786596</t>
  </si>
  <si>
    <t>Different type of formatting support on SATA hard disk user partitions should work fine without issues</t>
  </si>
  <si>
    <t>bios.alderlake,bios.arrowlake,bios.cannonlake,bios.coffeelake,bios.cometlake,bios.icelake-client,bios.lunarlake,bios.meteorlake,bios.raptorlake,bios.rocketlake,bios.tigerlake,ifwi.arrowlake,ifwi.lunarlake,ifwi.meteorlake,ifwi.raptorlake</t>
  </si>
  <si>
    <t>bios.alderlake,bios.arrowlake,bios.cannonlake,bios.coffeelake,bios.cometlake,bios.icelake-client,bios.meteorlake,bios.raptorlake,bios.rocketlake,bios.tigerlake,ifwi.raptorlake</t>
  </si>
  <si>
    <t>SATA hard disk user partitions should support exFAT file format,FAT32 , etc</t>
  </si>
  <si>
    <t>ICL-ArchReview-PostSi,UDL2.0_ATMS2.0,ICL_RVPC_NA,OBC-CNL-PCH-AHCI-IO-storage_SATA,OBC-CFL-PCH-AHCI-IO-storage_SATA,OBC-ICL-PCH-AHCI-IO-storage_SATA,OBC-TGL-PCH-AHCI-IO-storage_SATA,CML_DG1,MTL_PSS_0.8,RKL-S X2_(CML-S+CMP-H)_S102,RKL-S X2_(CML-S+CMP-H)_S62,MTL_PSS_0.5,UTR_SYNC,MTL_HFPGA_SOC_SRPL_S_MASTER,RPL_S_BackwardComp,ADL-S_3SDC4,MTL_Test_Suite,IFWI_TEST_SUITE,IFWI_COMMON_UNIFIED,TGL_H_MASTER,RPL-S_2SDC3,MTL_TEMP,MTL_SIMICS_BLOCK,RPL-P_3SDC2,RPL_P_MASTER,RPL_S_IFWI_PO_Phase3,RPL_S_PO_P2,MTL_M_NA,RPL-S_2SDC1,RPL_SBGA_PO_P2,RPL_SBGA_IFWI_PO_Phase3,RPL-SBGA_5SC,RPL-SBGA_DC3,RPL-SBGA_DC3,MTL-P_2SDC5,MTL-P_2SDC6,MTL_M_P_PV_POR,ARL_S_IFWI_0.5PSS,MTLSDC3,ARL_S_PSS0.8,RPLS_SV1DC,RPLHx_SV1GC,RPLHx_Win10GCRPLP_SV1DC2,RPLP_Win10DC2</t>
  </si>
  <si>
    <t>Verify VMD SATA device boot and system stability after Sx cycles</t>
  </si>
  <si>
    <t>bios.cpu_pm</t>
  </si>
  <si>
    <t>CSS-IVE-115636</t>
  </si>
  <si>
    <t>ADL-S_ADP-S_SODIMM_DDR5_1DPC_Alpha,ADL-S_ADP-S_UDIMM_DDR5_1DPC_PreAlpha,TGL_ H81_RS4_Alpha,TGL_ H81_RS4_Beta,TGL_ H81_RS4_PV,TGL_H81_19H2_RS6_POE,TGL_H81_19H2_RS6_PreAlpha,TGL_Simics_VP_RS2_PSS1.0,TGL_Simics_VP_RS2_PSS1.1,TGL_Simics_VP_RS4_PSS1.1,TGL_U42_RS4_PV,TGL_UY42_PO,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</si>
  <si>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DMI/fDMI,VMD</t>
  </si>
  <si>
    <t>BC-RQTBC-15170
BC-RQTBCTL-1349
ADL: 1606531922
MTL:16011328354
MTL:16011786596 16011326943</t>
  </si>
  <si>
    <t>VMD SATA device boot and system stability after Sx cycles should be fine</t>
  </si>
  <si>
    <t>bios.alderlake,bios.arrowlake,bios.meteorlake,bios.raptorlake,bios.tigerlake,bios.whiskeylake,ifwi.raptorlake,ifwi.tigerlake,ifwi.whiskeylake</t>
  </si>
  <si>
    <t>bios.alderlake,bios.meteorlake,bios.raptorlake,bios.tigerlake,ifwi.raptorlake,ifwi.tigerlake</t>
  </si>
  <si>
    <t>TGL_NEW,UDL2.0_ATMS2.0,TGL_VMD,OBC-ICL-CPU-PCIe-IO-storage_VMD,OBC-TGL-CPU-PCIe-IO-storage_VMD,TGL_BIOS_PO_P3,ADL-S_TGP-H_PO_Phase3,ADL_S_Dryrun_Done,TGL_H_Delta,IFWI_Payload_Platform,MTL_PSS_0.8,UTR_SYNC,RPL_S_MASTER,MTL_HFPGA_SOC_SICL-ArchReview-PostSi,ICL_RFR,ICL_RVPC_NA,OBC-CNL-PCH-PMC-storage-Dstate_RTD3,OBC-ICL-PCH-PMC-Storage-Dstate_RTD3,OBC-TGL-PCH-PMC-Storage-Dstate_RTD3,ADL-S_Delta2,ADL-S_3SDC4,IFWI_FOC_BAT,MTL_Test_Suite,IFWI_TEST_SUITE,IFWI_COMMON_UNIFIED,TGL_H_MASTER,RPL-S_4SDC1,RPL-S_4SDC2,RPL-S_2SDC1,RPL-S_2SDC2,MTL_TEMP,RPL-P_3SDC2,RPL_S_BackwardComp,RPL_P_MASTER,QRC_BAT_Customized,MTL_M_NA,RPL-S_2SDC3,MTL_VS_1.0,MTL BIOS_M_ PSS 1.0 BAT_NA,RPL-SBGA_5SC,RPL-SBGA_DC3,RPL-SBGA_DC3,MTL-P_2SDC5,MTL-P_2SDC6,MTL_A0_P1,MTL_M_P_PV_POR,,MTLSDC3,RPLS_SV1DC,RPLHx_SV1GC,RPLHx_Win10GCRPLP_SV1DC2,RPLP_Win10DC2</t>
  </si>
  <si>
    <t>Verify VMD NVMe device boot and system stability after Sx cycles</t>
  </si>
  <si>
    <t>Jama_Not_Evaluated</t>
  </si>
  <si>
    <t>bios.cpu_pm,fw.ifwi.bios,fw.ifwi.pmc</t>
  </si>
  <si>
    <t>CSS-IVE-115637</t>
  </si>
  <si>
    <t>ADL-S_ADP-S_SODIMM_DDR5_1DPC_Alpha,ADL-S_ADP-S_UDIMM_DDR5_1DPC_PreAlpha,TGL_ H81_RS4_Alpha,TGL_ H81_RS4_Beta,TGL_ H81_RS4_PV,TGL_H81_19H2_RS6_POE,TGL_H81_19H2_RS6_PreAlpha,TGL_Simics_VP_RS2_PSS1.0,TGL_Simics_VP_RS2_PSS1.1,TGL_Simics_VP_RS4_PSS1.0 ,TGL_Simics_VP_RS4_PSS1.1,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</si>
  <si>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BC-RQTBC-15170
BC-RQTBCTL-1349
MTL:16011328354 16011326943</t>
  </si>
  <si>
    <t>VMD device boot and system stability after Sx cycles should be fine</t>
  </si>
  <si>
    <t>bios.alderlake,bios.arrowlake,bios.lunarlake,bios.meteorlake,bios.raptorlake,bios.raptorlake_refresh,bios.tigerlake,bios.whiskeylake,ifwi.arrowlake,ifwi.meteorlake,ifwi.raptorlake,ifwi.raptorlake_refresh,ifwi.tigerlake,ifwi.whiskeylake</t>
  </si>
  <si>
    <t>bios.alderlake,bios.arrowlake,bios.meteorlake,bios.raptorlake,bios.tigerlake,ifwi.meteorlake,ifwi.raptorlake,ifwi.tigerlake</t>
  </si>
  <si>
    <t>TGL_NEW,UDL2.0_ATMS2.0,TGL_VMD,OBC-ICL-CPU-PCIe-IO-storage_VMD,OBC-TGL-CPU-PCIe-IO-storage_VMD,TGL_BIOS_PO_P3,TGL_H_Delta,IFWI_Payload_Platform,MTL_PSS_0.8,ADL-M_21H2,UTR_SYNC,RPL_S_MASTER,MTL_HFPGA_SOC_SICL-ArchReview-PostSi,ICL_RFR,ICL_RVPC_NA,OBC-CNL-PCH-PMC-storage-Dstate_RTD3,OBC-ICL-PCH-PMC-Storage-Dstate_RTD3,OBC-TGL-PCH-PMC-Storage-Dstate_RTD3,ADL-S_Delta2,ADL-S_4SDC3,IFWI_FOC_BAT,MTL_Test_Suite,IFWI_TEST_SUITE,IFWI_COMMON_UNIFIED,TGL_H_MASTER,RPL-S_ 5SGC1,RPL-S_2SDC9,RPL-S_4SDC2,RPL-S_2SDC3,RPL-S_4SDC1,RPL-S_2SDC2,MTL_TEMP,ADL-P_5SGC1,ADL-P_5SGC2,ADL-M_5SGC1,ADL-M_2SDC1,RPL-Px_4SDC1,MTL_S_IFWI_PSS_1.0,MTL_SIMICS_BLOCK,RPL-P_3SDC2,RPL_S_BackwardComp,RPL_P_MASTER,ADL_SBGA_5GC,ADL_SBGA_3DC3,ADL_SBGA_3DC4,RPL-SBGA_5SC,RPL-SBGA_3SC,RPL-S_3SDC1,RPL-P_3SDC3,MTL-M_5SGC1,MTL-M_4SDC2,MTL-M_2SDC6,MTL_IFWI_CBV_PMC,MTL_IFWI_CBV_PCHC,MTL_IFWI_CBV_BIOS,MTL-P_4SDC1,MTL-P_4SDC2,MTL-P_3SDC3,MTL_A0_P1,RPL-Px_2SDC1,MTL_M_P_PV_POR,RPL-SBGA_3SC-2,MTLSGC1,MTLSDC1,MTLSDC3,MTLSDC4,ARL_S_IFWI_1.0PSS,RPL_Hx-R-GC,RPL_Hx-R-DC1,ARL_S_PSS0.8,RPLS_SV1GC,RPLS_Win10GC,RPLS_SV1DCRPLP_SV1DC2,RPLP_Win10DC2</t>
  </si>
  <si>
    <t>Verify Bios support for PCU.ENABLE_PCIE_NDA_PG bit</t>
  </si>
  <si>
    <t>emulation.hybrid,fpga.hybrid,silicon,simulation.subsystem</t>
  </si>
  <si>
    <t>bios.sa</t>
  </si>
  <si>
    <t>CSS-IVE-117482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</si>
  <si>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ADL-P_ADP-LP_LP5_PreAlpha,ADL-P_ADP-LP_L4X_PreAlpha</t>
  </si>
  <si>
    <t>BIOS-Boot-Flows,SPI Flash Layout</t>
  </si>
  <si>
    <t>BC-RQTBCTL-2793
RKL: 1407520752
1504760238
ADL:1407520752
MTL: 1407520752</t>
  </si>
  <si>
    <t>BIOS_RESET_CPL_0_0_0_MCHBAR_PCU.ENABLE_PCIE_NDA_PG bit should not be programmed by BIOS since it will be removed in HW </t>
  </si>
  <si>
    <t>bios.alderlake,bios.arrowlake,bios.lunarlake,bios.meteorlake,bios.raptorlake,bios.rocketlake,bios.tigerlake,ifwi.raptorlake,ifwi.tigerlake</t>
  </si>
  <si>
    <t>bios.alderlake,bios.lunarlake,bios.meteorlake,bios.rocketlake,bios.tigerlake,ifwi.raptorlake,ifwi.tigerlake</t>
  </si>
  <si>
    <t>Negative</t>
  </si>
  <si>
    <t> 
BIOS_RESET_CPL_0_0_0_MCHBAR_PCU.ENABLE_PCIE_NDA_PG bit should not be programmed by TGL BIOS since it will be removed in HW </t>
  </si>
  <si>
    <t>OBC-TGL-PCH-PCIe-Internalbus-FlexIO,IFWI_Payload_BIOS,IFWI_Payload_PCHC,MTL_NA,ADL-M_21H2,UTR_SYNC,LNL_M_PSS0.8,RPL_P_MASTER,RPL_S_MASTER,MTL_M_MASTER,MTL_P_MASTER,MTL_S_MASTERICL-ArchReview-PostSi,ICL_RFR,UDL2.0_ATMS2.0,ICL_RVPC_NA,OBC-CNL-PCH-PMC-storage-Dstate_RTD3,OBC-ICL-PCH-PMC-Storage-Dstate_RTD3,OBC-TGL-PCH-PMC-Storage-Dstate_RTD3,ADL-S_Delta2,UTR_SYNC,LNL_M_PSS0.8,RPL_S_MASTER,ADL-S_4SDC3,RPL_S_MASTER,RPL_S_Backwardcomp,IFWI_TEST_SUITE,IFWI_COMMON_UNIFIED,TGL_H_MASTER,RPL-S_ 5SGC1,RPL-S_4SDC1,RPL-S_4SDC2,RPL-S_4SDC2,RPL-S_2SDC8,RPL-S_2SDC1,RPL-S_2SDC2,RPL-S_2SDC3,ADL-P_5SGC1,ADL-P_5SGC2,RPL-P_5SGC1,,RPL-P_4SDC1,RPL-P_3SDC2,,RPL_P_MASTER,ADL-S_Post-Si_In_Production,MTL-M_5SGC1,MTL-M_4SDC1,MTL-M_4SDC2,MTL-M_3SDC3,MTL-M_2SDC4,MTL-P_5SGC1,RPL-S_Post-Si_In_Production,MTLSGC1,LNLM5SGC,RPLS_SV1GC,RPLS_Win10GC,RPLS_SV1DC,RPLP_SV1GC,RPLP_Win10GC,RPLP_SV1DC1,RPLP_Win10DC1RPLP_SV1DC2,RPLP_Win10DC2</t>
  </si>
  <si>
    <t>Verify Audio DRM playback over 3.5mm-Jack-Headsets (via HD-A)</t>
  </si>
  <si>
    <t>bios.pch,fw.ifwi.bios</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</si>
  <si>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</si>
  <si>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</si>
  <si>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</si>
  <si>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</si>
  <si>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</si>
  <si>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</si>
  <si>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</si>
  <si>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Win10GC,RPLS_SV1GC,RPL-S_4SDC1,RPL-S_2SDC2,RPL-S_2SDC3,ADL-P_5SGC2,MTL_IFWI_Sanity,ADL-M_5SGC1,ADL-M_2SDC1,RPL-Px_5SGC1,MTL_S_PSS_0.8,MTL_S_IFWI_PSS_0.8,RPL_S_PO_P3,ADL_N_REV0,ADL-N_REV1,ADL_SBGA_5GC,ADL_SBGA_3DC3,ADL_SBGA_3DC4,RPL-SBGA_5SC,RPLHx_SV1GC,RPLHx_Win10GC,ADL-P_4SDC1,ADL-P_3SDC1,ADL-P_3SDC2,ADL-P_2SDC1,ADL-P_2SDC2,ADL-P_2SDC3,ADL-P_2SDC5,ADL-P_3SDC_5SUT,ADL-M_3SDC2,ADL_N_5SGC1,ADL_N_3SDC1,ADL_N_2SDC,ADL_N_2SDC2,ADL_N_2SDC3,ADL-N_DT_Regulatory,ADL-N_Mobile_Regulatory,RPL-P_5SGC1,RPLP_SV1GC,RPLP_Win10GC,RPL-P_PNP_GC,LNL_M_PSS1.1,RPL_Px_PO_P3,MTL-M_5SGC1,MTL-M_3SDC3,RPL_SBGA_PO_P3,MTL_IFWI_CBV_ACE FW,MTL IFWI_Payload_Platform-Val,MTL-P_5SGC1,MTL-P_3SDC4,LNL_M_PSS1.0,RPL_P_PO_P3,RPL-S_2SDC8,RPL-Px_2SDC1,MTL-P_IFWI_PO,MTL_P_Sanity,ARL_S_IFWI_0.8PSS,ARL_FT_BLK,RPL_Hx-R-GC,RPL_Hx-R-DC1,ARL_S_PSS1.0,ARL_S_QRC,LNL_M_PSS0.8,RPL-S_2SDC9,MTL_P_QRC_NA</t>
  </si>
  <si>
    <t>Verify PS_ON Residency with NVMe Storage device connected to x4 Slot</t>
  </si>
  <si>
    <t>silicon,simulation.subsystem</t>
  </si>
  <si>
    <t>bios.pch,fw.ifwi.pchc,fw.ifwi.pmc</t>
  </si>
  <si>
    <t>CSS-IVE-135440</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</si>
  <si>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reAlpha,ADL-P_ADP-LP_L4X_PreAlpha,ADL-P_ADP-LP_DDR4_PreAlpha,ADL-P_ADP-LP_DDR5_PreAlpha</t>
  </si>
  <si>
    <t>M.2 PCIe Gen3x2 and Gen3x4 NVMe,PS_ON,SLP_S0</t>
  </si>
  <si>
    <t>Created based 1805799176 ,CSS-IVE-115845</t>
  </si>
  <si>
    <t>PS_ON Residency should be achieved with NVMe Storage device </t>
  </si>
  <si>
    <t>bios.alderlake,bios.arrowlake,bios.lunarlake,bios.meteorlake,bios.raptorlake,bios.rocketlake,ifwi.arrowlake,ifwi.meteorlake,ifwi.raptorlake</t>
  </si>
  <si>
    <t>bios.alderlake,bios.arrowlake,bios.meteorlake,bios.raptorlake,bios.rocketlake,ifwi.meteorlake,ifwi.raptorlake</t>
  </si>
  <si>
    <t>Verify PS_ON Residency with NVMe Storage device connected to x4 slot 
 </t>
  </si>
  <si>
    <t>UTR_SYNC,RPL_S_MASTER, RPL_S_BackwardComp,ADL-S_4SDC3,ADL-S_4SDC3,IFWI_TEST_SUITE,IFWI_COMMON_UNIFIED,MTL_Test_Suite,RPL-S_ 5SGC1,RPL-S_2SDC9,RPL-S_4SDC1,RPL-S_4SDC2,RPL-S_4SDC2,RPL-S_2SDC8,RPL-S_2SDC9,RPL-S_2SDC3,ADL-P_5SGC1,ADL-P_5SGC2,RPL-Px_5SGC1, ,RPL-Px_4SDC1,,RPL-P_3SDC2,RPL_P_MASTER,RPL_S_IFWI_PO_Phase3,RPL-S_3SDC1,RPL-P_3SDC3,MTL_IFWI_IAC_PMC_SOC_IOE,RPL_SBGA_IFWI_PO_Phase3,MTL_IFWI_CBV_PMC,MTL_IFWI_CBV_ChipsetInit,MTL_IFWI_CBV_PCHC,RPL-Px_4SP2, RPL-Px_2SDC1,MTLSGC1,MTLSDC1,MTLSDC3,MTLSDC4,,RPLS_SV1GC,RPLS_Win10GC,RPLS_SV1DC</t>
  </si>
  <si>
    <t>Verify Basic Internal GbE Controller Functional Test pre and post Sx, warm and cold reset cycles</t>
  </si>
  <si>
    <t>bios.pch,fw.ifwi.gbe</t>
  </si>
  <si>
    <t>CSS-IVE-145053</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</si>
  <si>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</si>
  <si>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G3-State,GbE,LAN,S-states</t>
  </si>
  <si>
    <t>BC-RQTBC-1338,BC-RQTBC-12581
RKL:2203201913
MTL:16011786601</t>
  </si>
  <si>
    <t>Basic functionality of configuring network settings and copying a file from remote system should work fine pre and post Power cycles</t>
  </si>
  <si>
    <t>This test Case will verify the basic functionalities of the GbE controller pre and  post Sx, warm and cold reset cycles</t>
  </si>
  <si>
    <t>BIOS_Optimization,RKL-S X2_(CML-S+CMP-H)_S102,RKL-S X2_(CML-S+CMP-H)_S62,MTL_PSS_0.8,UTR_SYNC,LNL_M_PSS0.8,RPL_S_MASTER,RPL_S_BackwardComp,ADL-S_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ARL_Px_IFWI_CI,MTL_M_P_PV_POR,RPL-SBGA_3SC-2,MTLSGC1, MTLSDC2, MTLSDC4, MTLSDC5, , ARL_S_PSS0.8, LNLM5SGC, LNLM3SDC2, MTLSGC1, MTLSDC1, MTLSDC4, MTLSGC1, MTLSDC1,  MTLSDC4, RPL-P_5SGC1, RPL-P_2SDC3, RPL-S_ 5SGC1, RPL-S_4SDC1, RPL-S_2SDC1, RPL-S_2SDC2, RPL-S_2SDC3, RPL-S_2SDC8, RPL_Hx-R-GC, LNLM3SDC2, LNLM5SGC, LNLM2SDC7, RPL-S_ 5SGC1, RPL-S_4SDC1, RPL-S_2SDC1, RPL-S_2SDC2, RPL-S_2SDC3, RPL-S_2SDC8, RPL-P_DC7,RPL-SBGA_DC3,RPLS_SV1GC,RPLS_Win10GC,RPLHx_SV1GC,RPLHx_Win10GC,RPLP_SV1GC,RPLP_Win10GC</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</si>
  <si>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</si>
  <si>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</si>
  <si>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</si>
  <si>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</si>
  <si>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</si>
  <si>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</si>
  <si>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</si>
  <si>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MTLSDC1,MTLSDC2,MTLSDC3,MTLSDC4,MTLSDC5,LNLM5SGC,LNLM4SDC1,LNLM3SDC3,LNLM3SDC4,LNLM3SDC5,LNLM2SDC6,ARL_S_IFWI_0.8PSS,RPL-SBGA_4SC,ARL_S_PSS0.5,ARL_S_PSS0.8,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</si>
  <si>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</si>
  <si>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</si>
  <si>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</si>
  <si>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</si>
  <si>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</si>
  <si>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</si>
  <si>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</si>
  <si>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P_5SGC1,  RPL-P_3SDC2, RPL-P_5SGC1,  , RPL-S_2SDC7, ADL_SBGA_3DC3,RPL_Px_PO_P3,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</si>
  <si>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"Wake on Voice" functionality when System in SLP_S0 state using DMIC pre and post S4/S5 cycle</t>
  </si>
  <si>
    <t>bios.pch,fw.ifwi.bios,fw.ifwi.pmc</t>
  </si>
  <si>
    <t>CSS-IVE-145227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</si>
  <si>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</si>
  <si>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codecs,GNA,MoS (Modern Standby),S-states,WOV</t>
  </si>
  <si>
    <t>JSLP: 1604590069
ADL FR:1604590075, 1604590069
MTL: 16011327045, 16011187634,16011326898</t>
  </si>
  <si>
    <t>Intel WoV (Wake on Voice) with SLP_S0 works correctly with various Power cycles</t>
  </si>
  <si>
    <t>bios.alderlake,bios.arrowlake,bios.jasperlake,bios.lunarlake,bios.meteorlake,bios.raptorlake,bios.rocketlake,ifwi.alderlake,ifwi.arrowlake,ifwi.lunarlake,ifwi.meteorlake,ifwi.raptorlake</t>
  </si>
  <si>
    <t>bios.alderlake,bios.arrowlake,bios.lunarlake,bios.meteorlake,bios.raptorlake,bios.rocketlake,ifwi.alderlake,ifwi.meteorlake,ifwi.raptorlake</t>
  </si>
  <si>
    <t>Intel WOV (wake on voice)</t>
  </si>
  <si>
    <t>Verify 'Wake on Voice' functionality when System in SLP_S0 state using DMIC with pre and post S4/S5 cycles</t>
  </si>
  <si>
    <t>BIOS_Optimization,MTL_PSS_1.0,ADL-S_ADP-S_DDR4_2DPC_PO_Phase3,ADL-P_ADP-LP_DDR4_PO Suite_Phase3,PO_Phase_3,ADL-P_ADP-LP_LP5_PO Suite_Phase3,ADL-P_ADP-LP_DDR5_PO Suite_Phase3,ADL-P_ADP-LP_LP4x_PO Suite_Phase3,ADL-P_QRC_BAT,MTL_PSS_0.8,MTL_PSS_1.1,UTR_SYNC,MTL_HFPGA_Audio,RPL_S_MASTER,RPL_S_BackwardComp,ADL-S_ 5SGC_1DPC,ADL-S_4SDC2,ADL_N_MASTER,ADL_N_5SGC1,ADL_N_4SDC1,ADL_N_3SDC1,ADL_N_2SDC1,ADL_N_2SDC2,ADL_N_2SDC3,IFWI_FOC_BAT,MTL_Test_Suite,RPL_S-MASTER,IFWI_COMMON_UNIFIED,IFWI_TEST_SUITE,RPL-S_ 5SGC1,RPL-S_4SDC1,RPLS_SV1DC,RPL-S_2SDC1,RPL-S_2SDC2,RPL-S_2SDC3,ADL-P_5SGC1,ADL-P_5SGC2,RPL_S_PO_P3,ADL-M_5SGC1,ADL-M_3SDC1,ADL-M_3SDC2,ADL-M_QRC_BAT,ADL_N_PO_Phase3,ADL-N_QRC_BAT,RPL-Px_5SGC1,RPL-Px_4SDC1,RPL-P_5SGC1,RPLP_SV1GC,RPLP_Win10GC,RPL-P_4SDC1,RPLP_SV1DC1,RPLP_Win10DC1,RPL-P_3SDC2,RPLP_SV1DC2,RPLP_Win10DC2,RPL_S_IFWI_PO_Phase3,ADL_N_REV0,ADL-N_REV1,ADL_SBGA_5GC,ADL_SBGA_3DC1,ADL_SBGA_3DC2,ADL_SBGA_3DC3,ADL_SBGA_3DC4,ADL-M_2SDC1,ADL-M_2SDC2,MTL_PSS_1.0_BLOCK,RPL-P_3SDC3,RPL-P_PNP_GC,RPL_Px_PO_P3,MTL-M_5SGC1,MTL-M_4SDC1,MTL-M_4SDC2,MTL-M_3SDC3,MTL_IFWI_IAC_ACE ROM EXT,MTL_IFWI_IAC_PMC_SOC_IOE,RPL_SBGA_PO_P3,RPL_SBGA_IFWI_PO_Phase3,MTL_IFWI_CBV_DMU,MTL_IFWI_CBV_PMC,MTL_IFWI_CBV_PUNIT,LNL_M_PSS1.1,RPL_P_PO_P3,RPL-S_2SDC8,RPL-SBGA_4SC,RPL-P_2SDC3,RPL-Px_4SP2,MTL_PSS_0.8_BLOCK,MTL_S_IFWI_PSS_1.1,RPL_P_Q0_DC2_PO_P3,ARL_S_IFWI_PSS,LNLM5SGC,LNLM4SDC1,LNLM3SDC2,LNLM3SDC3,LNLM3SDC4,LNLM3SDC5,LNLM2SDC6,ARL_S_IFWI_1.1PSS,MTLSGC1,MTLSDC1,MTLSDC2,MTLSDC3,MTLSDC5,IPU23.1_BIOS_Changes,RPL_Hx-R-GC,RPL_Hx-R-DC1,ARL_PSS_BLOCK,RPL-SBGA_DC3</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</si>
  <si>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</si>
  <si>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</si>
  <si>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</si>
  <si>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</si>
  <si>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</si>
  <si>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</si>
  <si>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System reset should be triggered upon the events set.</t>
  </si>
  <si>
    <t>BIOS_BAT_QRC,ICL_BAT_NEW,BIOS_EXT_BAT,CML_EC_FV,TGL_IFWI_FOC_BLUE,CML-H_ADP-S_PO_Phase2,COMMON_QRC_BAT,ECVAL-DT-FV,MTL_PSS_0.5,ADL_P_ERB_BIOS_PO,ADL_S_QRCBAT,IFWI_Payload_BIOS,IFWI_Payload_PMC,IFWI_Payload_EC,ADL-S_Delta1,ADL-S_Delta2,ADL-S_Delta3,RKL-S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9,RPL-S_2SDC1,RPL-S_4SDC2,RPLS_SV1GC,RPLS_Win10GC,RPLS_SV1DC,RPL-S_4SDC1,RPL-S_3SDC1,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utomation_Inproduction,MTL_HFPGA_SANITY,RPL-S_ 5SGC1,RPL-S_2SDC7,ADL-S_ 5SGC_1DPC,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MTLSDC4,MTLSDC2,MTLSDC1,MTLSDC5,MTLSDC3,TGL_BIOS_IPU_QRC_BAT,ARL_S_PSS1.0</t>
  </si>
  <si>
    <t>Verify Onboard LAN connectivity/functionality</t>
  </si>
  <si>
    <t>CSS-IVE-71019</t>
  </si>
  <si>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</si>
  <si>
    <t>GbE,LAN</t>
  </si>
  <si>
    <t>BC-RQTBC-12579
TGL Requirement coverage: 220195222, 220194364, 
ADL: 2203201703
MTL:16011786599</t>
  </si>
  <si>
    <t>Onboard LAN connectivity/functionality should work without any issue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</si>
  <si>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</si>
  <si>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This TC is to Validate Onboard LAN connectivity/functionality</t>
  </si>
  <si>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X2_(CML-S+CMP-H)_S102,MTL_PSS_0.8,RPL_S_PSS_BASE,UTR_SYNC,LNL_M_PSS0.8,RPL_S_MASTER,RPL_S_BackwardComp,MTL_M_MASTER,MTL_P_MASTER,ADL-S_4SDC2,TGL_H_MASTER,IFWI_TEST_SUITE,IFWI_COMMON_UNIFIED,MTL_Test_Suite,IFWI_FOC_BAT,TGL_H_5SGC1,TGL_H_4SDC1,TGL_H_4SDC2,TGL_H_4SDC3,RPL-S_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ARL_Px_IFWI_CI,MTL_M_P_PV_POR,RPL-SBGA_3SC-2,MTLSGC1, MTLSDC2, MTLSDC4, MTLSDC5, 
,RPL_P_Q0_DC2_PO_P3, LNLM5SGC, LNLM3SDC2,ARL_S_IFWI_0.8PSS, MTLSGC1, MTLSDC1, MTLSDC4, MTLSGC1, MTLSDC1,  MTLSDC4, RPL-P_5SGC1, RPL-P_2SDC3, RPL-S_ 5SGC1, RPL-S_4SDC1, RPL-S_2SDC1, RPL-S_2SDC2, RPL-S_2SDC3, RPL-S_2SDC8, RPL_Hx-R-GC, LNLM3SDC2, LNLM5SGC, LNLM2SDC7, RPL-S_ 5SGC1, RPL-S_4SDC1, RPL-S_2SDC1, RPL-S_2SDC2, RPL-S_2SDC3, RPL-S_2SDC8, RPL-P_DC7,RPL-SBGA_DC3,RPLS_SV1GC,RPLS_Win10GC,RPLHx_SV1GC,RPLHx_Win10GC,RPLP_SV1GC,RPLP_Win10GC</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</si>
  <si>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</si>
  <si>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</si>
  <si>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</si>
  <si>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</si>
  <si>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</si>
  <si>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</si>
  <si>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aptorlake_refresh,bios.rocketlake,bios.tigerlake,bios.whiskeylake,ifwi.arrowlake,ifwi.coffeelake,ifwi.cometlake,ifwi.icelake,ifwi.lunarlake,ifwi.meteorlake,ifwi.raptorlake,ifwi.raptorlake_refresh,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</si>
  <si>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</si>
  <si>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</si>
  <si>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 RPL-P_DC7,RPL-SBGA_DC3,RPLS_SV1GC,RPLS_Win10GC,RPLS_SV1DC,RPLHx_SV1GC,RPLHx_Win10GC,RPLP_SV1GC,RPLP_Win10GC,RPLP_SV1DC1,RPLP_Win10DC1,RPLP_SV1DC2,RPLP_Win10DC2</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</si>
  <si>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</si>
  <si>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</si>
  <si>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</si>
  <si>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</si>
  <si>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</si>
  <si>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</si>
  <si>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</si>
  <si>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Integration</t>
  </si>
  <si>
    <t>Objective of the test case is to Verify SUT wakes from S0i3/CMOS using Bluetooth (BT Devices)</t>
  </si>
  <si>
    <t>ICL-ArchReview-PostSi,UDL2.0_ATMS2.0,LKF_PO_Phase3,LKF_PO_New_P3,CML_Delta_From_WHL,AMLY22_delta_from_Y42,IFWI_Payload_Platform,MTL_PSS_1.0,RKL-S X2_(CML-S+CMP-H)_S62,RKL-S X2_(CML-S+CMP-H)_S102,UTR_SYNC,RPL_S_BackwardComp,ADL-S_ 5SGC_1DPC,ADL-S_4SDC1,ADL-S_4SDC2,ADL-S_4SDC3,ADL-S_3SDC4,ADL_N_5SGC1,ADL_N_4SDC1,ADL_N_3SDC1,ADL_N_2SDC1,ADL_N_2SDC2,IFWI_TEST_SUITE,IFWI_COMMON_UNIFIED,MTL_Test_Suite,IFWI_FOC_BAT,TGL_H_5SGC1,TGL_H_4SDC1,ADL-P_5SGC1,ADL-P_5SGC2,ADL-M_5SGC1,ADL-M_4SDC1,ADL-M_3SDC1,ADL-M_3SDC3,ADL-M_2SDC1,ADL-P_4SDC1,ADL_N_REV0RPL-Px_5SGC1,ADL-N_REV1,MTL_IFWI_BAT,ADL_SBGA_5GC,RPL-SBGA_5SC,ADL-M_3SDC2,ADL-M_2SDC2,RPL-S_3SDC1,RPL-S_3SDC3,MTL_PSS_CMS,RPL-S_5SGC1,RPL-P_4SDC1,RPL-P_5SGC1,RPL-S_2SDC7,ADL_SBGA_3DC3,ADL_SBGA_3DC1,ADL_SBGA_3DC2,ADL_SBGA_3DC4,MTL-M_3SDC3,MTL-M_5SGC1,MTL-M_4SDC1,MTL-M_4SDC2,MTL-M_2SDC4,MTL-M_2SDC5,MTL-M_2SDC6,MTL_IFWI_QAC,RPL-SBGA_4SC,RPL-SBGA_2SC1,RPL-SBGA_2SC2,MTL IFWI_Payload_Platform-Val,MTL-P_5SGC1,MTL-P_4SDC1,MTL-P_4SDC2,MTL-P_3SDC3,MTL-P_3SDC4,MTL-P_2SDC5,MTL-P_2SDC6,MTL_A0_P1,RPL-S_2SDC8,RPL-Px_4SP2,RPL-Px_2SDC1,MTL_PSS_1.0_Block,MTL_PSS_1.1,ARL_S_PSS1.1,MTLSGC1,MTLSDC1,MTLSDC2,MTLSDC3,MTLSDC4,MTLSDC5,,LNLM5SGC,LNLM4SDC1,LNLM3SDC3,LNLM3SDC4,LNLM3SDC5,LNLM2SDC6,LNLM3SDC2,ARL_S_PSS1.0, MTLSGC1, MTLSDC1, MTLSDC2, MTLSDC3, MTLSDC4, MTLSDC5,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RPL-S_ 5SGC1, RPL-S_4SDC1, RPL-S_4SDC2, RPL-S_3SDC1, RPL-S_2SDC1, RPL-S_2SDC2, RPL-S_2SDC3, RPL-S_2SDC8, RPL-S_2SDC9, RPL-S_ 5SGC1, RPL-S_4SDC1, RPL-S_4SDC2, RPL-S_3SDC1, RPL-S_2SDC1, RPL-S_2SDC2, RPL-S_2SDC3, RPL-S_2SDC7, RPL-S_2SDC8, RPL-S_2SDC9,RPL-SBGA_DC3,RPLS_SV1GC,RPLS_Win10GC,RPLS_SV1DC,RPLHx_SV1GC,RPLHx_Win10GC</t>
  </si>
  <si>
    <t>Flex I/O and Internal Buses</t>
  </si>
  <si>
    <t>Client-IFWI</t>
  </si>
  <si>
    <t>open.test_review_phase</t>
  </si>
  <si>
    <t>Socwatch</t>
  </si>
  <si>
    <t>Verify that the microcode patch is loaded and applied</t>
  </si>
  <si>
    <t>common,emulation.ip,emulation.sle,silicon,simulation.ip</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</si>
  <si>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</si>
  <si>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</si>
  <si>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</si>
  <si>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</si>
  <si>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</si>
  <si>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</si>
  <si>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The microcode patch gets Initialized properly  by default.</t>
  </si>
  <si>
    <t>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9,RPL-S_2SDC1,RPL-S_4SDC2,RPLS_SV1GC,RPLS_Win10GC,RPLS_SV1DC,RPL-S_4SDC1,RPL-S_3SDC1,ADL-M_3SDC1,RPL-SBGA_5SC,RPL-SBGA_4SC,RPLHx_SV1GC,RPLHx_Win10GC,RPL-SBGA_3SC1,RPL-P_5SGC1,RPLP_SV1GC,RPLP_Win10GC,RPL-P_2SDC4,RPL-P_PNP_GC,RPL-P_4SDC1,RPLP_SV1DC1,RPLP_Win10DC1,RPL-P_3SDC2,RPLP_SV1DC2,RPLP_Win10DC2,RPL-Px_5SGC1,ADL_N_MASTER,ADL-M_PO_Phase1,TGL_R_MASTER,RPL-S_ 5SGC1,RPL-S_2SDC7,ADL-S_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MTLSDC4,MTLSDC2,MTLSDC1,MTLSDC5,MTLSDC3,ARL_S_PSS1.0,RPL-SBGA_DC3,LNL_EFI</t>
  </si>
  <si>
    <t>Very Intel AMT feature enabled/disabled option in BIOS</t>
  </si>
  <si>
    <t>TC not automatable as method to capture screen/data for CTRL-P and MEBx screens comparison not available</t>
  </si>
  <si>
    <t>CSS-IVE-73233</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</si>
  <si>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1.0,ADL-S_Simics_PSS1.1,ADL-S_TGP-H_Simics_PSS1.1,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ADL-P_ADP-LP_DDR4_ALPHA,ADL-P_ADP-LP_DDR4_BETA,ADL-P_ADP-LP_DDR4_PV,ADL-M_ADP-M_LP5_20H1_Alpha,ADL-M_ADP-M_LP5_20H1_Beta,ADL-M_ADP-M_LP5_20H1_PV,TGL_H81_20H1_RS7_ALPHA,TGL_H81_20H1_RS7_BETA,TGL_H81_20H1_RS7_PV,MTL_M_Simics_PSS1.0,MTL_P_DDR5_POE,MTL_P_DDR5_Alpha,MTL_P_DDR5_Beta,MTL_P_DDR5_PV,MTL_P_LP4_POE,MTL_P_LP4_Alpha,MTL_P_LP4_Beta,MTL_P_LP4_PV,MTL_P_LP5/x_POE,MTL_P_LP5/x_Alpha,MTL_P_LP5/x_Beta,MTL_P_LP5/x_PV,MTL_P_Simics_PSS0.8,MTL_P_Simics_PSS1.0,MTL_S_Simics_PSS0.8,MTL_S_Simics_PSS1.0,MTL_M_Simics_PSS1.1,MTL_P_Simics_PSS1.1,ADL-P_ADP-LP_DDR4_PreAlpha</t>
  </si>
  <si>
    <t>AMT,MEBx,vPRO</t>
  </si>
  <si>
    <t>BC-RQTBC-8351
BC-RQTBC-12609
TGL: BC-RQTBCTL-913, BC-RQTBCTL-941
RKL: 2203202963,2203203082,2203203148,2203203159
ADL:2203202963,2203203148,2203203082
MTL_PSS_FR:16011327382</t>
  </si>
  <si>
    <t>Intel AMT feature is available and it could be enabled or disabled</t>
  </si>
  <si>
    <t>bios.alderlake,bios.amberlake,bios.arrowlake,bios.cannonlake,bios.coffeelake,bios.cometlake,bios.kabylake,bios.kabylake_r,bios.lunarlake,bios.meteorlake,bios.raptorlake,bios.rocketlake,bios.skylake,bios.tigerlake,bios.whiskeylake,ifwi.alderlake,ifwi.amberlake,ifwi.arrowlake,ifwi.cannonlake,ifwi.coffeelake,ifwi.cometlake,ifwi.kabylake,ifwi.kabylake_r,ifwi.lunarlake,ifwi.meteorlake,ifwi.raptorlake,ifwi.skylake,ifwi.tigerlake,ifwi.whiskeylake</t>
  </si>
  <si>
    <t>bios.alderlake,bios.amberlake,bios.cannonlake,bios.coffeelake,bios.cometlake,bios.kabylake,bios.kabylake_r,bios.lunarlake,bios.meteorlake,bios.raptorlake,bios.rocketlake,bios.tigerlake,bios.whiskeylake,ifwi.amberlake,ifwi.cannonlake,ifwi.coffeelake,ifwi.cometlake,ifwi.kabylake,ifwi.kabylake_r,ifwi.meteorlake,ifwi.raptorlake,ifwi.tigerlake,ifwi.whiskeylake</t>
  </si>
  <si>
    <t>intel manageability configuration</t>
  </si>
  <si>
    <t>This test will verify if Intel Active Management Technology (AMT) can be enabled successfully</t>
  </si>
  <si>
    <t>CSE,CFL-PRDtoTC-Mapping,ICL_PSS_BAT_NEW,BIOS_EXT_BAT,UDL2.0_ATMS2.0,TGL_H_PSS_BIOS_BAT,TGL_IFWI_FOC_BLUE,ADL-S_ADP-S_DDR4_2DPC_PO_Phase2,COMMON_QRC_BAT,TGL_H_Delta,IFWI_Payload_BIOS,IFWI_Payload_CSME,ADL-P_ADP-LP_DDR4_PO Suite_Phase2,RKL-S X2_(CML-S+CMP-H)_S102,RKL-S X2_(CML-S+CMP-H)_S62,ADL-P_QRC_BAT,UTR_SYNC,,RPL_S_MASTER,RPL-S_2SDC3,Automation_Inproduction,MTL_S_MASTER,RPL_S_BACKWARDCOMP,RPL_P_MASTER,ADL-S_4SDC2,ADL-S_4SDC3,ADL-S_4SDC4,MTL_P_MASTER,MTL_M_MASTER,IFWI_TEST_SUITE,IFWI_COMMON_UNIFIED,MTL_Test_Suite,TGL_H_MASTER,ADL-P_5SGC1,RKL_S_X1_4SDC,RKL_S_X1_2*2SDC,RPL_S_PO_P2,ADL_M_QRC_BAT,ADL-M_5SGC1,ADL-P_2SDC4,ADL-P_3SDC3,NA_4_FHF,ADL_SBGA_5GC,ADL_SBGA_3DC4,RPL-SBGA_5SC,RPL-S_4SDC1,RPL-S_2SDC9,RPL-S_3SDC1,ARL_PX_MASTER,ARL_S_MASTER,RKL_PSS0.5,TGL_PSS_IN_PRODUCTION,RPL_S_MASRTER,ADL_M_MASTER,RPL_S_BackwardComp,ADL-S_ 5SGC_1DPC,MTL-M_5SGC1,MTL-M_3SDC3,MTL-M_2SDC4,MTL-M_2SDC5,MTL-M_2SDC6,,LNL_M_PSS1.1,RPL_SBGA_PO_P2,MTL_IFWI_CBV_CSME,MTL-P_5SGC1,MTL-P_3SDC4,MTL-P_2SDC6,,RPL-P_5SGC1,RPL-P_2SDC3,,RPL-P_3SDC2,,,RPL-SBGA_2SC1,RPL-S_3SDC2,IPU22.3_EA_coverage,MTLSDC1,MTLSDC2,RPL_Hx-R-GC,LNLM5SGC,LNLM3SDC2,MTLSGC1,MTLSDC1,MTLSDC2,RPL_Hx-R-GC,MTL_IFWI_AMT,RPL-P_DC7, RPL-SBGA_DC3,RPLP_SV1GC, RPLP_Win10GC, RPLP_SV1DC1, RPLP_Win10DC1,RPLP_SV1DC2,RPLP_Win10DC2,RPLS_SV1GC, RPLS_Win10GC,RPLHx_SV1GC,RPLHx_Win10GC</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</si>
  <si>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</si>
  <si>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</si>
  <si>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</si>
  <si>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</si>
  <si>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</si>
  <si>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</si>
  <si>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sky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</si>
  <si>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RPL_Hx-R-DC1,ARL_S_QRC</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</si>
  <si>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</si>
  <si>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</si>
  <si>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</si>
  <si>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</si>
  <si>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</si>
  <si>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</si>
  <si>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</si>
  <si>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</si>
  <si>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</si>
  <si>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2SDC9,RPL-S_4SDC1,RPL-S_4SDC2,RPL-S_2SDC8,RPL-S_2SDC9,RPL-S_2SDC1,RPL-S_2SDC2,RPL-S_2SDC3,MTL_TRY_RUN,MTL_P_VS_0.8,MTL_M_VS_0.8,ADL-P_5SGC1,ADL-P_5SGC2,ADL_M_QRC_BAT,ADL-M_5SGC1,MTL_SIMICS_IN_EXECUTION_TEST,ADL-N_QRC_BAT,RPL-Px_5SGC1,RPL-Px_4SDC1,RPL-P_5SGC1,RPL-P_DC7,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LNLM2SDC7,ARL_S_IFWI_0.8PSS,RPL_Hx-R-GC,RPL_Hx-R-DC1,ARL_S_PSS1.0,LNL_M_PSS0.8,RPLS_SV1GC,RPLS_Win10GC,RPLS_SV1DC,RPLP_SV1GC,RPLP_Win10GC,RPLP_SV1DC1,RPLP_Win10DC1RPLP_SV1DC2,RPLP_Win10DC2</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</si>
  <si>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</si>
  <si>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</si>
  <si>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</si>
  <si>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</si>
  <si>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</si>
  <si>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</si>
  <si>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test is to verify system entering to BIOS setup page successfully.</t>
  </si>
  <si>
    <t>BIOS_BAT_QRC,ICL_BAT_NEW,BIOS_EXT_BAT,RKL_PSS0.5,TGL_BIOS_PO_P1,MCU_UTR,MCU_NO_HARM,TGL_H_PSS_IFWI_BAT,LKF_ROW_BIOS,RKL_CML_S_TGPH_PO_P1,TGL_IFWI_FOC_BLUE,TGL_BIOS_IPU_QRC_BAT,ADL_P_Automated_TCs,COMMON_QRC_BAT,MTL_Sanity,MTL_PSS_0.5,ADL_S_QRCBAT,IFWI_Payload_BIOS,TGL_U_GC_DC,ADL-S_Delta1,ADL-S_Delta2,ADL-S_Delta3,ADL-P_ADP-LP_DDR4_PO Suite_Phase1,PO_Phase_1,RKL-S X2_(CML-S+CMP-H)_S102,RKL-S X2_(CML-S+CMP-H)_S62,ADL-P_QRC,ADL-P_QRC_BAT,RPL_S_PSS_BASE,UTR_SYNC,MTL-P_5SGC1,MTL-P_4SDC2,MTL-P_2SDC5,MTL-P_2SDC6,RPL-Px_4SDC1,RPL-P_3SDC3,RPL-S_5SGC1,RPL-S_2SDC3,RPL-S_2SDC2,RPL-S_2SDC9,RPL-S_2SDC1,RPL-S_4SDC2,RPLS_SV1GC,RPLS_Win10GC,RPLS_SV1DC,RPL-S_4SDC1,RPL-S_3SDC1,ADL-M_3SDC1,RPL-SBGA_5SC, RPL_Hx-R-GC,RPL_Hx-R-DC1,RPL-SBGA_4SC,RPLHx_SV1GC,RPLHx_Win10GC,RPL-SBGA_DC3,RPL-SBGA_3SC1,RPL-P_5SGC1,RPLP_SV1GC,RPLP_Win10GC,RPL-P_2SDC4,RPL-P_PNP_GC,RPL-P_4SDC1,RPLP_SV1DC1,RPLP_Win10DC1,RPL-P_3SDC2,RPLP_SV1DC2,RPLP_Win10DC2,RPL-Px_5SGC1,ADL_M_PO_Phase1Automation_Inproduction,MTL_HFPGA_SANITY,RPL-S_ 5SGC1,ADL-S_ 5SGC_1DPC,ADL-S_4SDC1,ADL-S_4SDC2,ADL-S_4SDC3,ADL-S_3SDC4,ADL_N_PSS_0.5,ADL_N_5SGC1,ADL_N_4SDC1,ADL_N_3SDC1,ADL_N_2SDC1,ADL_N_2SDC2,ADL_N_2SDC3,MTL_Test_Suite,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</si>
  <si>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</si>
  <si>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</si>
  <si>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</si>
  <si>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</si>
  <si>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</si>
  <si>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</si>
  <si>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BIOS_EXT_BAT,IFWI_Payload_TBT,IFWI_Payload_EC,MTL_PSS_1.0,LNL_M_PSS1.0,MTL_PSS_0.8,LNL_M_PSS0.8,UTR_SYNC,MTL-P_4SDC1,MTL-P_3SDC3,MTL-P_3SDC4,MTL-P_5SGC1,MTL-P_4SDC2,MTL-P_2SDC5,MTL-P_2SDC6,MTL-M_5SGC1,MTL-M_2SDC4,MTL-M_2SDC5,MTL-M_2SDC6,MTL-M_4SDC1,MTL-M_3SDC3,MTL-M_4SDC2,ADL-S_ 5SGC_1DPC,ADL-S_4SDC1,ADL-S_4SDC2,ADL-S_4SDC3,ADL-S_3SDC4,ADL_N_MASTER,ADL_N_5SGC1,ADL_N_4SDC1,ADL_N_3SDC1,ADL_N_2SDC1,ADL_N_2SDC2,ADL_N_2SDC3,IFWI_TEST_SUITE,IFWI_COMMON_UNIFIED,MTL_Test_Suite,RPL-S_ 5SGC1,RPL-S_4SDC1,RPL-S_2SDC2,RPL-S_2SDC9,CQN_DASHBOARD,ADL-P_5SGC1,ADL-P_5SGC2,MTL_S_MASTER,ADL-M_5SGC1,ADL-M_2SDC2,ADL-M_3SDC1,ADL-M_3SDC2,ADL-M_2SDC1,MTL_SIMICS_IN_EXECUTION_TEST,RPL-Px_5SGC1,RPL-Px_3SDC1,RPL-P_5SGC1,RPLP_SV1GC,RPLP_Win10GC,RPL-P_2SDC5,RPL-P_DC7,RPL-P_5SGC2,RPL-P_4SDC1,RPLP_SV1DC1,RPLP_Win10DC1,RPL-P_3SDC2,RPLP_SV1DC2,RPLP_Win10DC2,RPL-P_2SDC3,RPL-S_3SDC1,RPL-S_4SDC2,RPLS_SV1GC,RPLS_Win10GC,RPLS_SV1DC,RPL-S_2SDC1,RPL-S_2SDC3,ADL_N_REV0,ADL-N_REV1,MTL_HFPGA_TCSS,ADL_SBGA_5GC,RPL-SBGA_5SC, RPL_Hx-R-GC,RPL_Hx-R-DC1,RPL-SBGA_4SC,RPLHx_SV1GC,RPLHx_Win10GC,RPL-SBGA_DC3,EC-NA,EC-REVIEWOBC-LKF-CPU-IOM-TCSS-USBC_Audio,OBC-ICL-CPU-IOM-TCSS-USBC_Audio,OBC-TGL-CPU-IOM-TCSS-USBC_Audio,TGL_BIOS_IPU_QRC_BAT,,ADL_M_PO_Phase2,ADL-S_4SDC4,MTL_VS_0.8,IFWI_FOC_BAT,MTL_IFWI_PSS_EXTENDED,ADL-P_4SDC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</si>
  <si>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</si>
  <si>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</si>
  <si>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</si>
  <si>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</si>
  <si>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</si>
  <si>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jasperlake,ifwi.kabylake,ifwi.kabylake_r,ifwi.lunarlake,ifwi.meteorlake,ifwi.raptorlake,ifwi.raptorlake_refresh,ifwi.skylake,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</si>
  <si>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</si>
  <si>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EC-NA,GLK_eSPI_Sanity_inprod,GLK-RS3-10_IFWI,BIOS_BAT_QRC,ICL_BAT_NEW,BIOS_EXT_BAT,PSE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LNL_M_PSS,QRC_BAT,LNL_M_PSS0.8,RPL-S_2SDC9</t>
  </si>
  <si>
    <t>Verify MEBX UI is accessible during SUT boot with ME Corporate SKU</t>
  </si>
  <si>
    <t>CSS-IVE-75967</t>
  </si>
  <si>
    <t>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ADL-P_ADP-LP_DDR4_ALPHA,ADL-P_ADP-LP_DDR4_BETA,ADL-P_ADP-LP_DDR4_PV,ADL-M_ADP-M_LP5_20H1_Alpha,ADL-M_ADP-M_LP5_20H1_Beta,ADL-M_ADP-M_LP5_20H1_PV,TGL_H81_20H1_RS7_ALPHA,TGL_H81_20H1_RS7_BETA,TGL_H81_20H1_RS7_PV</t>
  </si>
  <si>
    <t>BIOS_PSIRT_QSR_Coverage,MEBx</t>
  </si>
  <si>
    <t>BC-RQTBC-527,BC-RQTBC-14531,BC-RQTBC-12598
TGL:BC-RQTBCTL-891
 RKL:2203203082
ADL:2203203082</t>
  </si>
  <si>
    <t>SUT should enter MEBx setup for Corp SKU BIOS.</t>
  </si>
  <si>
    <t>bios.alderlake,bios.amberlake,bios.cannonlake,bios.coffeelake,bios.cometlake,bios.kabylake,bios.kabylake_r,bios.lunarlake,bios.raptorlake,bios.rocketlake,bios.tigerlake,bios.whiskeylake,ifwi.amberlake,ifwi.cannonlake,ifwi.coffeelake,ifwi.cometlake,ifwi.kabylake,ifwi.kabylake_r,ifwi.meteorlake,ifwi.raptorlake,ifwi.tigerlake,ifwi.whiskeylake</t>
  </si>
  <si>
    <t>When BIOS detects 5MB/Corporate ME FW SKU then it shall launch MEBx.</t>
  </si>
  <si>
    <t>ICL_BAT_NEW,CNL_Automation_Production,BIOS_EXT_BAT,InProdATMS1.0_03March2018,PSE 1.0,RKL_PSS0.5,TGL_PSS_IN_PRODUCTION,KBLR_ATMS1.0_Automated_TCs,TGL_H_PSS_IFWI_BAT,TGL_Focus_Blue_Auto,TGL_IFWI_FOC_BLUE,RKL_POE,COMMON_QRC_BAT,IFWI_Payload_CSME,RKL-S X2_(CML-S+CMP-H)_S102,RKL-S X2_(CML-S+CMP-H)_S62,UTR_SYNC,RPL_S_MASTER,RPL-S_2SDC3,RPL_S_BACKWARDCOMP,Automation_Inproduction,MTL_S_MASTER,ADL-S_4SDC2,ADL-S_4SDC3,IFWI_TEST_SUITE,IFWI_COMMON_UNIFIED,TGL_H_MASTER,ADL-P_5SGC1,RKL_S_X1_4SDC,RKL_S_X1_2*2SDC,MTL_P_MASTER,MTL_M_MASTER,MTL_N_MASTER,LNL_S_MASTER,LNL_P_MASTER,LNL_M_MASTER,MTL_IFWI_BAT,ADL_SBGA_5GC,ADL_SBGA_3DC4,RPL-SBGA_5SC,RPL-S_4SDC1,RPL-S_2SDC9,RPL-S_3SDC1,CSE,CFL-PRDtoTC-Mapping,UDL2.0_ATMS2.0,RPL_P_MASTER,RPL_S_MASRTER,ADL_M_MASTER,ADL-M_5SGC1,RPL_S_BackwardComp,ARL_S_MASTER,ARL_PX_MASTER,ADL-S_ 5SGC_1DPC,MTL-M_5SGC1,MTL-M_3SDC3,MTL-M_2SDC4,MTL-M_2SDC5,MTL-M_2SDC6,MTL_IFWI_CBV_CSME,MTL_IFWI_CBV_BIOS,MTL-P_5SGC1,MTL-P_3SDC4,MTL-P_2SDC6,RPL-P_5SGC1,RPL-P_2SDC3,RPL-P_3SDC2,MTLSDC1,MTLSDC2,RPL_Hx-R-GC,LNLM5SGC,LNLM3SDC2,MTLSGC1,MTLSDC1,MTLSDC2,RPL_Hx-R-GC,MTL_IFWI_MEBx,RPL-P_DC7, RPL-SBGA_DC3,RPLP_SV1GC, RPLP_Win10GC, RPLP_SV1DC1, RPLP_Win10DC1,RPLP_SV1DC2,RPLP_Win10DC2,RPLS_SV1GC, RPLS_Win10GC,RPLHx_SV1GC,RPLHx_Win10GC</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</si>
  <si>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</si>
  <si>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</si>
  <si>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</si>
  <si>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</si>
  <si>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</si>
  <si>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</si>
  <si>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</si>
  <si>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</si>
  <si>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3SC,RPL-SBGA_3SC-2,RPL-SBGA_2SC1,RPL-SBGA_2SC21,RPL-P_5SGC1,RPLP_SV1GC,RPLP_Win10GC,RPL-P_2SDC5,RPL-P_DC7,RPL-P_2SDC3,RPL-P_2SDC4,RPL-P_2SDC6,RPL-P_PNP_GC,RPL-P_4SDC1,RPLP_SV1DC1,RPLP_Win10DC1,RPL-P_3SDC2,RPLP_SV1DC2,RPLP_Win10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RPL-SBGA_DC3</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</si>
  <si>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</si>
  <si>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</si>
  <si>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</si>
  <si>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</si>
  <si>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</si>
  <si>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</si>
  <si>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</si>
  <si>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BIOS_BAT_QRC,OBC-TGL-PCH-PCIE-Storage-NVME,TGL_BIOS_PO_P1,LKF_ROW_BIOS,RKL_POE,RKL_CML_S_TGPH_PO_P2,TGL_IFWI_FOC_BLUE,PSS_ADL_Automation_In_Production,CML-H_ADP-S_PO_Phase1,ADL-S_TGP-H_PO_Phase1,TGL_BIOS_IPU_QRC_BAT,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3SC1,RPL-P_5SGC1,RPLP_SV1GC,RPLP_Win10GC,RPL-P_2SDC4,RPL-P_PNP_GC,RPL-P_4SDC1,RPLP_SV1DC1,RPLP_Win10DC1,RPL-P_3SDC2,RPLP_SV1DC2,RPLP_Win10DC2,RPL-Px_5SGC1,Automation_Inproduction,MTL_HFPGA_SOC_S,RPL-S_ 5SGC1,RPL-S_2SDC7,,ADL-S_ 5SGC_1DPC,ADL-S_4SDC1,ADL-S_4SDC2,ADL-S_4SDC3,ADL-S_3SDC4,ADL_N_MASTER,ADL_N_5SGC1,ADL_N_4SDC1,ADL_N_3SDC1,ADL_N_2SDC1,ADL_N_2SDC2,ADL_N_2SDC3,MTL_Test_Suite,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RPL-SBGA_DC3</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</si>
  <si>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</si>
  <si>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</si>
  <si>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</si>
  <si>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</si>
  <si>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</si>
  <si>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</si>
  <si>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sky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</si>
  <si>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</si>
  <si>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</si>
  <si>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DC3,RPL-SBGA_DC3,RPL-SBGA_3SC,MTL-M/P_Pre-Si_In_Production,MTL_IFWI_IAC_SPHY,RPL_SBGA_PO_P1,RPL_SBGA_IFWI_PO_Phase2,MTL_IFWI_CBV_PCHC,RPL-S_2SDC1,RPL-S_2SDC2,MTL-S_Pre-Si_In_Production,MTL-P_2SDC5,MTL-P_2SDC6,MTL_S_VS1,RPL-sbga_QRC_BAT,ARL_Px_IFWI_CI,MTL_M_P_PV_POR,MTL-P_IFWI_PO,ARL_S_IFWI_0.5PSS,MTLSDC3,ARL_S_PSS1.0,ARL_S_QRC,RPLS_SV1DC,RPLHx_SV1GC,RPLHx_Win10GCRPLP_SV1DC2,RPLP_Win10DC2</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</si>
  <si>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</si>
  <si>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</si>
  <si>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</si>
  <si>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</si>
  <si>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</si>
  <si>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</si>
  <si>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</si>
  <si>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</si>
  <si>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</si>
  <si>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5SGC1,RPL-S_4SDC1,RPL-S_4SDC2,RPL-S_4SDC2,RPL-S_2SDC8,RPL-S_2SDC9,RPL-S_2SDC1,RPL-S_2SDC2,RPL-S_2SDC3,MTL_IFWI_Sanity,RPL_S_PO_P2,RPL-Px_5SGC1, ,RPL-Px_4SDC1,RPL-P_5SGC1,RPL-P_DC7,RPL-P_4SDC1,RPL-P_3SDC2,RPL-S_ 5SGC1, RPL-S_4SDC1, RPL-S_4SDC2, RPL-S_4SDC2,RPL-S_2SDC8,RPL-S_2SDC9,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LNLM2SDC7,ARL_S_IFWI_0.8PSS,RPL_Hx-R-GC,RPL_Hx-R-DC1,RPL-S_2SDC9,RPLS_SV1GC,RPLS_Win10GC,RPLS_SV1DC,RPLP_SV1GC,RPLP_Win10GC,RPLP_SV1DC1,RPLP_Win10DC1RPLP_SV1DC2,RPLP_Win10DC2</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</si>
  <si>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</si>
  <si>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</si>
  <si>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</si>
  <si>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</si>
  <si>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</si>
  <si>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</si>
  <si>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</si>
  <si>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</si>
  <si>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5SGC1,RPL-S_4SDC1,RPL-S_4SDC2,RPL-S_4SDC2,RPL-S_2SDC8,RPL-S_2SDC9,RPL-S_2SDC1,RPL-S_2SDC2,RPL-S_2SDC3,MTL_IFWI_Sanity,RPL-Px_5SGC1, ,RPL-Px_4SDC1,RPL-P_5SGC1,RPL-P_DC7,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LNLM2SDC7,RPL_Hx-R-GC,RPL_Hx-R-DC1,RPL-S_2SDC9,RPLS_SV1GC,RPLS_Win10GC,RPLS_SV1DC,RPLP_SV1GC,RPLP_Win10GC,RPLP_SV1DC1,RPLP_Win10DC1RPLP_SV1DC2,RPLP_Win10DC2</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</si>
  <si>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</si>
  <si>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</si>
  <si>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</si>
  <si>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</si>
  <si>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</si>
  <si>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</si>
  <si>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broxton,ifwi.cannonlake,ifwi.coffeelake,ifwi.cometlake,ifwi.geminilake,ifwi.icelake,ifwi.kabylake,ifwi.kabylake_r,ifwi.lakefield,ifwi.raptorlake,ifwi.raptorlake_refresh,ifwi.tigerlake,ifwi.whiskeylake</t>
  </si>
  <si>
    <t>This test is to verify USB Keyboard Functionality check in EFI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</si>
  <si>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9,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RPL-S_2SDC9,RPLS_SV1GC,RPLS_Win10GC,RPLS_SV1DCRPLP_SV1DC2,RPLP_Win10DC2</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</si>
  <si>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</si>
  <si>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</si>
  <si>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</si>
  <si>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</si>
  <si>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</si>
  <si>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</si>
  <si>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</si>
  <si>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BIOS,BIOS+IFWI,,BIOS_BAT_QRC,PSE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9,RPL-S_2SDC1,RPL-S_4SDC2,RPLS_SV1GC,RPLS_Win10GC,RPLS_SV1DC,RPL-S_4SDC1,RPL-S_3SDC1,RPL-SBGA_5SC, RPL_Hx-R-GC,RPL_Hx-R-DC1,RPL-SBGA_4SC,RPLHx_SV1GC,RPLHx_Win10GC,RPL-SBGA_3SC1,RPL-P_5SGC1,RPLP_SV1GC,RPLP_Win10GC,RPL-P_2SDC4,RPL-P_PNP_GC,RPL-P_4SDC1,RPLP_SV1DC1,RPLP_Win10DC1,RPL-P_3SDC2,RPLP_SV1DC2,RPLP_Win10DC2,RPL-Px_5SGC1,Automation_Inproduction,RPL-S_ 5SGC1,RPL-S_2SDC7,RPL_S_BackwardCompc,MTL_HFPGA_SOC_S,ADL-S_ 5SGC_1DPC,ADL-S_4SDC1,ADL-S_4SDC2,ADL-S_4SDC3,ADL-S_3SDC4,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MTLSDC4,MTLSDC2,MTLSDC1,MTLSDC5,MTLSDC3,ARL_S_QRC,RPL-SBGA_DC3</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</si>
  <si>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</si>
  <si>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</si>
  <si>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</si>
  <si>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</si>
  <si>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</si>
  <si>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</si>
  <si>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</si>
  <si>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</si>
  <si>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BIOS+IFWI,BIOS_EXT_BAT,PSE 1.0,MCU_UTR,MCU_NO_HARM,TGL_H_PSS_IFWI_BAT,TGL_Focus_Blue_Auto,LKF_ROW_BIOS,RKL_POE,RKL_CML_S_TGPH_PO_P1,CML-H_ADP-S_PO_Phase1,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RPL_Hx-R-GC,RPL_Hx-R-DC1,RPL-SBGA_4SC,RPLHx_SV1GC,RPLHx_Win10GC,RPL-SBGA_DC3,RPL-SBGA_3SC1,RPL-P_5SGC1,RPLP_SV1GC,RPLP_Win10GC,RPL-P_4SDC1,RPLP_SV1DC1,RPLP_Win10DC1,RPL-P_3SDC2,RPLP_SV1DC2,RPLP_Win10DC2,RPL-Px_5SGC1,RPL-S_ 5SGC1,RPL-S_3SDC1,RPL-S_4SDC1,RPL-S_4SDC2,RPLS_SV1GC,RPLS_Win10GC,RPLS_SV1DC,RPL-S_2SDC1,RPL-S_2SDC2,RPL-S_2SDC9,RPL-S_2SDC3,RPL_S_BackwardCompc,ADL-S_ 5SGC_1DPC,ADL-S_4SDC1,ADL-S_4SDC2,ADL-S_4SDC3,ADL-S_3SDC4,ADL_N_PSS_0.5,ADL_N_5SGC1,ADL_N_4SDC1,ADL_N_3SDC1,ADL_N_2SDC1,ADL_N_2SDC2,ADL_N_2SDC3,MTL_TRY_RUN,MTL_Test_Suite,MTL_PSS_1.0,LNL_M_PSS1.0,RPL_S_PSS_BASE,IFWI_TEST_SUITE,IFWI_COMMON_UNIFIED,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</si>
  <si>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CPU Patch (MCU) load check and version check</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</si>
  <si>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</si>
  <si>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</si>
  <si>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</si>
  <si>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</si>
  <si>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</si>
  <si>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</si>
  <si>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MCU should get loaded and version details should be able to read from BIOS and OS.</t>
  </si>
  <si>
    <t>BIOS_BAT_QRC,BIOS_EXT_BAT,I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4,RPL-P_PNP_GC,RPL-P_4SDC1,RPLP_SV1DC1,RPLP_Win10DC1,RPL-P_3SDC2,RPLP_SV1DC2,RPLP_Win10DC2,RPL-Px_5SGC1,Automation_Inproduction,ADL_M_PO_Phase3,RPL-S_ 5SGC1,RPL-S_2SDC7,ADL-S_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</si>
  <si>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Validate Graphics turbo frequency is achieved by system pre and post DMS/S0i3 cycle</t>
  </si>
  <si>
    <t>bios.sa,fw.ifwi.bios,fw.ifwi.pmc</t>
  </si>
  <si>
    <t>CSS-IVE-90979</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</si>
  <si>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</si>
  <si>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</si>
  <si>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</si>
  <si>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SUT should reach Graphics Turbo Frequency successfully pre and post cycle</t>
  </si>
  <si>
    <t>bios.alderlake,bios.apollolake,bios.arrowlake,bios.broxton,bios.cannonlake,bios.cometlake,bios.geminilake,bios.icelake-client,bios.kabylake,bios.kabylake_r,bios.lakefield,bios.meteorlake,bios.raptorlake,bios.raptorlake_refresh,bios.rocketlake,bios.tigerlake,ifwi.apollolake,ifwi.arrowlake,ifwi.broxton,ifwi.cannonlake,ifwi.cometlake,ifwi.geminilake,ifwi.icelake,ifwi.kabylake,ifwi.kabylake_r,ifwi.lakefield,ifwi.meteorlake,ifwi.raptorlake,ifwi.raptorlake_refresh,ifwi.tigerlake</t>
  </si>
  <si>
    <t>bios.alderlake,bios.apollolake,bios.arrowlake,bios.cannonlake,bios.cometlake,bios.geminilake,bios.icelake-client,bios.kabylake,bios.kabylake_r,bios.lakefield,bios.meteorlake,bios.raptorlake,bios.rocketlake,bios.tigerlake,ifwi.apollolake,ifwi.cannonlake,ifwi.cometlake,ifwi.geminilake,ifwi.icelake,ifwi.kabylake,ifwi.kabylake_r,ifwi.lakefield,ifwi.meteorlake,ifwi.raptorlake,ifwi.tigerlake</t>
  </si>
  <si>
    <t>System should achieve Graphics turbo frequency pre and post S0i3(Modern Standby) cycle Android Related Steps: Step 1: Boot to Android OSStep 2: Download any graphics benchmark application from playstore and run itStep 3: Check whether graphics has reached turbo frequency while running graphics benchmark application.Step 4 :You can get GFX turbo value from either socwatch log or from CPU Z toolStep 5 : Perform S0i3 cycleStep 6 : Repeat steps 3 and 4 and check whether GFX has reached turbo frequency. Expected Result:GFX turbo frequency should be attained pre and post cycle. For BXT and APL it is 750 - 800 MHz based on CPU</t>
  </si>
  <si>
    <t>ICL-ArchReview-PostSi,ICL_RFR,UDL_2.0,UDL_ATMS2.0,UDL2.0_ATMS2.0,ICL_RVPC_NA,OBC-CNL-GPU-Punit-PM-Turbo,OBC-CFL-GPU-Punit-PM-Turbo,OBC-LKF-GPU-Punit-PM-Turbo,OBC-ICL-GPU-Punit-Graphics-Turbo,OBC-TGL-GPU-Punit-Graphics-Turbo,IFWI_Payload_Platform,RKL-S X2_(CML-S+CMP-H)_S62,PRT_FIX,UTR_SYNC,ADL-S_4SDC1,ADL-S_4SDC2,ADL-S_4SDC3,ADL-S_3SDC4,RPL_S_MASTER,RPL_S_Backwardcomp,MTL_Test_Suite,IFWI_TEST_SUITE,IFWI_COMMON_UNIFIED,MTL_P_MATSER,RPL-S_ 5SGC1,RPLS_Win10GC,RPLS_SV1GC,RPL-S_4SDC1,RPL-S_4SDC2,RPL-S_2SDC1,RPL-S_2SDC2,RPL-S_2SDC3,RPL-Px_5SGC1,RPL-Px_4SDC1,RPL-P_4SDC1,RPLP_SV1DC1,RPLP_Win10DC1,RPL-P_3SDC2,RPLP_SV1DC2,RPLP_Win10DC2,RPL-P_2SDC4,ADL_N_REV0,ADL-N_REV1,ADL_SBGA_5GC,ADL_SBGA_3DC1,ADL_SBGA_3DC2,ADL_SBGA_3DC3,ADL_SBGA_3DC4,ADL-M_5SGC1,ADL-M_3SDC1,ADL-M_3SDC2,ADL-M_2SDC1,ADL-M_2SDC2,RPL-P_3SDC3,RPL-P_PNP_GC,,MTL-M_5SGC1,MTL-M_4SDC1,MTL-M_4SDC2,MTL-M_3SDC3,MTL-M_2SDC4,MTL-M_2SDC5,MTL-M_2SDC6,MTL_IFWI_CBV_DMU,MTL_IFWI_CBV_PUNIT,MTL-P_5SGC1,MTL-P_4SDC1,MTL-P_4SDC2,MTL-P_3SDC3,MTL-P_3SDC4,MTL-P_2SDC5,MTL-P_2SDC6, MTLSGC1, MTLSDC1,RPL_Hx-R-GC</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</si>
  <si>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</si>
  <si>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</si>
  <si>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</si>
  <si>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</si>
  <si>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</si>
  <si>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</si>
  <si>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</si>
  <si>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</si>
  <si>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BIOS_BAT_QRC,BIOS_EXT_BAT,COMMON_QRC_BAT,MTL_PSS_0.5,ADL_P_ERB_BIOS_PO,ADL_S_QRCBAT,TGL_U_GC_DC,ADL-S_Delta3,ADL-P_ADP-LP_DDR4_PO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1,RPL-P_5SGC1,RPLP_SV1GC,RPLP_Win10GC,RPL-P_2SDC5,RPL-P_DC7,RPL-P_2SDC3,RPL-P_2SDC4,RPL-P_2SDC6,RPL-P_PNP_GC,RPL-P_4SDC1,RPLP_SV1DC1,RPLP_Win10DC1,RPL-P_3SDC2,RPLP_SV1DC2,RPLP_Win10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MTLSDC4,MTLSDC2,MTLSDC1,MTLSDC5,MTLSDC3,TGL_BIOS_IPU_QRC_BAT,RPL-SBGA_DC3,ARL_S_QRC</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</si>
  <si>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</si>
  <si>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</si>
  <si>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</si>
  <si>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</si>
  <si>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</si>
  <si>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</si>
  <si>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</si>
  <si>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</si>
  <si>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RPL-S_2SDC8, RPL-S_2SDC9, RPL-P_DC7,RPL-SBGA_DC3,RPLS_SV1GC,RPLS_Win10GC,RPLS_SV1DC,RPLHx_SV1GC,RPLHx_Win10GC,RPLP_SV1GC,RPLP_Win10GC,RPLP_SV1DC1,RPLP_Win10DC1,RPLP_SV1DC2,RPLP_Win10DC2</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</si>
  <si>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</si>
  <si>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</si>
  <si>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</si>
  <si>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</si>
  <si>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</si>
  <si>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RPL-S_2SDC8, RPL-S_2SDC9, RPL-P_DC7,RPL-SBGA_DC3,RPLS_SV1GC,RPLS_Win10GC,RPLS_SV1DC,RPLHx_SV1GC,RPLHx_Win10GC,RPLP_SV1GC,RPLP_Win10GC,RPLP_SV1DC1,RPLP_Win10DC1,RPLP_SV1DC2,RPLP_Win10DC2</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</si>
  <si>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</si>
  <si>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</si>
  <si>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</si>
  <si>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</si>
  <si>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</si>
  <si>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</si>
  <si>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</si>
  <si>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4SDC2,ADL-P_5SGC2,MTL_IFWI_Sanity,RPL_S_PO_P3,ADL_N_IFWI,ADL-P_2SDC4,ADL-P_3SDC5,MTL_SIMICS_IN_EXECUTION_TEST,RPL-Px_5SGC1,MTL_S_Sanity,RPL_S_QRCBAT,RPL_S_IFWI_PO_Phase3,ADL_SBGA_5GC,QRC_BAT_Customized,ADL-M_3SDC2,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BGA_4SC,RPL-SBGA_5SC,RPL-sbga_QRC_BAT,RPL-Px_4SP2,RPL-P_2SDC3,ARL_Px_IFWI_CI,MTL_M_P_PV_POR,RPL-SBGA_3SC-2,MTL_P_Sanity,MTL-P_IFWI_PO,RPL_readiness_kit,RPL_P_QRC,RPL_P_Q0_DC2_PO_P3,LNLM5SGC,LNLM3SDC2,MTLSGC1,MTLSDC1,MTLSDC4,LNLM2SDC7, RPL-S_ 5SGC1, RPL-S_4SDC1, RPL-S_2SDC1, RPL-S_2SDC2, RPL-S_2SDC3, RPL-S_2SDC8, RPL-P_DC7,RPL-SBGA_DC3,RPLS_SV1GC,RPLS_Win10GC,RPLHx_SV1GC,RPLHx_Win10GC,RPLP_SV1GC,RPLP_Win10GC</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</si>
  <si>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</si>
  <si>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</si>
  <si>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</si>
  <si>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t>
  </si>
  <si>
    <t>BC-RQTBC-13854
BC-RQTBCTL-651
BC-RQTBC-13414
TGL Requirement coverage: BC-RQTBCTL-476</t>
  </si>
  <si>
    <t>Bluetooth and WIFI should function together without any issue</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</si>
  <si>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</si>
  <si>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</si>
  <si>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</si>
  <si>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X2_(CML-S+CMP-H)_S102,ADL-P_QRC,ADL-P_QRC_BAT,UTR_SYNC,Automation_Inproduction,RPL_S_BackwardComp,ADL-S_ 5SGC_1DPC,4SDC3,ADL-S_4SDC4,ADL-S_3SDC5,ADL_N_5SGC1,ADL_N_4SDC1,ADL_N_2SDC1,ADL_N_2SDC2,ADL_N_2SDC3,IFWI_TEST_SUITE,IFWI_COMMON_UNIFIED,MTL_Test_Suite,TGL_H_5SGC1,TGL_H_4SDC1,RPL-S_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4SDC2,, RPL-S_4SDC2, RPL-S_4SDC1, RPL-S_5SGC1, RPL-P_5SGC1, , , RPL-P_3SDC2, RPL-P_5SGC1,ADL_SBGA_3DC3, RPL-P_2SDC4, RPL-P_4SDC1, RPL-P_PNP_GC, ADL_SBGA_3DC4,RPL_Px_QRC, MTL-M_5SGC1, MTL-M_4SDC1, MTL-M_4SDC2, MTL-M_2SDC4, MTL-M_2SDC5, MTL-M_2SDC6, RPL-SBGA_5SC,RPL-SBGA_3SC, RPL-SBGA_2SC1, RPL-SBGA_2SC2,MTL_IFWI_CBV_BIOS, MTL-P_5SGC1, MTL-P_4SDC1, MTL-P_4SDC2, MTL-P_3SDC3, MTL-P_2SDC5, MTL-P_2SDC6,RPL-sbga_QRC_BAT,RPL-Px_4SP2,RPL-Px_2SDC1,RPL-Px_2SDC1,RPL-P_2SDC5,RPL-P_2SDC6,RPL-P_2SDC3,RPL-SBGA_3SC-2,RPL_P_QRC,LNLM5SGC, LNLM4SDC1, LNLM3SDC3, LNLM3SDC4, LNLM3SDC5, LNLM2SDC6, MTLSGC1, MTLSDC1, MTLSDC3, MTLSDC4, MTLSDC5, MTLSGC1, MTLSDC2, MTLSDC3, MTLSDC4, MTLSDC5, RPL-SBGA_5SC, RPL-SBGA_4SC, RPL-P_5SGC1, RPL-P_4SDC1, RPL-P_3SDC2, RPL-P_2SDC4, RPL-P_2SDC5, RPL-P_2SDC6,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</si>
  <si>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</si>
  <si>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</si>
  <si>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</si>
  <si>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</si>
  <si>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</si>
  <si>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</si>
  <si>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ICL-FW-PSS0.5,GLK-RS3-10_IFWI,TGL_PSS1.0C,BIOS_EXT_BAT,UDL2.0_ATMS2.0,TGL_IFWI_PO_P3,TGL_IFWI_FOC_BLUE,CML-H_ADP-S_PO_Phase3,IFWI_Payload_Platform,RKL-S X2_(CML-S+CMP-H)_S62,RKL-S X2_(CML-S+CMP-H)_S102,UTR_SYNC,Automation_Inproduction,RPL_S_BackwardComp,ADL-S_ 5SGC_1DPC,4SDC3,ADL-S_4SDC4,ADL-S_3SDC5,ADL_N_MASTER,ADL_N_5SGC1,ADL_N_4SDC1,ADL_N_2SDC1,ADL_N_2SDC3,IFWI_TEST_SUITE,IFWI_COMMON_UNIFIED,MTL_Test_Suite,TGL_H_5SGC1,TGL_H_4SDC1,RPL-S_ 5SGC1,RPL-S_4SDC1,RPL-S_4SDC2,,,RPL-S_2SDC2,RPL-S_2SDC3,ADL-P_5SGC1,ADL-P_5SGC2,ADL-P_3SDC4,ADL-P_2SDC4,ADL-P_2SDC5,ADL-P_3SDC5RPL-Px_5SGC1,ADL_SBGA_5GC,RPL-SBGA_5SC,ADL-M_5SGC1,ADL-M_3SDC2,ADL-M_2SDC2,ADL-M_5SGC1,ADL-M_3SDC2,ADL-M_2SDC2,,RPL-S_3SDC1,, ,, RPL-S_2SDC2, RPL-S_2SDC3,  ,RPL-S_4SDC2,, RPL-S_4SDC2, RPL-S_4SDC1, RPL-S_5SGC1, RPL-P_5SGC1,RPL-P_3SDC2,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 RPL-P_DC7,RPL-SBGA_DC3,RPLS_SV1GC,RPLS_Win10GC,RPLS_SV1DC,RPLHx_SV1GC,RPLHx_Win10GC,RPLP_SV1GC,RPLP_Win10GC,RPLP_SV1DC1,RPLP_Win10DC1,RPLP_SV1DC2,RPLP_Win10DC2</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</si>
  <si>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</si>
  <si>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</si>
  <si>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</si>
  <si>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</si>
  <si>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</si>
  <si>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aptorlake_refresh,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</si>
  <si>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</si>
  <si>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</si>
  <si>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_Hx-R-GC,RPL_Hx-R-DC1,RPL-SBGA_4SC,RPLHx_SV1GC,RPLHx_Win10GC,RPL-SBGA_DC3,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SV1GC,RPLP_Win10GC,RPL-P_2SDC5,RPL-P_DC7,RPL-P_2SDC3,RPL-P_2SDC4,RPL-P_2SDC6,RPL-P_PNP_GC,RPL-P_4SDC1,RPLP_SV1DC1,RPLP_Win10DC1,RPL-P_3SDC2,RPLP_SV1DC2,RPLP_Win10DC2,MTL_IFWI_CBV_DMU,MTL_IFWI_CBV_PUNIT,MTL IFWI_Payload_Platform-Val,MTL_M_P_PV_POR,LNL_M_IFWI_PSS</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</si>
  <si>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</si>
  <si>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</si>
  <si>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</si>
  <si>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</si>
  <si>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</si>
  <si>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jasperlake,ifwi.kabylake,ifwi.lakefield,ifwi.lunarlake,ifwi.meteorlake,ifwi.raptorlake,ifwi.sky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</si>
  <si>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</si>
  <si>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</si>
  <si>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TGL_BIOS_IPU_QRC_BAT,COMMON_QRC_BAT,ADL_S_QRCBAT,IFWI_Payload_BIOS,IFWI_Payload_PMC,IFWI_Payload_EC,ADL-S_Delta2,ADL-S_Delta3,RKL-S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utomation_Inproduction,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</si>
  <si>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</si>
  <si>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</si>
  <si>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</si>
  <si>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ports,USB3.0</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</si>
  <si>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</si>
  <si>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</si>
  <si>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</si>
  <si>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5SGC1,RPL-S_4SDC1,RPL-S_4SDC2,RPL-S_2SDC8,RPL-S_2SDC9,RPL-S_2SDC1,RPL-S_2SDC2,RPL-S_2SDC3,ADL-S_ 5SGC_1DPC,ADL-S_5SGC_2DPC,ADL-S_4SDC1,ADL-S_4SDC2,ADL-S_4SDC3,ADL-S_3SDC4,COMMON_QRC_BAT,ADL-P_5SGC1,ADL-P_5SGC2,RKL_S_X1_2*1SDC,ADL-M_5SGC1,ADL_N_REV0,RPL-Px_5SGC1,RPL-Px_4SDC1,RPL-P_5SGC1,RPL-P_DC7,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M2SDC7,LNL_M_PSS0.8,ARL_S_IFWI_0.8PSS,MTL_S_IFWI_PSS_PCH-phy_Payload,RPL_Hx-R-GC,RPL_Hx-R-DC1,ARL_S_PSS1.0,ARL_S_QRC,RPL-S_2SDC9,RPLS_SV1GC,RPLS_Win10GC,RPLS_SV1DC,RPLP_SV1GC,RPLP_Win10GC,RPLP_SV1DC1,RPLP_Win10DC1RPLP_SV1DC2,RPLP_Win10DC2</t>
  </si>
  <si>
    <t>Verification of Connected Standby with AMT features enabled in BIOS</t>
  </si>
  <si>
    <t>CSS-IVE-130395</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</si>
  <si>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M_ADP-M_LP5_20H1_Alpha,ADL-M_ADP-M_LP5_20H1_Beta,ADL-M_ADP-M_LP5_20H1_PV,ADL-M_ADP-M_LP5_21H1_Alpha,ADL-M_ADP-M_LP5_21H1_Beta,ADL-M_ADP-M_LP5_21H1_PV,ADL-M_ADP-M_LP5_20H1_PreAlpha,ADL-M_ADP-M_LP5_21H1_PreAlpha,ADL-P_ADP-LP_DDR4_PreAlpha</t>
  </si>
  <si>
    <t>AMT,InstantGo (CS),MoS (Modern Standby),Power Btn/HID,vPRO</t>
  </si>
  <si>
    <t>BC-RQTBC-12641
ICL: Test coverage should be there for the scenario  "Connected Standby with AMT features"
TGL: BC-RQTBCTL-884
RKL: 2203203079
ADL:2202738369
2202744491</t>
  </si>
  <si>
    <t>All steps should pass ,Connected Standby Exit for AMT CS implementation should be fine without errors</t>
  </si>
  <si>
    <t>bios.arrowlake,bios.raptorlake,bios.rocketlake,bios.tigerlake,ifwi.alderlake,ifwi.arrowlake,ifwi.lunarlake,ifwi.meteorlake,ifwi.raptorlake,ifwi.rocketlake</t>
  </si>
  <si>
    <t>bios.raptorlake,ifwi.alderlake,ifwi.meteorlake,ifwi.raptorlake,ifwi.rocketlake</t>
  </si>
  <si>
    <t>With AMT features enabled in bios, Connected Standby Exit for AMT CS implementation should be fine without errors
 </t>
  </si>
  <si>
    <t>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X2_(CML-S+CMP-H)_S62,MTL_Test_Suite,IFWI_SYNC,IFWI_COVERAGE_DELTA,RPLSGC1,RPLSGC2,RPL_S_MASTER,RKL_S_X1_4SDC,RKL_S_X1_2*2SDC,ADL-M_5SGC1,ADL_SBGA_5GC, ADL_SBGA_3DC4,RPL-S_4SDC1,RPL-S_2SDC9, RPL-S_3SDC1, RPL-S_2SDC3,MTL-M_5SGC1,MTL-M_3SDC3,MTL-M_2SDC4,MTL-M_2SDC5,MTL-M_2SDC6,MTL_IFWI_CBV_CSME,RPL-SBGA_5SC,,RPL-P_5SGC1,RPL-P_2SDC3,,RPL-P_3SDC2,,,MTLSDC1,MTLSDC2,RPL_Hx-R-GC,LNLM5SGC,LNLM3SDC2,MTLSGC1,MTLSDC1,MTLSDC2,RPL_Hx-R-GC,MTL_IFWI_AMT,LNLM5SGC, LNLM3SDC2, LNLM2SDC7,RPL-P_DC7, RPL-SBGA_DC3,RPLP_SV1GC, RPLP_Win10GC, RPLP_SV1DC1, RPLP_Win10DC1,RPLP_SV1DC2,RPLP_Win10DC2,RPLS_SV1GC, RPLS_Win10GC,RPLHx_SV1GC,RPLHx_Win10GC</t>
  </si>
  <si>
    <t>Verify Boot to OS from M.2 PCIe SSD (NVMe)</t>
  </si>
  <si>
    <t>fw.ifwi.pchc</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</si>
  <si>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</si>
  <si>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</si>
  <si>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</si>
  <si>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</si>
  <si>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</si>
  <si>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ifwi.alderlake,ifwi.arrowlake,ifwi.lunarlake,ifwi.meteorlake,ifwi.raptorlake,ifwi.rocketlake</t>
  </si>
  <si>
    <t>ifwi.alderlake,ifwi.meteorlake,ifwi.raptorlake,ifwi.rocketlake</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</si>
  <si>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</si>
  <si>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RPL-Px_2SDC1,RPL-P_2SDC3,RPL-P_2SDC4,RPL-P_2SDC5,RPL-P_2SDC6,RPL-SBGA_3SC-2,MTL-P_IFWI_PO,MTLSGC1,MTLSDC1,MTLSDC3,MTLSDC4,MTLSDC6,LNLM5SGC,LNLM4SDC1,LNLM3SDC2,ARL_S_IFWI_0.5PSS,RPLS_SV1GC,RPLS_Win10GC,RPLS_SV1DCRPLP_SV1DC2,RPLP_Win10DC2</t>
  </si>
  <si>
    <t>Verify LAN connectivity/functionality when Hot Plug/Unplug LAN cable</t>
  </si>
  <si>
    <t>CSS-IVE-131093</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</si>
  <si>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</si>
  <si>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BC-RQTBC-12579
ICL/LKF: IceLake-UCIS-177
TGL,RKL : 1209949755
TGL Requirement coverage: 220195222, 220194364,</t>
  </si>
  <si>
    <t>Onboard LAN connectivity/functionality should work fine when Hot Plug/UnPlug</t>
  </si>
  <si>
    <t>ifwi.alderlake,ifwi.arrowlake,ifwi.lunarlake,ifwi.meteorlake,ifwi.raptorlake,ifwi.raptorlake_refresh,ifwi.rocketlake</t>
  </si>
  <si>
    <t>This TC is to Validate LAN connectivity/functionality when Hot Plug/Unplug LAN cable</t>
  </si>
  <si>
    <t>GLK-FW-PO,ICL-FW-PSS0.5,ICL_PSS_BAT_NEW,UDL2.0_ATMS2.0,ICL_RVPC_NA,OBC-CNL-PCH-GBE-Connectivity-LAN,OBC-CFL-PCH-GBE-Connectivity-LAN,OBC-ICL-PCH-GBE-Connectivity-LAN,OBC-TGL-PCH-GBE-Connectivity-LAN,IFWI_TEST_SUITE,RKL_Native_PO,RKL_Xcomp_PO,ADL/RKL/JSL,CML_H_ADP_S_PO,Phase_3,MTL_Test_Suite,MTL_PSS_0.8IFWI_SYNC,IFWI_FOC_BATIFWI_COVERAGE_DELTA,RPLSGC2,RPLSGC1,ADL-P_5SGC2,RPL-S_4SDC2,RPL-S_2SDC1,RPL-S_2SDC2,RPL-S_2SDC3,RPL-S_2SDC4,RPL-S_ 5SGC1,RPL_S_IFWI_PO_Phase3,ADL-M_3SDC2RPL-S_3SDC2,RPL-S_5SGC1,RPL-P_5SGC2,RPL-P_3SDC2,LNL_M_IFWI_PSS,RPL_Px_PO_P3,MTL_IFWI_IAC_GBe,RPL_SBGA_IFWI_PO_Phase3,MTL_IFWI_CBV_GBe,RPL_P_PO_P3,RPL-SBGA_2SC2,RPL-SBGA_3SC,RPL-SBGA_5SC,RPL-S_2SDC8,RPL-Px_4SP2,RPL-P_5SGC1,RPL-P_2SDC3,,RPL-SBGA_3SC-2,ARL_S_IFWI_0.8PSS, MTLSGC1, MTLSDC1, MTLSDC4, RPL-P_5SGC1, RPL-P_2SDC3, RPL-S_ 5SGC1, RPL-S_4SDC1, RPL-S_2SDC1, RPL-S_2SDC2, RPL-S_2SDC3, RPL-S_2SDC8,MTL_IFWI_CBV_GBe, RPL_Hx-R-GC, LNLM3SDC2, LNLM5SGC, LNLM2SDC7, RPL-S_ 5SGC1, RPL-S_4SDC1, RPL-S_2SDC1, RPL-S_2SDC2, RPL-S_2SDC3, RPL-S_2SDC8,RPL-SBGA_DC3,RPLS_SV1GC,RPLS_Win10GC,RPLHx_SV1GC,RPLHx_Win10GC,RPLP_SV1GC,RPLP_Win10GC</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</si>
  <si>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</si>
  <si>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</si>
  <si>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</si>
  <si>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</si>
  <si>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</si>
  <si>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</si>
  <si>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ifwi.alderlake,ifwi.arrowlake,ifwi.jasperlake,ifwi.lunarlake,ifwi.meteorlake,ifwi.raptorlake,ifwi.raptorlake_refresh,ifwi.rocketlake</t>
  </si>
  <si>
    <t>ifwi.alderlake,ifwi.jasperlake,ifwi.meteorlake,ifwi.raptorlake,ifwi.rocketlake</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</si>
  <si>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</si>
  <si>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SV1GC,RPLP_Win10GC,RPL-P_4SDC1,RPLP_SV1DC1,RPLP_Win10DC1,RPL-P_3SDC2,RPLP_SV1DC2,RPLP_Win10DC2,RPL-P_2SDC4,RPL-S_ 5SGC1,RPLS_Win10GC,RPLS_SV1GC,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Hx_SV1GC,RPLHx_Win10GC,RPL-SBGA_4SC,RPL-SBGA_3SC,RPL-SBGA_2SC1,RPL-SBGA_2SC2,RPL-S_2SDC8,RPL-P_2SDC4,RPL-P_2SDC5,RPL-P_2SDC6,ARL_S_IFWI_0.5PSS,RPL_Hx-R-GC,RPL_Hx-R-DC1,RPL-S_2SDC9,RPL-P_DC7,RPL-SBGA_DC3</t>
  </si>
  <si>
    <t>Verify Local USB Keyboard and mouse functionality during USB-R session</t>
  </si>
  <si>
    <t>CSS-IVE-131351</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</si>
  <si>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CNL_U20_GT0_PV,CNL_U22_PV,CNL_Y22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</si>
  <si>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MEBx</t>
  </si>
  <si>
    <t>Local keyboard should work properly in BIOS when USB-r session established .</t>
  </si>
  <si>
    <t>bios.arrowlake,bios.lunarlake,bios.meteorlake,bios.raptorlake,bios.rocketlake,bios.tigerlake,ifwi.alderlake,ifwi.arrowlake,ifwi.lunarlake,ifwi.meteorlake,ifwi.raptorlake,ifwi.rocketlake</t>
  </si>
  <si>
    <t>verifying Local USB Keyboard and mouse functionality during USB-R session.</t>
  </si>
  <si>
    <t>UDL2.0_ATMS2.0,IFWI_TEST_SUITE,ADL/RKL/JSL,Delta_IFWI_BIOS,RKL-S X2_(CML-S+CMP-H)_S102,RKL-S X2_(CML-S+CMP-H)_S62,MTL_Test_Suite,IFWI_SYNC,MTL_S_MASTER,RPL_S_MASTER,RPL_P_MASTERIFWI_COVERAGE_DELTA,ADL-S_4SDC1,ADL-S_4SDC2,ADL-S_4SDC4,RPLSGC1,RPLSGC2,RPL_S_MASTER,RPL-S_2SDC3,RKL_S_X1_2*2SDC,RKL_S_X1_4SDC,ADL-M_5SGC1,ADL-P_4SDC2,ADL_SBGA_5GC, ADL_SBGA_3DC4,RPL-S_4SDC1,RPL-S_2SDC9,RPL-S_3SDC1,RPL-S_2SDC3,ARL_S_MASTER,ARL_PX_MASTER,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</si>
  <si>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</si>
  <si>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</si>
  <si>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</si>
  <si>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</si>
  <si>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</si>
  <si>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</si>
  <si>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ifwi.alderlake,ifwi.arrowlake,ifwi.jasperlake,ifwi.lunarlake,ifwi.meteorlake,ifwi.raptorlake,ifwi.rocketlake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</si>
  <si>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</si>
  <si>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SV1GC,RPLP_Win10GC,RPL-P_5SGC2,RPL-P_4SDC1,RPLP_SV1DC1,RPLP_Win10DC1,RPL-P_3SDC2,RPLP_SV1DC2,RPLP_Win10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SV1GC,RPLS_Win10GC,RPLS_SV1DC,RPL-S_3SDC1,RPL-S_2SDC1,RPL-S_2SDC2,RPL-S_2SDC7,RPL-S_2SDC3,RPL-S_2SDC4,ADL_SBGA_3SDC1,RPL_Px_PO_P2,RPL_SBGA_IFWI_PO_Phase2,MTL_IFWI_CBV_PCHC,RPL_P_PO_P2,RPL-SBGA_5SC,RPL-SBGA_4SC,RPLHx_SV1GC,RPLHx_Win10GC,RPL-SBGA_DC3,RPL-SBGA_3SC,ARL_Px_IFWI_CI,MTLSGC1, MTLSDC4,MTLSDC2,MTLSDC1,MTLSDC5,MTLSDC3,MTL_IFWI_MEBx</t>
  </si>
  <si>
    <t>Verify Wired LAN information under Intel Manageability and security status tool in OS</t>
  </si>
  <si>
    <t>fw.ifwi.csme</t>
  </si>
  <si>
    <t>CSS-IVE-131449</t>
  </si>
  <si>
    <t>ADL-S_ADP-S_SODIMM_DDR5_1DPC_Alpha,ADL-S_ADP-S_UDIMM_DDR5_1DPC_PreAlpha,RKL_S61_CMPH_Xcomp_DDR4_POE,RKL_S61_TGPH_Native_DDR4_RS6_Alpha,RKL_S61_TGPH_Native_DDR4_POE,RKL_S61_TGPH_Native_DDR4_RS7_PV,RKL_S81_TGPH_Native_DDR4_RS6_Alpha,RKL_S81_TGPH_Native_DDR4_RS7_Beta,RKL_S81_TGPH_Native_DDR4_RS7_PV,RKL_Simics_VP_PSS1.0,RKL_Simics_VP_PSS1.1,TGL_ H81_RS4_Alpha,TGL_ H81_RS4_Beta,TGL_ H81_RS4_PV,TGL_H81_19H2_RS6_PreAlpha,TGL_Simics_VP_RS2_PSS1.0,TGL_Simics_VP_RS2_PSS1.1,TGL_Simics_VP_RS4_PSS1.0 ,TGL_Simics_VP_RS4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ADL-P_ADP-LP_DDR4_ALPHA,ADL-P_ADP-LP_DDR4_BETA,ADL-P_ADP-LP_DDR4_PV,ADL-P_ADP-LP_DDR4_PreAlpha</t>
  </si>
  <si>
    <t>MEBx,vPRO</t>
  </si>
  <si>
    <t>Added TC for ICL program based on following request : Please check if we have sufficient coverage leveraging this Tool for Manageability and Security Status.
Refereed DOC: 574536_ICL_Intel_Management_and_Security_Status_Application__UG_Rev0p6.pdf</t>
  </si>
  <si>
    <t>"Advanced " Tab should displayed in Intel Management GUI, Under this tab "Network information tab" should list with the network information.</t>
  </si>
  <si>
    <t>ICL-ArchReview-PostSi,UDL2.0_ATMS2.0,OBC-ICL-PCH-CSME-Manageability-MEBx,OBC-TGL-PCH-CSME-Manageability-MEBx,MTL_Test_Suite,IFWI_SYNC,IFWI_TEST_SUITEIFWI_COVERAGE_DELTA,RPLSGC1,RPLSGC2,ADL-P_4SDC2,ADL_SBGA_5GC, ADL_SBGA_3DC4,RPL-S_4SDC1,RPL-S_2SDC9, RPL-S_3SDC2, RPL-S_2SDC3,MTL_IFWI_CBV_CSME,MTL_IFWI_CBV_GBe,RPL-SBGA_5SC,MTLSDC2,LNLM3SDC2,MTLSGC1,MTLSDC1,LNLM5SGC, LNLM3SDC2, LNLM2SDC7,RPLS_SV1GC, RPLS_Win10GC</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</si>
  <si>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</si>
  <si>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</si>
  <si>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</si>
  <si>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</si>
  <si>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</si>
  <si>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</si>
  <si>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</si>
  <si>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</si>
  <si>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</si>
  <si>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</si>
  <si>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</si>
  <si>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</si>
  <si>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</si>
  <si>
    <t>Verify SUT ability to Start Storage Redirection Session over Wireless LAN post Sx cycle</t>
  </si>
  <si>
    <t>CSS-IVE-131526</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</si>
  <si>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</si>
  <si>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AMT,MEBx,S-states,USB2.0,WiFi</t>
  </si>
  <si>
    <t>TGL: 220195329,220816542</t>
  </si>
  <si>
    <t>Server should be able to establish Storage Redirection session with the SUT without errors/exceptions post Sx cycle over wireless LAN </t>
  </si>
  <si>
    <t>bios.raptorlake,bios.rocketlake,ifwi.alderlake,ifwi.arrowlake,ifwi.lunarlake,ifwi.meteorlake,ifwi.raptorlake,ifwi.rocketlake</t>
  </si>
  <si>
    <t>This test will verify SUT ability to Start Storage Redirection Session over Wireless LAN post Sx cycle</t>
  </si>
  <si>
    <t>TGL_RFR,ICL-ArchReview-PostSi,ICL_RFR,TGL_NEW,UDL2.0_ATMS2.0,OBC-CNL-PCH-CSME-Manageability-MEBx,OBC-CFL-PCH-CSME-Manageability-MEBx,OBC-ICL-PCH-CSME-Manageability-MEBx,OBC-TGL-PCH-CSME-Manageability-MEBx,IFWI_TEST_SUITE,ADL/RKL/JSL,RKL-S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X2_(CML-S+CMP-H)_S62,MTL_Test_Suite,IFWI_SYNC,IFWI_COVERAGE_DELTA,RPLSGC1,RPLSGC2,ADLMLP4x,ADL-P_5SGC1,RKL_S_X1_4SDC,RKL_S_X1_2*2SDC,ADL-M_5SGC1,ADL-P_4SDC2,RPL-S_3SDC1,ADL_SBGA_5GC, RPL-S_4SDC1,RPL-S_2SDC3,MTL_IFWI_CBV_PMC,MTL_IFWI_CBV_CSME,RPL-SBGA_5SC,,RPL-P_5SGC1,RPL-P_2SDC3,,MTLSDC2,RPL_Hx-R-GC,LNLM5SGC,LNLM3SDC2,MTLSDC2,RPL_Hx-R-GC,LNLM5SGC, LNLM2SDC7,RPL-P_DC7, RPL-SBGA_DC3,RPLP_SV1GC, RPLP_Win10GC,RPLP_SV1DC1,RPLP_Win10DC1,RPLHx_SV1GC,RPLHx_Win10GC</t>
  </si>
  <si>
    <t>Verify SUT ability to Start Storage Redirection Session over Wireless LAN post CMS cycle</t>
  </si>
  <si>
    <t>CSS-IVE-131529</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</si>
  <si>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</si>
  <si>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AMT,MEBx,MoS (Modern Standby),USB2.0,WiFi</t>
  </si>
  <si>
    <t>TGL: 220195329,220816542
ADL:2202738369
2202744491</t>
  </si>
  <si>
    <t>Server should be able to establish Storage Redirection session with the SUT without errors/exceptions post CMS cycle over wireless LAN </t>
  </si>
  <si>
    <t>This test will verify SUT ability to Start Storage Redirection Session over Wireless LAN post CMoS cycle</t>
  </si>
  <si>
    <t>TGL_RFR,ICL-ArchReview-PostSi,ICL_RFR,TGL_NEW,UDL2.0_ATMS2.0,OBC-CNL-PCH-CSME-Manageability-MEBx,OBC-CFL-PCH-CSME-Manageability-MEBx,OBC-ICL-PCH-CSME-Manageability-MEBx,OBC-TGL-PCH-CSME-Manageability-MEBx,IFWI_TEST_SUITE,ADL/RKL/JSL,Delta_IFWI_BIOS,RKL-S X2_(CML-S+CMP-H)_S102,RKL-S X2_(CML-S+CMP-H)_S62,MTL_Test_Suite,IFWI_SYNC,IFWI_COVERAGE_DELTA,RPLSGC1,RPLSGC2,ADLMLP4x,ADL-P_5SGC1,RKL_S_X1_4SDC,RKL_S_X1_2*2SDC,ADL-M_5SGC1,ADL-P_4SDC2,RPL-S_4SDC1, RPL-S_3SDC1, RPL-S_2SDC3,ADL_SBGA_5GC, ADL_SBGA_3DC4, RPL-S_3SDC1,MTL_IFWI_QAC,MTL-M_5SGC1,MTL-M_3SDC3,MTL-M_2SDC4,MTL-M_2SDC4,MTL-M_2SDC5,MTL-M_2SDC6,MTL_IFWI_CBV_PMC,MTL_IFWI_CBV_CSME,RPL-SBGA_5SC,,RPL-P_5SGC1,RPL-P_2SDC3,,MTLSDC2,RPL_Hx-R-GC,LNLM5SGC,MTLSDC2,RPL_Hx-R-GC,LNLM5SGC, LNLM2SDC7,RPL-P_DC7, RPL-SBGA_DC3,RPLP_SV1GC, RPLP_Win10GC,RPLP_SV1DC1,RPLP_Win10DC1,RPLHx_SV1GC,RPLHx_Win10GC</t>
  </si>
  <si>
    <t>Verify WLAN connectivity when an active AMT session established over WiAMT</t>
  </si>
  <si>
    <t>CSS-IVE-131544</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</si>
  <si>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</si>
  <si>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AMT,MEBx,UEFI,vPRO,WiFi</t>
  </si>
  <si>
    <t>Tc added based on Preboot Wifi interop POR
RKL:1604353929</t>
  </si>
  <si>
    <t>All the steps should pass as per expected result.</t>
  </si>
  <si>
    <t>This TC is to verify in case there is an active AMT session over WiAMT, WiAMTdriver will get the priority and will control the WLAN NIC. In others cases, the UEFI driver (in case that UEFI is initiated ), the UEFI driver will get the priority and will control the WLAN NIC</t>
  </si>
  <si>
    <t>ICL-ArchReview-PostSi,ICL_RFR,UDL2.0_ATMS2.0,OBC-CNL-PCH-CSME-Manageability-MEBx,OBC-CFL-PCH-CSME-Manageability-MEBx,OBC-ICL-PCH-CSME-Manageability-MEBx,OBC-TGL-PCH-CSME-Manageability-MEBx,IFWI_TEST_SUITE,ADL/RKL/JSL,RKL-S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X2_(CML-S+CMP-H)_S62,MTL_Test_Suite,IFWI_SYNC,IFWI_COVERAGE_DELTA,RPLSGC1,RPLSGC2,ADLMLP4x,ADL-P_5SGC1,RKL_S_X1_2*2SDC,RKL_S_X1_4SDC,RPL_S_MASTER,ADL_SBGA_5GC, ADL_SBGA_3DC4,RPL-S_4SDC1, RPL-S_3SDC1, RPL-S_2SDC3, RPL-S_3SDC1,MTL_IFWI_QAC,MTL-M_5SGC1,MTL-M_3SDC3,MTL-M_2SDC4,MTL-M_2SDC5,MTL-M_2SDC6,MTL_IFWI_CBV_ISH,MTL_IFWI_CBV_CSME,MTL IFWI_Payload_Platform-Val,RPL-SBGA_5SC,,RPL-P_5SGC1,RPL-P_2SDC3,,MTLSDC2,RPL_Hx-R-GC,LNLM5SGC,MTLSDC2,RPL_Hx-R-GC,MTL_IFWI_AMT,LNLM2SDC7,RPL-P_DC7, RPL-SBGA_DC3,RPLP_SV1GC, RPLP_Win10GC, RPLP_SV1DC1, RPLP_Win10DC1,RPLP_SV1DC2,RPLP_Win10DC2,RPLHx_SV1GC,RPLHx_Win10GC</t>
  </si>
  <si>
    <t>Ensure that the system boots with all Bootguard profiles ifwi</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</si>
  <si>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</si>
  <si>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</si>
  <si>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</si>
  <si>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</si>
  <si>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</si>
  <si>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</si>
  <si>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</si>
  <si>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</si>
  <si>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</si>
  <si>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SV1GC,RPLP_Win10GC,RPL-P_4SDC1,RPLP_SV1DC1,RPLP_Win10DC1,RPL-P_2SDC3,RPL-P_3SDC2,RPLP_SV1DC2,RPLP_Win10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SV1GC,RPLS_Win10GC,RPLS_SV1DC,RPL-S_3SDC1,RPL-S_2SDC1,RPL-S_2SDC2,RPL-S_2SDC7,RPL-S_2SDC3,RPL-S_2SDC4,LNL_M_IFWI_PSS,MTL_IFWI_CBV_CSME,RPL-SBGA_5SC,RPL-SBGA_4SC,RPLHx_SV1GC,RPLHx_Win10GC,RPL-SBGA_3SC,RPL-SBGA_2SC1,RPL-SBGA_2SC2,ARL_S_IFWI_0.8PSS,RPL-SBGA_DC3</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</si>
  <si>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</si>
  <si>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</si>
  <si>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</si>
  <si>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</si>
  <si>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</si>
  <si>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</si>
  <si>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</si>
  <si>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SV1GC,RPLP_Win10GC,RPL-P_4SDC1,RPLP_SV1DC1,RPLP_Win10DC1,RPL-P_3SDC2,RPLP_SV1DC2,RPLP_Win10DC2,RPL-P_2SDC4,RPL-S_ 5SGC1,RPLS_Win10GC,RPLS_SV1GC,RPL-S_4SDC1,RPL-S_3SDC1,RPL-S_4SDC2,RPL-S_2SDC1,RPL-S_2SDC2,RPL-S_2SDC3,MTL_IFWI_BAT,ADL_SBGA_5GC,ADL_SBGA_3DC1,ADL_SBGA_3DC2,ADL_SBGA_3DC3,ADL_SBGA_3DC4,ADL-M_3SDC1,ADL-M_3SDC2,ADL-M_2SDC1,ADL-M_2SDC2,RPL-P_3SDC3,RPL-P_PNP_GC,ADL_SBGA_3SDC1,MTL_IFWI_QAC,MTL_IFWI_CBV_ACE FW,MTL_IFWI_CBV_TBT,MTL_IFWI_CBV_EC,MTL_IFWI_CBV_IOM,ADL_N_IFWI_5SGC1,ADL_N_IFWI_4SDC1,ADL_N_IFWI_3SDC1,ADL_N_IFWI_2SDC2,ADL_N_IFWI_2SDC3,ADL_N_IFWI_IEC_IOM,ARL_Px_IFWI_CI,ARL_S_IFWI_0.8PSS,MTL_S_IFWI_ACE_Payload,MTLSDC1,MTLSDC2, MTLSDC3,RPL-P_5SGC1,RPLP_SV1GC,RPLP_Win10GC,RPL_Hx-R-GC,RPL_Hx-R-DC1,RPL-P_DC7,RPL-S_2SDC9</t>
  </si>
  <si>
    <t>Verify basic functionality of M.2 SSD connected over the PCIe slot</t>
  </si>
  <si>
    <t>CSS-IVE-131767</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</si>
  <si>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</si>
  <si>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PCIe Gen3x2 and Gen3x4 NVMe</t>
  </si>
  <si>
    <t>Scenario added from IFWI mandatory check list
BC-RQTBC-14274</t>
  </si>
  <si>
    <t>NVMe SSD should work fine without any other system issues</t>
  </si>
  <si>
    <t> Functionality of M.2 SSD connected over the PCIe slot  should work fine without any other system issues</t>
  </si>
  <si>
    <t>ICL-ArchReview-PostSi,UDL_2.0,UDL_ATMS2.0,UDL2.0_ATMS2.0,ICL_RVPC_NA,OBC-CFL-PCH-PCIe-IO-storage_Optane_SATA,OBC-CNL-PCH-PCIe-IO-storage_Optane_SATA,OBC-ICL-PCH-PCIe-IO-storage_Optane_SATA,OBC-TGL-PCH-PCIe-IO-storage_Optane_SATA,CML_DG1,RKL_S_PO_Phase3_IFWI,RKL_POE,RKL_U_PO_Phase3_IFWI,IFWI_TEST_SUITE,IFWI_PO,RKL_Native_PO,RKL_Xcomp_PO,ADL/RKL/JSL,Phase_3,MTL_Test_Suite,IFWI_SYNC,IFWI_FOC_BAT,ADL_N_IFWI,IFWI_FOC_BAT_EXTIFWI_COVERAGE_DELTA,RPLSGC1,RPLSGC2,ADLMLP4x,ADL-P_5SGC1,ADL-P_5SGC2,RPL-Px_5SGC1, ,RPL-Px_4SDC1,RPL-Px_3SDC2,RPL-P_5SGC1,,RPL-P_4SDC1,RPL-P_3SDC2,,RPL-S_2SDC4,RPL-S_ 5SGC1, RPL-S_4SDC1, RPL-S_4SDC2, RPL-S_2SDC2, RPL-S_2SDC3,RPL_S_IFWI_PO_Phase3,MTL_IFWI_BAT, ADL_SBGA_5GC,ADL_SBGA_3SDC1,RPL_Px_PO_P3,MTL-M_5SGC1,MTL-M_4SDC2,MTL-M_2SDC6,MTL_IFWI_IAC_PCHC,RPL_SBGA_IFWI_PO_Phase3,MTL_IFWI_CBV_BIOS,ADL_N_IFWI_4SDC1,ADL_N_IFWI_2SDC1,ADL_N_IFWI_IEC_PCHC,MTL-P_5SGC1, MTL-P_4SDC1 ,MTL-P_4SDC2 ,MTL-P_3SDC3 ,MTL-P_3SDC4,RPL_P_PO_P3,RPL-Px_4SP2, RPL-Px_2SDC1,MTLSGC1,MTLSDC1,MTLSDC3,MTLSDC4,MTLSDC6,LNLM5SGC,LNLM4SDC1,LNLM3SDC2,RPLS_SV1GC,RPLS_Win10GC,RPLS_SV1DC,RPLP_SV1GC,RPLP_Win10GC,RPLP_SV1DC1,RPLP_Win10DC1RPLP_SV1DC2,RPLP_Win10DC2</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</si>
  <si>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</si>
  <si>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</si>
  <si>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</si>
  <si>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</si>
  <si>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</si>
  <si>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</si>
  <si>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</si>
  <si>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 RPL-S_ 5SGC1, RPL-S_4SDC1, RPL-S_4SDC2, RPL-S_3SDC1, RPL-S_2SDC1, RPL-S_2SDC2, RPL-S_2SDC3, RPL-S_2SDC7, RPL-S_2SDC8,, RPL_Hx-R-GC, RPL_Hx-R-DC1, LNLM5SGC, LNLM4SDC1, LNLM3SDC3, LNLM3SDC4, LNLM3SDC5, LNLM2SDC6, LNLM2SDC7, LNLM3SDC2,RPL-S_ 5SGC1, RPL-S_4SDC1, RPL-S_4SDC2, RPL-S_3SDC1, RPL-S_2SDC1, RPL-S_2SDC2, RPL-S_2SDC7, RPL-S_2SDC8, RPL-S_2SDC9, RPL-S_ 5SGC1, RPL-S_4SDC1, RPL-S_4SDC2, RPL-S_3SDC1, RPL-S_2SDC1, RPL-S_2SDC2, RPL-S_2SDC3, RPL-S_2SDC7, RPL-S_2SDC8, RPL-S_2SDC9,RPL-SBGA_DC3,RPLS_SV1GC,RPLS_Win10GC,RPLS_SV1DC,RPLHx_SV1GC,RPLHx_Win10GC,RPLP_SV1GC,RPLP_Win10GC,RPLP_SV1DC1,RPLP_Win10DC1,RPLP_SV1DC2,RPLP_Win10DC2</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</si>
  <si>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</si>
  <si>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</si>
  <si>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</si>
  <si>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</si>
  <si>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</si>
  <si>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</si>
  <si>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</si>
  <si>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</si>
  <si>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</si>
  <si>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X2_(CML-S+CMP-H)_S62,MTL_Test_Suite,IFWI_SYNC,Automation_Inproduction,ADL_N_IFWIIFWI_COVERAGE_DELTA,RPLSGC1,RPLSGC2,ADLMLP4x,RPL_S_MASTER,RPL-S_5SGC1,RPL-S_4SDC1,RPL-S_2SDC9,RPL-S_3SDC1,RPL-S_2SDC1,RPL-S_2SDC2,RPL-S_2SDC3,RPL-S_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RPL-SBGA_2SC2,MTLSDC1,MTLSDC2,RPL_Hx-R-GC,MTLSDC4,MTL_IFWI_MEBx,RPL_Hx-R-GC,RPL_Hx-R-DC1,LNLM5SGC, LNLM3SDC2, LNLM2SDC7,LNLM5SGC, LNLM4SDC1, LNLM3SDC2, LNLM3SDC3, LNLM3SDC4, LNLM3SDC5, LNLM2SDC6, LNLM2SDC7,RPL-P_DC7, RPL-SBGA_DC3,RPLP_SV1GC, RPLP_Win10GC, RPLP_SV1DC1, RPLP_Win10DC1,RPLP_SV1DC2,RPLP_Win10DC2,RPLS_SV1GC, RPLS_Win10GC,RPLS_SV1GC, RPLS_Win10GC, RPLS_SV1DC,RPLHx_SV1GC,RPLHx_Win10GC</t>
  </si>
  <si>
    <t>Verify firmware upgrade and downgrade for ME and PMC combination payloads from OS</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</si>
  <si>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</si>
  <si>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</si>
  <si>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</si>
  <si>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</si>
  <si>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</si>
  <si>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</si>
  <si>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</si>
  <si>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X2_(CML-S+CMP-H)_S62,IFWI_SYNC,ADL_N_IFWI,RPLSGC1,RPLSGC2,IFWI_COVERAGE_DELTA,IFWI_FOC_BAT,ADLMLP4x,ADL-P_5SGC1,ADL-P_5SGC2,ADL-M_5SGC1,RPL-S_5SGC1,RPL-S_4SDC1,RPL-S_2SDC9,RPL-S_3SDC1,RPL-S_3SDC2,RPL-S_2SDC1,RPL-S_2SDC2,RPL-S_2SDC3,MTL_IFWI_BAT,ADL_SBGA_5GC,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RPL-SBGA_2SC2,MTLSDC1,MTLSDC2,RPL_Hx-R-GC,MTLSDC4,MTLSDC6,RPL_Hx-R-GC,RPL_Hx-R-DC1,LNLM5SGC, LNLM3SDC2, LNLM2SDC7,LNLM5SGC, LNLM4SDC1, LNLM3SDC2, LNLM3SDC3, LNLM3SDC4, LNLM3SDC5, LNLM2SDC6, LNLM2SDC7,RPL-P_DC7, RPL-SBGA_DC3,RPLP_SV1GC, RPLP_Win10GC, RPLP_SV1DC1, RPLP_Win10DC1,RPLP_SV1DC2,RPLP_Win10DC2,RPLS_SV1GC, RPLS_Win10GC,RPLS_SV1GC, RPLS_Win10GC, RPLS_SV1DC,RPLHx_SV1GC,RPLHx_Win10GC</t>
  </si>
  <si>
    <t>Verify KVM session can be established</t>
  </si>
  <si>
    <t>CSS-IVE-131920</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</si>
  <si>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UY42_PO,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LP4x_ALPHA,ADL-P_ADP-LP_LP4x_BETA,ADL-P_ADP-LP_LP4x_PV,ADL-P_ADP-LP_L4X_PreAlpha,ADL-P_ADP-LP_DDR4_PreAlpha</t>
  </si>
  <si>
    <t>BC-RQTBC-8351, BC-RQTBC-12590,BC-RQTBC-12591
TGL: BC-RQTBCTL-879 
RKL: 2203202996,2203202993
ADL:2205034736,1607811121</t>
  </si>
  <si>
    <t>KVM session should be running without any errors.
SUT keyboard, video and mouse features should be accessible from the server</t>
  </si>
  <si>
    <t>bios.alderlake,bios.amberlake,bios.arrowlake,bios.cannonlake,bios.coffeelake,bios.cometlake,bios.kabylake,bios.kabylake_g,bios.kabylake_r,bios.kabylake_x,bios.lunarlake,bios.meteorlake,bios.raptorlake,bios.rocketlake,bios.skylake,bios.tigerlake,bios.whiskeylake,ifwi.alderlake,ifwi.arrowlake,ifwi.lunarlake,ifwi.meteorlake,ifwi.raptorlake,ifwi.rocketlake</t>
  </si>
  <si>
    <t>bios.lunarlake,bios.meteorlake,bios.raptorlake,ifwi.alderlake,ifwi.raptorlake,ifwi.rocketlake</t>
  </si>
  <si>
    <t xml:space="preserve">
KVM (Keyboard, Video, Mouse) is a ME redirecttion feature, where the SUT's Keyboard, Video and  Mouse  can be controlled from a remote machine.
This testcase also covers setup for Client and Host systems required as part of testcase execution for all other ME testcases
Please note in SKL, ME FW SKUs are no more recognized based on CS ME FW Size instead are referred to as Consumer or Corporate SKU's. ME Corporate SKU(5MB) ME Consumer SKU (1.5MB)
Ref: https://vthsd.intel.com/hsd/clientsw/default.aspx#dcn/default.aspx?dcn_id=2503429
Steps:
1.Open KVMControlApplication.exe from the server system and apply the settings as per the above setup steps
2.Set start Session to Redirection Port (default Port# ) ; Click "Start Session" to verify if display (Video)from SUT is accessible
3. Move the mouse and press any Keyboard key in the server; Verify if the SUT mouse and keyboard can be controlled from the server
Expected Result:
Server should be able to control SUT mouse and keyboard
 </t>
  </si>
  <si>
    <t>CSE,CFL-PRDtoTC-Mapping,BIOS_EXT_BAT,UDL2.0_ATMS2.0,TGL_IFWI_PO_P3,IFWI_TEST_SUITE,ADL/RKL/JSL,COMMON_QRC_BAT,Delta_IFWI_BIOS,RKL-S X2_(CML-S+CMP-H)_S102,RKL-S X2_(CML-S+CMP-H)_S62,MTL_Test_Suite,IFWI_SYNC,MTL_S_MASTER,RPL_S_MASTER,IFWI_FOC_BATIFWI_COVERAGE_DELTA,ADL-S_4SDC2,ADL-S_4SDC4,RPLSGC1,RPLSGC2,RPL-S_2SDC3,MTL_IFWI_Sanity,RKL_S_X1_4SDC,RKL_S_X1_2*2SDC,ADL-M_5SGC1,MTL_P_MASTER,MTL_M_MASTER,LNL_S_MASTER,LNL_P_MASTER,LNL_M_MASTER,MTL_N_MASTER,ADL-P_3SDC3,RPL_S_BackwardComp,NA_4_FHF,ADL_SBGA_5GC,ADL_SBGA_3DC4,RPL-S_4SDC1,RPL-S_2SDC9,RPL-S_3SDC1,ARL_P_MASTER,ARL_PX_MASTER,ARL_S_MASTER,TGL_NEW,IFWI_COVERAGE_DELTA,ADL_M_TS,ADLMLP4x,ADL-P_4SDC2,ADL-S_ 5SGC_1DPC,MTL_IFWI_QAC,MTL-M_5SGC1,MTL-M_3SDC3,MTL-M_2SDC4,MTL-M_2SDC5,MTL-M_2SDC6,MTL_IFWI_IAC_CSE,MTL_IFWI_CBV_ISH,MTL_IFWI_CBV_CSME,RPL-SBGA_5SC,MTL-P_5SGC1,MTL-P_3SDC4,MTL-P_2SDC6,RPL-P_5SGC1,RPL-P_2SDC3,RPL-P_3SDC2,MTL-P_IFWI_PO,MTLSDC1,MTLSDC2,RPL_Hx-R-GC,LNLM5SGC,LNLM3SDC2,LNLM5SGC,LNLM3SDC2,MTLSGC1,MTLSDC1,MTLSDC2,RPL_Hx-R-GC,MTL_IFWI_MEBx,LNLM5SGC, LNLM3SDC2, LNLM2SDC7,RPL-P_DC7, RPL-SBGA_DC3,RPLP_SV1GC, RPLP_Win10GC, RPLP_SV1DC1, RPLP_Win10DC1,RPLP_SV1DC2,RPLP_Win10DC2,RPLS_SV1GC, RPLS_Win10GC,RPLHx_SV1GC,RPLHx_Win10GC</t>
  </si>
  <si>
    <t>Verfiy that the Active Management Technology (AMT) reflects correct state of Enabled or Disabled depending upon MEBX</t>
  </si>
  <si>
    <t>CSS-IVE-131932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</si>
  <si>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</si>
  <si>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BC-RQTBC-12671
BC-RQTBC-14573
TGL: BC-RQTBCTL-926
RKL: 2203203082,2203203167</t>
  </si>
  <si>
    <t> Active Management Technology (AMT) reflects correct state of Enabled or Disabled depending upon MEBX</t>
  </si>
  <si>
    <t>bios.arrowlake,bios.lunarlake,bios.meteorlake,bios.raptorlake,bios.tigerlake,ifwi.alderlake,ifwi.arrowlake,ifwi.lunarlake,ifwi.meteorlake,ifwi.raptorlake,ifwi.rocketlake</t>
  </si>
  <si>
    <t>bios.lunarlake,bios.meteorlake,bios.raptorlake,ifwi.alderlake,ifwi.meteorlake,ifwi.raptorlake,ifwi.rocketlake</t>
  </si>
  <si>
    <t>This test will verify  Active Management Technology (AMT) reflects correct state of Enabled or Disabled depending upon MEBX
Pre-SI BKM :TGL:http://css-ive.intel.com/UTRDocs/BKM/TGL-2019/TGL-Presilicon-Grammar-BKM.xlsx
 </t>
  </si>
  <si>
    <t>CSE,CFL-PRDtoTC-Mapping,TGL_PSS0.8C,InProdATMS1.0_03March2018,PSE 1.0,IFWI_TEST_SUITE,ADL/RKL/JSL,Delta_IFWI_BIOS,RKL-S X2_(CML-S+CMP-H)_S102,RKL-S X2_(CML-S+CMP-H)_S62,MTL_Test_Suite,IFWI_SYNC,MTL_S_MASTER,RPL_S_MASTER,RPL_P_MASTER,ADL_P_masterIFWI_COVERAGE_DELTA,ADL-S_4SDC1,RPLSGC1,RPLSGC2,ADL-P_5SGC1,ADL_SBGA_5GC, ADL_SBGA_3DC4,RPL-S_4SDC1,RPL-S_2SDC9,RPL-S_3SDC1,RPL-S_2SDC3,ARL_S_MASTER,ARL_PX_MASTER,MTL-M_5SGC1,MTL-M_3SDC3,MTL-M_2SDC4,MTL-M_2SDC5,MTL-M_2SDC6,MTL_IFWI_CBV_CSME,RPL-SBGA_5SC,MTL-P_5SGC1,MTL-P_3SDC4,MTL-P_2SDC6,,RPL-P_5SGC1,RPL-P_2SDC3,,RPL-P_3SDC2,,,MTLSDC1,MTLSDC2,RPL_Hx-R-GC,LNLM5SGC,LNLM3SDC2,,MTLSGC1,MTLSDC1,MTLSDC2,RPL_Hx-R-GC,MTL_IFWI_AMT,LNLM5SGC, LNLM3SDC2, LNLM2SDC7,RPL-P_DC7, RPL-SBGA_DC3,RPLP_SV1GC, RPLP_Win10GC, RPLP_SV1DC1, RPLP_Win10DC1,RPLP_SV1DC2,RPLP_Win10DC2,RPLS_SV1GC, RPLS_Win10GC,RPLHx_SV1GC,RPLHx_Win10GC</t>
  </si>
  <si>
    <t>Verify display in HDMI panel in OS</t>
  </si>
  <si>
    <t>CSS-IVE-132126</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</si>
  <si>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</si>
  <si>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Panels,HDMI</t>
  </si>
  <si>
    <t>BC-RQTBC-1454
BC-RQTBC-15632
TGL HSD ID :220194370
RKL:2203201846</t>
  </si>
  <si>
    <t>HDMI panel should display OS properly</t>
  </si>
  <si>
    <t>Intention of the testcase is to verify HDMI panel display</t>
  </si>
  <si>
    <t>GraCom,CNL-Z0-NoHDMI,ICL_PSS_BAT_NEW,GLK-RS3-10_IFWI,BIOS_BAT_QRC,ICL_BAT_NEW,BIOS_EXT_BAT,InProdATMS1.0_03March2018,PSE 1.0,ICL_RVPC_NA,AML_5W_NA,OBC-CNL-GPU-DDI-Display-HDMI,OBC-CFL-GPU-DDI-Display-HDMI,OBC-ICL-GPU-DDI-Display-HDMI,OBC-TGL-GPU-DDI-Display-HDMI,CML_BIOS_Sanity_CSME12.xx,GLK_ATMS1.0_Automated_TCs,KBLR_ATMS1.0_Automated_TCs,TGL_Focus_Blue_Auto,CML_DG1_Delta,RKL_S_PO_Phase3_IFWI,RKL_POE,RKL_U_PO_Phase3_IFWI,IFWI_TEST_SUITE,RKL_Native_PO,RKL_Xcomp_PO,Phase_2,ADL/RKL/JSL,CML_H_ADP_S_PO,COMMON_QRC_BAT,ADL_Arch_Phase3,Phase_3,MTL_PSS_0.8IFWI_SYNC,Automation_Inproduction,ADL_N_IFWIIFWI_COVERAGE_DELTA,MTL_IFWI_Sanity,ADL-M_5SGC1,ADL-M_3SDC1,RPL-Px_5SGC1,RPL-Px_4SDC1,RPL-P_3SDC2,RPLP_SV1DC2,RPLP_Win10DC2,RPL-P_2SDC4,RPL-P_3SDC3,RPL-P_PNP_GC,RPL-S_4SDC2,RPL-S_2SDC1,RPL-S_2SDC2,RPL-S_2SDC3,RPL-S_2SDC7,RPL_S_IFWI_PO_Phase2,ADL_M_RVP2a,ADL_SBGA_5GC,ADL_SBGA_3DC1,ADL_SBGA_3DC2,ADL_SBGA_3DC3,ADL_SBGA_3DC4,ERB,ADL-M_5SGC1,ADL-M_3SDC1,ADL-M_3SDC2,ADL-M_2SDC1,ADL-M_2SDC2,ADL_P_GC_NA,LNL_M_IFWI_PSS,ADL_SBGA_3SDC1,RPL_Px_PO_P2,RPL_SBGA_IFWI_PO_Phase2,MTL_IFWI_CBV_BIOS,RPL_P_PO_P2,RPL-S_2SDC8,RPL-P_3SDC2,RPLP_SV1DC2,RPLP_Win10DC2,RPL-P_2SDC4,RPL-Px_2SDC1,ARL_Px_IFWI_CI,MTL-P_IFWI_PO,MTLSDC3, MTLSDC4,MTLSDC5,RPL-Px_4SP2,RPL_Hx-R-GC,RPL_Hx-R-DC1,RPL-S_2SDC9</t>
  </si>
  <si>
    <t>Verify display in DP panel in OS</t>
  </si>
  <si>
    <t>CSS-IVE-132127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</si>
  <si>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</si>
  <si>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t>
  </si>
  <si>
    <t>BC-RQTBC-1454
TGL HSD-ES ID 1209951098 
TGL HSD-ES ID 220195266
TGL HSD-ES ID 220194393
BC-RQTBC-15632
RKL:2203201846 , 1209950914</t>
  </si>
  <si>
    <t>DP panel should display OS properly    </t>
  </si>
  <si>
    <t>Intention of the testcase is to verify DP panel display</t>
  </si>
  <si>
    <t>GraCom,ICL_PSS_BAT_NEW,TGL_PSS0.5P,GLK-RS3-10_IFWI,BIOS_BAT_QRC,ICL_BAT_NEW,BIOS_EXT_BAT,InProdATMS1.0_03March2018,PSE 1.0,ICL_RVPC_NA,OBC-CNL-GPU-DDI-Display-DP,OBC-CFL-GPU-DDI-Display-DP,OBC-ICL-GPU-DDI-Display-DP,OBC-TGL-GPU-DDI-Display-DP,CML_BIOS_Sanity_CSME12.xx,GLK_ATMS1.0_Automated_TCs,KBLR_ATMS1.0_Automated_TCs,TGL_Focus_Blue_Auto,RKL_S_PO_Phase3_IFWI,RKL_POE,RKL_U_PO_Phase3_IFWI,IFWI_TEST_SUITE,RKL_Native_PO,RKL_Xcomp_PO,Phase_2,ADL/RKL/JSL,CML_H_ADP_S_PO,COMMON_QRC_BAT,ADL_Arch_Phase3,Phase_3,MTL_Test_Suite,MTL_PSS_0.8IFWI_SYNC,Automation_Inproduction,ADL_N_IFWI,IFWI_COVERAGE_DELTA,ADLMLP4x,ADL-P_5SGC1,ADL-P_5SGC2,MTL_IFWI_Sanity,ADL-M_5SGC1,ADL-M_3SDC2,RPL-Px_5SGC1,RPL-Px_4SDC1,RPL-S_5SGC1,RPL-S_4SDC1,RPL-S_4SDC2,RPL-S_2SDC2,RPL-S_2SDC3,RPL_S_IFWI_PO_Phase2,ADL_M_RVP2a,ADL_SBGA_5GC,ADL_SBGA_3DC1,ADL_SBGA_3DC2,ADL_SBGA_3DC3,ADL_SBGA_3DC4,ERB,ADL-M_3SDC1,ADL-M_2SDC1,ADL-M_2SDC2,RPL-P_4SDC1,RPLP_SV1DC1,RPLP_Win10DC1,RPL-P_3SDC2,RPLP_SV1DC2,RPLP_Win10DC2,RPL-P_3SDC3,RPL-P_PNP_GC,LNL_M_IFWI_PSS,ADL_SBGA_3SDC1,RPL_Px_PO_P2,ADL-P_Sanity_GC2_IFWI_New,ADL_P_GC1_NA,RPL_SBGA_IFWI_PO_Phase2,MTL_IFWI_CBV_BIOS,RPL_P_PO_P2,ARL_Px_IFWI_CI,MTL-P_IFWI_PO,ARL_S_IFWI_0.8PSS,MTLSDC4,MTLSDC5,RPL_Hx-R-GC,RPL_Hx-R-DC1</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</si>
  <si>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</si>
  <si>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</si>
  <si>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</si>
  <si>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</si>
  <si>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</si>
  <si>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</si>
  <si>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Win10GC,RPLS_SV1GC,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SV1GC,RPLP_Win10GC,RPL-P_PNP_GC,LNL_M_IFWI_PSS,RPL_Px_PO_P3,MTL_IFWI_QAC,MTL-M_5SGC1,MTL-M_3SDC3,MTL_IFWI_IAC_ACE ROM EXT,RPL_SBGA_IFWI_PO_Phase3,MTL_IFWI_CBV_ACE FW,ADL_N_IFWI_5SGC1,ADL_N_IFWI_4SDC1,ADL_N_IFWI_3SDC1,ADL_N_IFWI_2SDC2,ADL_N_IFWI_2SDC3,RPL_P_PO_P3,RPL-SBGA_5SC,RPLHx_SV1GC,RPLHx_Win10GC,RPL-S_2SDC8,RPL-Px_2SDC1,ARL_S_IFWI_0.8PSS,,RPL-Px_2SDC1,RPL_Hx-R-GC,RPL_Hx-R-DC1</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</si>
  <si>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</si>
  <si>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</si>
  <si>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</si>
  <si>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</si>
  <si>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</si>
  <si>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</si>
  <si>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</si>
  <si>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Hx_SV1GC,RPLHx_Win10GC,RPL-SBGA_4SC,RPL-SBGA_3SC,RPL-SBGA_2SC1,RPL-SBGA_2SC2,RPL_Hx-R-GC,RPL-SBGA_DC3</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</si>
  <si>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</si>
  <si>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</si>
  <si>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</si>
  <si>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</si>
  <si>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</si>
  <si>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</si>
  <si>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MEInfowin64.exe</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</si>
  <si>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</si>
  <si>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2SDC9,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</si>
  <si>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</si>
  <si>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</si>
  <si>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</si>
  <si>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</si>
  <si>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</si>
  <si>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</si>
  <si>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5SGC1,RPL_S_IFWI_PO_Phase3,ADL-M_3SDC2RPL-S_3SDC2,RPL-S_5SGC1,RPL-P_5SGC2,RPL-P_3SDC2,RPL_Px_PO_P3,RPL_SBGA_IFWI_PO_Phase3,RPL_P_PO_P3,RPL-SBGA_5SC,RPL-SBGA_3SC,RPL-SBGA_2SC2,RPL-S_2SDC8,RPL-Px_4SP2,RPL-P_5SGC1,RPL-P_2SDC3,,RPL-SBGA_3SC-2, MTLSGC1, MTLSDC1, MTLSDC4, RPL-P_5SGC1, RPL-P_2SDC3, RPL-S_ 5SGC1, RPL-S_4SDC1, RPL-S_2SDC1, RPL-S_2SDC2, RPL-S_2SDC3, RPL-S_2SDC8, RPL_Hx-R-GC, LNLM3SDC2, LNLM5SGC, LNLM2SDC7, RPL-S_ 5SGC1, RPL-S_4SDC1, RPL-S_2SDC1, RPL-S_2SDC2, RPL-S_2SDC3, RPL-S_2SDC8,RPL-SBGA_DC3,RPLS_SV1GC,RPLS_Win10GC,RPLHx_SV1GC,RPLHx_Win10GC,RPLP_SV1GC,RPLP_Win10GC</t>
  </si>
  <si>
    <t>Verify Audio recording and playback over 3.5mm-Jack-Headset (via Soundwire), pre and post Sx cycle</t>
  </si>
  <si>
    <t>fw.ifwi.bios,fw.ifwi.pchc,fw.ifwi.pmc</t>
  </si>
  <si>
    <t>CSS-IVE-132922</t>
  </si>
  <si>
    <t>ADL-S_ADP-S_SODIMM_DDR5_1DPC_Alpha,ADL-S_ADP-S_UDIMM_DDR5_1DPC_PreAlpha,CFL_H62_RS3_PV,CFL_H62_RS4_PV,CFL_S62_RS4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</si>
  <si>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</si>
  <si>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BC-RQTBC-8504
BC-RQTBC-14193
IceLake-UCIS-349
IceLake-UCIS-720
TGL HSD ES ID:220194376
TGL HSD ES ID:220195239
BC-RQTBC-16198
ADL: 1408256996,1604590079</t>
  </si>
  <si>
    <t>Soundwire BIOS option should be set and read successfully &amp; verify audio play back over on 3.5mm Jack headset</t>
  </si>
  <si>
    <t>Audio play back should be fine over headset with Soundwire option in BIOS</t>
  </si>
  <si>
    <t>IFWI_TEST_SUITE,ADL/RKL/JSL,Delta_IFWI_BIOS,MTL_Test_Suite,IFWI_SYNC,IFWI_FOC_BAT,RPL_S_MASTER,MTL_IFWI_PSS_EXTENDEDIFWI_COVERAGE_DELTA,ADL-P_5SGC1,ADL-M_3SDC1,ADL-M_2SDC2,ADL-P_4SDC2,ADL-P_3SDC3,ADL-P_2SDC4,MTL_S_IFWI_PSS_0.8,RPL-P_4SDC1,RPLP_SV1DC1,RPLP_Win10DC1,RPL-P_3SDC2,RPLP_SV1DC2,RPLP_Win10DC2,RPL-P_3SDC3,RPL-S_4SDC2,RPL-S_2SDC3,ADL_SBGA_3DC,ADL_SBGA_3DC2,RPL-S_3SDC1,MTL_IFWI_FV,LNL_M_IFWI_PSS,ADL_SBGA_3SDC1,ADL_SBGA_3DC4,MTL-M_2SDC4,MTL-M_2SDC5,MTL-M_2SDC6,MTL_IFWI_IAC_ACE ROM EXT,MTL_IFWI_CBV_ACE FW,MTL_IFWI_CBV_PMC,ADL_N_IFWI_5SGC1,ADL_N_IFWI_4SDC1,ADL_N_IFWI_3SDC1,ADL_N_IFWI_2SDC2,ADL_N_IFWI_2SDC3,RPL-SBGA_4SC,ARL_S_IFWI_0.8PSS,RPL-SBGA_4SC</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</si>
  <si>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</si>
  <si>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</si>
  <si>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</si>
  <si>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TGL UCIS: 1405566863
1405566877
1405566891
1405566948
1405566966
1405566985
ADL:1305899510</t>
  </si>
  <si>
    <t>Able to check Crashudump_error_state_registers_dump</t>
  </si>
  <si>
    <t>To verify crashdump error states and Reset reason post crash</t>
  </si>
  <si>
    <t>IFWI_TEST_SUITE,RPL-P_5SGC1,RPLP_SV1GC,RPLP_Win10GC,RPL-P_5SGC2,RPL-P_4SDC1,RPLP_SV1DC1,RPLP_Win10DC1,RPL-P_3SDC2,RPLP_SV1DC2,RPLP_Win10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5SGC1,RPL-S_4SDC1,RPL-S_3SDC2,RPL-S_4SDC2,RPLS_SV1GC,RPLS_Win10GC,RPLS_SV1DC,RPL-S_3SDC1,RPL-S_2SDC1,RPL-S_2SDC2,RPL-S_2SDC7,RPL-S_2SDC3,RPL-S_2SDC4,RPL_Px_PO_P2,RPL_SBGA_IFWI_PO_Phase2,MTL IFWI_Payload_Platform-Val,RPL_P_PO_P2,RPL-SBGA_5SC,RPL-SBGA_4SC,RPLHx_SV1GC,RPLHx_Win10GC,RPL-SBGA_DC3,RPL-SBGA_3SC</t>
  </si>
  <si>
    <t>Verify audio switching from on-board/3.5mm jack speakers to HDMI speakers and vice versa</t>
  </si>
  <si>
    <t>CSS-IVE-132928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</si>
  <si>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C,ICL_Simics_VP_RS1_PSS_0.8P,ICL_Simics_VP_RS1_PSS_1.0C,ICL_Simics_VP_RS1_PSS_1.0P,ICL_Simics_VP_RS2_PSS_1.1,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</si>
  <si>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HDMI,HDMI-Audio</t>
  </si>
  <si>
    <t>BC-RQTBC-10138
IceLake-UCIS-2149 
ADL FR:1604590077,1604590080</t>
  </si>
  <si>
    <t>Ensure that the audio file plays without any issue while switching audio from HDMI to speakers and vice versa.</t>
  </si>
  <si>
    <t xml:space="preserve">
			Verify the Audio test with HDMI display
</t>
  </si>
  <si>
    <t>IFWI_TEST_SUITE,ADL/RKL/JSL,Delta_IFWI_BIOS,MTL_Test_Suite,IFWI_SYNC,ADL_N_IFWIIFWI_COVERAGE_DELTA,ADLMLP4x,ADL-M_5SGC1,ADL-M_3SDC1,RPL-Px_5SGC1,RPL-Px_4SDC1,RPL-P_5SGC1,RPLP_SV1GC,RPLP_Win10GC,RPL-P_3SDC2,RPLP_SV1DC2,RPLP_Win10DC2,RPL-S_ 5SGC1,RPLS_Win10GC,RPLS_SV1GC,RPL-S_4SDC1,RPL-S_4SDC2,RPL-S_2SDC2,RPL-S_2SDC3,ADL_SBGA_5GC,ADL_SBGA_3DC1,ADL_SBGA_3DC2,ADL_SBGA_3DC3,ADL_SBGA_3DC4,ADL-M_5SGC1,ADL-M_3SDC1,ADL-M_3SDC2,ADL-M_2SDC1,ADL-M_2SDC2,MTL_IFWI_FV,RPL-P_3SDC3,RPL-P_PNP_GC,ADL_SBGA_3SDC1,
MTL_IFWI_CBV_ACE FW,ADL_N_IFWI_5SGC1,ADL_N_IFWI_4SDC1,ADL_N_IFWI_3SDC1,ADL_N_IFWI_2SDC2,ADL_N_IFWI_2SDC3,MTLSDC3, MTLSDC4,MTLSDC5,RPL_Hx-R-GC,RPL_Hx-R-DC1,RPL-S_2SDC9</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</si>
  <si>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</si>
  <si>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</si>
  <si>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</si>
  <si>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</si>
  <si>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</si>
  <si>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</si>
  <si>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</si>
  <si>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SV1GC,RPLP_Win10GC,RPL-P_4SDC1,RPLP_SV1DC1,RPLP_Win10DC1,RPL-P_2SDC3,RPL-P_3SDC2,RPLP_SV1DC2,RPLP_Win10DC2,RPL-P_5SGC2,ADL/RKL/JSL,MTL_Test_Suite,IFWI_SYNC,RPL-S_5SGC1,RPL-S_2SDC3,RPL-S_2SDC2,RPL-S_2SDC7,RPL-S_2SDC1,RPL-S_3SDC1,RPL-S_4SDC1,RPL-S_3SDC2,IFWI_COVERAGE_DELTA,RPL-Px_5SGC1,RPL-Px_3SDC1,RPL-S_ 5SGC1,RPL-S_4SDC1,RPL-S_3SDC2,RPL-S_4SDC2,RPLS_SV1GC,RPLS_Win10GC,RPLS_SV1DC,RPL-S_3SDC1,RPL-S_2SDC1,RPL-S_2SDC2,RPL-S_2SDC7,RPL-S_2SDC3,RPL-S_2SDC4,RPL-SBGA_5SC,RPL-SBGA_4SC,RPLHx_SV1GC,RPLHx_Win10GC,RPL-SBGA_DC3,RPL-SBGA_3SC,RPL-SBGA_2SC1,RPL-SBGA_2SC2,MTLSGC1, MTLSDC4,MTLSDC2,MTLSDC1,MTLSDC5,MTLSDC3</t>
  </si>
  <si>
    <t>Verify storage detection and functionality after Sx when connected over PEG 10 slot (X16)</t>
  </si>
  <si>
    <t>CSS-IVE-145732</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</si>
  <si>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</si>
  <si>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M.2 PCIe Gen3x2 and Gen3x4 NVMe,M.2 PCIe Gen4,PCIe-Gen4,PCIe-RST,S-states</t>
  </si>
  <si>
    <t>Devices should be enumerated and functionality after Sx should be fine when connected over X16  PEG 10 slot</t>
  </si>
  <si>
    <t>ifwi.alderlake,ifwi.arrowlake,ifwi.lunarlake,ifwi.meteorlake,ifwi.raptorlake,ifwi.raptorlake_refresh</t>
  </si>
  <si>
    <t>ifwi.alderlake,ifwi.meteorlake,ifwi.raptorlake</t>
  </si>
  <si>
    <t>Intention of the test case is to verify if the storage is detected and functionality after Sx when connected over PEG 10 slot (X16 slot)</t>
  </si>
  <si>
    <t>MTL_Test_Suite,IFWI_SYNC,Automation_Inproduction,IFWI_TEST_SUITEIFWI_COVERAGE_DELTA,RPLSGC1,RPLSGC2,RPL-S_ 5SGC1,RPL-S_2SDC2,RPL-S_2SDC3,RPL-S_2SDC4,ADL_SBGA_5GC,ADL_SBGA_3SDC1,DESKTOP_ONLY,RPL-S_ 5SGC1,RPL-S_4SDC1,RPL-S_4SDC2,RPL-S_3SDC1,RPL-S_2SDC2,RPL-S_2SDC3,RPL-S_2SDC7,MTL_IFWI_CBV_PMC,MTL IFWI_Payload_Platform-Val,MTL-P_5SGC1,MTL-P_4SDC1,MTL-P_4SDC2,MTL-P_3SDC3,MTL-P_3SDC4,RPL-SBGA_4SC,RPL-SBGA_2SC1,RPL-SBGA_2SC2,MTLSGC1,MTLSDC3,MTLSDC4,RPL_Hx-R-GC</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</si>
  <si>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</si>
  <si>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</si>
  <si>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</si>
  <si>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</si>
  <si>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</si>
  <si>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</si>
  <si>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MTL_IFWI_CBV_Straps,RPL-SBGA_5SC,RPL-SBGA_4SC,RPLHx_SV1GC,RPLHx_Win10GC,RPL-SBGA_DC3,RPL-SBGA_3SC,RPL-SBGA_2SC1,RPL-SBGA_2SC2,MTLSGC1, MTLSDC4,MTLSDC2,MTLSDC1,MTLSDC5,MTLSDC3</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</si>
  <si>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</si>
  <si>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</si>
  <si>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</si>
  <si>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RPL-SBGA_5SC,RPL-SBGA_4SC,RPLHx_SV1GC,RPLHx_Win10GC,RPL-SBGA_DC3,RPL-SBGA_3SC,RPL-SBGA_2SC1,RPL-SBGA_2SC2,MTLSGC1, MTLSDC4,MTLSDC2,MTLSDC1,MTLSDC5,MTLSDC3</t>
  </si>
  <si>
    <t>verify Enabling Hyperthreading using FIT tool reflects in BIOS Page</t>
  </si>
  <si>
    <t>FIT tool Hyperthreading enablement should get reflect in BIOS page </t>
  </si>
  <si>
    <t>This testcase is to  verify Hyperthreading enabling using FIT tool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</si>
  <si>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c,RPL-SBGA_5SC,RPL-SBGA_4SC,RPLHx_SV1GC,RPLHx_Win10GC,RPL-SBGA_DC3,RPL-SBGA_3SC,RPL-SBGA_2SC1,RPL-SBGA_2SC2,MTLSGC1, MTLSDC4,MTLSDC2,MTLSDC1,MTLSDC5,MTLSDC3</t>
  </si>
  <si>
    <t>Enable/disable onboard (integrated) LAN using FIT tool</t>
  </si>
  <si>
    <t>fw.ifwi.gbe</t>
  </si>
  <si>
    <t>Onboard LAN should get enabled and disable as per FIT tool setting </t>
  </si>
  <si>
    <t>ifwi.arrowlake,ifwi.lunarlake,ifwi.meteorlake,ifwi.raptorlake,ifwi.raptorlake_refresh</t>
  </si>
  <si>
    <t>This testcase is to enabling and disabling  integrated LAN using FIT tool </t>
  </si>
  <si>
    <t>IFWI_FOC_BAT,IFWI_FOC_BAT_EXT,IFWI_TEST_SUITE,IFWI_Coverage_Delta,RPL-Px_5SGC1,RPL-Px_3SDC1,RPL-S_ 5SGC1,RPL-S_4SDC2,RPL-S_3SDC1,RPL-S_2SDC1,RPL-S_2SDC2,RPL-S_2SDC3,RPL-S_2SDC4,RPL-S-3SDC2,RPL-S_2SDC7,MTL_IFWI_IAC_GBe,MTL-P_5SGC1,MTL-P_4SDC1,MTL-P_4SDC2,MTL-P_3SDC3,MTL-P_3SDC4,MTL-P_2SDC5,MTL-P_2SDC6,RPL-SBGA_2SC2,RPL-SBGA_3SC,RPL-SBGA_5SC,RPL-S_2SDC8,RPL-Px_4SP2,RPL-Px_2SDC1, MTLSGC1, MTLSDC1, MTLSDC4,MTL_IFWI_CBV_GBe, RPL_Hx-R-GC, RPL_Hx-R-DC1, LNLM3SDC2, LNLM5SGC, LNLM2SDC7</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</si>
  <si>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</si>
  <si>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</si>
  <si>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</si>
  <si>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5SGC1,RPL-S_4SDC1,RPL-S_3SDC2,RPL-S_4SDC2,RPLS_SV1GC,RPLS_Win10GC,RPLS_SV1DC,RPL-S_3SDC1,RPL-S_2SDC1,RPL-S_2SDC2,RPL-S_2SDC7,RPL-S_2SDC3,RPL-S_2SDC4,RPL-S_5SGC1,RPL-S_2SDC3,RPL-S_2SDC2,RPL-S_2SDC7,RPL-S_2SDC1,RPL-S_3SDC1,RPL-S_4SDC1,RPL-S_3SDC2,MTL IFWI_Payload_Platform-Val,RPL-SBGA_5SC,RPL-SBGA_4SC,RPLHx_SV1GC,RPLHx_Win10GC,RPL-SBGA_DC3,RPL-SBGA_3SC,RPL-SBGA_2SC1,RPL-SBGA_2SC2</t>
  </si>
  <si>
    <t>Verify that BIOS setup shall not display MEBx options with Intel AMT disabled IFWI</t>
  </si>
  <si>
    <t>CSS-IVE-145629</t>
  </si>
  <si>
    <t>Test case created based on the new implementation for MEBx feature.</t>
  </si>
  <si>
    <t>MEBx Bios options should not list in the BIOS page with AMT disabled IFWI</t>
  </si>
  <si>
    <t>bios.alderlake,bios.arrowlake,bios.lunarlake,bios.meteorlake,bios.raptorlake,ifwi.alderlake,ifwi.arrowlake,ifwi.lunarlake,ifwi.meteorlake,ifwi.raptorlake</t>
  </si>
  <si>
    <t>bios.lunarlake,ifwi.alderlake,ifwi.meteorlake,ifwi.raptorlake</t>
  </si>
  <si>
    <t>With AMT unconfigured IFWI, BIOS shall not provide MEBx options even when corporate IFWI is flashed on V-Pro SKUs</t>
  </si>
  <si>
    <t>RPL_P_MASTER,RPL_M_MASTER,MTL_S_MASTER,MTL_P_MASTER,MTL_M_MASTER,IFWI_TEST_SUITE,IFWI_Coverage_Delta,ADL-S_4SDC2,ADL-S_4SDC3,ADL-S_4SDC4,RPL_S_MASTER,ADL-P_5SGC1,ADL-M_5SGC1,NA_4_FHF,ADL_SBGA_5GC, ADL_SBGA_3DC4,RPL-S_4SDC1,RPL-S_2SDC9,RPL-S_3SDC1,RPL-S_2SDC3,UTR_SYNC,LNL_M_PSS0.8,RPL_S_BACKWARDCOMP,RPL-SBGA_5SC,ARL_PX_MASTER,ARL_S_MASTER,ADL-S_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</si>
  <si>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</si>
  <si>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</si>
  <si>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</si>
  <si>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</si>
  <si>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</si>
  <si>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</si>
  <si>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bios.arrowlake,bios.lunarlake,bios.meteorlake,bios.raptorlake,bios.raptorlake_refresh,ifwi.arrowlake,ifwi.lunarlake,ifwi.meteorlake,ifwi.raptorlake,ifwi.raptorlake_refresh</t>
  </si>
  <si>
    <t>bios.arrowlake,bios.raptorlake,ifwi.meteorlake,ifwi.raptorlake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</si>
  <si>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</si>
  <si>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</si>
  <si>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Win10GC,RPLS_SV1GC,RPL-S_4SDC1,RPL-S_4SDC2,RPL-S_2SDC1,RPL-S_2SDC2,RPL-S_2SDC3,RPL-P_5SGC1,RPLP_SV1GC,RPLP_Win10GC,RPL-P_4SDC1,RPLP_SV1DC1,RPLP_Win10DC1,RPL-P_3SDC2,RPLP_SV1DC2,RPLP_Win10DC2,RPL-P_3SDC3,RPL-P_PNP_GC,RPL-S_2SDC7,IFWI_Coverage_Delta,MTL_IFWI_CBV_IUNIT,MTL_IFWI_CBV_BIOS,MTLSDC3,MTLSDC1,MTLSGC1,RPL_Hx-R-GC,RPL_Hx-R-DC1,MTL_IFWI_IAC_CSE,MTL_IFWI_CBV_CSME</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</si>
  <si>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</si>
  <si>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</si>
  <si>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</si>
  <si>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</si>
  <si>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jasper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</si>
  <si>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</si>
  <si>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</si>
  <si>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utomation_Inproduction,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</si>
  <si>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Status</t>
  </si>
  <si>
    <t>Comments</t>
  </si>
  <si>
    <t>Passed</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</si>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</sst>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18"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117" Type="http://schemas.openxmlformats.org/officeDocument/2006/relationships/revisionLog" Target="revisionLog117.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89" Type="http://schemas.openxmlformats.org/officeDocument/2006/relationships/revisionLog" Target="revisionLog89.xml"/><Relationship Id="rId112" Type="http://schemas.openxmlformats.org/officeDocument/2006/relationships/revisionLog" Target="revisionLog112.xml"/><Relationship Id="rId16" Type="http://schemas.openxmlformats.org/officeDocument/2006/relationships/revisionLog" Target="revisionLog16.xml"/><Relationship Id="rId107" Type="http://schemas.openxmlformats.org/officeDocument/2006/relationships/revisionLog" Target="revisionLog107.xml"/><Relationship Id="rId11" Type="http://schemas.openxmlformats.org/officeDocument/2006/relationships/revisionLog" Target="revisionLog11.xml"/><Relationship Id="rId32" Type="http://schemas.openxmlformats.org/officeDocument/2006/relationships/revisionLog" Target="revisionLog32.xml"/><Relationship Id="rId37" Type="http://schemas.openxmlformats.org/officeDocument/2006/relationships/revisionLog" Target="revisionLog37.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79" Type="http://schemas.openxmlformats.org/officeDocument/2006/relationships/revisionLog" Target="revisionLog79.xml"/><Relationship Id="rId102" Type="http://schemas.openxmlformats.org/officeDocument/2006/relationships/revisionLog" Target="revisionLog102.xml"/><Relationship Id="rId5" Type="http://schemas.openxmlformats.org/officeDocument/2006/relationships/revisionLog" Target="revisionLog5.xml"/><Relationship Id="rId90" Type="http://schemas.openxmlformats.org/officeDocument/2006/relationships/revisionLog" Target="revisionLog90.xml"/><Relationship Id="rId95" Type="http://schemas.openxmlformats.org/officeDocument/2006/relationships/revisionLog" Target="revisionLog95.xml"/><Relationship Id="rId61" Type="http://schemas.openxmlformats.org/officeDocument/2006/relationships/revisionLog" Target="revisionLog61.xml"/><Relationship Id="rId82" Type="http://schemas.openxmlformats.org/officeDocument/2006/relationships/revisionLog" Target="revisionLog82.xml"/><Relationship Id="rId19" Type="http://schemas.openxmlformats.org/officeDocument/2006/relationships/revisionLog" Target="revisionLog19.xml"/><Relationship Id="rId22" Type="http://schemas.openxmlformats.org/officeDocument/2006/relationships/revisionLog" Target="revisionLog22.xml"/><Relationship Id="rId27" Type="http://schemas.openxmlformats.org/officeDocument/2006/relationships/revisionLog" Target="revisionLog27.xml"/><Relationship Id="rId43" Type="http://schemas.openxmlformats.org/officeDocument/2006/relationships/revisionLog" Target="revisionLog43.xml"/><Relationship Id="rId48" Type="http://schemas.openxmlformats.org/officeDocument/2006/relationships/revisionLog" Target="revisionLog48.xml"/><Relationship Id="rId64" Type="http://schemas.openxmlformats.org/officeDocument/2006/relationships/revisionLog" Target="revisionLog64.xml"/><Relationship Id="rId69" Type="http://schemas.openxmlformats.org/officeDocument/2006/relationships/revisionLog" Target="revisionLog69.xml"/><Relationship Id="rId113" Type="http://schemas.openxmlformats.org/officeDocument/2006/relationships/revisionLog" Target="revisionLog113.xml"/><Relationship Id="rId118" Type="http://schemas.openxmlformats.org/officeDocument/2006/relationships/revisionLog" Target="revisionLog118.xml"/><Relationship Id="rId14" Type="http://schemas.openxmlformats.org/officeDocument/2006/relationships/revisionLog" Target="revisionLog14.xml"/><Relationship Id="rId30" Type="http://schemas.openxmlformats.org/officeDocument/2006/relationships/revisionLog" Target="revisionLog30.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105" Type="http://schemas.openxmlformats.org/officeDocument/2006/relationships/revisionLog" Target="revisionLog105.xml"/><Relationship Id="rId80" Type="http://schemas.openxmlformats.org/officeDocument/2006/relationships/revisionLog" Target="revisionLog80.xml"/><Relationship Id="rId85" Type="http://schemas.openxmlformats.org/officeDocument/2006/relationships/revisionLog" Target="revisionLog85.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98" Type="http://schemas.openxmlformats.org/officeDocument/2006/relationships/revisionLog" Target="revisionLog98.xml"/><Relationship Id="rId121" Type="http://schemas.openxmlformats.org/officeDocument/2006/relationships/revisionLog" Target="revisionLog121.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33" Type="http://schemas.openxmlformats.org/officeDocument/2006/relationships/revisionLog" Target="revisionLog33.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08" Type="http://schemas.openxmlformats.org/officeDocument/2006/relationships/revisionLog" Target="revisionLog108.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116" Type="http://schemas.openxmlformats.org/officeDocument/2006/relationships/revisionLog" Target="revisionLog116.xml"/><Relationship Id="rId54" Type="http://schemas.openxmlformats.org/officeDocument/2006/relationships/revisionLog" Target="revisionLog54.xml"/><Relationship Id="rId70" Type="http://schemas.openxmlformats.org/officeDocument/2006/relationships/revisionLog" Target="revisionLog70.xml"/><Relationship Id="rId75" Type="http://schemas.openxmlformats.org/officeDocument/2006/relationships/revisionLog" Target="revisionLog75.xml"/><Relationship Id="rId91" Type="http://schemas.openxmlformats.org/officeDocument/2006/relationships/revisionLog" Target="revisionLog91.xml"/><Relationship Id="rId96" Type="http://schemas.openxmlformats.org/officeDocument/2006/relationships/revisionLog" Target="revisionLog96.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88" Type="http://schemas.openxmlformats.org/officeDocument/2006/relationships/revisionLog" Target="revisionLog88.xml"/><Relationship Id="rId111" Type="http://schemas.openxmlformats.org/officeDocument/2006/relationships/revisionLog" Target="revisionLog111.xml"/><Relationship Id="rId1" Type="http://schemas.openxmlformats.org/officeDocument/2006/relationships/revisionLog" Target="revisionLog1.xml"/><Relationship Id="rId6" Type="http://schemas.openxmlformats.org/officeDocument/2006/relationships/revisionLog" Target="revisionLog6.xml"/><Relationship Id="rId23" Type="http://schemas.openxmlformats.org/officeDocument/2006/relationships/revisionLog" Target="revisionLog23.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119" Type="http://schemas.openxmlformats.org/officeDocument/2006/relationships/revisionLog" Target="revisionLog119.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106" Type="http://schemas.openxmlformats.org/officeDocument/2006/relationships/revisionLog" Target="revisionLog106.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81" Type="http://schemas.openxmlformats.org/officeDocument/2006/relationships/revisionLog" Target="revisionLog81.xml"/><Relationship Id="rId86" Type="http://schemas.openxmlformats.org/officeDocument/2006/relationships/revisionLog" Target="revisionLog86.xml"/><Relationship Id="rId94" Type="http://schemas.openxmlformats.org/officeDocument/2006/relationships/revisionLog" Target="revisionLog94.xml"/><Relationship Id="rId99" Type="http://schemas.openxmlformats.org/officeDocument/2006/relationships/revisionLog" Target="revisionLog99.xml"/><Relationship Id="rId101" Type="http://schemas.openxmlformats.org/officeDocument/2006/relationships/revisionLog" Target="revisionLog101.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109" Type="http://schemas.openxmlformats.org/officeDocument/2006/relationships/revisionLog" Target="revisionLog10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04" Type="http://schemas.openxmlformats.org/officeDocument/2006/relationships/revisionLog" Target="revisionLog104.xml"/><Relationship Id="rId120" Type="http://schemas.openxmlformats.org/officeDocument/2006/relationships/revisionLog" Target="revisionLog120.xml"/><Relationship Id="rId7" Type="http://schemas.openxmlformats.org/officeDocument/2006/relationships/revisionLog" Target="revisionLog7.xml"/><Relationship Id="rId71" Type="http://schemas.openxmlformats.org/officeDocument/2006/relationships/revisionLog" Target="revisionLog71.xml"/><Relationship Id="rId92" Type="http://schemas.openxmlformats.org/officeDocument/2006/relationships/revisionLog" Target="revisionLog92.xml"/><Relationship Id="rId2" Type="http://schemas.openxmlformats.org/officeDocument/2006/relationships/revisionLog" Target="revisionLog2.xml"/><Relationship Id="rId29" Type="http://schemas.openxmlformats.org/officeDocument/2006/relationships/revisionLog" Target="revisionLog29.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15" Type="http://schemas.openxmlformats.org/officeDocument/2006/relationships/revisionLog" Target="revisionLog11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4B69341-F6C4-4976-959F-DCB5CAC01CFA}" diskRevisions="1" revisionId="293" version="121">
  <header guid="{86BA5C5F-8122-408F-BAB2-EAAD817A48B8}" dateTime="2022-11-04T15:53:13" maxSheetId="2" userName="Joseph, KripaX Mariya" r:id="rId1">
    <sheetIdMap count="1">
      <sheetId val="1"/>
    </sheetIdMap>
  </header>
  <header guid="{042D05B5-FC75-428E-BC1F-B9CB3E99F0AB}" dateTime="2022-11-04T15:54:38" maxSheetId="2" userName="Mahadevi, KaveriX" r:id="rId2">
    <sheetIdMap count="1">
      <sheetId val="1"/>
    </sheetIdMap>
  </header>
  <header guid="{4C4466FE-7BDD-4AB0-9291-EFB5E7BE05D0}" dateTime="2022-11-04T15:54:42" maxSheetId="2" userName="Joseph, KripaX Mariya" r:id="rId3" minRId="1" maxRId="3">
    <sheetIdMap count="1">
      <sheetId val="1"/>
    </sheetIdMap>
  </header>
  <header guid="{A87111EF-2E65-486F-B482-9C659CA4A2E2}" dateTime="2022-11-04T15:56:35" maxSheetId="2" userName="Mahadevi, KaveriX" r:id="rId4" minRId="4">
    <sheetIdMap count="1">
      <sheetId val="1"/>
    </sheetIdMap>
  </header>
  <header guid="{93E09E0D-3C89-4A69-9E01-AF817CBEF3F9}" dateTime="2022-11-04T15:57:00" maxSheetId="2" userName="Mahadevi, KaveriX" r:id="rId5" minRId="5">
    <sheetIdMap count="1">
      <sheetId val="1"/>
    </sheetIdMap>
  </header>
  <header guid="{B46DA543-C17E-4C6D-859E-1EACDFD07BE0}" dateTime="2022-11-04T15:58:12" maxSheetId="2" userName="Mahadevi, KaveriX" r:id="rId6" minRId="6" maxRId="7">
    <sheetIdMap count="1">
      <sheetId val="1"/>
    </sheetIdMap>
  </header>
  <header guid="{8939DC53-F172-40F1-B825-562A78C1D23C}" dateTime="2022-11-04T15:59:34" maxSheetId="2" userName="Mahadevi, KaveriX" r:id="rId7" minRId="8">
    <sheetIdMap count="1">
      <sheetId val="1"/>
    </sheetIdMap>
  </header>
  <header guid="{156FF5D4-8F79-4583-BA3A-2E7393EBDCD9}" dateTime="2022-11-04T16:21:02" maxSheetId="2" userName="Mahadevi, KaveriX" r:id="rId8" minRId="9" maxRId="56">
    <sheetIdMap count="1">
      <sheetId val="1"/>
    </sheetIdMap>
  </header>
  <header guid="{7B7708CF-DEAA-4C09-A106-236C1739486A}" dateTime="2022-11-04T16:21:38" maxSheetId="2" userName="Mahadevi, KaveriX" r:id="rId9" minRId="57">
    <sheetIdMap count="1">
      <sheetId val="1"/>
    </sheetIdMap>
  </header>
  <header guid="{16C19830-0AFB-465D-BCF9-5CB17483AECB}" dateTime="2022-11-04T16:27:44" maxSheetId="2" userName="Mahadevi, KaveriX" r:id="rId10" minRId="58" maxRId="60">
    <sheetIdMap count="1">
      <sheetId val="1"/>
    </sheetIdMap>
  </header>
  <header guid="{1923284A-57F0-48E7-9211-EB780AFE0A87}" dateTime="2022-11-04T16:30:17" maxSheetId="2" userName="Mahadevi, KaveriX" r:id="rId11" minRId="62" maxRId="64">
    <sheetIdMap count="1">
      <sheetId val="1"/>
    </sheetIdMap>
  </header>
  <header guid="{393FFC81-6AAC-4558-A099-E2F3FD76913A}" dateTime="2022-11-04T16:30:28" maxSheetId="2" userName="Mahadevi, KaveriX" r:id="rId12" minRId="65">
    <sheetIdMap count="1">
      <sheetId val="1"/>
    </sheetIdMap>
  </header>
  <header guid="{DFC04D7D-3DFA-4FF0-9AF7-109407D4B30D}" dateTime="2022-11-04T16:31:38" maxSheetId="2" userName="Mahadevi, KaveriX" r:id="rId13" minRId="66" maxRId="67">
    <sheetIdMap count="1">
      <sheetId val="1"/>
    </sheetIdMap>
  </header>
  <header guid="{84192081-F83A-48E1-901D-71F749F78766}" dateTime="2022-11-04T16:33:02" maxSheetId="2" userName="Joseph, KripaX Mariya" r:id="rId14" minRId="68">
    <sheetIdMap count="1">
      <sheetId val="1"/>
    </sheetIdMap>
  </header>
  <header guid="{AD671CD4-C098-4718-8EB7-E83682BB4A9D}" dateTime="2022-11-04T16:36:43" maxSheetId="2" userName="Joseph, KripaX Mariya" r:id="rId15" minRId="69">
    <sheetIdMap count="1">
      <sheetId val="1"/>
    </sheetIdMap>
  </header>
  <header guid="{7207DD55-241F-494C-B239-DB0DD53AE546}" dateTime="2022-11-04T16:39:04" maxSheetId="2" userName="Mahadevi, KaveriX" r:id="rId16" minRId="70" maxRId="72">
    <sheetIdMap count="1">
      <sheetId val="1"/>
    </sheetIdMap>
  </header>
  <header guid="{6E09AA84-E2A7-4586-A1DE-63249B3EC1B5}" dateTime="2022-11-04T16:39:10" maxSheetId="2" userName="Mahadevi, KaveriX" r:id="rId17" minRId="73">
    <sheetIdMap count="1">
      <sheetId val="1"/>
    </sheetIdMap>
  </header>
  <header guid="{D4A24989-CA09-4A85-A38D-DC9B41F5A866}" dateTime="2022-11-04T16:39:38" maxSheetId="2" userName="Mahadevi, KaveriX" r:id="rId18" minRId="74">
    <sheetIdMap count="1">
      <sheetId val="1"/>
    </sheetIdMap>
  </header>
  <header guid="{7EDCC341-E16B-4055-880B-004FD80F6835}" dateTime="2022-11-04T16:40:36" maxSheetId="2" userName="Mahadevi, KaveriX" r:id="rId19" minRId="75" maxRId="76">
    <sheetIdMap count="1">
      <sheetId val="1"/>
    </sheetIdMap>
  </header>
  <header guid="{BD3030CC-30F3-4223-8F32-0435E3CCDF27}" dateTime="2022-11-04T16:41:59" maxSheetId="2" userName="Mahadevi, KaveriX" r:id="rId20">
    <sheetIdMap count="1">
      <sheetId val="1"/>
    </sheetIdMap>
  </header>
  <header guid="{5AA749F0-5269-4C01-A5A3-63182C245964}" dateTime="2022-11-04T16:42:26" maxSheetId="2" userName="Mahadevi, KaveriX" r:id="rId21" minRId="78">
    <sheetIdMap count="1">
      <sheetId val="1"/>
    </sheetIdMap>
  </header>
  <header guid="{3905EB69-000E-4441-BDD7-59A4549EE9FA}" dateTime="2022-11-04T16:47:31" maxSheetId="2" userName="Mahadevi, KaveriX" r:id="rId22" minRId="79">
    <sheetIdMap count="1">
      <sheetId val="1"/>
    </sheetIdMap>
  </header>
  <header guid="{03615CF6-78DE-43CC-B128-979FCF4B3D03}" dateTime="2022-11-04T16:48:04" maxSheetId="2" userName="Mahadevi, KaveriX" r:id="rId23" minRId="81" maxRId="82">
    <sheetIdMap count="1">
      <sheetId val="1"/>
    </sheetIdMap>
  </header>
  <header guid="{8B3D9607-A95D-4109-B5B2-C91708A268A1}" dateTime="2022-11-04T16:50:16" maxSheetId="2" userName="Mahadevi, KaveriX" r:id="rId24" minRId="83">
    <sheetIdMap count="1">
      <sheetId val="1"/>
    </sheetIdMap>
  </header>
  <header guid="{542D9916-C2B2-478C-90CC-A8D889AF34EE}" dateTime="2022-11-04T16:50:42" maxSheetId="2" userName="Mahadevi, KaveriX" r:id="rId25" minRId="84" maxRId="85">
    <sheetIdMap count="1">
      <sheetId val="1"/>
    </sheetIdMap>
  </header>
  <header guid="{5D7D9D55-42B3-4FF8-B5D2-3629BFABC3CA}" dateTime="2022-11-04T16:52:17" maxSheetId="2" userName="Mahadevi, KaveriX" r:id="rId26" minRId="86" maxRId="87">
    <sheetIdMap count="1">
      <sheetId val="1"/>
    </sheetIdMap>
  </header>
  <header guid="{B90CC2E7-4963-4E95-9E0C-44807E1808BC}" dateTime="2022-11-04T16:54:10" maxSheetId="2" userName="Joseph, KripaX Mariya" r:id="rId27" minRId="88" maxRId="89">
    <sheetIdMap count="1">
      <sheetId val="1"/>
    </sheetIdMap>
  </header>
  <header guid="{F77153BA-5039-4D5D-B3D0-A40A0874C680}" dateTime="2022-11-04T16:55:00" maxSheetId="2" userName="Joseph, KripaX Mariya" r:id="rId28" minRId="90">
    <sheetIdMap count="1">
      <sheetId val="1"/>
    </sheetIdMap>
  </header>
  <header guid="{0E6AF6EC-FF82-40B3-BBD5-706F3A8AB0C6}" dateTime="2022-11-04T16:55:26" maxSheetId="2" userName="Mahadevi, KaveriX" r:id="rId29" minRId="91">
    <sheetIdMap count="1">
      <sheetId val="1"/>
    </sheetIdMap>
  </header>
  <header guid="{503D9548-AA02-4283-8AB3-58F7613EF78D}" dateTime="2022-11-04T17:02:11" maxSheetId="2" userName="Mahadevi, KaveriX" r:id="rId30" minRId="92" maxRId="93">
    <sheetIdMap count="1">
      <sheetId val="1"/>
    </sheetIdMap>
  </header>
  <header guid="{915CCBCB-8C80-4F39-9302-4F048C5D0C60}" dateTime="2022-11-04T17:02:17" maxSheetId="2" userName="Joseph, KripaX Mariya" r:id="rId31" minRId="95">
    <sheetIdMap count="1">
      <sheetId val="1"/>
    </sheetIdMap>
  </header>
  <header guid="{CBBA533F-D308-4401-81D6-5594BF23DB5D}" dateTime="2022-11-04T17:02:54" maxSheetId="2" userName="Mahadevi, KaveriX" r:id="rId32" minRId="96">
    <sheetIdMap count="1">
      <sheetId val="1"/>
    </sheetIdMap>
  </header>
  <header guid="{8472423F-A9FC-4A5F-8B2D-296E7D72C9CA}" dateTime="2022-11-04T17:28:48" maxSheetId="2" userName="Mahadevi, KaveriX" r:id="rId33" minRId="97" maxRId="100">
    <sheetIdMap count="1">
      <sheetId val="1"/>
    </sheetIdMap>
  </header>
  <header guid="{A951595B-C138-456A-ADDE-F70D665E61AB}" dateTime="2022-11-04T17:29:02" maxSheetId="2" userName="Joseph, KripaX Mariya" r:id="rId34" minRId="101">
    <sheetIdMap count="1">
      <sheetId val="1"/>
    </sheetIdMap>
  </header>
  <header guid="{55C87453-3C69-4280-98F7-076143FF22D2}" dateTime="2022-11-04T17:30:38" maxSheetId="2" userName="Mahadevi, KaveriX" r:id="rId35">
    <sheetIdMap count="1">
      <sheetId val="1"/>
    </sheetIdMap>
  </header>
  <header guid="{B7872FCD-DCE6-4B69-96CE-3051FA205B64}" dateTime="2022-11-04T17:31:43" maxSheetId="2" userName="Joseph, KripaX Mariya" r:id="rId36" minRId="103">
    <sheetIdMap count="1">
      <sheetId val="1"/>
    </sheetIdMap>
  </header>
  <header guid="{7A96C348-5268-4AFF-B564-332F7C000008}" dateTime="2022-11-04T17:32:32" maxSheetId="2" userName="Joseph, KripaX Mariya" r:id="rId37" minRId="104">
    <sheetIdMap count="1">
      <sheetId val="1"/>
    </sheetIdMap>
  </header>
  <header guid="{2DDD5C90-1B57-4F6F-A6BD-134ABCBC6729}" dateTime="2022-11-04T17:32:38" maxSheetId="2" userName="Mahadevi, KaveriX" r:id="rId38" minRId="105">
    <sheetIdMap count="1">
      <sheetId val="1"/>
    </sheetIdMap>
  </header>
  <header guid="{CB1412BF-7370-4560-BA96-68BE09863CBC}" dateTime="2022-11-04T17:32:53" maxSheetId="2" userName="Mahadevi, KaveriX" r:id="rId39" minRId="106">
    <sheetIdMap count="1">
      <sheetId val="1"/>
    </sheetIdMap>
  </header>
  <header guid="{4E698F91-BF97-4DDE-A856-D651CED98BC2}" dateTime="2022-11-04T17:33:38" maxSheetId="2" userName="Mahadevi, KaveriX" r:id="rId40" minRId="107">
    <sheetIdMap count="1">
      <sheetId val="1"/>
    </sheetIdMap>
  </header>
  <header guid="{298961CF-BABD-4645-945D-D8069CCEB9FE}" dateTime="2022-11-04T17:36:25" maxSheetId="2" userName="Joseph, KripaX Mariya" r:id="rId41" minRId="108" maxRId="109">
    <sheetIdMap count="1">
      <sheetId val="1"/>
    </sheetIdMap>
  </header>
  <header guid="{2F95C357-A651-451B-99A1-AADC56CEB3A3}" dateTime="2022-11-04T17:39:43" maxSheetId="2" userName="Mahadevi, KaveriX" r:id="rId42" minRId="110" maxRId="111">
    <sheetIdMap count="1">
      <sheetId val="1"/>
    </sheetIdMap>
  </header>
  <header guid="{BA88031B-2E40-458A-81C2-F53200EE0692}" dateTime="2022-11-04T17:59:56" maxSheetId="2" userName="Mahadevi, KaveriX" r:id="rId43" minRId="112">
    <sheetIdMap count="1">
      <sheetId val="1"/>
    </sheetIdMap>
  </header>
  <header guid="{B8AA8978-F18A-4163-976F-200F53723922}" dateTime="2022-11-07T09:58:37" maxSheetId="2" userName="Mahadevi, KaveriX" r:id="rId44" minRId="113" maxRId="121">
    <sheetIdMap count="1">
      <sheetId val="1"/>
    </sheetIdMap>
  </header>
  <header guid="{4644D516-FB50-457F-B7F0-AC88A31961EC}" dateTime="2022-11-07T09:59:24" maxSheetId="2" userName="Mahadevi, KaveriX" r:id="rId45" minRId="123">
    <sheetIdMap count="1">
      <sheetId val="1"/>
    </sheetIdMap>
  </header>
  <header guid="{80EC34FD-0BBF-4F6C-A125-C288E4C6DABE}" dateTime="2022-11-07T10:03:43" maxSheetId="2" userName="Mahadevi, KaveriX" r:id="rId46" minRId="124">
    <sheetIdMap count="1">
      <sheetId val="1"/>
    </sheetIdMap>
  </header>
  <header guid="{03AE0C19-71AF-49F6-8011-0E8F2FFEAFA2}" dateTime="2022-11-07T10:06:05" maxSheetId="2" userName="Joseph, KripaX Mariya" r:id="rId47" minRId="125" maxRId="126">
    <sheetIdMap count="1">
      <sheetId val="1"/>
    </sheetIdMap>
  </header>
  <header guid="{2648BBA9-A75F-4163-A8DC-B3F4D37F0597}" dateTime="2022-11-07T10:41:34" maxSheetId="2" userName="Mahadevi, KaveriX" r:id="rId48" minRId="127" maxRId="132">
    <sheetIdMap count="1">
      <sheetId val="1"/>
    </sheetIdMap>
  </header>
  <header guid="{84E3EAA2-3515-4CB6-873E-D7BAC9F1A129}" dateTime="2022-11-07T10:41:51" maxSheetId="2" userName="Joseph, KripaX Mariya" r:id="rId49" minRId="133" maxRId="139">
    <sheetIdMap count="1">
      <sheetId val="1"/>
    </sheetIdMap>
  </header>
  <header guid="{AF364677-D853-4CC4-A947-75D8B0656D96}" dateTime="2022-11-07T10:59:49" maxSheetId="2" userName="Mahadevi, KaveriX" r:id="rId50" minRId="140" maxRId="141">
    <sheetIdMap count="1">
      <sheetId val="1"/>
    </sheetIdMap>
  </header>
  <header guid="{1C301F15-B3D7-4CA7-ACD6-B81E15E092C3}" dateTime="2022-11-07T11:33:44" maxSheetId="2" userName="Mahadevi, KaveriX" r:id="rId51" minRId="142">
    <sheetIdMap count="1">
      <sheetId val="1"/>
    </sheetIdMap>
  </header>
  <header guid="{8194E88F-826E-4573-A3F6-CEDC409C3CDC}" dateTime="2022-11-07T11:38:27" maxSheetId="2" userName="Mahadevi, KaveriX" r:id="rId52" minRId="143" maxRId="145">
    <sheetIdMap count="1">
      <sheetId val="1"/>
    </sheetIdMap>
  </header>
  <header guid="{B279AE24-EADE-4079-9B42-81351DE3538A}" dateTime="2022-11-07T12:10:44" maxSheetId="2" userName="Joseph, KripaX Mariya" r:id="rId53" minRId="146">
    <sheetIdMap count="1">
      <sheetId val="1"/>
    </sheetIdMap>
  </header>
  <header guid="{6621A28F-C7F4-4390-9D6E-383D9A35D5B6}" dateTime="2022-11-07T12:15:32" maxSheetId="2" userName="Mahadevi, KaveriX" r:id="rId54" minRId="147" maxRId="153">
    <sheetIdMap count="1">
      <sheetId val="1"/>
    </sheetIdMap>
  </header>
  <header guid="{BAE5E7FB-6547-46AC-A963-AB427A007D05}" dateTime="2022-11-07T12:20:23" maxSheetId="2" userName="Mahadevi, KaveriX" r:id="rId55" minRId="154" maxRId="156">
    <sheetIdMap count="1">
      <sheetId val="1"/>
    </sheetIdMap>
  </header>
  <header guid="{6100645A-8B24-4801-ABA4-5DDD8AB3C38D}" dateTime="2022-11-07T12:30:38" maxSheetId="2" userName="Joseph, KripaX Mariya" r:id="rId56" minRId="157" maxRId="162">
    <sheetIdMap count="1">
      <sheetId val="1"/>
    </sheetIdMap>
  </header>
  <header guid="{CD0038D2-D855-4C89-81D1-24A1FE6DD288}" dateTime="2022-11-07T12:30:40" maxSheetId="2" userName="Mahadevi, KaveriX" r:id="rId57" minRId="163" maxRId="165">
    <sheetIdMap count="1">
      <sheetId val="1"/>
    </sheetIdMap>
  </header>
  <header guid="{36D2B83D-7724-423A-A6E1-B8A1C55C6710}" dateTime="2022-11-07T12:31:00" maxSheetId="2" userName="Joseph, KripaX Mariya" r:id="rId58" minRId="166" maxRId="167">
    <sheetIdMap count="1">
      <sheetId val="1"/>
    </sheetIdMap>
  </header>
  <header guid="{3D2D77F1-1B79-4E91-8DED-C648EB3CF8D9}" dateTime="2022-11-07T12:31:54" maxSheetId="2" userName="Mahadevi, KaveriX" r:id="rId59" minRId="168" maxRId="169">
    <sheetIdMap count="1">
      <sheetId val="1"/>
    </sheetIdMap>
  </header>
  <header guid="{8DE81AD5-AE74-497D-B801-CBF3E3510146}" dateTime="2022-11-07T12:34:41" maxSheetId="2" userName="Mahadevi, KaveriX" r:id="rId60" minRId="170" maxRId="172">
    <sheetIdMap count="1">
      <sheetId val="1"/>
    </sheetIdMap>
  </header>
  <header guid="{BC2A3B4E-726F-4F51-997F-7B56F0378B79}" dateTime="2022-11-07T12:39:27" maxSheetId="2" userName="Joseph, KripaX Mariya" r:id="rId61" minRId="173" maxRId="174">
    <sheetIdMap count="1">
      <sheetId val="1"/>
    </sheetIdMap>
  </header>
  <header guid="{CC5CB6ED-41C5-4DD0-9CE3-D82E6377196A}" dateTime="2022-11-07T13:17:13" maxSheetId="2" userName="Mahadevi, KaveriX" r:id="rId62" minRId="175" maxRId="176">
    <sheetIdMap count="1">
      <sheetId val="1"/>
    </sheetIdMap>
  </header>
  <header guid="{EE19D9FE-25A4-4FC0-A2A3-7E2D1A2921C0}" dateTime="2022-11-07T13:21:03" maxSheetId="2" userName="Mahadevi, KaveriX" r:id="rId63" minRId="177" maxRId="178">
    <sheetIdMap count="1">
      <sheetId val="1"/>
    </sheetIdMap>
  </header>
  <header guid="{2F5535E5-2AE7-4864-94C9-D5F3605643C3}" dateTime="2022-11-07T13:21:59" maxSheetId="2" userName="Mahadevi, KaveriX" r:id="rId64" minRId="179">
    <sheetIdMap count="1">
      <sheetId val="1"/>
    </sheetIdMap>
  </header>
  <header guid="{6C08B29D-08C4-4E79-97DC-EB80C0DFC037}" dateTime="2022-11-07T13:35:47" maxSheetId="2" userName="Mahadevi, KaveriX" r:id="rId65" minRId="180">
    <sheetIdMap count="1">
      <sheetId val="1"/>
    </sheetIdMap>
  </header>
  <header guid="{D9075BC7-E98B-4C2C-96ED-09325FE73A6D}" dateTime="2022-11-07T14:39:51" maxSheetId="2" userName="Mahadevi, KaveriX" r:id="rId66" minRId="181" maxRId="182">
    <sheetIdMap count="1">
      <sheetId val="1"/>
    </sheetIdMap>
  </header>
  <header guid="{A023AA20-216F-4297-83B9-37036CC7E5A6}" dateTime="2022-11-07T14:45:30" maxSheetId="2" userName="Mahadevi, KaveriX" r:id="rId67" minRId="183" maxRId="184">
    <sheetIdMap count="1">
      <sheetId val="1"/>
    </sheetIdMap>
  </header>
  <header guid="{C0FB7CE0-DBDF-4B78-AA27-5660B025527F}" dateTime="2022-11-07T15:12:43" maxSheetId="2" userName="Mahadevi, KaveriX" r:id="rId68" minRId="185" maxRId="188">
    <sheetIdMap count="1">
      <sheetId val="1"/>
    </sheetIdMap>
  </header>
  <header guid="{68964869-503D-48E3-BDCE-F5953E9FDDE6}" dateTime="2022-11-07T15:16:02" maxSheetId="2" userName="Mahadevi, KaveriX" r:id="rId69" minRId="189">
    <sheetIdMap count="1">
      <sheetId val="1"/>
    </sheetIdMap>
  </header>
  <header guid="{1B38E414-5A82-44E1-BF96-B45AAB7FC835}" dateTime="2022-11-07T15:22:04" maxSheetId="2" userName="Mahadevi, KaveriX" r:id="rId70" minRId="190">
    <sheetIdMap count="1">
      <sheetId val="1"/>
    </sheetIdMap>
  </header>
  <header guid="{4BCF40C4-D3BD-43C8-BD43-8E43CD2BB0E8}" dateTime="2022-11-07T15:24:04" maxSheetId="2" userName="Mahadevi, KaveriX" r:id="rId71" minRId="191" maxRId="192">
    <sheetIdMap count="1">
      <sheetId val="1"/>
    </sheetIdMap>
  </header>
  <header guid="{12858508-3B11-4594-B165-54205307FEF5}" dateTime="2022-11-07T15:31:10" maxSheetId="2" userName="Joseph, KripaX Mariya" r:id="rId72" minRId="193" maxRId="194">
    <sheetIdMap count="1">
      <sheetId val="1"/>
    </sheetIdMap>
  </header>
  <header guid="{72ED20C5-9175-4F6E-BBFD-C5D4BFE6A291}" dateTime="2022-11-07T15:59:01" maxSheetId="2" userName="Mahadevi, KaveriX" r:id="rId73" minRId="195" maxRId="201">
    <sheetIdMap count="1">
      <sheetId val="1"/>
    </sheetIdMap>
  </header>
  <header guid="{F6B69CDE-85C0-4C26-91F7-64795A010648}" dateTime="2022-11-07T16:31:05" maxSheetId="2" userName="Joseph, KripaX Mariya" r:id="rId74" minRId="202">
    <sheetIdMap count="1">
      <sheetId val="1"/>
    </sheetIdMap>
  </header>
  <header guid="{5EE5ECE3-C090-49B6-8D92-7A7CE0604BC2}" dateTime="2022-11-07T16:31:26" maxSheetId="2" userName="Mahadevi, KaveriX" r:id="rId75" minRId="203" maxRId="205">
    <sheetIdMap count="1">
      <sheetId val="1"/>
    </sheetIdMap>
  </header>
  <header guid="{95643519-DBAE-4FEE-9EC6-DF67D156A343}" dateTime="2022-11-07T16:32:27" maxSheetId="2" userName="Mahadevi, KaveriX" r:id="rId76" minRId="206">
    <sheetIdMap count="1">
      <sheetId val="1"/>
    </sheetIdMap>
  </header>
  <header guid="{F44F7B48-1CA5-4C45-AF72-9749B365A863}" dateTime="2022-11-07T16:34:53" maxSheetId="2" userName="Joseph, KripaX Mariya" r:id="rId77" minRId="207">
    <sheetIdMap count="1">
      <sheetId val="1"/>
    </sheetIdMap>
  </header>
  <header guid="{48DFB846-5D1F-4281-ADC6-58E88923E2A4}" dateTime="2022-11-07T16:39:09" maxSheetId="2" userName="Mahadevi, KaveriX" r:id="rId78" minRId="208" maxRId="211">
    <sheetIdMap count="1">
      <sheetId val="1"/>
    </sheetIdMap>
  </header>
  <header guid="{C13C8973-352D-4EBD-890C-98EC54E07CE2}" dateTime="2022-11-07T16:44:11" maxSheetId="2" userName="Mahadevi, KaveriX" r:id="rId79" minRId="212" maxRId="213">
    <sheetIdMap count="1">
      <sheetId val="1"/>
    </sheetIdMap>
  </header>
  <header guid="{8E94B61C-4798-4C5B-8F3B-86499FFDE336}" dateTime="2022-11-07T16:45:39" maxSheetId="2" userName="Joseph, KripaX Mariya" r:id="rId80" minRId="214">
    <sheetIdMap count="1">
      <sheetId val="1"/>
    </sheetIdMap>
  </header>
  <header guid="{10E61BA8-CCA6-4A69-A5E6-DB51EA4E48FD}" dateTime="2022-11-07T16:46:12" maxSheetId="2" userName="Joseph, KripaX Mariya" r:id="rId81" minRId="215">
    <sheetIdMap count="1">
      <sheetId val="1"/>
    </sheetIdMap>
  </header>
  <header guid="{F03039A6-225A-4CEE-8107-34B84714339B}" dateTime="2022-11-07T16:46:22" maxSheetId="2" userName="Joseph, KripaX Mariya" r:id="rId82" minRId="216">
    <sheetIdMap count="1">
      <sheetId val="1"/>
    </sheetIdMap>
  </header>
  <header guid="{6AB1AC59-29C7-4F49-8062-5713F05FAD68}" dateTime="2022-11-07T17:34:01" maxSheetId="2" userName="Mahadevi, KaveriX" r:id="rId83" minRId="217" maxRId="219">
    <sheetIdMap count="1">
      <sheetId val="1"/>
    </sheetIdMap>
  </header>
  <header guid="{2ECCBA4A-B60B-4B20-A6B3-A3498265D307}" dateTime="2022-11-07T17:46:03" maxSheetId="2" userName="Mahadevi, KaveriX" r:id="rId84" minRId="220">
    <sheetIdMap count="1">
      <sheetId val="1"/>
    </sheetIdMap>
  </header>
  <header guid="{0E2F554C-063A-4C05-9F3B-2C8250605593}" dateTime="2022-11-07T17:47:17" maxSheetId="2" userName="Mahadevi, KaveriX" r:id="rId85">
    <sheetIdMap count="1">
      <sheetId val="1"/>
    </sheetIdMap>
  </header>
  <header guid="{79FF6943-4ADD-405C-8FF6-7BA16998CE8C}" dateTime="2022-11-07T17:49:52" maxSheetId="2" userName="Mahadevi, KaveriX" r:id="rId86" minRId="221">
    <sheetIdMap count="1">
      <sheetId val="1"/>
    </sheetIdMap>
  </header>
  <header guid="{1C75B2D3-E298-48EA-9604-1E8AAEE624E9}" dateTime="2022-11-07T17:50:36" maxSheetId="2" userName="Mahadevi, KaveriX" r:id="rId87" minRId="222">
    <sheetIdMap count="1">
      <sheetId val="1"/>
    </sheetIdMap>
  </header>
  <header guid="{639949BC-8D6B-40FA-A059-0BC3543A94B7}" dateTime="2022-11-07T17:51:03" maxSheetId="2" userName="Mahadevi, KaveriX" r:id="rId88" minRId="223">
    <sheetIdMap count="1">
      <sheetId val="1"/>
    </sheetIdMap>
  </header>
  <header guid="{B7E1135D-809E-4C46-9F84-4F9F053E0AD8}" dateTime="2022-11-07T17:51:39" maxSheetId="2" userName="Mahadevi, KaveriX" r:id="rId89" minRId="224">
    <sheetIdMap count="1">
      <sheetId val="1"/>
    </sheetIdMap>
  </header>
  <header guid="{BE6524F1-367D-4394-A4D1-BB84335EF6C3}" dateTime="2022-11-07T17:52:18" maxSheetId="2" userName="Mahadevi, KaveriX" r:id="rId90" minRId="225" maxRId="226">
    <sheetIdMap count="1">
      <sheetId val="1"/>
    </sheetIdMap>
  </header>
  <header guid="{09B4BD8C-99C0-4BC0-9BD1-38017EF713FC}" dateTime="2022-11-07T17:56:03" maxSheetId="2" userName="Mahadevi, KaveriX" r:id="rId91" minRId="227" maxRId="228">
    <sheetIdMap count="1">
      <sheetId val="1"/>
    </sheetIdMap>
  </header>
  <header guid="{CDDB5903-A9E8-4480-958F-563ABCC2847D}" dateTime="2022-11-07T17:56:49" maxSheetId="2" userName="Mahadevi, KaveriX" r:id="rId92" minRId="229">
    <sheetIdMap count="1">
      <sheetId val="1"/>
    </sheetIdMap>
  </header>
  <header guid="{DD716D12-776F-419D-BEFF-A20E5EEA3468}" dateTime="2022-11-07T17:57:24" maxSheetId="2" userName="Mahadevi, KaveriX" r:id="rId93" minRId="230">
    <sheetIdMap count="1">
      <sheetId val="1"/>
    </sheetIdMap>
  </header>
  <header guid="{D924183D-4644-4135-840E-D9E41979E9B4}" dateTime="2022-11-07T17:58:56" maxSheetId="2" userName="Joseph, KripaX Mariya" r:id="rId94" minRId="231" maxRId="233">
    <sheetIdMap count="1">
      <sheetId val="1"/>
    </sheetIdMap>
  </header>
  <header guid="{A07F2F3A-CDD8-4219-8D8E-C1F93DC84013}" dateTime="2022-11-07T18:08:27" maxSheetId="2" userName="Mahadevi, KaveriX" r:id="rId95" minRId="234" maxRId="235">
    <sheetIdMap count="1">
      <sheetId val="1"/>
    </sheetIdMap>
  </header>
  <header guid="{AB5D8660-AF2E-43C7-8B2B-058209C08D22}" dateTime="2022-11-07T18:18:47" maxSheetId="2" userName="Mahadevi, KaveriX" r:id="rId96" minRId="236">
    <sheetIdMap count="1">
      <sheetId val="1"/>
    </sheetIdMap>
  </header>
  <header guid="{3432ECA6-888E-43BB-8B48-7711014C7033}" dateTime="2022-11-07T18:21:57" maxSheetId="2" userName="Joseph, KripaX Mariya" r:id="rId97" minRId="237">
    <sheetIdMap count="1">
      <sheetId val="1"/>
    </sheetIdMap>
  </header>
  <header guid="{749C1CEB-BF65-4520-BEC5-37FA1CC12CC1}" dateTime="2022-11-07T18:37:18" maxSheetId="2" userName="Mahadevi, KaveriX" r:id="rId98" minRId="238" maxRId="240">
    <sheetIdMap count="1">
      <sheetId val="1"/>
    </sheetIdMap>
  </header>
  <header guid="{1136D91F-9C53-4375-894B-581691996F10}" dateTime="2022-11-08T10:25:29" maxSheetId="2" userName="Joseph, KripaX Mariya" r:id="rId99" minRId="241">
    <sheetIdMap count="1">
      <sheetId val="1"/>
    </sheetIdMap>
  </header>
  <header guid="{9F7D95E4-1508-46C4-8ACE-5CE6B10DDC20}" dateTime="2022-11-08T10:40:23" maxSheetId="2" userName="Mahadevi, KaveriX" r:id="rId100" minRId="242" maxRId="243">
    <sheetIdMap count="1">
      <sheetId val="1"/>
    </sheetIdMap>
  </header>
  <header guid="{42AD4495-7874-49CC-9F5F-E578DC44F664}" dateTime="2022-11-08T10:47:10" maxSheetId="2" userName="Mahadevi, KaveriX" r:id="rId101" minRId="244" maxRId="245">
    <sheetIdMap count="1">
      <sheetId val="1"/>
    </sheetIdMap>
  </header>
  <header guid="{0645E755-59EE-4B04-81B1-A420F337308E}" dateTime="2022-11-08T11:11:54" maxSheetId="2" userName="Mahadevi, KaveriX" r:id="rId102" minRId="246">
    <sheetIdMap count="1">
      <sheetId val="1"/>
    </sheetIdMap>
  </header>
  <header guid="{D4A85F9A-FF19-4AC0-8D29-298A25B388DC}" dateTime="2022-11-08T11:12:19" maxSheetId="2" userName="Mahadevi, KaveriX" r:id="rId103" minRId="248" maxRId="250">
    <sheetIdMap count="1">
      <sheetId val="1"/>
    </sheetIdMap>
  </header>
  <header guid="{ACABE901-41D6-45A5-8ED2-C06713C8374E}" dateTime="2022-11-08T11:45:57" maxSheetId="2" userName="Joseph, KripaX Mariya" r:id="rId104" minRId="251">
    <sheetIdMap count="1">
      <sheetId val="1"/>
    </sheetIdMap>
  </header>
  <header guid="{50767C36-2046-4854-89F2-7068C5EE61CF}" dateTime="2022-11-08T12:33:09" maxSheetId="2" userName="Mahadevi, KaveriX" r:id="rId105" minRId="252" maxRId="257">
    <sheetIdMap count="1">
      <sheetId val="1"/>
    </sheetIdMap>
  </header>
  <header guid="{5B8B72CE-8786-46EF-8C8D-D212EE97B29F}" dateTime="2022-11-08T12:33:47" maxSheetId="2" userName="Mahadevi, KaveriX" r:id="rId106" minRId="259">
    <sheetIdMap count="1">
      <sheetId val="1"/>
    </sheetIdMap>
  </header>
  <header guid="{4A7239DE-BD99-4C7F-8B76-2F70D1B8FE95}" dateTime="2022-11-08T12:34:49" maxSheetId="2" userName="Mahadevi, KaveriX" r:id="rId107" minRId="260" maxRId="261">
    <sheetIdMap count="1">
      <sheetId val="1"/>
    </sheetIdMap>
  </header>
  <header guid="{FA9F59D7-6C6E-41CE-A8A2-69CF0F2C2C1A}" dateTime="2022-11-08T12:43:04" maxSheetId="2" userName="Joseph, KripaX Mariya" r:id="rId108" minRId="262">
    <sheetIdMap count="1">
      <sheetId val="1"/>
    </sheetIdMap>
  </header>
  <header guid="{D1F3B2FD-0C04-47A0-87FD-BB0F217B521C}" dateTime="2022-11-08T12:55:17" maxSheetId="2" userName="Joseph, KripaX Mariya" r:id="rId109" minRId="264">
    <sheetIdMap count="1">
      <sheetId val="1"/>
    </sheetIdMap>
  </header>
  <header guid="{AF4027F3-67DE-4CC8-BE10-E1F5CE28EBC1}" dateTime="2022-11-08T13:07:08" maxSheetId="2" userName="Mahadevi, KaveriX" r:id="rId110" minRId="265" maxRId="266">
    <sheetIdMap count="1">
      <sheetId val="1"/>
    </sheetIdMap>
  </header>
  <header guid="{297A8143-E296-480C-84C1-CFFCA50205B4}" dateTime="2022-11-08T13:41:42" maxSheetId="2" userName="Mahadevi, KaveriX" r:id="rId111" minRId="267" maxRId="268">
    <sheetIdMap count="1">
      <sheetId val="1"/>
    </sheetIdMap>
  </header>
  <header guid="{0FA2B0AB-6DA6-443F-8A2E-9A358A464FF8}" dateTime="2022-11-08T13:53:20" maxSheetId="2" userName="Mahadevi, KaveriX" r:id="rId112" minRId="269">
    <sheetIdMap count="1">
      <sheetId val="1"/>
    </sheetIdMap>
  </header>
  <header guid="{E3748A63-4E60-4BBC-99B0-C33325A32E56}" dateTime="2022-11-08T15:09:04" maxSheetId="2" userName="Mahadevi, KaveriX" r:id="rId113" minRId="270">
    <sheetIdMap count="1">
      <sheetId val="1"/>
    </sheetIdMap>
  </header>
  <header guid="{9E7807C4-9349-40FE-9DFF-85394DEDE4FE}" dateTime="2022-11-08T16:35:12" maxSheetId="2" userName="Mahadevi, KaveriX" r:id="rId114" minRId="271">
    <sheetIdMap count="1">
      <sheetId val="1"/>
    </sheetIdMap>
  </header>
  <header guid="{4A6FF334-49CE-4247-A314-633ADD1A9C32}" dateTime="2022-11-08T17:38:24" maxSheetId="2" userName="Mahadevi, KaveriX" r:id="rId115" minRId="272">
    <sheetIdMap count="1">
      <sheetId val="1"/>
    </sheetIdMap>
  </header>
  <header guid="{6D0A4B68-996D-4820-B429-5AFBB9F749BD}" dateTime="2022-11-08T17:38:59" maxSheetId="2" userName="Mahadevi, KaveriX" r:id="rId116" minRId="273">
    <sheetIdMap count="1">
      <sheetId val="1"/>
    </sheetIdMap>
  </header>
  <header guid="{E415B07D-8977-4E8B-9BA2-19612B17C181}" dateTime="2022-11-08T17:39:29" maxSheetId="2" userName="Mahadevi, KaveriX" r:id="rId117" minRId="275">
    <sheetIdMap count="1">
      <sheetId val="1"/>
    </sheetIdMap>
  </header>
  <header guid="{30B354DE-E53A-4FA0-BE15-023CE08ECF8D}" dateTime="2022-11-08T17:43:42" maxSheetId="2" userName="Mahadevi, KaveriX" r:id="rId118" minRId="276">
    <sheetIdMap count="1">
      <sheetId val="1"/>
    </sheetIdMap>
  </header>
  <header guid="{42A20BAE-8AB5-4E52-9F29-9D1BFAB7E4A4}" dateTime="2022-11-08T17:44:11" maxSheetId="2" userName="Mahadevi, KaveriX" r:id="rId119" minRId="277">
    <sheetIdMap count="1">
      <sheetId val="1"/>
    </sheetIdMap>
  </header>
  <header guid="{F5AB2318-47DA-4EF4-8073-7AB8BCFCFBAD}" dateTime="2022-11-08T17:52:37" maxSheetId="2" userName="Adagoor Revanna, BharathrajX" r:id="rId120" minRId="278" maxRId="289">
    <sheetIdMap count="1">
      <sheetId val="1"/>
    </sheetIdMap>
  </header>
  <header guid="{94B69341-F6C4-4976-959F-DCB5CAC01CFA}" dateTime="2022-12-01T11:07:42" maxSheetId="2" userName="Agarwal, Naman" r:id="rId121" minRId="291" maxRId="292">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1">
    <oc r="C67" t="inlineStr">
      <is>
        <t>k</t>
      </is>
    </oc>
    <nc r="C67" t="inlineStr">
      <is>
        <t>Passed</t>
      </is>
    </nc>
  </rcc>
  <rcc rId="59" sId="1">
    <oc r="C68" t="inlineStr">
      <is>
        <t>k</t>
      </is>
    </oc>
    <nc r="C68" t="inlineStr">
      <is>
        <t>Passed</t>
      </is>
    </nc>
  </rcc>
  <rcc rId="60" sId="1">
    <oc r="C69" t="inlineStr">
      <is>
        <t>k</t>
      </is>
    </oc>
    <nc r="C69" t="inlineStr">
      <is>
        <t>Passed</t>
      </is>
    </nc>
  </rcc>
  <rcv guid="{31553839-C3EA-43A3-A00E-3E72F576F4CD}" action="delete"/>
  <rdn rId="0" localSheetId="1" customView="1" name="Z_31553839_C3EA_43A3_A00E_3E72F576F4CD_.wvu.FilterData" hidden="1" oldHidden="1">
    <formula>'RPL_S_IFWI_Test suite_Ext_BAT_2'!$A$1:$AM$129</formula>
  </rdn>
  <rcv guid="{31553839-C3EA-43A3-A00E-3E72F576F4CD}"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 sId="1" odxf="1" dxf="1">
    <oc r="A19">
      <f>HYPERLINK("https://hsdes.intel.com/resource/14013160655","14013160655")</f>
    </oc>
    <nc r="A19">
      <f>HYPERLINK("https://hsdes.intel.com/resource/14013160655","14013160655")</f>
    </nc>
    <odxf>
      <font>
        <u val="none"/>
        <sz val="11"/>
        <color theme="1"/>
        <name val="Calibri"/>
        <family val="2"/>
        <scheme val="minor"/>
      </font>
    </odxf>
    <ndxf>
      <font>
        <u/>
        <sz val="11"/>
        <color theme="10"/>
        <name val="Calibri"/>
        <family val="2"/>
        <scheme val="minor"/>
      </font>
    </ndxf>
  </rcc>
  <rcc rId="243" sId="1">
    <oc r="C22" t="inlineStr">
      <is>
        <t>k</t>
      </is>
    </oc>
    <nc r="C22" t="inlineStr">
      <is>
        <t>Passed</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 sId="1" odxf="1" dxf="1">
    <oc r="A53">
      <f>HYPERLINK("https://hsdes.intel.com/resource/14013179427","14013179427")</f>
    </oc>
    <nc r="A53">
      <f>HYPERLINK("https://hsdes.intel.com/resource/14013179427","14013179427")</f>
    </nc>
    <odxf>
      <font>
        <u val="none"/>
        <sz val="11"/>
        <color theme="1"/>
        <name val="Calibri"/>
        <family val="2"/>
        <scheme val="minor"/>
      </font>
    </odxf>
    <ndxf>
      <font>
        <u/>
        <sz val="11"/>
        <color theme="10"/>
        <name val="Calibri"/>
        <family val="2"/>
        <scheme val="minor"/>
      </font>
    </ndxf>
  </rcc>
  <rcc rId="245" sId="1" odxf="1" dxf="1">
    <oc r="A54">
      <f>HYPERLINK("https://hsdes.intel.com/resource/14013179754","14013179754")</f>
    </oc>
    <nc r="A54">
      <f>HYPERLINK("https://hsdes.intel.com/resource/14013179754","14013179754")</f>
    </nc>
    <odxf>
      <font>
        <u val="none"/>
        <sz val="11"/>
        <color theme="1"/>
        <name val="Calibri"/>
        <family val="2"/>
        <scheme val="minor"/>
      </font>
    </odxf>
    <ndxf>
      <font>
        <u/>
        <sz val="11"/>
        <color theme="10"/>
        <name val="Calibri"/>
        <family val="2"/>
        <scheme val="minor"/>
      </font>
    </ndxf>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 sId="1">
    <nc r="C54" t="inlineStr">
      <is>
        <t>Passed</t>
      </is>
    </nc>
  </rcc>
  <rcv guid="{31553839-C3EA-43A3-A00E-3E72F576F4CD}" action="delete"/>
  <rdn rId="0" localSheetId="1" customView="1" name="Z_31553839_C3EA_43A3_A00E_3E72F576F4CD_.wvu.FilterData" hidden="1" oldHidden="1">
    <formula>'RPL_S_IFWI_Test suite_Ext_BAT_2'!$A$1:$AM$128</formula>
    <oldFormula>'RPL_S_IFWI_Test suite_Ext_BAT_2'!$A$1:$AM$128</oldFormula>
  </rdn>
  <rcv guid="{31553839-C3EA-43A3-A00E-3E72F576F4CD}" action="add"/>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1">
    <oc r="C16" t="inlineStr">
      <is>
        <t>t</t>
      </is>
    </oc>
    <nc r="C16"/>
  </rcc>
  <rcc rId="249" sId="1">
    <oc r="C33" t="inlineStr">
      <is>
        <t>t</t>
      </is>
    </oc>
    <nc r="C33"/>
  </rcc>
  <rcc rId="250" sId="1">
    <oc r="C113" t="inlineStr">
      <is>
        <t>k</t>
      </is>
    </oc>
    <nc r="C113"/>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 sId="1">
    <oc r="C34" t="inlineStr">
      <is>
        <t>d</t>
      </is>
    </oc>
    <nc r="C34" t="inlineStr">
      <is>
        <t>Passed</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1">
    <nc r="C109" t="inlineStr">
      <is>
        <t>Passed</t>
      </is>
    </nc>
  </rcc>
  <rcc rId="253" sId="1">
    <nc r="C113" t="inlineStr">
      <is>
        <t>Passed</t>
      </is>
    </nc>
  </rcc>
  <rcc rId="254" sId="1">
    <nc r="C115" t="inlineStr">
      <is>
        <t>Passed</t>
      </is>
    </nc>
  </rcc>
  <rcc rId="255" sId="1">
    <nc r="C100" t="inlineStr">
      <is>
        <t>Passed</t>
      </is>
    </nc>
  </rcc>
  <rcc rId="256" sId="1">
    <nc r="C87" t="inlineStr">
      <is>
        <t>Passed</t>
      </is>
    </nc>
  </rcc>
  <rcc rId="257" sId="1">
    <nc r="C45" t="inlineStr">
      <is>
        <t>Passed</t>
      </is>
    </nc>
  </rcc>
  <rcv guid="{31553839-C3EA-43A3-A00E-3E72F576F4CD}" action="delete"/>
  <rdn rId="0" localSheetId="1" customView="1" name="Z_31553839_C3EA_43A3_A00E_3E72F576F4CD_.wvu.FilterData" hidden="1" oldHidden="1">
    <formula>'RPL_S_IFWI_Test suite_Ext_BAT_2'!$A$1:$AM$128</formula>
    <oldFormula>'RPL_S_IFWI_Test suite_Ext_BAT_2'!$A$1:$AM$128</oldFormula>
  </rdn>
  <rcv guid="{31553839-C3EA-43A3-A00E-3E72F576F4CD}" action="add"/>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 sId="1">
    <nc r="C127" t="inlineStr">
      <is>
        <t>Passed</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 sId="1" odxf="1" dxf="1">
    <oc r="A102">
      <f>HYPERLINK("https://hsdes.intel.com/resource/14013186785","14013186785")</f>
    </oc>
    <nc r="A102">
      <f>HYPERLINK("https://hsdes.intel.com/resource/14013186785","14013186785")</f>
    </nc>
    <odxf>
      <font>
        <u val="none"/>
        <sz val="11"/>
        <color theme="1"/>
        <name val="Calibri"/>
        <family val="2"/>
        <scheme val="minor"/>
      </font>
    </odxf>
    <ndxf>
      <font>
        <u/>
        <sz val="11"/>
        <color theme="10"/>
        <name val="Calibri"/>
        <family val="2"/>
        <scheme val="minor"/>
      </font>
    </ndxf>
  </rcc>
  <rcc rId="261" sId="1">
    <nc r="C102" t="inlineStr">
      <is>
        <t>Passed</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 sId="1">
    <nc r="C41" t="inlineStr">
      <is>
        <t>Passed</t>
      </is>
    </nc>
  </rcc>
  <rfmt sheetId="1" sqref="C41">
    <dxf>
      <alignment horizontal="general" vertical="bottom" textRotation="0" wrapText="0" indent="0" justifyLastLine="0" shrinkToFit="0" readingOrder="0"/>
    </dxf>
  </rfmt>
  <rcv guid="{BAE83C48-D797-4BA7-A2CA-88E5E1E1A367}" action="delete"/>
  <rdn rId="0" localSheetId="1" customView="1" name="Z_BAE83C48_D797_4BA7_A2CA_88E5E1E1A367_.wvu.FilterData" hidden="1" oldHidden="1">
    <formula>'RPL_S_IFWI_Test suite_Ext_BAT_2'!$A$1:$AM$128</formula>
  </rdn>
  <rcv guid="{BAE83C48-D797-4BA7-A2CA-88E5E1E1A367}" action="add"/>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 sId="1">
    <nc r="C16" t="inlineStr">
      <is>
        <t>Passed</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 sId="1">
    <oc r="C25" t="inlineStr">
      <is>
        <t>k</t>
      </is>
    </oc>
    <nc r="C25" t="inlineStr">
      <is>
        <t>Passed</t>
      </is>
    </nc>
  </rcc>
  <rcc rId="63" sId="1" odxf="1" dxf="1">
    <oc r="A55">
      <f>HYPERLINK("https://hsdes.intel.com/resource/14013179878","14013179878")</f>
    </oc>
    <nc r="A55">
      <f>HYPERLINK("https://hsdes.intel.com/resource/14013179878","14013179878")</f>
    </nc>
    <odxf>
      <font>
        <u val="none"/>
        <sz val="11"/>
        <color theme="1"/>
        <name val="Calibri"/>
        <family val="2"/>
        <scheme val="minor"/>
      </font>
    </odxf>
    <ndxf>
      <font>
        <u/>
        <sz val="11"/>
        <color theme="10"/>
        <name val="Calibri"/>
        <family val="2"/>
        <scheme val="minor"/>
      </font>
    </ndxf>
  </rcc>
  <rcc rId="64" sId="1">
    <oc r="C55" t="inlineStr">
      <is>
        <t>k</t>
      </is>
    </oc>
    <nc r="C55" t="inlineStr">
      <is>
        <t>Blocked</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 sId="1">
    <oc r="C19" t="inlineStr">
      <is>
        <t>d</t>
      </is>
    </oc>
    <nc r="C19"/>
  </rcc>
  <rcc rId="266" sId="1">
    <oc r="C29" t="inlineStr">
      <is>
        <t>d</t>
      </is>
    </oc>
    <nc r="C29"/>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 sId="1">
    <nc r="C95" t="inlineStr">
      <is>
        <t>Passed</t>
      </is>
    </nc>
  </rcc>
  <rcc rId="268" sId="1">
    <nc r="C84" t="inlineStr">
      <is>
        <t>Passed</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 sId="1">
    <nc r="C53" t="inlineStr">
      <is>
        <t>Passed</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 sId="1">
    <nc r="C50" t="inlineStr">
      <is>
        <t>Passed</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 sId="1">
    <nc r="C19" t="inlineStr">
      <is>
        <t>Passed</t>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
    <nc r="D96" t="inlineStr">
      <is>
        <t>NA: AMT KVM not applicable using PCIe LAN Card</t>
      </is>
    </nc>
  </rcc>
  <rfmt sheetId="1" sqref="D96">
    <dxf>
      <alignment horizontal="general" vertical="bottom" textRotation="0" wrapText="0" indent="0" justifyLastLine="0" shrinkToFit="0" readingOrder="0"/>
    </dxf>
  </rfmt>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7">
    <dxf>
      <alignment horizontal="general" vertical="bottom" textRotation="0" wrapText="0" indent="0" justifyLastLine="0" shrinkToFit="0" readingOrder="0"/>
    </dxf>
  </rfmt>
  <rcc rId="273" sId="1">
    <nc r="D97" t="inlineStr">
      <is>
        <t>NA:AMT KVM not applicable using PCIe LAN card</t>
      </is>
    </nc>
  </rcc>
  <rcv guid="{31553839-C3EA-43A3-A00E-3E72F576F4CD}" action="delete"/>
  <rdn rId="0" localSheetId="1" customView="1" name="Z_31553839_C3EA_43A3_A00E_3E72F576F4CD_.wvu.FilterData" hidden="1" oldHidden="1">
    <formula>'RPL_S_IFWI_Test suite_Ext_BAT_2'!$A$1:$AM$128</formula>
    <oldFormula>'RPL_S_IFWI_Test suite_Ext_BAT_2'!$A$1:$AM$128</oldFormula>
  </rdn>
  <rcv guid="{31553839-C3EA-43A3-A00E-3E72F576F4CD}"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 sId="1">
    <nc r="D28" t="inlineStr">
      <is>
        <t>NA: FFT is not applicable for RPL-S20</t>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
    <nc r="C33" t="inlineStr">
      <is>
        <t>Passed</t>
      </is>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7" sId="1" ref="A29:XFD29" action="deleteRow">
    <rfmt sheetId="1" xfDxf="1" sqref="A29:XFD29" start="0" length="0"/>
    <rcc rId="0" sId="1" dxf="1">
      <nc r="A29">
        <f>HYPERLINK("https://hsdes.intel.com/resource/14013163171","14013163171")</f>
      </nc>
      <ndxf>
        <font>
          <u/>
          <sz val="11"/>
          <color theme="10"/>
          <name val="Calibri"/>
          <family val="2"/>
          <scheme val="minor"/>
        </font>
      </ndxf>
    </rcc>
    <rcc rId="0" sId="1">
      <nc r="B29" t="inlineStr">
        <is>
          <t>Verify PCH /CSE/CPU bootstall unlock via USB2DbC</t>
        </is>
      </nc>
    </rcc>
    <rcc rId="0" sId="1">
      <nc r="F29" t="inlineStr">
        <is>
          <t>chassanx</t>
        </is>
      </nc>
    </rcc>
    <rcc rId="0" sId="1">
      <nc r="G29" t="inlineStr">
        <is>
          <t>common,emulation.ip,fpga.hybrid,silicon,simulation.ip</t>
        </is>
      </nc>
    </rcc>
    <rcc rId="0" sId="1">
      <nc r="H29" t="inlineStr">
        <is>
          <t>Ingredient</t>
        </is>
      </nc>
    </rcc>
    <rcc rId="0" sId="1">
      <nc r="I29" t="inlineStr">
        <is>
          <t>Automatable</t>
        </is>
      </nc>
    </rcc>
    <rcc rId="0" sId="1">
      <nc r="J29" t="inlineStr">
        <is>
          <t>Intel Confidential</t>
        </is>
      </nc>
    </rcc>
    <rcc rId="0" sId="1">
      <nc r="K29" t="inlineStr">
        <is>
          <t>bios.platform,fw.ifwi.csme,fw.ifwi.others,fw.ifwi.pchc</t>
        </is>
      </nc>
    </rcc>
    <rcc rId="0" sId="1">
      <nc r="L29">
        <v>40</v>
      </nc>
    </rcc>
    <rcc rId="0" sId="1">
      <nc r="M29">
        <v>30</v>
      </nc>
    </rcc>
    <rcc rId="0" sId="1">
      <nc r="N29" t="inlineStr">
        <is>
          <t>CSS-IVE-132950</t>
        </is>
      </nc>
    </rcc>
    <rcc rId="0" sId="1">
      <nc r="O29" t="inlineStr">
        <is>
          <t>Debug Interfaces and Traces</t>
        </is>
      </nc>
    </rcc>
    <rcc rId="0" sId="1">
      <nc r="P29"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is>
      </nc>
    </rcc>
    <rcc rId="0" sId="1">
      <nc r="Q29" t="inlineStr">
        <is>
          <t>debug interfaces,NPK,TBT_PD_EC_NA</t>
        </is>
      </nc>
    </rcc>
    <rcc rId="0" sId="1">
      <nc r="R29" t="inlineStr">
        <is>
          <t>ADL:1305899491
MTL:16011187545,16011327353</t>
        </is>
      </nc>
    </rcc>
    <rcc rId="0" sId="1">
      <nc r="S29" t="inlineStr">
        <is>
          <t>CSS-IVE-132950</t>
        </is>
      </nc>
    </rcc>
    <rcc rId="0" sId="1">
      <nc r="T29" t="inlineStr">
        <is>
          <t>Consumer,Corporate_vPro,Slim</t>
        </is>
      </nc>
    </rcc>
    <rcc rId="0" sId="1">
      <nc r="V29" t="inlineStr">
        <is>
          <t>chassanx</t>
        </is>
      </nc>
    </rcc>
    <rcc rId="0" sId="1">
      <nc r="W29" t="inlineStr">
        <is>
          <t>PCH bootstall, CSE bootstall, CPU bootstall unlock should happen via USB2DBC without any issues</t>
        </is>
      </nc>
    </rcc>
    <rcc rId="0" sId="1">
      <nc r="X29" t="inlineStr">
        <is>
          <t>Client-BIOS</t>
        </is>
      </nc>
    </rcc>
    <rcc rId="0" sId="1">
      <nc r="Y29" t="inlineStr">
        <is>
          <t>2-high</t>
        </is>
      </nc>
    </rcc>
    <rcc rId="0" sId="1">
      <nc r="Z29" t="inlineStr">
        <is>
          <t>bios.alderlake,bios.arrowlake,bios.lunarlake,bios.meteorlake,bios.raptorlake,bios.raptorlake_refresh,ifwi.arrowlake,ifwi.lunarlake,ifwi.meteorlake,ifwi.raptorlake</t>
        </is>
      </nc>
    </rcc>
    <rcc rId="0" sId="1">
      <nc r="AA29" t="inlineStr">
        <is>
          <t>bios.alderlake,bios.arrowlake,bios.lunarlake,bios.meteorlake,bios.raptorlake,ifwi.meteorlake,ifwi.raptorlake</t>
        </is>
      </nc>
    </rcc>
    <rcc rId="0" sId="1">
      <nc r="AC29" t="inlineStr">
        <is>
          <t>product</t>
        </is>
      </nc>
    </rcc>
    <rcc rId="0" sId="1">
      <nc r="AD29" t="inlineStr">
        <is>
          <t>complete.ready_for_production</t>
        </is>
      </nc>
    </rcc>
    <rcc rId="0" sId="1">
      <nc r="AF29" t="inlineStr">
        <is>
          <t>High</t>
        </is>
      </nc>
    </rcc>
    <rcc rId="0" sId="1">
      <nc r="AG29" t="inlineStr">
        <is>
          <t>L3 Extended-BAT-FV</t>
        </is>
      </nc>
    </rcc>
    <rcc rId="0" sId="1">
      <nc r="AJ29" t="inlineStr">
        <is>
          <t>Functional</t>
        </is>
      </nc>
    </rcc>
    <rcc rId="0" sId="1">
      <nc r="AK29" t="inlineStr">
        <is>
          <t>na</t>
        </is>
      </nc>
    </rcc>
    <rcc rId="0" sId="1">
      <nc r="AL29" t="inlineStr">
        <is>
          <t>This test case is to verify that PCH bootstall, CSE bootstall, CPU bootstall can be enabled via USB2DBC</t>
        </is>
      </nc>
    </rcc>
    <rcc rId="0" sId="1">
      <nc r="AM29" t="inlineStr">
        <is>
          <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,IFWI_COMMON_UNIFIED,ADL-P_5SGC1,ADL-P_5SGC2,ADL-M_5SGC1,ADL-M_3SDC2,ADL-M_2SDC1,ADL-M_2SDC2,ADL-N_REV1,ADL_SBGA_5GC,ADL_SBGA_3DC1,ADL_SBGA_3DC2,ADL_SBGA_3DC3,ADL_SBGA_3DC4,ADL_SBGA_3DC,MTL_IFWI_CBV_PCHC,RPL_Px_PO_New_P3,MTL_IFWI_MEBx</t>
        </is>
      </nc>
    </rcc>
  </rr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 sId="1">
    <oc r="C60" t="inlineStr">
      <is>
        <t>k</t>
      </is>
    </oc>
    <nc r="C60" t="inlineStr">
      <is>
        <t>Passed</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8" sId="1" ref="A124:XFD124" action="deleteRow">
    <rfmt sheetId="1" xfDxf="1" sqref="A124:XFD124" start="0" length="0"/>
    <rcc rId="0" sId="1">
      <nc r="A124">
        <f>HYPERLINK("https://hsdes.intel.com/resource/16012549679","16012549679")</f>
      </nc>
    </rcc>
    <rcc rId="0" sId="1">
      <nc r="B124" t="inlineStr">
        <is>
          <t>Validate basic boot check with PTT disabled different Bootguard (0/3/4/5) IFWI profiles</t>
        </is>
      </nc>
    </rcc>
    <rcc rId="0" sId="1">
      <nc r="C124" t="inlineStr">
        <is>
          <t>Blocked</t>
        </is>
      </nc>
    </rcc>
    <rcc rId="0" sId="1">
      <nc r="D124" t="inlineStr">
        <is>
          <t>NA:DTPM is Not Applicable For RPL-S20_Upgrade</t>
        </is>
      </nc>
    </rcc>
    <rcc rId="0" sId="1">
      <nc r="F124" t="inlineStr">
        <is>
          <t>bhiman1x</t>
        </is>
      </nc>
    </rcc>
    <rcc rId="0" sId="1">
      <nc r="G124" t="inlineStr">
        <is>
          <t>silicon</t>
        </is>
      </nc>
    </rcc>
    <rcc rId="0" sId="1">
      <nc r="H124" t="inlineStr">
        <is>
          <t>Ingredient</t>
        </is>
      </nc>
    </rcc>
    <rcc rId="0" sId="1">
      <nc r="I124" t="inlineStr">
        <is>
          <t>Automatable</t>
        </is>
      </nc>
    </rcc>
    <rcc rId="0" sId="1">
      <nc r="J124" t="inlineStr">
        <is>
          <t>Intel Confidential</t>
        </is>
      </nc>
    </rcc>
    <rcc rId="0" sId="1">
      <nc r="K124" t="inlineStr">
        <is>
          <t>fw.ifwi.bios</t>
        </is>
      </nc>
    </rcc>
    <rcc rId="0" sId="1">
      <nc r="L124">
        <v>25</v>
      </nc>
    </rcc>
    <rcc rId="0" sId="1">
      <nc r="M124">
        <v>18</v>
      </nc>
    </rcc>
    <rcc rId="0" sId="1">
      <nc r="N124" t="inlineStr">
        <is>
          <t>CSS-IVE-131653</t>
        </is>
      </nc>
    </rcc>
    <rcc rId="0" sId="1">
      <nc r="O124" t="inlineStr">
        <is>
          <t>System Firmware Builds and bringup</t>
        </is>
      </nc>
    </rcc>
    <rcc rId="0" sId="1">
      <nc r="P124" t="inlineStr">
        <is>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is>
      </nc>
    </rcc>
    <rcc rId="0" sId="1">
      <nc r="Q124" t="inlineStr">
        <is>
          <t>BIOS Build</t>
        </is>
      </nc>
    </rcc>
    <rcc rId="0" sId="1">
      <nc r="R124" t="inlineStr">
        <is>
          <t>Test case has been drafted based on the TGL PO test plan
TGL:BC-RQTBCTL-1212
JSLP:1607196237</t>
        </is>
      </nc>
    </rcc>
    <rcc rId="0" sId="1">
      <nc r="S124" t="inlineStr">
        <is>
          <t>CSS-IVE-131653</t>
        </is>
      </nc>
    </rcc>
    <rcc rId="0" sId="1">
      <nc r="T124" t="inlineStr">
        <is>
          <t>Consumer,Corporate_vPro</t>
        </is>
      </nc>
    </rcc>
    <rcc rId="0" sId="1">
      <nc r="V124" t="inlineStr">
        <is>
          <t>bhiman1x</t>
        </is>
      </nc>
    </rcc>
    <rcc rId="0" sId="1">
      <nc r="W124" t="inlineStr">
        <is>
          <t>Ensure that the system boots with all Bootguard profiles ifwi</t>
        </is>
      </nc>
    </rcc>
    <rcc rId="0" sId="1">
      <nc r="X124" t="inlineStr">
        <is>
          <t>Client-IFWI</t>
        </is>
      </nc>
    </rcc>
    <rcc rId="0" sId="1">
      <nc r="Y124" t="inlineStr">
        <is>
          <t>1-showstopper</t>
        </is>
      </nc>
    </rcc>
    <rcc rId="0" sId="1">
      <nc r="Z124" t="inlineStr">
        <is>
          <t>ifwi.alderlake,ifwi.arrowlake,ifwi.jasperlake,ifwi.lunarlake,ifwi.meteorlake,ifwi.raptorlake,ifwi.rocketlake</t>
        </is>
      </nc>
    </rcc>
    <rcc rId="0" sId="1">
      <nc r="AA124" t="inlineStr">
        <is>
          <t>ifwi.alderlake,ifwi.meteorlake,ifwi.raptorlake</t>
        </is>
      </nc>
    </rcc>
    <rcc rId="0" sId="1">
      <nc r="AC124" t="inlineStr">
        <is>
          <t>product</t>
        </is>
      </nc>
    </rcc>
    <rcc rId="0" sId="1">
      <nc r="AD124" t="inlineStr">
        <is>
          <t>complete.ready_for_production</t>
        </is>
      </nc>
    </rcc>
    <rcc rId="0" sId="1">
      <nc r="AF124" t="inlineStr">
        <is>
          <t>Medium</t>
        </is>
      </nc>
    </rcc>
    <rcc rId="0" sId="1">
      <nc r="AG124" t="inlineStr">
        <is>
          <t>L1 DailyCI-Basic-Sanity</t>
        </is>
      </nc>
    </rcc>
    <rcc rId="0" sId="1">
      <nc r="AJ124" t="inlineStr">
        <is>
          <t>Functional</t>
        </is>
      </nc>
    </rcc>
    <rcc rId="0" sId="1">
      <nc r="AK124" t="inlineStr">
        <is>
          <t>na</t>
        </is>
      </nc>
    </rcc>
    <rcc rId="0" sId="1">
      <nc r="AL124" t="inlineStr">
        <is>
          <t>This test case is to verify basic boot check with PTT disabled IFWI across all the IFWI profiles</t>
        </is>
      </nc>
    </rcc>
    <rcc rId="0" sId="1">
      <nc r="AM124" t="inlineStr">
        <is>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ARL_S_IFWI_1.1PSS</t>
        </is>
      </nc>
    </rcc>
  </rrc>
  <rrc rId="279" sId="1" ref="A117:XFD117" action="deleteRow">
    <rfmt sheetId="1" xfDxf="1" sqref="A117:XFD117" start="0" length="0"/>
    <rcc rId="0" sId="1">
      <nc r="A117">
        <f>HYPERLINK("https://hsdes.intel.com/resource/14013187932","14013187932")</f>
      </nc>
    </rcc>
    <rcc rId="0" sId="1">
      <nc r="B117" t="inlineStr">
        <is>
          <t>Verify storage detection over PEG 10 and PEG 11 slots (X8 Slot)</t>
        </is>
      </nc>
    </rcc>
    <rcc rId="0" sId="1">
      <nc r="C117" t="inlineStr">
        <is>
          <t>Blocked</t>
        </is>
      </nc>
    </rcc>
    <rcc rId="0" sId="1">
      <nc r="D117" t="inlineStr">
        <is>
          <t>NA:x8 slot is Not Applicable For RPL-s20_Upgrade</t>
        </is>
      </nc>
    </rcc>
    <rcc rId="0" sId="1">
      <nc r="F117" t="inlineStr">
        <is>
          <t>sbabyshx</t>
        </is>
      </nc>
    </rcc>
    <rcc rId="0" sId="1">
      <nc r="G117" t="inlineStr">
        <is>
          <t>common</t>
        </is>
      </nc>
    </rcc>
    <rcc rId="0" sId="1">
      <nc r="H117" t="inlineStr">
        <is>
          <t>Ingredient</t>
        </is>
      </nc>
    </rcc>
    <rcc rId="0" sId="1">
      <nc r="I117" t="inlineStr">
        <is>
          <t>Automatable</t>
        </is>
      </nc>
    </rcc>
    <rcc rId="0" sId="1">
      <nc r="J117" t="inlineStr">
        <is>
          <t>Intel Confidential</t>
        </is>
      </nc>
    </rcc>
    <rcc rId="0" sId="1">
      <nc r="K117" t="inlineStr">
        <is>
          <t>fw.ifwi.bios</t>
        </is>
      </nc>
    </rcc>
    <rcc rId="0" sId="1">
      <nc r="L117">
        <v>45</v>
      </nc>
    </rcc>
    <rcc rId="0" sId="1">
      <nc r="M117">
        <v>36</v>
      </nc>
    </rcc>
    <rcc rId="0" sId="1">
      <nc r="N117" t="inlineStr">
        <is>
          <t>CSS-IVE-145729</t>
        </is>
      </nc>
    </rcc>
    <rcc rId="0" sId="1">
      <nc r="O117" t="inlineStr">
        <is>
          <t>Flex I/O and Internal Buses</t>
        </is>
      </nc>
    </rcc>
    <rcc rId="0" sId="1">
      <nc r="P117"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is>
      </nc>
    </rcc>
    <rcc rId="0" sId="1">
      <nc r="Q117" t="inlineStr">
        <is>
          <t>G3-State,M.2 PCIe Gen3x2 and Gen3x4 NVMe,M.2 PCIe Gen4,PCIe-Gen4,PCIe-RST,S-states</t>
        </is>
      </nc>
    </rcc>
    <rcc rId="0" sId="1">
      <nc r="R117">
        <v>16011583763</v>
      </nc>
    </rcc>
    <rcc rId="0" sId="1">
      <nc r="S117" t="inlineStr">
        <is>
          <t>CSS-IVE-145729</t>
        </is>
      </nc>
    </rcc>
    <rcc rId="0" sId="1">
      <nc r="T117" t="inlineStr">
        <is>
          <t>Consumer,Corporate_vPro</t>
        </is>
      </nc>
    </rcc>
    <rcc rId="0" sId="1">
      <nc r="U117" t="inlineStr">
        <is>
          <t>windows.20h2_vibranium.x64</t>
        </is>
      </nc>
    </rcc>
    <rcc rId="0" sId="1">
      <nc r="V117" t="inlineStr">
        <is>
          <t>reddyv5x</t>
        </is>
      </nc>
    </rcc>
    <rcc rId="0" sId="1">
      <nc r="W117" t="inlineStr">
        <is>
          <t>Devices should be enumerated and functionality should be fine  when connected over PEG 10 and PEG 11 slots</t>
        </is>
      </nc>
    </rcc>
    <rcc rId="0" sId="1">
      <nc r="X117" t="inlineStr">
        <is>
          <t>Client-IFWI</t>
        </is>
      </nc>
    </rcc>
    <rcc rId="0" sId="1">
      <nc r="Y117" t="inlineStr">
        <is>
          <t>1-showstopper</t>
        </is>
      </nc>
    </rcc>
    <rcc rId="0" sId="1">
      <nc r="Z117" t="inlineStr">
        <is>
          <t>ifwi.alderlake,ifwi.arrowlake,ifwi.lunarlake,ifwi.meteorlake,ifwi.raptorlake,ifwi.raptorlake_refresh</t>
        </is>
      </nc>
    </rcc>
    <rcc rId="0" sId="1">
      <nc r="AA117" t="inlineStr">
        <is>
          <t>ifwi.alderlake,ifwi.meteorlake,ifwi.raptorlake</t>
        </is>
      </nc>
    </rcc>
    <rcc rId="0" sId="1">
      <nc r="AC117" t="inlineStr">
        <is>
          <t>product</t>
        </is>
      </nc>
    </rcc>
    <rcc rId="0" sId="1">
      <nc r="AD117" t="inlineStr">
        <is>
          <t>open.test_review_phase</t>
        </is>
      </nc>
    </rcc>
    <rcc rId="0" sId="1">
      <nc r="AF117" t="inlineStr">
        <is>
          <t>High</t>
        </is>
      </nc>
    </rcc>
    <rcc rId="0" sId="1">
      <nc r="AG117" t="inlineStr">
        <is>
          <t>L1 DailyCI-Basic-Sanity</t>
        </is>
      </nc>
    </rcc>
    <rcc rId="0" sId="1">
      <nc r="AJ117" t="inlineStr">
        <is>
          <t>Functional</t>
        </is>
      </nc>
    </rcc>
    <rcc rId="0" sId="1">
      <nc r="AK117" t="inlineStr">
        <is>
          <t>na</t>
        </is>
      </nc>
    </rcc>
    <rcc rId="0" sId="1">
      <nc r="AL117" t="inlineStr">
        <is>
          <t>Intention of the test case is to verify if the storage is detected and functional when connected over PEG 10 and PEG 11 slots</t>
        </is>
      </nc>
    </rcc>
    <rcc rId="0" sId="1">
      <nc r="AM117" t="inlineStr">
        <is>
          <t>MTL_Test_Suite,IFWI_SYNC,Automation_Inproduction,IFWI_TEST_SUITEIFWI_COVERAGE_DELTA,RPLSGC1,RPLSGC2,RPL-S_ 5SGC1,RPL-S_2SDC3,RPL-S_2SDC4,MTL_IFWI_BAT,ADL_SBGA_5GC,ADL_SBGA_3SDC1,ERB,RPL-S_5SGC1,RPL-S_4SDC1,RPL-S_4SDC2,RPL-S_3SDC1,RPL-S_2SDC1,RPL-S_2SDC7,MTL IFWI_Payload_Platform-Val,MTL-P_5SGC1,MTL-P_4SDC1,MTL-P_4SDC2,MTL-P_3SDC3,MTL-P_3SDC4,RPL-SBGA_4SC,RPL-SBGA_2SC1,RPL-SBGA_2SC2,LNLM5SGC,LNLM4SDC1,LNLM3SDC2,LNLM3SDC3,LNLM3SDC4,LNLM3SDC5,LNLM2SDC6,LNLM2SDC7,MTLSDC1,MTLSDC2,RPL_Hx-R-GC</t>
        </is>
      </nc>
    </rcc>
  </rrc>
  <rrc rId="280" sId="1" ref="A117:XFD117" action="deleteRow">
    <rfmt sheetId="1" xfDxf="1" sqref="A117:XFD117" start="0" length="0"/>
    <rcc rId="0" sId="1">
      <nc r="A117">
        <f>HYPERLINK("https://hsdes.intel.com/resource/14013187933","14013187933")</f>
      </nc>
    </rcc>
    <rcc rId="0" sId="1">
      <nc r="B117" t="inlineStr">
        <is>
          <t>Verify storage device detection over PEG 10 and PEG 11 slots (X8 Slot) one after another</t>
        </is>
      </nc>
    </rcc>
    <rcc rId="0" sId="1">
      <nc r="C117" t="inlineStr">
        <is>
          <t>Blocked</t>
        </is>
      </nc>
    </rcc>
    <rcc rId="0" sId="1">
      <nc r="D117" t="inlineStr">
        <is>
          <t>NA:x8 slot is Not Applicable For RPL-s20_Upgrade</t>
        </is>
      </nc>
    </rcc>
    <rcc rId="0" sId="1">
      <nc r="F117" t="inlineStr">
        <is>
          <t>sbabyshx</t>
        </is>
      </nc>
    </rcc>
    <rcc rId="0" sId="1">
      <nc r="G117" t="inlineStr">
        <is>
          <t>common</t>
        </is>
      </nc>
    </rcc>
    <rcc rId="0" sId="1">
      <nc r="H117" t="inlineStr">
        <is>
          <t>Ingredient</t>
        </is>
      </nc>
    </rcc>
    <rcc rId="0" sId="1">
      <nc r="I117" t="inlineStr">
        <is>
          <t>Automatable</t>
        </is>
      </nc>
    </rcc>
    <rcc rId="0" sId="1">
      <nc r="J117" t="inlineStr">
        <is>
          <t>Intel Confidential</t>
        </is>
      </nc>
    </rcc>
    <rcc rId="0" sId="1">
      <nc r="K117" t="inlineStr">
        <is>
          <t>fw.ifwi.bios</t>
        </is>
      </nc>
    </rcc>
    <rcc rId="0" sId="1">
      <nc r="L117">
        <v>45</v>
      </nc>
    </rcc>
    <rcc rId="0" sId="1">
      <nc r="M117">
        <v>36</v>
      </nc>
    </rcc>
    <rcc rId="0" sId="1">
      <nc r="N117" t="inlineStr">
        <is>
          <t>CSS-IVE-145731</t>
        </is>
      </nc>
    </rcc>
    <rcc rId="0" sId="1">
      <nc r="O117" t="inlineStr">
        <is>
          <t>Flex I/O and Internal Buses</t>
        </is>
      </nc>
    </rcc>
    <rcc rId="0" sId="1">
      <nc r="P117"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is>
      </nc>
    </rcc>
    <rcc rId="0" sId="1">
      <nc r="Q117" t="inlineStr">
        <is>
          <t>M.2 PCIe Gen3x2 and Gen3x4 NVMe,M.2 PCIe Gen4,PCIe-Gen4,PCIe-RST</t>
        </is>
      </nc>
    </rcc>
    <rcc rId="0" sId="1">
      <nc r="R117">
        <v>16011583763</v>
      </nc>
    </rcc>
    <rcc rId="0" sId="1">
      <nc r="S117" t="inlineStr">
        <is>
          <t>CSS-IVE-145731</t>
        </is>
      </nc>
    </rcc>
    <rcc rId="0" sId="1">
      <nc r="T117" t="inlineStr">
        <is>
          <t>Consumer,Corporate_vPro</t>
        </is>
      </nc>
    </rcc>
    <rcc rId="0" sId="1">
      <nc r="U117" t="inlineStr">
        <is>
          <t>windows.20h2_vibranium.x64</t>
        </is>
      </nc>
    </rcc>
    <rcc rId="0" sId="1">
      <nc r="V117" t="inlineStr">
        <is>
          <t>reddyv5x</t>
        </is>
      </nc>
    </rcc>
    <rcc rId="0" sId="1">
      <nc r="W117" t="inlineStr">
        <is>
          <t>Devices should be enumerated and functionality should be fine  when connected over PEG 10 and PEG 11 slots one after another</t>
        </is>
      </nc>
    </rcc>
    <rcc rId="0" sId="1">
      <nc r="X117" t="inlineStr">
        <is>
          <t>Client-IFWI</t>
        </is>
      </nc>
    </rcc>
    <rcc rId="0" sId="1">
      <nc r="Y117" t="inlineStr">
        <is>
          <t>1-showstopper</t>
        </is>
      </nc>
    </rcc>
    <rcc rId="0" sId="1">
      <nc r="Z117" t="inlineStr">
        <is>
          <t>ifwi.alderlake,ifwi.arrowlake,ifwi.lunarlake,ifwi.meteorlake,ifwi.raptorlake,ifwi.raptorlake_refresh</t>
        </is>
      </nc>
    </rcc>
    <rcc rId="0" sId="1">
      <nc r="AA117" t="inlineStr">
        <is>
          <t>ifwi.alderlake,ifwi.meteorlake,ifwi.raptorlake</t>
        </is>
      </nc>
    </rcc>
    <rcc rId="0" sId="1">
      <nc r="AC117" t="inlineStr">
        <is>
          <t>product</t>
        </is>
      </nc>
    </rcc>
    <rcc rId="0" sId="1">
      <nc r="AD117" t="inlineStr">
        <is>
          <t>open.test_review_phase</t>
        </is>
      </nc>
    </rcc>
    <rcc rId="0" sId="1">
      <nc r="AF117" t="inlineStr">
        <is>
          <t>High</t>
        </is>
      </nc>
    </rcc>
    <rcc rId="0" sId="1">
      <nc r="AG117" t="inlineStr">
        <is>
          <t>L1 DailyCI-Basic-Sanity</t>
        </is>
      </nc>
    </rcc>
    <rcc rId="0" sId="1">
      <nc r="AJ117" t="inlineStr">
        <is>
          <t>Functional</t>
        </is>
      </nc>
    </rcc>
    <rcc rId="0" sId="1">
      <nc r="AK117" t="inlineStr">
        <is>
          <t>na</t>
        </is>
      </nc>
    </rcc>
    <rcc rId="0" sId="1">
      <nc r="AL117" t="inlineStr">
        <is>
          <t>Intention of the test case is to verify if the storage is detected and functional when connected over PEG 10 and PEG 11 slots one after another</t>
        </is>
      </nc>
    </rcc>
    <rcc rId="0" sId="1">
      <nc r="AM117" t="inlineStr">
        <is>
          <t>MTL_Test_Suite,IFWI_SYNC,Automation_Inproduction,IFWI_TEST_SUITEIFWI_COVERAGE_DELTA,RPLSGC1,RPLSGC2,RPL-S_ 5SGC1,RPL-S_2SDC3,RPL-S_2SDC4,MTL_IFWI_BAT,ADL_SBGA_5GC,ADL_SBGA_3SDC1,RPL-S_5SGC1,RPL-S_4SDC1,RPL-S_4SDC2,RPL-S_3SDC1,RPL-S_2SDC1,RPL-S_2SDC7,MTL IFWI_Payload_Platform-Val,MTL-P_5SGC1,MTL-P_4SDC1,MTL-P_4SDC2,MTL-P_3SDC3,MTL-P_3SDC4,RPL-SBGA_4SC,RPL-SBGA_2SC1,RPL-SBGA_2SC2,LNLM5SGC,LNLM4SDC1,LNLM3SDC2,LNLM3SDC3,LNLM3SDC4,LNLM3SDC5,LNLM2SDC6,LNLM2SDC7,MTLSDC1,MTLSDC2,RPL_Hx-R-GC</t>
        </is>
      </nc>
    </rcc>
  </rrc>
  <rrc rId="281" sId="1" ref="A95:XFD95" action="deleteRow">
    <rfmt sheetId="1" xfDxf="1" sqref="A95:XFD95" start="0" length="0"/>
    <rcc rId="0" sId="1">
      <nc r="A95">
        <f>HYPERLINK("https://hsdes.intel.com/resource/14013186674","14013186674")</f>
      </nc>
    </rcc>
    <rcc rId="0" sId="1">
      <nc r="B95" t="inlineStr">
        <is>
          <t>Verify AMT KVM session after sx cycles over PCIe LAN card</t>
        </is>
      </nc>
    </rcc>
    <rcc rId="0" sId="1">
      <nc r="C95" t="inlineStr">
        <is>
          <t>Blocked</t>
        </is>
      </nc>
    </rcc>
    <rcc rId="0" sId="1">
      <nc r="D95" t="inlineStr">
        <is>
          <t>NA: AMT KVM not applicable using PCIe LAN Card</t>
        </is>
      </nc>
    </rcc>
    <rcc rId="0" sId="1">
      <nc r="F95" t="inlineStr">
        <is>
          <t>sumith2x</t>
        </is>
      </nc>
    </rcc>
    <rcc rId="0" sId="1">
      <nc r="G95" t="inlineStr">
        <is>
          <t>common</t>
        </is>
      </nc>
    </rcc>
    <rcc rId="0" sId="1">
      <nc r="H95" t="inlineStr">
        <is>
          <t>Ingredient</t>
        </is>
      </nc>
    </rcc>
    <rcc rId="0" sId="1">
      <nc r="I95" t="inlineStr">
        <is>
          <t>Automatable</t>
        </is>
      </nc>
    </rcc>
    <rcc rId="0" sId="1">
      <nc r="J95" t="inlineStr">
        <is>
          <t>Intel Confidential</t>
        </is>
      </nc>
    </rcc>
    <rcc rId="0" sId="1">
      <nc r="K95" t="inlineStr">
        <is>
          <t>bios.me,fw.ifwi.csme</t>
        </is>
      </nc>
    </rcc>
    <rcc rId="0" sId="1">
      <nc r="L95">
        <v>28</v>
      </nc>
    </rcc>
    <rcc rId="0" sId="1">
      <nc r="M95">
        <v>20</v>
      </nc>
    </rcc>
    <rcc rId="0" sId="1">
      <nc r="N95" t="inlineStr">
        <is>
          <t>CSS-IVE-131624</t>
        </is>
      </nc>
    </rcc>
    <rcc rId="0" sId="1">
      <nc r="O95" t="inlineStr">
        <is>
          <t>Manageability Support</t>
        </is>
      </nc>
    </rcc>
    <rcc rId="0" sId="1">
      <nc r="P95" t="inlineStr">
        <is>
          <t>ADL-S_ADP-S_SODIMM_DDR5_1DPC_Alpha,ADL-S_ADP-S_UDIMM_DDR5_1DPC_PreAlpha,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Q95" t="inlineStr">
        <is>
          <t>AMT,Foxville,MoS (Modern Standby),TBT</t>
        </is>
      </nc>
    </rcc>
    <rcc rId="0" sId="1">
      <nc r="R95" t="inlineStr">
        <is>
          <t>TGL: 220692957,220692919,220692918
CML:BC-RQTBC-16896</t>
        </is>
      </nc>
    </rcc>
    <rcc rId="0" sId="1">
      <nc r="S95" t="inlineStr">
        <is>
          <t>CSS-IVE-131624</t>
        </is>
      </nc>
    </rcc>
    <rcc rId="0" sId="1">
      <nc r="T95" t="inlineStr">
        <is>
          <t>Corporate_vPro</t>
        </is>
      </nc>
    </rcc>
    <rcc rId="0" sId="1">
      <nc r="V95" t="inlineStr">
        <is>
          <t>sumith2x</t>
        </is>
      </nc>
    </rcc>
    <rcc rId="0" sId="1">
      <nc r="W95" t="inlineStr">
        <is>
          <t>Platform BIOS should support the use PCIe LAN card and Server should be able to establish KVM session with the SUT without errors/exceptions  after sx cycles</t>
        </is>
      </nc>
    </rcc>
    <rcc rId="0" sId="1">
      <nc r="X95" t="inlineStr">
        <is>
          <t>Client-IFWI</t>
        </is>
      </nc>
    </rcc>
    <rcc rId="0" sId="1">
      <nc r="Y95" t="inlineStr">
        <is>
          <t>3-medium</t>
        </is>
      </nc>
    </rcc>
    <rcc rId="0" sId="1">
      <nc r="Z95" t="inlineStr">
        <is>
          <t>bios.alderlake,bios.arrowlake,bios.raptorlake,ifwi.alderlake,ifwi.arrowlake,ifwi.lunarlake,ifwi.meteorlake,ifwi.raptorlake,ifwi.rocketlake</t>
        </is>
      </nc>
    </rcc>
    <rcc rId="0" sId="1">
      <nc r="AA95" t="inlineStr">
        <is>
          <t>bios.raptorlake,ifwi.alderlake,ifwi.meteorlake,ifwi.raptorlake,ifwi.rocketlake</t>
        </is>
      </nc>
    </rcc>
    <rcc rId="0" sId="1">
      <nc r="AC95" t="inlineStr">
        <is>
          <t>product</t>
        </is>
      </nc>
    </rcc>
    <rcc rId="0" sId="1">
      <nc r="AD95" t="inlineStr">
        <is>
          <t>open.test_update_phase</t>
        </is>
      </nc>
    </rcc>
    <rcc rId="0" sId="1">
      <nc r="AF95" t="inlineStr">
        <is>
          <t>Medium</t>
        </is>
      </nc>
    </rcc>
    <rcc rId="0" sId="1">
      <nc r="AG95" t="inlineStr">
        <is>
          <t>L3 Extended-BAT-FV</t>
        </is>
      </nc>
    </rcc>
    <rcc rId="0" sId="1">
      <nc r="AJ95" t="inlineStr">
        <is>
          <t>Functional</t>
        </is>
      </nc>
    </rcc>
    <rcc rId="0" sId="1">
      <nc r="AK95" t="inlineStr">
        <is>
          <t>intel manageability configuration</t>
        </is>
      </nc>
    </rcc>
    <rcc rId="0" sId="1">
      <nc r="AL95" t="inlineStr">
        <is>
          <t>KVM (Keyboard, Video, Mouse) is a ME redirecttion feature, where the SUT's Keyboard, Video and  Mouse  can be controlled from a remote machine.
This testcase also covers setup for Client and Host systems required as part of testcase execution for all other ME testcases
Please note in SKL, ME FW SKUs are no more recognized based on CS ME FW Size instead are referred to as Consumer or Corporate SKU's. ME Corporate SKU(5MB) ME Consumer SKU (1.5MB)
Ref: https://vthsd.intel.com/hsd/clientsw/default.aspx#dcn/default.aspx?dcn_id=2503429
Steps:
1.Open KVMControlApplication.exe from the server system and apply the settings as per the above setup steps
2.Set start Session to Redirection Port (default Port# ) ; Click "Start Session" to verify if display (Video)from SUT is accessible
3. Move the mouse and press any Keyboard key in the server; Verify if the SUT mouse and keyboard can be controlled from the server
Expected Result:
Server should be able to control SUT mouse and keyboard
 </t>
        </is>
      </nc>
    </rcc>
    <rcc rId="0" sId="1">
      <nc r="AM95" t="inlineStr">
        <is>
          <t>CML_Delta_From_WHL,IFWI_TEST_SUITE,ADL/RKL/JSL,RKL-S X2_(CML-S+CMP-H)_S102,RKL-S X2_(CML-S+CMP-H)_S62,MTL_Test_Suite,IFWI_SYNC,IFWI_COVERAGE_DELTA,RPLSGC1,RPLSGC2,ADLMLP4x,ADL-P_5SGC1,RPL_S_MASTER,ADL-M_3SDC1,RPL-S_4SDC1,RPL-S_2SDC9,RPL-S_2SDC3, RPL-S_2SDC3,ADL-S_ 5SGC_1DPC,MTL_IFWI_CBV_PMC,MTL_IFWI_CBV_CSME,MTL_IFWI_CBV_GBe,RPL-P_3SDC2,MTL_IFWI_CBV_GBe,RPLP_SV1DC2, RPLP_Win10DC2</t>
        </is>
      </nc>
    </rcc>
  </rrc>
  <rrc rId="282" sId="1" ref="A95:XFD95" action="deleteRow">
    <rfmt sheetId="1" xfDxf="1" sqref="A95:XFD95" start="0" length="0"/>
    <rcc rId="0" sId="1">
      <nc r="A95">
        <f>HYPERLINK("https://hsdes.intel.com/resource/14013186676","14013186676")</f>
      </nc>
    </rcc>
    <rcc rId="0" sId="1">
      <nc r="B95" t="inlineStr">
        <is>
          <t>Verify AMT storage redirection after sx cycles should support for PCIe LAN card</t>
        </is>
      </nc>
    </rcc>
    <rcc rId="0" sId="1">
      <nc r="C95" t="inlineStr">
        <is>
          <t>Blocked</t>
        </is>
      </nc>
    </rcc>
    <rcc rId="0" sId="1">
      <nc r="D95" t="inlineStr">
        <is>
          <t>NA:AMT KVM not applicable using PCIe LAN card</t>
        </is>
      </nc>
    </rcc>
    <rcc rId="0" sId="1">
      <nc r="F95" t="inlineStr">
        <is>
          <t>sumith2x</t>
        </is>
      </nc>
    </rcc>
    <rcc rId="0" sId="1">
      <nc r="G95" t="inlineStr">
        <is>
          <t>common</t>
        </is>
      </nc>
    </rcc>
    <rcc rId="0" sId="1">
      <nc r="H95" t="inlineStr">
        <is>
          <t>Ingredient</t>
        </is>
      </nc>
    </rcc>
    <rcc rId="0" sId="1">
      <nc r="I95" t="inlineStr">
        <is>
          <t>Automatable</t>
        </is>
      </nc>
    </rcc>
    <rcc rId="0" sId="1">
      <nc r="J95" t="inlineStr">
        <is>
          <t>Intel Confidential</t>
        </is>
      </nc>
    </rcc>
    <rcc rId="0" sId="1">
      <nc r="K95" t="inlineStr">
        <is>
          <t>bios.me,fw.ifwi.csme</t>
        </is>
      </nc>
    </rcc>
    <rcc rId="0" sId="1">
      <nc r="L95">
        <v>6</v>
      </nc>
    </rcc>
    <rcc rId="0" sId="1">
      <nc r="M95">
        <v>4</v>
      </nc>
    </rcc>
    <rcc rId="0" sId="1">
      <nc r="N95" t="inlineStr">
        <is>
          <t>CSS-IVE-131626</t>
        </is>
      </nc>
    </rcc>
    <rcc rId="0" sId="1">
      <nc r="O95" t="inlineStr">
        <is>
          <t>Manageability Support</t>
        </is>
      </nc>
    </rcc>
    <rcc rId="0" sId="1">
      <nc r="P95" t="inlineStr">
        <is>
          <t>ADL-S_ADP-S_SODIMM_DDR5_1DPC_Alpha,ADL-S_ADP-S_UDIMM_DDR5_1DPC_PreAlpha,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Q95" t="inlineStr">
        <is>
          <t>AMT,Foxville</t>
        </is>
      </nc>
    </rcc>
    <rcc rId="0" sId="1">
      <nc r="R95" t="inlineStr">
        <is>
          <t>Intel  CSME 14.0 FW Support - Delta</t>
        </is>
      </nc>
    </rcc>
    <rcc rId="0" sId="1">
      <nc r="S95" t="inlineStr">
        <is>
          <t>CSS-IVE-131626</t>
        </is>
      </nc>
    </rcc>
    <rcc rId="0" sId="1">
      <nc r="T95" t="inlineStr">
        <is>
          <t>Corporate_vPro</t>
        </is>
      </nc>
    </rcc>
    <rcc rId="0" sId="1">
      <nc r="V95" t="inlineStr">
        <is>
          <t>sumith2x</t>
        </is>
      </nc>
    </rcc>
    <rcc rId="0" sId="1">
      <nc r="W95" t="inlineStr">
        <is>
          <t>Platform BIOS should support the PCIe LAN card and Server should be able to establish Storage Redirection session with the SUT without errors/exceptions after sx cycles</t>
        </is>
      </nc>
    </rcc>
    <rcc rId="0" sId="1">
      <nc r="X95" t="inlineStr">
        <is>
          <t>Client-IFWI</t>
        </is>
      </nc>
    </rcc>
    <rcc rId="0" sId="1">
      <nc r="Y95" t="inlineStr">
        <is>
          <t>3-medium</t>
        </is>
      </nc>
    </rcc>
    <rcc rId="0" sId="1">
      <nc r="Z95" t="inlineStr">
        <is>
          <t>bios.alderlake,bios.arrowlake,bios.raptorlake,ifwi.alderlake,ifwi.arrowlake,ifwi.lunarlake,ifwi.meteorlake,ifwi.raptorlake,ifwi.rocketlake</t>
        </is>
      </nc>
    </rcc>
    <rcc rId="0" sId="1">
      <nc r="AA95" t="inlineStr">
        <is>
          <t>bios.raptorlake,ifwi.alderlake,ifwi.meteorlake,ifwi.raptorlake,ifwi.rocketlake</t>
        </is>
      </nc>
    </rcc>
    <rcc rId="0" sId="1">
      <nc r="AC95" t="inlineStr">
        <is>
          <t>product</t>
        </is>
      </nc>
    </rcc>
    <rcc rId="0" sId="1">
      <nc r="AD95" t="inlineStr">
        <is>
          <t>open.test_update_phase</t>
        </is>
      </nc>
    </rcc>
    <rcc rId="0" sId="1">
      <nc r="AF95" t="inlineStr">
        <is>
          <t>Low</t>
        </is>
      </nc>
    </rcc>
    <rcc rId="0" sId="1">
      <nc r="AG95" t="inlineStr">
        <is>
          <t>L3 Extended-BAT-FV</t>
        </is>
      </nc>
    </rcc>
    <rcc rId="0" sId="1">
      <nc r="AJ95" t="inlineStr">
        <is>
          <t>Functional</t>
        </is>
      </nc>
    </rcc>
    <rcc rId="0" sId="1">
      <nc r="AK95" t="inlineStr">
        <is>
          <t>intel manageability configuration</t>
        </is>
      </nc>
    </rcc>
    <rcc rId="0" sId="1">
      <nc r="AL95" t="inlineStr">
        <is>
          <t>This test will verfiy that the Active Management Technology (AMT) storage redirection is accessible  after  sx cycles support the PCIe LAN card
 </t>
        </is>
      </nc>
    </rcc>
    <rcc rId="0" sId="1">
      <nc r="AM95" t="inlineStr">
        <is>
          <t>IFWI_TEST_SUITE,ADL/RKL/JSL,RKL-S X2_(CML-S+CMP-H)_S102,RKL-S X2_(CML-S+CMP-H)_S62,MTL_Test_Suite,IFWI_SYNC,IFWI_COVERAGE_DELTA,RPLSGC1,RPLSGC2,ADLMLP4x,ADL-P_5SGC1,RPL_S_MASTER,ADL-M_3SDC1,RPL-S_4SDC1,RPL-S_2SDC9, RPL-S_2SDC3, RPL-S_2SDC3,ADL-S_ 5SGC_1DPC,MTL_IFWI_CBV_PMC,MTL_IFWI_CBV_CSME,MTL_IFWI_CBV_GBe,RPL-P_3SDC2,,MTL_IFWI_CBV_GBe,RPLP_SV1DC2, RPLP_Win10DC2</t>
        </is>
      </nc>
    </rcc>
  </rrc>
  <rrc rId="283" sId="1" ref="A95:XFD95" action="deleteRow">
    <rfmt sheetId="1" xfDxf="1" sqref="A95:XFD95" start="0" length="0"/>
    <rcc rId="0" sId="1">
      <nc r="A95">
        <f>HYPERLINK("https://hsdes.intel.com/resource/14013186696","14013186696")</f>
      </nc>
    </rcc>
    <rcc rId="0" sId="1">
      <nc r="B95" t="inlineStr">
        <is>
          <t>Validate basic boot check with PTT enabled different Bootguard (0/3/4/5) IFWI profiles with DTPM connected</t>
        </is>
      </nc>
    </rcc>
    <rcc rId="0" sId="1">
      <nc r="C95" t="inlineStr">
        <is>
          <t>Blocked</t>
        </is>
      </nc>
    </rcc>
    <rcc rId="0" sId="1">
      <nc r="D95" t="inlineStr">
        <is>
          <t>NA:DTPM is Not Applicable For RPL-S20_Upgrade</t>
        </is>
      </nc>
    </rcc>
    <rcc rId="0" sId="1">
      <nc r="F95" t="inlineStr">
        <is>
          <t>bhiman1x</t>
        </is>
      </nc>
    </rcc>
    <rcc rId="0" sId="1">
      <nc r="G95" t="inlineStr">
        <is>
          <t>common</t>
        </is>
      </nc>
    </rcc>
    <rcc rId="0" sId="1">
      <nc r="H95" t="inlineStr">
        <is>
          <t>Ingredient</t>
        </is>
      </nc>
    </rcc>
    <rcc rId="0" sId="1">
      <nc r="I95" t="inlineStr">
        <is>
          <t>Automatable</t>
        </is>
      </nc>
    </rcc>
    <rcc rId="0" sId="1">
      <nc r="J95" t="inlineStr">
        <is>
          <t>Intel Confidential</t>
        </is>
      </nc>
    </rcc>
    <rcc rId="0" sId="1">
      <nc r="K95" t="inlineStr">
        <is>
          <t>fw.ifwi.bios</t>
        </is>
      </nc>
    </rcc>
    <rcc rId="0" sId="1">
      <nc r="L95">
        <v>20</v>
      </nc>
    </rcc>
    <rcc rId="0" sId="1">
      <nc r="M95">
        <v>18</v>
      </nc>
    </rcc>
    <rcc rId="0" sId="1">
      <nc r="N95" t="inlineStr">
        <is>
          <t>CSS-IVE-131652</t>
        </is>
      </nc>
    </rcc>
    <rcc rId="0" sId="1">
      <nc r="O95" t="inlineStr">
        <is>
          <t>Platform Protection and SysFW Security</t>
        </is>
      </nc>
    </rcc>
    <rcc rId="0" sId="1">
      <nc r="P95" t="inlineStr">
        <is>
          <t>ADL-S_ADP-S_SODIMM_DDR5_1DPC_Alpha,ADL-S_ADP-S_UDIMM_DDR5_1DPC_PreAlpha,JSLP_POR_20H1_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Q95" t="inlineStr">
        <is>
          <t>Boot Guard (Anchor Cove),PTT (fTPM),TPM2.0</t>
        </is>
      </nc>
    </rcc>
    <rcc rId="0" sId="1">
      <nc r="R95" t="inlineStr">
        <is>
          <t>RKL_FR: 1209951610</t>
        </is>
      </nc>
    </rcc>
    <rcc rId="0" sId="1">
      <nc r="S95" t="inlineStr">
        <is>
          <t>CSS-IVE-131652</t>
        </is>
      </nc>
    </rcc>
    <rcc rId="0" sId="1">
      <nc r="T95" t="inlineStr">
        <is>
          <t>Consumer,Corporate_vPro</t>
        </is>
      </nc>
    </rcc>
    <rcc rId="0" sId="1">
      <nc r="V95" t="inlineStr">
        <is>
          <t>bhiman1x</t>
        </is>
      </nc>
    </rcc>
    <rcc rId="0" sId="1">
      <nc r="W95" t="inlineStr">
        <is>
          <t>Ensure that the system boots with all Bootguard profiles ifwi</t>
        </is>
      </nc>
    </rcc>
    <rcc rId="0" sId="1">
      <nc r="X95" t="inlineStr">
        <is>
          <t>Client-IFWI</t>
        </is>
      </nc>
    </rcc>
    <rcc rId="0" sId="1">
      <nc r="Y95" t="inlineStr">
        <is>
          <t>1-showstopper</t>
        </is>
      </nc>
    </rcc>
    <rcc rId="0" sId="1">
      <nc r="Z95" t="inlineStr">
        <is>
          <t>ifwi.alderlake,ifwi.arrowlake,ifwi.jasperlake,ifwi.lunarlake,ifwi.meteorlake,ifwi.raptorlake,ifwi.rocketlake</t>
        </is>
      </nc>
    </rcc>
    <rcc rId="0" sId="1">
      <nc r="AA95" t="inlineStr">
        <is>
          <t>ifwi.alderlake,ifwi.jasperlake,ifwi.meteorlake,ifwi.raptorlake,ifwi.rocketlake</t>
        </is>
      </nc>
    </rcc>
    <rcc rId="0" sId="1">
      <nc r="AC95" t="inlineStr">
        <is>
          <t>product</t>
        </is>
      </nc>
    </rcc>
    <rcc rId="0" sId="1">
      <nc r="AD95" t="inlineStr">
        <is>
          <t>open.test_update_phase</t>
        </is>
      </nc>
    </rcc>
    <rcc rId="0" sId="1">
      <nc r="AF95" t="inlineStr">
        <is>
          <t>Medium</t>
        </is>
      </nc>
    </rcc>
    <rcc rId="0" sId="1">
      <nc r="AG95" t="inlineStr">
        <is>
          <t>L1 DailyCI-Basic-Sanity</t>
        </is>
      </nc>
    </rcc>
    <rcc rId="0" sId="1">
      <nc r="AJ95" t="inlineStr">
        <is>
          <t>Functional</t>
        </is>
      </nc>
    </rcc>
    <rcc rId="0" sId="1">
      <nc r="AK95" t="inlineStr">
        <is>
          <t>na</t>
        </is>
      </nc>
    </rcc>
    <rcc rId="0" sId="1">
      <nc r="AL95" t="inlineStr">
        <is>
          <t>This test case is to verify  basic boot check with PTT enabled different Boot guard profiles Dtpm Connected</t>
        </is>
      </nc>
    </rcc>
    <rcc rId="0" sId="1">
      <nc r="AM95" t="inlineStr">
        <is>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
,MTL-P_IFWI_PO,MTL_IFWI_IAC_ESE,ARL_S_IFWI_0.8PSS</t>
        </is>
      </nc>
    </rcc>
  </rrc>
  <rrc rId="284" sId="1" ref="A79:XFD79" action="deleteRow">
    <rfmt sheetId="1" xfDxf="1" sqref="A79:XFD79" start="0" length="0"/>
    <rcc rId="0" sId="1">
      <nc r="A79">
        <f>HYPERLINK("https://hsdes.intel.com/resource/14013185693","14013185693")</f>
      </nc>
    </rcc>
    <rcc rId="0" sId="1">
      <nc r="B79" t="inlineStr">
        <is>
          <t>Verify Coexistence Support of CNVi Wi-Fi and Bluetooth functionality in OS after DS4, DS5 cycles</t>
        </is>
      </nc>
    </rcc>
    <rcc rId="0" sId="1">
      <nc r="C79" t="inlineStr">
        <is>
          <t>Blocked</t>
        </is>
      </nc>
    </rcc>
    <rcc rId="0" sId="1">
      <nc r="D79" t="inlineStr">
        <is>
          <t>NA:DC is not applicable for RPL S</t>
        </is>
      </nc>
    </rcc>
    <rcc rId="0" sId="1">
      <nc r="F79" t="inlineStr">
        <is>
          <t>chassanx</t>
        </is>
      </nc>
    </rcc>
    <rcc rId="0" sId="1">
      <nc r="G79" t="inlineStr">
        <is>
          <t>common</t>
        </is>
      </nc>
    </rcc>
    <rcc rId="0" sId="1">
      <nc r="H79" t="inlineStr">
        <is>
          <t>Ingredient</t>
        </is>
      </nc>
    </rcc>
    <rcc rId="0" sId="1">
      <nc r="I79" t="inlineStr">
        <is>
          <t>Automatable</t>
        </is>
      </nc>
    </rcc>
    <rcc rId="0" sId="1">
      <nc r="J79" t="inlineStr">
        <is>
          <t>Intel Confidential</t>
        </is>
      </nc>
    </rcc>
    <rcc rId="0" sId="1">
      <nc r="K79" t="inlineStr">
        <is>
          <t>bios.pch,fw.ifwi.pchc</t>
        </is>
      </nc>
    </rcc>
    <rcc rId="0" sId="1">
      <nc r="L79">
        <v>8</v>
      </nc>
    </rcc>
    <rcc rId="0" sId="1">
      <nc r="M79">
        <v>5</v>
      </nc>
    </rcc>
    <rcc rId="0" sId="1">
      <nc r="N79" t="inlineStr">
        <is>
          <t>CSS-IVE-95488</t>
        </is>
      </nc>
    </rcc>
    <rcc rId="0" sId="1">
      <nc r="O79" t="inlineStr">
        <is>
          <t>Networking and Connectivity</t>
        </is>
      </nc>
    </rcc>
    <rcc rId="0" sId="1">
      <nc r="P79" t="inlineStr">
        <is>
          <t>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Y42_RS6_PV,JSLP_POR_20H1_Alpha,JSLP_POR_20H1_PreAlpha,JSLP_POR_20H2_Beta,JSLP_POR_20H2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t>
        </is>
      </nc>
    </rcc>
    <rcc rId="0" sId="1">
      <nc r="Q79" t="inlineStr">
        <is>
          <t>CNVi</t>
        </is>
      </nc>
    </rcc>
    <rcc rId="0" sId="1">
      <nc r="R79" t="inlineStr">
        <is>
          <t>TGL: 1209949499
BC-RQTBCTL-651
BC-RQTBC-13414
BC-RQTBC-13856
BC-RQTBC-12333
BC-RQTBCTL-478
JSL: BC-RQTBC-16463
RKL: 2203202994
JSLP: 2203202994
ADL:2203201716</t>
        </is>
      </nc>
    </rcc>
    <rcc rId="0" sId="1">
      <nc r="S79" t="inlineStr">
        <is>
          <t>CSS-IVE-95488</t>
        </is>
      </nc>
    </rcc>
    <rcc rId="0" sId="1">
      <nc r="T79" t="inlineStr">
        <is>
          <t>Consumer,Corporate_vPro,Slim</t>
        </is>
      </nc>
    </rcc>
    <rcc rId="0" sId="1">
      <nc r="V79" t="inlineStr">
        <is>
          <t>vhebbarx</t>
        </is>
      </nc>
    </rcc>
    <rcc rId="0" sId="1">
      <nc r="W79" t="inlineStr">
        <is>
          <t>Concurrent Support of CNVi WiFi and Bluetooth functionality in OS after DS4, DS5 cycles should be successful </t>
        </is>
      </nc>
    </rcc>
    <rcc rId="0" sId="1">
      <nc r="X79" t="inlineStr">
        <is>
          <t>Client-BIOS</t>
        </is>
      </nc>
    </rcc>
    <rcc rId="0" sId="1">
      <nc r="Y79" t="inlineStr">
        <is>
          <t>1-showstopper</t>
        </is>
      </nc>
    </rcc>
    <rcc rId="0" sId="1">
      <nc r="Z79" t="inlineStr">
        <is>
          <t>bios.alderlake,bios.arrowlake,bios.cannonlake,bios.coffeelake,bios.cometlake,bios.icelake-client,bios.jasperlake,bios.lunarlake,bios.meteorlake,bios.raptorlake,bios.raptorlake_refresh,bios.rocketlake,bios.tigerlake,bios.whiskeylake,ifwi.arrowlake,ifwi.cannonlake,ifwi.coffeelake,ifwi.cometlake,ifwi.icelake,ifwi.lunarlake,ifwi.meteorlake,ifwi.raptorlake,ifwi.raptorlake_refresh,ifwi.tigerlake,ifwi.whiskeylake</t>
        </is>
      </nc>
    </rcc>
    <rcc rId="0" sId="1">
      <nc r="AA79" t="inlineStr">
        <is>
          <t>bios.alderlake,bios.cannonlake,bios.coffeelake,bios.cometlake,bios.icelake-client,bios.jasperlake,bios.rocketlake,bios.tigerlake,bios.whiskeylake,ifwi.cannonlake,ifwi.coffeelake,ifwi.cometlake,ifwi.icelake,ifwi.meteorlake,ifwi.raptorlake,ifwi.tigerlake,ifwi.whiskeylake</t>
        </is>
      </nc>
    </rcc>
    <rcc rId="0" sId="1">
      <nc r="AC79" t="inlineStr">
        <is>
          <t>product</t>
        </is>
      </nc>
    </rcc>
    <rcc rId="0" sId="1">
      <nc r="AD79" t="inlineStr">
        <is>
          <t>open.test_update_phase</t>
        </is>
      </nc>
    </rcc>
    <rcc rId="0" sId="1">
      <nc r="AF79" t="inlineStr">
        <is>
          <t>Low</t>
        </is>
      </nc>
    </rcc>
    <rcc rId="0" sId="1">
      <nc r="AG79" t="inlineStr">
        <is>
          <t>L3 Extended-BAT-FV</t>
        </is>
      </nc>
    </rcc>
    <rcc rId="0" sId="1">
      <nc r="AJ79" t="inlineStr">
        <is>
          <t>Functional</t>
        </is>
      </nc>
    </rcc>
    <rcc rId="0" sId="1">
      <nc r="AK79" t="inlineStr">
        <is>
          <t>na</t>
        </is>
      </nc>
    </rcc>
    <rcc rId="0" sId="1">
      <nc r="AL79" t="inlineStr">
        <is>
          <t>This TC to Verify Concurrent Support of CNVi Wi-Fi and Bluetooth functionality in OS after DS4, DS5 cycles</t>
        </is>
      </nc>
    </rcc>
    <rcc rId="0" sId="1">
      <nc r="AM79" t="inlineStr">
        <is>
          <t>ICL-ArchReview-PostSi,TGL_PSS1.0C,InProdATMS1.0_03March2018,PSE 1.0,OBC-CNL-PCH-CNVi-Connectivity-WiFi_BT,OBC-CFL-PCH-CNVi-Connectivity-WiFi_BT,OBC-ICL-PCH-CNVi-Connectivity-WiFi_BT,OBC-TGL-PCH-CNVi-Connectivity-WiFi_BT,GLK_ATMS1.0_Automated_TCs,RKL_CMLS_CPU_TCS,IFWI_Payload_Platform,UTR_SYNC,ADL_N_MASTER,ADL_N_4SDC1,TGL_H_MASTER,IFWI_TEST_SUITE,IFWI_COMMON_UNIFIED,MTL_Test_Suite,TGL_H_5SGC1,TGL_H_4SDC1,NA_4_FHF,RPL_S_MASTER,RPL_P_MASTER,RPL-SBGA_5SC,RPL-Px_5SGC1,RPL-Px_4SDC1,ADL-M_5SGC1,ADL-M_3SDC2,ADL-M_2SDC2,ADL-M_5SGC1,ADL-M_3SDC2,ADL-M_2SDC2,RPL-S_3SDC2, ,, RPL-S_2SDC2, RPL-S_2SDC3,  RPL-S_3SDC1, RPL-S_4SDC2, RPL-S_4SDC1, RPL-S_5SGC1, RPL-P_5SGC1, RPL-P_5SGC2,  RPL-P_2SDC3, RPL-S_2SDC7, ADL_SBGA_5GC, ADL_SBGA_3DC3, ADL_SBGA_3DC4, MTL-M_5SGC1, MTL-M_4SDC1, MTL-M_4SDC2, MTL-M_2SDC4, MTL-M_2SDC5, MTL-M_2SDC6,MTL_IFWI_QAC,MTL_IFWI_CBV_PMC,MTL IFWI_Payload_Platform-Val, MTL-P_5SGC1, MTL-P_4SDC1, MTL-P_4SDC2, MTL-P_3SDC3, MTL-P_2SDC5, MTL-P_2SDC6,RPL-S_2SDC8,RPL-Px_4SP2,RPL-Px_2SDC1,RPL-P_4SDC1,RPL-P_3SDC2,RPL-P_2SDC5,RPL-P_2SDC6,MTLSGC1, MTLSDC1, MTLSDC2, MTLSDC3, MTLSDC4, 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RPL-S_2SDC7, RPL-S_2SDC8, RPL-S_2SDC9, RPL-P_DC7,RPL-SBGA_DC3,RPLS_SV1GC,RPLS_Win10GC,RPLS_SV1DC,RPLHx_SV1GC,RPLHx_Win10GC,RPLP_SV1GC,RPLP_Win10GC,RPLP_SV1DC1,RPLP_Win10DC1,RPLP_SV1DC2,RPLP_Win10DC2</t>
        </is>
      </nc>
    </rcc>
  </rrc>
  <rrc rId="285" sId="1" ref="A54:XFD54" action="deleteRow">
    <rfmt sheetId="1" xfDxf="1" sqref="A54:XFD54" start="0" length="0"/>
    <rcc rId="0" sId="1" dxf="1">
      <nc r="A54">
        <f>HYPERLINK("https://hsdes.intel.com/resource/14013179878","14013179878")</f>
      </nc>
      <ndxf>
        <font>
          <u/>
          <sz val="11"/>
          <color theme="10"/>
          <name val="Calibri"/>
          <family val="2"/>
          <scheme val="minor"/>
        </font>
      </ndxf>
    </rcc>
    <rcc rId="0" sId="1">
      <nc r="B54" t="inlineStr">
        <is>
          <t>Verify Home button wake from CMS</t>
        </is>
      </nc>
    </rcc>
    <rcc rId="0" sId="1">
      <nc r="C54" t="inlineStr">
        <is>
          <t>Blocked</t>
        </is>
      </nc>
    </rcc>
    <rcc rId="0" sId="1">
      <nc r="D54" t="inlineStr">
        <is>
          <t>NA:</t>
        </is>
      </nc>
    </rcc>
    <rcc rId="0" sId="1">
      <nc r="F54" t="inlineStr">
        <is>
          <t>sbabyshx</t>
        </is>
      </nc>
    </rcc>
    <rcc rId="0" sId="1">
      <nc r="G54" t="inlineStr">
        <is>
          <t>common</t>
        </is>
      </nc>
    </rcc>
    <rcc rId="0" sId="1">
      <nc r="H54" t="inlineStr">
        <is>
          <t>Ingredient</t>
        </is>
      </nc>
    </rcc>
    <rcc rId="0" sId="1">
      <nc r="I54" t="inlineStr">
        <is>
          <t>Automatable</t>
        </is>
      </nc>
    </rcc>
    <rcc rId="0" sId="1">
      <nc r="J54" t="inlineStr">
        <is>
          <t>Intel Confidential</t>
        </is>
      </nc>
    </rcc>
    <rcc rId="0" sId="1">
      <nc r="K54" t="inlineStr">
        <is>
          <t>fw.ifwi.pmc</t>
        </is>
      </nc>
    </rcc>
    <rcc rId="0" sId="1">
      <nc r="L54">
        <v>20</v>
      </nc>
    </rcc>
    <rcc rId="0" sId="1">
      <nc r="M54">
        <v>10</v>
      </nc>
    </rcc>
    <rcc rId="0" sId="1">
      <nc r="N54" t="inlineStr">
        <is>
          <t>CSS-IVE-71107</t>
        </is>
      </nc>
    </rcc>
    <rcc rId="0" sId="1">
      <nc r="O54" t="inlineStr">
        <is>
          <t>Flex I/O and Internal Buses</t>
        </is>
      </nc>
    </rcc>
    <rcc rId="0" sId="1">
      <nc r="P54" t="inlineStr">
        <is>
          <t>AML_5W_Y22_ROW_PV,AML_7W_Y22_KC_PV,AMLR_Y42_PV_RS6,CNL_H82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H81_19H2_RS6_PreAlpha,TGL_Simics_VP_RS2_PSS1.1,TGL_Simics_VP_RS4_PSS1.1,TGL_U42_RS4_PV,TGL_Y42_RS4_PV,TGL_Z0_(TGPLP-A0)_RS4_PPOExit,TGL_U42_RS6_Alpha,TGL_U42_RS6_Beta,TGL_U42_RS6_PV,TGL_Y42_RS6_Alpha,TGL_Y42_RS6_Beta,TGL_Y42_RS6_PV,AML_Y42_Win10X_PV,RKL_CML_S_102_TGPH_Xcomp_DDR4_POE,RKL_CML_S_102_TGPH_Xcomp_DDR4_Beta,RKL_CML_S_102_TGPH_Xcomp_DDR4_Alpha,RKL_CML_S_102_TGPH_Xcomp_DDR4_PV,RKL_CML_S_62_TGPH_Xcomp_DDR4_Alpha,RKL_CML_S_62_TGPH_Xcomp_DDR4_Beta,RKL_CML_S_62_TGPH_Xcomp_DDR4_PV</t>
        </is>
      </nc>
    </rcc>
    <rcc rId="0" sId="1">
      <nc r="Q54" t="inlineStr">
        <is>
          <t>S0ix-states,System Buttons</t>
        </is>
      </nc>
    </rcc>
    <rcc rId="0" sId="1">
      <nc r="R54" t="inlineStr">
        <is>
          <t>BC-RQTBC-10047
TGL UCIS:2202409659</t>
        </is>
      </nc>
    </rcc>
    <rcc rId="0" sId="1">
      <nc r="S54" t="inlineStr">
        <is>
          <t>CSS-IVE-71107</t>
        </is>
      </nc>
    </rcc>
    <rcc rId="0" sId="1">
      <nc r="T54" t="inlineStr">
        <is>
          <t>Consumer,Corporate_vPro,Slim</t>
        </is>
      </nc>
    </rcc>
    <rcc rId="0" sId="1">
      <nc r="U54" t="inlineStr">
        <is>
          <t>windows.20h2_vibranium.x64</t>
        </is>
      </nc>
    </rcc>
    <rcc rId="0" sId="1">
      <nc r="V54" t="inlineStr">
        <is>
          <t>reddyv5x</t>
        </is>
      </nc>
    </rcc>
    <rcc rId="0" sId="1">
      <nc r="W54" t="inlineStr">
        <is>
          <t>SUT Should wake from Connected MOS/S0i3 using home button.</t>
        </is>
      </nc>
    </rcc>
    <rcc rId="0" sId="1">
      <nc r="X54" t="inlineStr">
        <is>
          <t>Client-IFWI</t>
        </is>
      </nc>
    </rcc>
    <rcc rId="0" sId="1">
      <nc r="Y54" t="inlineStr">
        <is>
          <t>4-low</t>
        </is>
      </nc>
    </rcc>
    <rcc rId="0" sId="1">
      <nc r="Z54" t="inlineStr">
        <is>
          <t>ifwi.amberlake,ifwi.apollolake,ifwi.arrowlake,ifwi.cannonlake,ifwi.geminilake,ifwi.kabylake,ifwi.kabylake_r,ifwi.lunarlake,ifwi.meteorlake,ifwi.raptorlake,ifwi.raptorlake_refresh,ifwi.tigerlake</t>
        </is>
      </nc>
    </rcc>
    <rcc rId="0" sId="1">
      <nc r="AA54" t="inlineStr">
        <is>
          <t>ifwi.amberlake,ifwi.broxton,ifwi.cannonlake,ifwi.kabylake,ifwi.kabylake_r,ifwi.meteorlake,ifwi.raptorlake,ifwi.tigerlake</t>
        </is>
      </nc>
    </rcc>
    <rcc rId="0" sId="1">
      <nc r="AC54" t="inlineStr">
        <is>
          <t>product</t>
        </is>
      </nc>
    </rcc>
    <rcc rId="0" sId="1">
      <nc r="AD54" t="inlineStr">
        <is>
          <t>open.test_review_phase</t>
        </is>
      </nc>
    </rcc>
    <rcc rId="0" sId="1">
      <nc r="AF54" t="inlineStr">
        <is>
          <t>Low</t>
        </is>
      </nc>
    </rcc>
    <rcc rId="0" sId="1">
      <nc r="AG54" t="inlineStr">
        <is>
          <t>L3 Extended-BAT-FV</t>
        </is>
      </nc>
    </rcc>
    <rcc rId="0" sId="1">
      <nc r="AJ54" t="inlineStr">
        <is>
          <t>Functional</t>
        </is>
      </nc>
    </rcc>
    <rcc rId="0" sId="1">
      <nc r="AK54" t="inlineStr">
        <is>
          <t>Socwatch</t>
        </is>
      </nc>
    </rcc>
    <rcc rId="0" sId="1">
      <nc r="AL54" t="inlineStr">
        <is>
          <t>Home button wake from Connected MOS/S0i3
For APL this test case is  not applicable  HSD:https://hsdes.intel.com/home/default.html#article?id=1604058424</t>
        </is>
      </nc>
    </rcc>
    <rcc rId="0" sId="1">
      <nc r="AM54" t="inlineStr">
        <is>
          <t>InProdATMS1.0_03March2018,PSE 1.0,OBC-CNL-PTF-PMC-PM-s0ix,OBC-TGL-PTF-PMC-PM-S0ix,KBLR_ATMS1.0_Automated_TCs,TGL_GCS_NA,IFWI_Payload_Platform,PRT_FIX,UTR_SYNC,MTL_Test_Suite,IFWI_TEST_SUITE,IFWI_COMMON_UNIFIED,RPL-S_ 5SGC1,RPL-S_4SDC1,RPL-S_4SDC2,RPL-S_2SDC1,RPL-S_2SDC2,RPL-S_2SDC3,RPL-S_2SDC4,MTL_IFWI_BAT,ERB,RPL-S_3SDC1,RPL-S_2SDC8,MTL-M_5SGC1,MTL-M_4SDC1,MTL-M_4SDC2,MTL-M_3SDC3,MTL-M_2SDC4,MTL-M_2SDC5,MTL-M_2SDC6,MTL_IFWI_CBV_PMC,MTL_IFWI_CBV_EC,MTL_IFWI_CBV_BIOS,MTL-P_5SGC1,MTL-P_4SDC1,MTL-P_4SDC2,MTL-P_3SDC3,MTL-P_3SDC4,MTL-P_2SDC5,MTL-P_2SDC6,RPL-SBGA_5SC,RPL-SBGA_4SC,RPL-P_5SGC1,RPL-P_4SDC1,RPL-P_3SDC2,RPL-P_2SDC3,RPL-P_2SDC4,RPL-P_2SDC5,RPL-P_2SDC6,RPL-Px_4SP2,RPL-Px_2SDC1,ARL_Px_IFWI_CI,LNLM5SGC,LNLM4SDC1,LNLM3SDC2,LNLM3SDC3,LNLM3SDC4,LNLM3SDC5,LNLM2SDC6,LNLM2SDC7,MTLSGC1,MTLSDC1,MTLSDC2RPL_Hx-R-GC,RPL_Hx-R-DC1</t>
        </is>
      </nc>
    </rcc>
  </rrc>
  <rrc rId="286" sId="1" ref="A28:XFD28" action="deleteRow">
    <rfmt sheetId="1" xfDxf="1" sqref="A28:XFD28" start="0" length="0"/>
    <rcc rId="0" sId="1">
      <nc r="A28">
        <f>HYPERLINK("https://hsdes.intel.com/resource/14013162864","14013162864")</f>
      </nc>
    </rcc>
    <rcc rId="0" sId="1">
      <nc r="B28" t="inlineStr">
        <is>
          <t>Verify Bios flash support on RVP using FFT/FPT</t>
        </is>
      </nc>
    </rcc>
    <rcc rId="0" sId="1">
      <nc r="C28" t="inlineStr">
        <is>
          <t>Blocked</t>
        </is>
      </nc>
    </rcc>
    <rcc rId="0" sId="1">
      <nc r="D28" t="inlineStr">
        <is>
          <t>NA: FFT is not applicable for RPL-S20</t>
        </is>
      </nc>
    </rcc>
    <rcc rId="0" sId="1">
      <nc r="F28" t="inlineStr">
        <is>
          <t>girishax</t>
        </is>
      </nc>
    </rcc>
    <rcc rId="0" sId="1">
      <nc r="G28" t="inlineStr">
        <is>
          <t>common,emulation.ip,silicon,simulation.ip</t>
        </is>
      </nc>
    </rcc>
    <rcc rId="0" sId="1">
      <nc r="H28" t="inlineStr">
        <is>
          <t>Ingredient</t>
        </is>
      </nc>
    </rcc>
    <rcc rId="0" sId="1">
      <nc r="I28" t="inlineStr">
        <is>
          <t>Automatable</t>
        </is>
      </nc>
    </rcc>
    <rcc rId="0" sId="1">
      <nc r="J28" t="inlineStr">
        <is>
          <t>Intel Confidential</t>
        </is>
      </nc>
    </rcc>
    <rcc rId="0" sId="1">
      <nc r="K28" t="inlineStr">
        <is>
          <t>bios.platform,fw.ifwi.others</t>
        </is>
      </nc>
    </rcc>
    <rcc rId="0" sId="1">
      <nc r="L28">
        <v>15</v>
      </nc>
    </rcc>
    <rcc rId="0" sId="1">
      <nc r="M28">
        <v>7</v>
      </nc>
    </rcc>
    <rcc rId="0" sId="1">
      <nc r="N28" t="inlineStr">
        <is>
          <t>CSS-IVE-122126</t>
        </is>
      </nc>
    </rcc>
    <rcc rId="0" sId="1">
      <nc r="O28" t="inlineStr">
        <is>
          <t>System Firmware Builds and bringup</t>
        </is>
      </nc>
    </rcc>
    <rcc rId="0" sId="1">
      <nc r="P28" t="inlineStr">
        <is>
          <t>ADL-S_ADP-S_SODIMM_DDR5_1DPC_Alpha,AML_5W_Y22_ROW_PV,ADL-S_ADP-S_UDIMM_DDR5_1DPC_PreAlpha,AML_7W_Y22_KC_PV,AMLR_Y42_PV_RS6,LKF_A0_RS4_Alpha,LKF_A0_RS4_POE,LKF_B0_RS4_Beta,LKF_B0_RS4_PO,LKF_B0_RS4_PV ,TGL_U42_RS4_PV,TGL_Y42_RS4_PV,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is>
      </nc>
    </rcc>
    <rcc rId="0" sId="1">
      <nc r="Q28" t="inlineStr">
        <is>
          <t>GPIO,Power Btn/HID</t>
        </is>
      </nc>
    </rcc>
    <rcc rId="0" sId="1">
      <nc r="R28" t="inlineStr">
        <is>
          <t>BC-RQTBCTL-1056
ADL FR ID: 1607810873, 1607810874,2203202628
JSLP: WCOS_BIOS_assessment-JSL-DEV. :FFU _Flashing</t>
        </is>
      </nc>
    </rcc>
    <rcc rId="0" sId="1">
      <nc r="S28" t="inlineStr">
        <is>
          <t>CSS-IVE-122126</t>
        </is>
      </nc>
    </rcc>
    <rcc rId="0" sId="1">
      <nc r="T28" t="inlineStr">
        <is>
          <t>Consumer,Corporate_vPro,Slim</t>
        </is>
      </nc>
    </rcc>
    <rcc rId="0" sId="1">
      <nc r="V28" t="inlineStr">
        <is>
          <t>chassanx</t>
        </is>
      </nc>
    </rcc>
    <rcc rId="0" sId="1">
      <nc r="W28" t="inlineStr">
        <is>
          <t>Able to Flash BIOS.rom using FFT  without any issues</t>
        </is>
      </nc>
    </rcc>
    <rcc rId="0" sId="1">
      <nc r="X28" t="inlineStr">
        <is>
          <t>Client-BIOS</t>
        </is>
      </nc>
    </rcc>
    <rcc rId="0" sId="1">
      <nc r="Y28" t="inlineStr">
        <is>
          <t>1-showstopper</t>
        </is>
      </nc>
    </rcc>
    <rcc rId="0" sId="1">
      <nc r="Z28" t="inlineStr">
        <is>
          <t>bios.alderlake,bios.arrowlake,bios.lakefield,bios.lunarlake,bios.meteorlake,bios.raptorlake,bios.raptorlake_refresh,bios.rocketlake,bios.tigerlake,ifwi.arrowlake,ifwi.lakefield,ifwi.lunarlake,ifwi.meteorlake,ifwi.raptorlake,ifwi.tigerlake</t>
        </is>
      </nc>
    </rcc>
    <rcc rId="0" sId="1">
      <nc r="AA28" t="inlineStr">
        <is>
          <t>bios.alderlake,bios.meteorlake,bios.raptorlake,bios.tigerlake,ifwi.meteorlake,ifwi.raptorlake,ifwi.tigerlake</t>
        </is>
      </nc>
    </rcc>
    <rcc rId="0" sId="1">
      <nc r="AC28" t="inlineStr">
        <is>
          <t>product</t>
        </is>
      </nc>
    </rcc>
    <rcc rId="0" sId="1">
      <nc r="AD28" t="inlineStr">
        <is>
          <t>open.test_update_phase</t>
        </is>
      </nc>
    </rcc>
    <rcc rId="0" sId="1">
      <nc r="AF28" t="inlineStr">
        <is>
          <t>Low</t>
        </is>
      </nc>
    </rcc>
    <rcc rId="0" sId="1">
      <nc r="AG28" t="inlineStr">
        <is>
          <t>L3 Extended-BAT-FV</t>
        </is>
      </nc>
    </rcc>
    <rcc rId="0" sId="1">
      <nc r="AJ28" t="inlineStr">
        <is>
          <t>Functional</t>
        </is>
      </nc>
    </rcc>
    <rcc rId="0" sId="1">
      <nc r="AK28" t="inlineStr">
        <is>
          <t>FFT tool</t>
        </is>
      </nc>
    </rcc>
    <rcc rId="0" sId="1">
      <nc r="AL28" t="inlineStr">
        <is>
          <t>Intention of this test case is to check the BIOS update using the FFT /FPT toolAs per HSD https://hsdes.intel.com/appstore/article/#/22015976233 from MTL onwards FFT supports flashing of BGUP images. use the FPT tool for flashing non BGUP BIOS images.</t>
        </is>
      </nc>
    </rcc>
    <rcc rId="0" sId="1">
      <nc r="AM28" t="inlineStr">
        <is>
          <t>IFWI_Payload_BIOS,UTR_SYNC,LNLM5SGC,LNLM4SDC1,LNLM3SDC2,LNLM3SDC3,LNLM3SDC4,LNLM3SDC5,LNLM2SDC6,LNLM2SDC7,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DL_S_master,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5SGC_1DPC,ADL-S_4SDC1,ADL-S_4SDC2,ADL-S_4SDC4,ADL_N_MASTER,ADL_N_5SGC1,ADL_N_4SDC1,ADL_N_3SDC1,ADL_N_2SDC1,ADL_N_2SDC2,ADL_N_2SDC3,MTL_S_MASTER,MTL_P_MASTER,MTL_N_MASTER,MTL_Test_Suite,IFWI_TEST_SUITE  ,IFWI_COMMON_UNIFIED,ADL-P_5SGC1,ADL-P_5SGC2,ADL_N_REV0,ADL-N_REV1,ADL_SBGA_5GC,ADL_SBGA_3DC1,ADL_SBGA_3DC2,ADL_SBGA_3DC3,ADL_SBGA_3DC4,ADL_SBGA_3DC,ADL-M_5SGC1,ADL-M_3SDC1,ADL-M_3SDC2,ADL-M_2SDC1,ADL-M_2SDC2,MTL IFWI_Payload_Platform-Val</t>
        </is>
      </nc>
    </rcc>
  </rrc>
  <rrc rId="287" sId="1" ref="A28:XFD28" action="deleteRow">
    <rfmt sheetId="1" xfDxf="1" sqref="A28:XFD28" start="0" length="0"/>
    <rcc rId="0" sId="1">
      <nc r="A28">
        <f>HYPERLINK("https://hsdes.intel.com/resource/14013163205","14013163205")</f>
      </nc>
    </rcc>
    <rcc rId="0" sId="1">
      <nc r="B28" t="inlineStr">
        <is>
          <t>Verify System trace via 2-Wire BSSB interface</t>
        </is>
      </nc>
    </rcc>
    <rcc rId="0" sId="1">
      <nc r="C28" t="inlineStr">
        <is>
          <t>Blocked</t>
        </is>
      </nc>
    </rcc>
    <rcc rId="0" sId="1">
      <nc r="D28" t="inlineStr">
        <is>
          <t>NA:Type c not applicable for RPL-S20</t>
        </is>
      </nc>
    </rcc>
    <rcc rId="0" sId="1">
      <nc r="F28" t="inlineStr">
        <is>
          <t>chassanx</t>
        </is>
      </nc>
    </rcc>
    <rcc rId="0" sId="1">
      <nc r="G28" t="inlineStr">
        <is>
          <t>common,emulation.ip,fpga.hybrid,silicon,simulation.ip</t>
        </is>
      </nc>
    </rcc>
    <rcc rId="0" sId="1">
      <nc r="H28" t="inlineStr">
        <is>
          <t>Ingredient</t>
        </is>
      </nc>
    </rcc>
    <rcc rId="0" sId="1">
      <nc r="I28" t="inlineStr">
        <is>
          <t>Automatable</t>
        </is>
      </nc>
    </rcc>
    <rcc rId="0" sId="1">
      <nc r="J28" t="inlineStr">
        <is>
          <t>Intel Confidential</t>
        </is>
      </nc>
    </rcc>
    <rcc rId="0" sId="1">
      <nc r="K28" t="inlineStr">
        <is>
          <t>bios.cpu_pm,fw.ifwi.gbe,fw.ifwi.others</t>
        </is>
      </nc>
    </rcc>
    <rcc rId="0" sId="1">
      <nc r="L28">
        <v>40</v>
      </nc>
    </rcc>
    <rcc rId="0" sId="1">
      <nc r="M28">
        <v>35</v>
      </nc>
    </rcc>
    <rcc rId="0" sId="1">
      <nc r="N28" t="inlineStr">
        <is>
          <t>CSS-IVE-132994</t>
        </is>
      </nc>
    </rcc>
    <rcc rId="0" sId="1">
      <nc r="O28" t="inlineStr">
        <is>
          <t>Debug Interfaces and Traces</t>
        </is>
      </nc>
    </rcc>
    <rcc rId="0" sId="1">
      <nc r="P28" t="inlineStr">
        <is>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Q28" t="inlineStr">
        <is>
          <t>debug interfaces,NPK,USB/XHCI ports,USB3.0</t>
        </is>
      </nc>
    </rcc>
    <rcc rId="0" sId="1">
      <nc r="R28" t="inlineStr">
        <is>
          <t>ADL:1305899501</t>
        </is>
      </nc>
    </rcc>
    <rcc rId="0" sId="1">
      <nc r="S28" t="inlineStr">
        <is>
          <t>CSS-IVE-132994</t>
        </is>
      </nc>
    </rcc>
    <rcc rId="0" sId="1">
      <nc r="T28" t="inlineStr">
        <is>
          <t>Consumer,Corporate_vPro,Slim</t>
        </is>
      </nc>
    </rcc>
    <rcc rId="0" sId="1">
      <nc r="V28" t="inlineStr">
        <is>
          <t>chassanx</t>
        </is>
      </nc>
    </rcc>
    <rcc rId="0" sId="1">
      <nc r="W28" t="inlineStr">
        <is>
          <t>Route traces through BSSB should be successfully establish over usb port and able to capture system trace log without any issue</t>
        </is>
      </nc>
    </rcc>
    <rcc rId="0" sId="1">
      <nc r="X28" t="inlineStr">
        <is>
          <t>Client-BIOS</t>
        </is>
      </nc>
    </rcc>
    <rcc rId="0" sId="1">
      <nc r="Y28" t="inlineStr">
        <is>
          <t>2-high</t>
        </is>
      </nc>
    </rcc>
    <rcc rId="0" sId="1">
      <nc r="Z28" t="inlineStr">
        <is>
          <t>bios.alderlake,bios.arrowlake,bios.jasperlake,bios.lakefield,bios.lunarlake,bios.meteorlake,bios.raptorlake,bios.raptorlake_refresh,ifwi.arrowlake,ifwi.lakefield,ifwi.lunarlake,ifwi.meteorlake,ifwi.raptorlake</t>
        </is>
      </nc>
    </rcc>
    <rcc rId="0" sId="1">
      <nc r="AA28" t="inlineStr">
        <is>
          <t>bios.alderlake,bios.arrowlake,bios.jasperlake,bios.lakefield,bios.lunarlake,bios.meteorlake,bios.raptorlake,ifwi.lakefield,ifwi.meteorlake,ifwi.raptorlake</t>
        </is>
      </nc>
    </rcc>
    <rcc rId="0" sId="1">
      <nc r="AC28" t="inlineStr">
        <is>
          <t>product</t>
        </is>
      </nc>
    </rcc>
    <rcc rId="0" sId="1">
      <nc r="AD28" t="inlineStr">
        <is>
          <t>complete.ready_for_production</t>
        </is>
      </nc>
    </rcc>
    <rcc rId="0" sId="1">
      <nc r="AF28" t="inlineStr">
        <is>
          <t>High</t>
        </is>
      </nc>
    </rcc>
    <rcc rId="0" sId="1">
      <nc r="AG28" t="inlineStr">
        <is>
          <t>L3 Extended-BAT-FV</t>
        </is>
      </nc>
    </rcc>
    <rcc rId="0" sId="1">
      <nc r="AJ28" t="inlineStr">
        <is>
          <t>Functional</t>
        </is>
      </nc>
    </rcc>
    <rcc rId="0" sId="1">
      <nc r="AK28" t="inlineStr">
        <is>
          <t>na</t>
        </is>
      </nc>
    </rcc>
    <rcc rId="0" sId="1">
      <nc r="AL28" t="inlineStr">
        <is>
          <t>This Test Cases is to verify SUT support Debug Trace log capture -  Route traces to BSSB</t>
        </is>
      </nc>
    </rcc>
    <rcc rId="0" sId="1">
      <nc r="AM28" t="inlineStr">
        <is>
          <t>ADL-S_ADP-S_DDR4_2DPC_PO_Phase3,EC-FV2,ADL-P_ADP-LP_DDR4_PO Suite_Phase3,PO_Phase_3,ADL-P_ADP-LP_LP5_PO Suite_Phase3,ADL-P_ADP-LP_DDR5_PO Suite_Phase3,ADL-P_ADP-LP_LP4x_PO Suite_Phase3,EC_DT_NA,UTR_SYNC,LNLM5SGC,LNLM4SDC1,LNLM3SDC2,LNLM3SDC3,LNLM3SDC4,LNLM3SDC5,LNLM2SDC6,LNLM2SDC7,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1.1,LNL_M_IFWI_PSS,RPL_Px_PO_P2,RPL_SBGA_PO_P2,MTL IFWI_Payload_Platform-Val,RPL_P_PO_P2
,RPL_P_PO_P2,RPL_P_Q0_DC2_PO_P2,ARL_S_IFWI_0.8PSS</t>
        </is>
      </nc>
    </rcc>
  </rrc>
  <rrc rId="288" sId="1" ref="A13:XFD13" action="deleteRow">
    <rfmt sheetId="1" xfDxf="1" sqref="A13:XFD13" start="0" length="0"/>
    <rcc rId="0" sId="1">
      <nc r="A13">
        <f>HYPERLINK("https://hsdes.intel.com/resource/14013158871","14013158871")</f>
      </nc>
    </rcc>
    <rcc rId="0" sId="1">
      <nc r="B13" t="inlineStr">
        <is>
          <t>Verify Sx/S0ix cycle"s with ODD connected to System</t>
        </is>
      </nc>
    </rcc>
    <rcc rId="0" sId="1">
      <nc r="C13" t="inlineStr">
        <is>
          <t>Blocked</t>
        </is>
      </nc>
    </rcc>
    <rcc rId="0" sId="1">
      <nc r="D13" t="inlineStr">
        <is>
          <t>NA:ODD is not applicable for RPL S20</t>
        </is>
      </nc>
    </rcc>
    <rcc rId="0" sId="1">
      <nc r="F13" t="inlineStr">
        <is>
          <t>rohith2x</t>
        </is>
      </nc>
    </rcc>
    <rcc rId="0" sId="1">
      <nc r="G13" t="inlineStr">
        <is>
          <t>common,emulation.ip,silicon,simulation.ip</t>
        </is>
      </nc>
    </rcc>
    <rcc rId="0" sId="1">
      <nc r="H13" t="inlineStr">
        <is>
          <t>Ingredient</t>
        </is>
      </nc>
    </rcc>
    <rcc rId="0" sId="1">
      <nc r="I13" t="inlineStr">
        <is>
          <t>Automatable</t>
        </is>
      </nc>
    </rcc>
    <rcc rId="0" sId="1">
      <nc r="J13" t="inlineStr">
        <is>
          <t>Intel Confidential</t>
        </is>
      </nc>
    </rcc>
    <rcc rId="0" sId="1">
      <nc r="K13" t="inlineStr">
        <is>
          <t>bios.platform,fw.ifwi.others,fw.ifwi.pmc</t>
        </is>
      </nc>
    </rcc>
    <rcc rId="0" sId="1">
      <nc r="L13">
        <v>20</v>
      </nc>
    </rcc>
    <rcc rId="0" sId="1">
      <nc r="M13">
        <v>13</v>
      </nc>
    </rcc>
    <rcc rId="0" sId="1">
      <nc r="N13" t="inlineStr">
        <is>
          <t>CSS-IVE-95195</t>
        </is>
      </nc>
    </rcc>
    <rcc rId="0" sId="1">
      <nc r="O13" t="inlineStr">
        <is>
          <t>Power Management</t>
        </is>
      </nc>
    </rcc>
    <rcc rId="0" sId="1">
      <nc r="P13" t="inlineStr">
        <is>
          <t>ADL-S_ADP-S_SODIMM_DDR5_1DPC_Alpha,ADL-S_ADP-S_UDIMM_DDR5_1DPC_PreAlpha,CNL_U20_GT0_PV,CNL_Y22_PV,GLK_B0_RS3_PV,KBL_H42_PV,KBL_S42_PV,KBL_U21_PV,KBL_U22_PV,KBL_U23e_PV,KBL_Y22_PV,TGL_ H81_RS4_Alpha,TGL_ H81_RS4_Beta,TGL_ H81_RS4_PV,TGL_H81_19H2_RS6_PreAlpha,TGL_U42_RS4_PV,TGL_Y42_RS4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is>
      </nc>
    </rcc>
    <rcc rId="0" sId="1">
      <nc r="Q13" t="inlineStr">
        <is>
          <t>MoS (Modern Standby),S0ix-states,S-states</t>
        </is>
      </nc>
    </rcc>
    <rcc rId="0" sId="1">
      <nc r="R13" t="inlineStr">
        <is>
          <t>Written based on CNL Platform Use case (CNL_Platform_TCs.xls)</t>
        </is>
      </nc>
    </rcc>
    <rcc rId="0" sId="1">
      <nc r="S13" t="inlineStr">
        <is>
          <t>CSS-IVE-95195</t>
        </is>
      </nc>
    </rcc>
    <rcc rId="0" sId="1">
      <nc r="T13" t="inlineStr">
        <is>
          <t>Consumer,Corporate_vPro,Slim</t>
        </is>
      </nc>
    </rcc>
    <rcc rId="0" sId="1">
      <nc r="U13" t="inlineStr">
        <is>
          <t>windows.20h2_vibranium.x64</t>
        </is>
      </nc>
    </rcc>
    <rcc rId="0" sId="1">
      <nc r="V13" t="inlineStr">
        <is>
          <t>reddyv5x</t>
        </is>
      </nc>
    </rcc>
    <rcc rId="0" sId="1">
      <nc r="W13" t="inlineStr">
        <is>
          <t>SUT should enter and Exit from Sleep state without any issue with ODD Connected to SUT </t>
        </is>
      </nc>
    </rcc>
    <rcc rId="0" sId="1">
      <nc r="X13" t="inlineStr">
        <is>
          <t>Client-BIOS</t>
        </is>
      </nc>
    </rcc>
    <rcc rId="0" sId="1">
      <nc r="Y13" t="inlineStr">
        <is>
          <t>3-medium</t>
        </is>
      </nc>
    </rcc>
    <rcc rId="0" sId="1">
      <nc r="Z13" t="inlineStr">
        <is>
          <t>bios.alderlake,bios.apollolake,bios.arrowlake,bios.cannonlake,bios.geminilake,bios.kabylake,bios.kabylake_r,bios.lunarlake,bios.meteorlake,bios.raptorlake,bios.tigerlake,ifwi.apollolake,ifwi.arrowlake,ifwi.cannonlake,ifwi.geminilake,ifwi.kabylake,ifwi.kabylake_r,ifwi.lunarlake,ifwi.meteorlake,ifwi.raptorlake,ifwi.tigerlake</t>
        </is>
      </nc>
    </rcc>
    <rcc rId="0" sId="1">
      <nc r="AA13" t="inlineStr">
        <is>
          <t>bios.alderlake,bios.apollolake,bios.arrowlake,bios.geminilake,bios.kabylake,bios.lunarlake,bios.meteorlake,bios.raptorlake,bios.tigerlake,ifwi.apollolake,ifwi.geminilake,ifwi.kabylake,ifwi.meteorlake,ifwi.raptorlake,ifwi.tigerlake</t>
        </is>
      </nc>
    </rcc>
    <rcc rId="0" sId="1">
      <nc r="AC13" t="inlineStr">
        <is>
          <t>product</t>
        </is>
      </nc>
    </rcc>
    <rcc rId="0" sId="1">
      <nc r="AD13" t="inlineStr">
        <is>
          <t>complete.ready_for_production</t>
        </is>
      </nc>
    </rcc>
    <rcc rId="0" sId="1">
      <nc r="AF13" t="inlineStr">
        <is>
          <t>Low</t>
        </is>
      </nc>
    </rcc>
    <rcc rId="0" sId="1">
      <nc r="AG13" t="inlineStr">
        <is>
          <t>L3 Extended-BAT-FV</t>
        </is>
      </nc>
    </rcc>
    <rcc rId="0" sId="1">
      <nc r="AJ13" t="inlineStr">
        <is>
          <t>Functional</t>
        </is>
      </nc>
    </rcc>
    <rcc rId="0" sId="1">
      <nc r="AK13" t="inlineStr">
        <is>
          <t>na</t>
        </is>
      </nc>
    </rcc>
    <rcc rId="0" sId="1">
      <nc r="AL13" t="inlineStr">
        <is>
          <t>S3/S4/S5/S0i3 cycle's with ODD connected to SUT</t>
        </is>
      </nc>
    </rcc>
    <rcc rId="0" sId="1">
      <nc r="AM13" t="inlineStr">
        <is>
          <t>C1_NA,UDL2.0_ATMS2.0,OBC-TGL-PCH-PMC-PM-Sx,IFWI_Payload_Platform,UTR_SYNC,RPL_S_BackwardComp,RPL_S_MASTER,RPL-P_5SGC1,RPL-P_4SDC1,RPL-P_3SDC2,RPL-P_2SDC3,RPL-S_5SGC1,RPL-S_4SDC1,RPL-S_4SDC2,RPL-S_2SDC1,RPL-S_2SDC2,RPL-S_2SDC3,RPL-S_ 5SGC1,ADL-S_ 5SGC_1DPC,ADL-S_4SDC1,IFWI_TEST_SUITE,IFWI_COMMON_UNIFIED,TGL_H_MASTER,ADL-M_5SGC1,ADL_SBGA_5GC,ADL_SBGA_3DC1,ADL_SBGA_3DC2,ADL_SBGA_3DC3,ADL_SBGA_3DC4,RPL-SBGA_5SC,RPL-SBGA_3SC,RPL-S_2SDC7,RPL-S_2SDC8,MTL-M_5SGC1,MTL-M_4SDC1,MTL-M_4SDC2,MTL-M_3SDC3,MTL-M_2SDC4,MTL-M_2SDC5,MTL-M_2SDC6,MTL_IFWI_CBV_PMC,MTL IFWI_Payload_Platform-Val,MTL-P_5SGC1,MTL-P_4SDC1,MTL-P_4SDC2,MTL-P_3SDC3,MTL-P_3SDC4,MTL-P_2SDC5,MTL-P_2SDC6,RPL-P_2SDC4,RPL-P_2SDC5,RPL-P_2SDC6,MTLSGC1</t>
        </is>
      </nc>
    </rcc>
  </rrc>
  <rcc rId="289" sId="1">
    <oc r="D54" t="inlineStr">
      <is>
        <t>Verified with USB 3.0 Device</t>
      </is>
    </oc>
    <nc r="D54"/>
  </rcc>
  <rdn rId="0" localSheetId="1" customView="1" name="Z_F1173264_C508_4A2D_8218_87D1FA3552AD_.wvu.FilterData" hidden="1" oldHidden="1">
    <formula>'RPL_S_IFWI_Test suite_Ext_BAT_2'!$A$1:$AM$116</formula>
  </rdn>
  <rcv guid="{F1173264-C508-4A2D-8218-87D1FA3552AD}" action="add"/>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A1" t="inlineStr">
      <is>
        <t>id</t>
      </is>
    </oc>
    <nc r="A1" t="inlineStr">
      <is>
        <t>TCD_ID</t>
      </is>
    </nc>
  </rcc>
  <rcc rId="292" sId="1">
    <oc r="B1" t="inlineStr">
      <is>
        <t>title</t>
      </is>
    </oc>
    <nc r="B1" t="inlineStr">
      <is>
        <t>TCD_Title</t>
      </is>
    </nc>
  </rcc>
  <rdn rId="0" localSheetId="1" customView="1" name="Z_58AABFD5_6C26_437B_875D_D97E14A68C0E_.wvu.FilterData" hidden="1" oldHidden="1">
    <formula>'RPL_S_IFWI_Test suite_Ext_BAT_2'!$A$1:$AM$116</formula>
  </rdn>
  <rcv guid="{58AABFD5-6C26-437B-875D-D97E14A68C0E}"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 sId="1" odxf="1" dxf="1">
    <oc r="A62">
      <f>HYPERLINK("https://hsdes.intel.com/resource/14013182423","14013182423")</f>
    </oc>
    <nc r="A62">
      <f>HYPERLINK("https://hsdes.intel.com/resource/14013182423","14013182423")</f>
    </nc>
    <odxf>
      <font>
        <u val="none"/>
        <sz val="11"/>
        <color theme="1"/>
        <name val="Calibri"/>
        <family val="2"/>
        <scheme val="minor"/>
      </font>
    </odxf>
    <ndxf>
      <font>
        <u/>
        <sz val="11"/>
        <color theme="10"/>
        <name val="Calibri"/>
        <family val="2"/>
        <scheme val="minor"/>
      </font>
    </ndxf>
  </rcc>
  <rcc rId="67" sId="1">
    <oc r="C2" t="inlineStr">
      <is>
        <t>k</t>
      </is>
    </oc>
    <nc r="C2" t="inlineStr">
      <is>
        <t>Passed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1">
    <oc r="C3" t="inlineStr">
      <is>
        <t>k</t>
      </is>
    </oc>
    <nc r="C3" t="inlineStr">
      <is>
        <t>Passed</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C4" t="inlineStr">
      <is>
        <t>k</t>
      </is>
    </oc>
    <nc r="C4" t="inlineStr">
      <is>
        <t>Passed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odxf="1" dxf="1">
    <oc r="A24">
      <f>HYPERLINK("https://hsdes.intel.com/resource/14013160932","14013160932")</f>
    </oc>
    <nc r="A24">
      <f>HYPERLINK("https://hsdes.intel.com/resource/14013160932","14013160932")</f>
    </nc>
    <odxf>
      <font>
        <u val="none"/>
        <sz val="11"/>
        <color theme="1"/>
        <name val="Calibri"/>
        <family val="2"/>
        <scheme val="minor"/>
      </font>
    </odxf>
    <ndxf>
      <font>
        <u/>
        <sz val="11"/>
        <color theme="10"/>
        <name val="Calibri"/>
        <family val="2"/>
        <scheme val="minor"/>
      </font>
    </ndxf>
  </rcc>
  <rcc rId="71" sId="1" odxf="1" dxf="1">
    <oc r="A56">
      <f>HYPERLINK("https://hsdes.intel.com/resource/14013179977","14013179977")</f>
    </oc>
    <nc r="A56">
      <f>HYPERLINK("https://hsdes.intel.com/resource/14013179977","14013179977")</f>
    </nc>
    <odxf>
      <font>
        <u val="none"/>
        <sz val="11"/>
        <color theme="1"/>
        <name val="Calibri"/>
        <family val="2"/>
        <scheme val="minor"/>
      </font>
    </odxf>
    <ndxf>
      <font>
        <u/>
        <sz val="11"/>
        <color theme="10"/>
        <name val="Calibri"/>
        <family val="2"/>
        <scheme val="minor"/>
      </font>
    </ndxf>
  </rcc>
  <rcc rId="72" sId="1">
    <oc r="C56" t="inlineStr">
      <is>
        <t>k</t>
      </is>
    </oc>
    <nc r="C56" t="inlineStr">
      <is>
        <t>Passed</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
    <oc r="C39" t="inlineStr">
      <is>
        <t>k</t>
      </is>
    </oc>
    <nc r="C39" t="inlineStr">
      <is>
        <t>Passed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 sId="1">
    <oc r="C62" t="inlineStr">
      <is>
        <t>k</t>
      </is>
    </oc>
    <nc r="C62"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 sId="1" odxf="1" dxf="1">
    <oc r="A63">
      <f>HYPERLINK("https://hsdes.intel.com/resource/14013182487","14013182487")</f>
    </oc>
    <nc r="A63">
      <f>HYPERLINK("https://hsdes.intel.com/resource/14013182487","14013182487")</f>
    </nc>
    <odxf>
      <font>
        <u val="none"/>
        <sz val="11"/>
        <color theme="1"/>
        <name val="Calibri"/>
        <family val="2"/>
        <scheme val="minor"/>
      </font>
    </odxf>
    <ndxf>
      <font>
        <u/>
        <sz val="11"/>
        <color theme="10"/>
        <name val="Calibri"/>
        <family val="2"/>
        <scheme val="minor"/>
      </font>
    </ndxf>
  </rcc>
  <rcc rId="76" sId="1">
    <oc r="C63" t="inlineStr">
      <is>
        <t>k</t>
      </is>
    </oc>
    <nc r="C63" t="inlineStr">
      <is>
        <t>Passed</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1553839-C3EA-43A3-A00E-3E72F576F4CD}"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1553839-C3EA-43A3-A00E-3E72F576F4CD}" action="delete"/>
  <rdn rId="0" localSheetId="1" customView="1" name="Z_31553839_C3EA_43A3_A00E_3E72F576F4CD_.wvu.FilterData" hidden="1" oldHidden="1">
    <formula>'RPL_S_IFWI_Test suite_Ext_BAT_2'!$A$1:$AM$129</formula>
    <oldFormula>'RPL_S_IFWI_Test suite_Ext_BAT_2'!$A$1:$AM$129</oldFormula>
  </rdn>
  <rcv guid="{31553839-C3EA-43A3-A00E-3E72F576F4CD}"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oc r="C72" t="inlineStr">
      <is>
        <t>k</t>
      </is>
    </oc>
    <nc r="C72" t="inlineStr">
      <is>
        <t>Passed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C7" t="inlineStr">
      <is>
        <t>k</t>
      </is>
    </oc>
    <nc r="C7" t="inlineStr">
      <is>
        <t>Passed</t>
      </is>
    </nc>
  </rcc>
  <rcv guid="{31553839-C3EA-43A3-A00E-3E72F576F4CD}" action="delete"/>
  <rdn rId="0" localSheetId="1" customView="1" name="Z_31553839_C3EA_43A3_A00E_3E72F576F4CD_.wvu.FilterData" hidden="1" oldHidden="1">
    <formula>'RPL_S_IFWI_Test suite_Ext_BAT_2'!$A$1:$AM$129</formula>
    <oldFormula>'RPL_S_IFWI_Test suite_Ext_BAT_2'!$A$1:$AM$129</oldFormula>
  </rdn>
  <rcv guid="{31553839-C3EA-43A3-A00E-3E72F576F4CD}"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odxf="1" dxf="1">
    <oc r="A32">
      <f>HYPERLINK("https://hsdes.intel.com/resource/14013165299","14013165299")</f>
    </oc>
    <nc r="A32">
      <f>HYPERLINK("https://hsdes.intel.com/resource/14013165299","14013165299")</f>
    </nc>
    <odxf>
      <font>
        <u val="none"/>
        <sz val="11"/>
        <color theme="1"/>
        <name val="Calibri"/>
        <family val="2"/>
        <scheme val="minor"/>
      </font>
    </odxf>
    <ndxf>
      <font>
        <u/>
        <sz val="11"/>
        <color theme="10"/>
        <name val="Calibri"/>
        <family val="2"/>
        <scheme val="minor"/>
      </font>
    </ndxf>
  </rcc>
  <rcc rId="82" sId="1">
    <oc r="C32" t="inlineStr">
      <is>
        <t>k</t>
      </is>
    </oc>
    <nc r="C32" t="inlineStr">
      <is>
        <t>Passed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 sId="1">
    <oc r="C36" t="inlineStr">
      <is>
        <t>k</t>
      </is>
    </oc>
    <nc r="C36" t="inlineStr">
      <is>
        <t>Passed</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 sId="1">
    <oc r="C11" t="inlineStr">
      <is>
        <t>k</t>
      </is>
    </oc>
    <nc r="C11" t="inlineStr">
      <is>
        <t>Passed</t>
      </is>
    </nc>
  </rcc>
  <rcc rId="85" sId="1">
    <oc r="C12" t="inlineStr">
      <is>
        <t>k</t>
      </is>
    </oc>
    <nc r="C12" t="inlineStr">
      <is>
        <t>Passed</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 sId="1" odxf="1" dxf="1">
    <oc r="A18">
      <f>HYPERLINK("https://hsdes.intel.com/resource/14013160109","14013160109")</f>
    </oc>
    <nc r="A18">
      <f>HYPERLINK("https://hsdes.intel.com/resource/14013160109","14013160109")</f>
    </nc>
    <odxf>
      <font>
        <u val="none"/>
        <sz val="11"/>
        <color theme="1"/>
        <name val="Calibri"/>
        <family val="2"/>
        <scheme val="minor"/>
      </font>
    </odxf>
    <ndxf>
      <font>
        <u/>
        <sz val="11"/>
        <color theme="10"/>
        <name val="Calibri"/>
        <family val="2"/>
        <scheme val="minor"/>
      </font>
    </ndxf>
  </rcc>
  <rcc rId="87" sId="1">
    <oc r="C24" t="inlineStr">
      <is>
        <t>k</t>
      </is>
    </oc>
    <nc r="C24" t="inlineStr">
      <is>
        <t>Passed</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 sId="1">
    <oc r="C129" t="inlineStr">
      <is>
        <t>k</t>
      </is>
    </oc>
    <nc r="C129"/>
  </rcc>
  <rcc rId="89" sId="1">
    <nc r="C128"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 sId="1">
    <oc r="C108" t="inlineStr">
      <is>
        <t>k</t>
      </is>
    </oc>
    <nc r="C108" t="inlineStr">
      <is>
        <t>Passed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 odxf="1" dxf="1">
    <oc r="A81">
      <f>HYPERLINK("https://hsdes.intel.com/resource/14013185716","14013185716")</f>
    </oc>
    <nc r="A81">
      <f>HYPERLINK("https://hsdes.intel.com/resource/14013185716","14013185716")</f>
    </nc>
    <odxf>
      <font>
        <u val="none"/>
        <sz val="11"/>
        <color theme="1"/>
        <name val="Calibri"/>
        <family val="2"/>
        <scheme val="minor"/>
      </font>
    </odxf>
    <ndxf>
      <font>
        <u/>
        <sz val="11"/>
        <color theme="10"/>
        <name val="Calibri"/>
        <family val="2"/>
        <scheme val="minor"/>
      </font>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61" t="inlineStr">
      <is>
        <t>Passed</t>
      </is>
    </nc>
  </rcc>
  <rcc rId="2" sId="1">
    <nc r="C64" t="inlineStr">
      <is>
        <t>Passed</t>
      </is>
    </nc>
  </rcc>
  <rcc rId="3" sId="1">
    <nc r="C65" t="inlineStr">
      <is>
        <t>Passed</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1">
    <oc r="C52" t="inlineStr">
      <is>
        <t>k</t>
      </is>
    </oc>
    <nc r="C52" t="inlineStr">
      <is>
        <t>Passed</t>
      </is>
    </nc>
  </rcc>
  <rcc rId="93" sId="1" odxf="1" dxf="1">
    <oc r="A52">
      <f>HYPERLINK("https://hsdes.intel.com/resource/14013179407","14013179407")</f>
    </oc>
    <nc r="A52">
      <f>HYPERLINK("https://hsdes.intel.com/resource/14013179407","14013179407")</f>
    </nc>
    <odxf>
      <font>
        <u val="none"/>
        <sz val="11"/>
        <color theme="1"/>
        <name val="Calibri"/>
        <family val="2"/>
        <scheme val="minor"/>
      </font>
    </odxf>
    <ndxf>
      <font>
        <u/>
        <sz val="11"/>
        <color theme="10"/>
        <name val="Calibri"/>
        <family val="2"/>
        <scheme val="minor"/>
      </font>
    </ndxf>
  </rcc>
  <rcv guid="{31553839-C3EA-43A3-A00E-3E72F576F4CD}" action="delete"/>
  <rdn rId="0" localSheetId="1" customView="1" name="Z_31553839_C3EA_43A3_A00E_3E72F576F4CD_.wvu.FilterData" hidden="1" oldHidden="1">
    <formula>'RPL_S_IFWI_Test suite_Ext_BAT_2'!$A$1:$AM$129</formula>
    <oldFormula>'RPL_S_IFWI_Test suite_Ext_BAT_2'!$A$1:$AM$129</oldFormula>
  </rdn>
  <rcv guid="{31553839-C3EA-43A3-A00E-3E72F576F4CD}"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 sId="1">
    <oc r="C17" t="inlineStr">
      <is>
        <t>k</t>
      </is>
    </oc>
    <nc r="C17" t="inlineStr">
      <is>
        <t>Passed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 sId="1" odxf="1" dxf="1">
    <oc r="A22">
      <f>HYPERLINK("https://hsdes.intel.com/resource/14013160847","14013160847")</f>
    </oc>
    <nc r="A22">
      <f>HYPERLINK("https://hsdes.intel.com/resource/14013160847","14013160847")</f>
    </nc>
    <odxf>
      <font>
        <u val="none"/>
        <sz val="11"/>
        <color theme="1"/>
        <name val="Calibri"/>
        <family val="2"/>
        <scheme val="minor"/>
      </font>
    </odxf>
    <ndxf>
      <font>
        <u/>
        <sz val="11"/>
        <color theme="10"/>
        <name val="Calibri"/>
        <family val="2"/>
        <scheme val="minor"/>
      </font>
    </ndxf>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 sId="1">
    <nc r="C118" t="inlineStr">
      <is>
        <t>Blocked</t>
      </is>
    </nc>
  </rcc>
  <rcc rId="98" sId="1">
    <nc r="C119" t="inlineStr">
      <is>
        <t>Blocked</t>
      </is>
    </nc>
  </rcc>
  <rcc rId="99" sId="1" odxf="1" dxf="1">
    <oc r="A117">
      <f>HYPERLINK("https://hsdes.intel.com/resource/14013187931","14013187931")</f>
    </oc>
    <nc r="A117">
      <f>HYPERLINK("https://hsdes.intel.com/resource/14013187931","14013187931")</f>
    </nc>
    <odxf>
      <font>
        <u val="none"/>
        <sz val="11"/>
        <color theme="1"/>
        <name val="Calibri"/>
        <family val="2"/>
        <scheme val="minor"/>
      </font>
    </odxf>
    <ndxf>
      <font>
        <u/>
        <sz val="11"/>
        <color theme="10"/>
        <name val="Calibri"/>
        <family val="2"/>
        <scheme val="minor"/>
      </font>
    </ndxf>
  </rcc>
  <rcc rId="100" sId="1">
    <nc r="C117" t="inlineStr">
      <is>
        <t>Passed</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 sId="1">
    <oc r="C18" t="inlineStr">
      <is>
        <t>k</t>
      </is>
    </oc>
    <nc r="C18" t="inlineStr">
      <is>
        <t>Passed</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1553839-C3EA-43A3-A00E-3E72F576F4CD}" action="delete"/>
  <rdn rId="0" localSheetId="1" customView="1" name="Z_31553839_C3EA_43A3_A00E_3E72F576F4CD_.wvu.FilterData" hidden="1" oldHidden="1">
    <formula>'RPL_S_IFWI_Test suite_Ext_BAT_2'!$A$1:$AM$128</formula>
    <oldFormula>'RPL_S_IFWI_Test suite_Ext_BAT_2'!$A$1:$AM$129</oldFormula>
  </rdn>
  <rcv guid="{31553839-C3EA-43A3-A00E-3E72F576F4CD}"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 sId="1">
    <oc r="C70" t="inlineStr">
      <is>
        <t>k</t>
      </is>
    </oc>
    <nc r="C70" t="inlineStr">
      <is>
        <t>Passed</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 sId="1">
    <oc r="C70" t="inlineStr">
      <is>
        <t>Passed</t>
      </is>
    </oc>
    <nc r="C70" t="inlineStr">
      <is>
        <t>k</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 sId="1">
    <oc r="C58" t="inlineStr">
      <is>
        <t>k</t>
      </is>
    </oc>
    <nc r="C58"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 sId="1">
    <oc r="C51" t="inlineStr">
      <is>
        <t>k</t>
      </is>
    </oc>
    <nc r="C51" t="inlineStr">
      <is>
        <t>Passed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 sId="1">
    <nc r="C5"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 sId="1">
    <oc r="C77" t="inlineStr">
      <is>
        <t>k</t>
      </is>
    </oc>
    <nc r="C77" t="inlineStr">
      <is>
        <t>Passed</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 sId="1">
    <oc r="C59" t="inlineStr">
      <is>
        <t>k</t>
      </is>
    </oc>
    <nc r="C59" t="inlineStr">
      <is>
        <t>Passed</t>
      </is>
    </nc>
  </rcc>
  <rcc rId="109" sId="1">
    <nc r="D59" t="inlineStr">
      <is>
        <t>Verified with USB 3.0 Device</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 sId="1" odxf="1" dxf="1">
    <oc r="A109">
      <f>HYPERLINK("https://hsdes.intel.com/resource/14013187188","14013187188")</f>
    </oc>
    <nc r="A109">
      <f>HYPERLINK("https://hsdes.intel.com/resource/14013187188","14013187188")</f>
    </nc>
    <odxf>
      <font>
        <u val="none"/>
        <sz val="11"/>
        <color theme="1"/>
        <name val="Calibri"/>
        <family val="2"/>
        <scheme val="minor"/>
      </font>
    </odxf>
    <ndxf>
      <font>
        <u/>
        <sz val="11"/>
        <color theme="10"/>
        <name val="Calibri"/>
        <family val="2"/>
        <scheme val="minor"/>
      </font>
    </ndxf>
  </rcc>
  <rcc rId="111" sId="1">
    <oc r="C109" t="inlineStr">
      <is>
        <t>k</t>
      </is>
    </oc>
    <nc r="C109" t="inlineStr">
      <is>
        <t>Passed</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1" odxf="1" dxf="1">
    <oc r="A113">
      <f>HYPERLINK("https://hsdes.intel.com/resource/14013187803","14013187803")</f>
    </oc>
    <nc r="A113">
      <f>HYPERLINK("https://hsdes.intel.com/resource/14013187803","14013187803")</f>
    </nc>
    <odxf>
      <font>
        <u val="none"/>
        <sz val="11"/>
        <color theme="1"/>
        <name val="Calibri"/>
        <family val="2"/>
        <scheme val="minor"/>
      </font>
    </odxf>
    <ndxf>
      <font>
        <u/>
        <sz val="11"/>
        <color theme="10"/>
        <name val="Calibri"/>
        <family val="2"/>
        <scheme val="minor"/>
      </font>
    </ndxf>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 sId="1">
    <oc r="C8" t="inlineStr">
      <is>
        <t>k</t>
      </is>
    </oc>
    <nc r="C8" t="inlineStr">
      <is>
        <t>Passed</t>
      </is>
    </nc>
  </rcc>
  <rcc rId="114" sId="1">
    <nc r="C9" t="inlineStr">
      <is>
        <t>Passed</t>
      </is>
    </nc>
  </rcc>
  <rcc rId="115" sId="1">
    <oc r="C31" t="inlineStr">
      <is>
        <t>k</t>
      </is>
    </oc>
    <nc r="C31" t="inlineStr">
      <is>
        <t>Passed</t>
      </is>
    </nc>
  </rcc>
  <rcc rId="116" sId="1" odxf="1" dxf="1">
    <oc r="A66">
      <f>HYPERLINK("https://hsdes.intel.com/resource/14013182578","14013182578")</f>
    </oc>
    <nc r="A66">
      <f>HYPERLINK("https://hsdes.intel.com/resource/14013182578","14013182578")</f>
    </nc>
    <odxf>
      <font>
        <u val="none"/>
        <sz val="11"/>
        <color theme="1"/>
        <name val="Calibri"/>
        <family val="2"/>
        <scheme val="minor"/>
      </font>
    </odxf>
    <ndxf>
      <font>
        <u/>
        <sz val="11"/>
        <color theme="10"/>
        <name val="Calibri"/>
        <family val="2"/>
        <scheme val="minor"/>
      </font>
    </ndxf>
  </rcc>
  <rcc rId="117" sId="1" odxf="1" dxf="1">
    <oc r="A57">
      <f>HYPERLINK("https://hsdes.intel.com/resource/14013180414","14013180414")</f>
    </oc>
    <nc r="A57">
      <f>HYPERLINK("https://hsdes.intel.com/resource/14013180414","14013180414")</f>
    </nc>
    <odxf>
      <font>
        <u val="none"/>
        <sz val="11"/>
        <color theme="1"/>
        <name val="Calibri"/>
        <family val="2"/>
        <scheme val="minor"/>
      </font>
    </odxf>
    <ndxf>
      <font>
        <u/>
        <sz val="11"/>
        <color theme="10"/>
        <name val="Calibri"/>
        <family val="2"/>
        <scheme val="minor"/>
      </font>
    </ndxf>
  </rcc>
  <rcc rId="118" sId="1">
    <oc r="C57" t="inlineStr">
      <is>
        <t>k</t>
      </is>
    </oc>
    <nc r="C57" t="inlineStr">
      <is>
        <t>Passed</t>
      </is>
    </nc>
  </rcc>
  <rcc rId="119" sId="1" odxf="1" dxf="1">
    <oc r="A86">
      <f>HYPERLINK("https://hsdes.intel.com/resource/14013186298","14013186298")</f>
    </oc>
    <nc r="A86">
      <f>HYPERLINK("https://hsdes.intel.com/resource/14013186298","14013186298")</f>
    </nc>
    <odxf>
      <font>
        <u val="none"/>
        <sz val="11"/>
        <color theme="1"/>
        <name val="Calibri"/>
        <family val="2"/>
        <scheme val="minor"/>
      </font>
    </odxf>
    <ndxf>
      <font>
        <u/>
        <sz val="11"/>
        <color theme="10"/>
        <name val="Calibri"/>
        <family val="2"/>
        <scheme val="minor"/>
      </font>
    </ndxf>
  </rcc>
  <rcc rId="120" sId="1" odxf="1" dxf="1">
    <oc r="A87">
      <f>HYPERLINK("https://hsdes.intel.com/resource/14013186383","14013186383")</f>
    </oc>
    <nc r="A87">
      <f>HYPERLINK("https://hsdes.intel.com/resource/14013186383","14013186383")</f>
    </nc>
    <odxf>
      <font>
        <u val="none"/>
        <sz val="11"/>
        <color theme="1"/>
        <name val="Calibri"/>
        <family val="2"/>
        <scheme val="minor"/>
      </font>
    </odxf>
    <ndxf>
      <font>
        <u/>
        <sz val="11"/>
        <color theme="10"/>
        <name val="Calibri"/>
        <family val="2"/>
        <scheme val="minor"/>
      </font>
    </ndxf>
  </rcc>
  <rcc rId="121" sId="1">
    <nc r="C87" t="inlineStr">
      <is>
        <t>Passed</t>
      </is>
    </nc>
  </rcc>
  <rcv guid="{31553839-C3EA-43A3-A00E-3E72F576F4CD}" action="delete"/>
  <rdn rId="0" localSheetId="1" customView="1" name="Z_31553839_C3EA_43A3_A00E_3E72F576F4CD_.wvu.FilterData" hidden="1" oldHidden="1">
    <formula>'RPL_S_IFWI_Test suite_Ext_BAT_2'!$A$1:$AM$128</formula>
    <oldFormula>'RPL_S_IFWI_Test suite_Ext_BAT_2'!$A$1:$AM$128</oldFormula>
  </rdn>
  <rcv guid="{31553839-C3EA-43A3-A00E-3E72F576F4CD}"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1">
    <nc r="C82" t="inlineStr">
      <is>
        <t>Passed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C66" t="inlineStr">
      <is>
        <t>Passed</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C13" t="inlineStr">
      <is>
        <t>Blocked</t>
      </is>
    </nc>
  </rcc>
  <rcc rId="126" sId="1">
    <nc r="D13" t="inlineStr">
      <is>
        <t>NA:ODD is not applicable for RPL S20</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1" odxf="1" dxf="1">
    <oc r="A40">
      <f>HYPERLINK("https://hsdes.intel.com/resource/14013176955","14013176955")</f>
    </oc>
    <nc r="A40">
      <f>HYPERLINK("https://hsdes.intel.com/resource/14013176955","14013176955")</f>
    </nc>
    <odxf>
      <font>
        <u val="none"/>
        <sz val="11"/>
        <color theme="1"/>
        <name val="Calibri"/>
        <family val="2"/>
        <scheme val="minor"/>
      </font>
    </odxf>
    <ndxf>
      <font>
        <u/>
        <sz val="11"/>
        <color theme="10"/>
        <name val="Calibri"/>
        <family val="2"/>
        <scheme val="minor"/>
      </font>
    </ndxf>
  </rcc>
  <rcc rId="128" sId="1">
    <nc r="C86" t="inlineStr">
      <is>
        <t>Passed</t>
      </is>
    </nc>
  </rcc>
  <rcc rId="129" sId="1">
    <oc r="C105" t="inlineStr">
      <is>
        <t>k</t>
      </is>
    </oc>
    <nc r="C105" t="inlineStr">
      <is>
        <t>Passed</t>
      </is>
    </nc>
  </rcc>
  <rcc rId="130" sId="1">
    <nc r="C97" t="inlineStr">
      <is>
        <t>Blocked</t>
      </is>
    </nc>
  </rcc>
  <rcc rId="131" sId="1">
    <nc r="C96" t="inlineStr">
      <is>
        <t>Blocked</t>
      </is>
    </nc>
  </rcc>
  <rcc rId="132" sId="1">
    <nc r="C90" t="inlineStr">
      <is>
        <t>Passed</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 sId="1">
    <nc r="C15" t="inlineStr">
      <is>
        <t>d</t>
      </is>
    </nc>
  </rcc>
  <rcc rId="134" sId="1">
    <nc r="C19" t="inlineStr">
      <is>
        <t>d</t>
      </is>
    </nc>
  </rcc>
  <rcc rId="135" sId="1">
    <nc r="C29" t="inlineStr">
      <is>
        <t>d</t>
      </is>
    </nc>
  </rcc>
  <rfmt sheetId="1" sqref="C29">
    <dxf>
      <alignment horizontal="general" vertical="bottom" textRotation="0" wrapText="0" indent="0" justifyLastLine="0" shrinkToFit="0" readingOrder="0"/>
    </dxf>
  </rfmt>
  <rcc rId="136" sId="1">
    <nc r="C30" t="inlineStr">
      <is>
        <t>d</t>
      </is>
    </nc>
  </rcc>
  <rfmt sheetId="1" sqref="C30">
    <dxf>
      <alignment horizontal="general" vertical="bottom" textRotation="0" wrapText="0" indent="0" justifyLastLine="0" shrinkToFit="0" readingOrder="0"/>
    </dxf>
  </rfmt>
  <rcc rId="137" sId="1">
    <nc r="C34" t="inlineStr">
      <is>
        <t>d</t>
      </is>
    </nc>
  </rcc>
  <rfmt sheetId="1" sqref="C34">
    <dxf>
      <alignment horizontal="general" vertical="bottom" textRotation="0" wrapText="0" indent="0" justifyLastLine="0" shrinkToFit="0" readingOrder="0"/>
    </dxf>
  </rfmt>
  <rcc rId="138" sId="1">
    <nc r="C38" t="inlineStr">
      <is>
        <t>d</t>
      </is>
    </nc>
  </rcc>
  <rcc rId="139" sId="1">
    <nc r="C40" t="inlineStr">
      <is>
        <t>Passed</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1">
    <nc r="C6" t="inlineStr">
      <is>
        <t>Passed</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 sId="1">
    <oc r="C27" t="inlineStr">
      <is>
        <t>k</t>
      </is>
    </oc>
    <nc r="C27" t="inlineStr">
      <is>
        <t>Passed</t>
      </is>
    </nc>
  </rcc>
  <rcc rId="141" sId="1">
    <oc r="C26" t="inlineStr">
      <is>
        <t>k</t>
      </is>
    </oc>
    <nc r="C26" t="inlineStr">
      <is>
        <t>Passed</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 sId="1">
    <oc r="C81" t="inlineStr">
      <is>
        <t>k</t>
      </is>
    </oc>
    <nc r="C81" t="inlineStr">
      <is>
        <t>Passed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 sId="1" odxf="1" dxf="1">
    <oc r="A43">
      <f>HYPERLINK("https://hsdes.intel.com/resource/14013177245","14013177245")</f>
    </oc>
    <nc r="A43">
      <f>HYPERLINK("https://hsdes.intel.com/resource/14013177245","14013177245")</f>
    </nc>
    <odxf>
      <font>
        <u val="none"/>
        <sz val="11"/>
        <color theme="1"/>
        <name val="Calibri"/>
        <family val="2"/>
        <scheme val="minor"/>
      </font>
    </odxf>
    <ndxf>
      <font>
        <u/>
        <sz val="11"/>
        <color theme="10"/>
        <name val="Calibri"/>
        <family val="2"/>
        <scheme val="minor"/>
      </font>
    </ndxf>
  </rcc>
  <rcc rId="144" sId="1">
    <nc r="C75" t="inlineStr">
      <is>
        <t>Passed</t>
      </is>
    </nc>
  </rcc>
  <rcc rId="145" sId="1">
    <nc r="C76" t="inlineStr">
      <is>
        <t>Passed</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 sId="1">
    <nc r="C73" t="inlineStr">
      <is>
        <t>Passed</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 sId="1" odxf="1" dxf="1">
    <oc r="A45">
      <f>HYPERLINK("https://hsdes.intel.com/resource/14013177940","14013177940")</f>
    </oc>
    <nc r="A45">
      <f>HYPERLINK("https://hsdes.intel.com/resource/14013177940","14013177940")</f>
    </nc>
    <odxf>
      <font>
        <u val="none"/>
        <sz val="11"/>
        <color theme="1"/>
        <name val="Calibri"/>
        <family val="2"/>
        <scheme val="minor"/>
      </font>
    </odxf>
    <ndxf>
      <font>
        <u/>
        <sz val="11"/>
        <color theme="10"/>
        <name val="Calibri"/>
        <family val="2"/>
        <scheme val="minor"/>
      </font>
    </ndxf>
  </rcc>
  <rcc rId="148" sId="1">
    <oc r="C70" t="inlineStr">
      <is>
        <t>k</t>
      </is>
    </oc>
    <nc r="C70"/>
  </rcc>
  <rcc rId="149" sId="1">
    <nc r="C89" t="inlineStr">
      <is>
        <t>d</t>
      </is>
    </nc>
  </rcc>
  <rcc rId="150" sId="1">
    <nc r="C112" t="inlineStr">
      <is>
        <t>Passed</t>
      </is>
    </nc>
  </rcc>
  <rcc rId="151" sId="1">
    <nc r="C114" t="inlineStr">
      <is>
        <t>Passed</t>
      </is>
    </nc>
  </rcc>
  <rcc rId="152" sId="1" odxf="1" dxf="1">
    <oc r="A116">
      <f>HYPERLINK("https://hsdes.intel.com/resource/14013187886","14013187886")</f>
    </oc>
    <nc r="A116">
      <f>HYPERLINK("https://hsdes.intel.com/resource/14013187886","14013187886")</f>
    </nc>
    <odxf>
      <font>
        <u val="none"/>
        <sz val="11"/>
        <color theme="1"/>
        <name val="Calibri"/>
        <family val="2"/>
        <scheme val="minor"/>
      </font>
    </odxf>
    <ndxf>
      <font>
        <u/>
        <sz val="11"/>
        <color theme="10"/>
        <name val="Calibri"/>
        <family val="2"/>
        <scheme val="minor"/>
      </font>
    </ndxf>
  </rcc>
  <rcc rId="153" sId="1">
    <nc r="C116" t="inlineStr">
      <is>
        <t>Passed</t>
      </is>
    </nc>
  </rcc>
  <rfmt sheetId="1" sqref="C116">
    <dxf>
      <alignment horizontal="general" vertical="bottom" textRotation="0" wrapText="0" indent="0" justifyLastLine="0" shrinkToFit="0" readingOrder="0"/>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28">
    <dxf>
      <alignment horizontal="general" vertical="bottom" textRotation="0" wrapText="0" indent="0" justifyLastLine="0" shrinkToFit="0" readingOrder="0"/>
    </dxf>
  </rfmt>
  <rcc rId="154" sId="1">
    <nc r="C70" t="inlineStr">
      <is>
        <t>Passed</t>
      </is>
    </nc>
  </rcc>
  <rcc rId="155" sId="1">
    <nc r="C98" t="inlineStr">
      <is>
        <t>Blocked</t>
      </is>
    </nc>
  </rcc>
  <rcc rId="156" sId="1">
    <nc r="C125" t="inlineStr">
      <is>
        <t>Blocked</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 sId="1">
    <nc r="C80" t="inlineStr">
      <is>
        <t>Blocked</t>
      </is>
    </nc>
  </rcc>
  <rcc rId="158" sId="1">
    <nc r="C78" t="inlineStr">
      <is>
        <t>Passed</t>
      </is>
    </nc>
  </rcc>
  <rcc rId="159" sId="1">
    <nc r="C79" t="inlineStr">
      <is>
        <t>Passed</t>
      </is>
    </nc>
  </rcc>
  <rcc rId="160" sId="1">
    <oc r="C48" t="inlineStr">
      <is>
        <t>k</t>
      </is>
    </oc>
    <nc r="C48" t="inlineStr">
      <is>
        <t>Passed</t>
      </is>
    </nc>
  </rcc>
  <rcc rId="161" sId="1">
    <oc r="C49" t="inlineStr">
      <is>
        <t>k</t>
      </is>
    </oc>
    <nc r="C49" t="inlineStr">
      <is>
        <t>Passed</t>
      </is>
    </nc>
  </rcc>
  <rcc rId="162" sId="1">
    <nc r="D80" t="inlineStr">
      <is>
        <t>NA:DC is not applicable for RPL S</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 sId="1">
    <nc r="C45" t="inlineStr">
      <is>
        <t>Passed</t>
      </is>
    </nc>
  </rcc>
  <rcc rId="164" sId="1" odxf="1" dxf="1">
    <oc r="A100">
      <f>HYPERLINK("https://hsdes.intel.com/resource/14013186733","14013186733")</f>
    </oc>
    <nc r="A100">
      <f>HYPERLINK("https://hsdes.intel.com/resource/14013186733","14013186733")</f>
    </nc>
    <odxf>
      <font>
        <u val="none"/>
        <sz val="11"/>
        <color theme="1"/>
        <name val="Calibri"/>
        <family val="2"/>
        <scheme val="minor"/>
      </font>
    </odxf>
    <ndxf>
      <font>
        <u/>
        <sz val="11"/>
        <color theme="10"/>
        <name val="Calibri"/>
        <family val="2"/>
        <scheme val="minor"/>
      </font>
    </ndxf>
  </rcc>
  <rcc rId="165" sId="1" odxf="1" dxf="1">
    <oc r="A16">
      <f>HYPERLINK("https://hsdes.intel.com/resource/14013159008","14013159008")</f>
    </oc>
    <nc r="A16">
      <f>HYPERLINK("https://hsdes.intel.com/resource/14013159008","14013159008")</f>
    </nc>
    <odxf>
      <font>
        <u val="none"/>
        <sz val="11"/>
        <color theme="1"/>
        <name val="Calibri"/>
        <family val="2"/>
        <scheme val="minor"/>
      </font>
    </odxf>
    <ndxf>
      <font>
        <u/>
        <sz val="11"/>
        <color theme="10"/>
        <name val="Calibri"/>
        <family val="2"/>
        <scheme val="minor"/>
      </font>
    </ndxf>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 sId="1">
    <oc r="C20" t="inlineStr">
      <is>
        <t>k</t>
      </is>
    </oc>
    <nc r="C20" t="inlineStr">
      <is>
        <t>Passed</t>
      </is>
    </nc>
  </rcc>
  <rcc rId="167" sId="1">
    <oc r="C21" t="inlineStr">
      <is>
        <t>k</t>
      </is>
    </oc>
    <nc r="C21" t="inlineStr">
      <is>
        <t>Passed</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nc r="D125" t="inlineStr">
      <is>
        <t>NA:DTPM is Not Applicable For RPL-S20_Upgrade</t>
      </is>
    </nc>
  </rcc>
  <rcc rId="169" sId="1">
    <nc r="D98" t="inlineStr">
      <is>
        <t>NA:DTPM is Not Applicable For RPL-S20_Upgrade</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 sId="1" odxf="1" dxf="1">
    <oc r="A74">
      <f>HYPERLINK("https://hsdes.intel.com/resource/14013185647","14013185647")</f>
    </oc>
    <nc r="A74">
      <f>HYPERLINK("https://hsdes.intel.com/resource/14013185647","14013185647")</f>
    </nc>
    <odxf>
      <font>
        <u val="none"/>
        <sz val="11"/>
        <color theme="1"/>
        <name val="Calibri"/>
        <family val="2"/>
        <scheme val="minor"/>
      </font>
    </odxf>
    <ndxf>
      <font>
        <u/>
        <sz val="11"/>
        <color theme="10"/>
        <name val="Calibri"/>
        <family val="2"/>
        <scheme val="minor"/>
      </font>
    </ndxf>
  </rcc>
  <rcc rId="7" sId="1">
    <nc r="C74" t="inlineStr">
      <is>
        <t>Passed</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
    <nc r="D118" t="inlineStr">
      <is>
        <t>NA:x8 slot is Not Applicable For RPL-s20_Upgrade</t>
      </is>
    </nc>
  </rcc>
  <rcc rId="171" sId="1">
    <nc r="D119" t="inlineStr">
      <is>
        <t>NA:x8 slot is Not Applicable For RPL-s20_Upgrade</t>
      </is>
    </nc>
  </rcc>
  <rfmt sheetId="1" sqref="D119">
    <dxf>
      <alignment horizontal="general" vertical="bottom" textRotation="0" wrapText="0" indent="0" justifyLastLine="0" shrinkToFit="0" readingOrder="0"/>
    </dxf>
  </rfmt>
  <rcc rId="172" sId="1">
    <nc r="D55" t="inlineStr">
      <is>
        <t>NA:</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 sId="1">
    <nc r="C91" t="inlineStr">
      <is>
        <t>Passed</t>
      </is>
    </nc>
  </rcc>
  <rcc rId="174" sId="1">
    <nc r="C92" t="inlineStr">
      <is>
        <t>Passed</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 sId="1" odxf="1" dxf="1">
    <oc r="A124">
      <f>HYPERLINK("https://hsdes.intel.com/resource/16012544842","16012544842")</f>
    </oc>
    <nc r="A124">
      <f>HYPERLINK("https://hsdes.intel.com/resource/16012544842","16012544842")</f>
    </nc>
    <odxf>
      <font>
        <u val="none"/>
        <sz val="11"/>
        <color theme="1"/>
        <name val="Calibri"/>
        <family val="2"/>
        <scheme val="minor"/>
      </font>
    </odxf>
    <ndxf>
      <font>
        <u/>
        <sz val="11"/>
        <color theme="10"/>
        <name val="Calibri"/>
        <family val="2"/>
        <scheme val="minor"/>
      </font>
    </ndxf>
  </rcc>
  <rcc rId="176" sId="1">
    <nc r="C126" t="inlineStr">
      <is>
        <t>Passed</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 sId="1">
    <oc r="C87" t="inlineStr">
      <is>
        <t>Passed</t>
      </is>
    </oc>
    <nc r="C87"/>
  </rcc>
  <rcc rId="178" sId="1">
    <oc r="C109" t="inlineStr">
      <is>
        <t>Passed</t>
      </is>
    </oc>
    <nc r="C109"/>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
    <oc r="C45" t="inlineStr">
      <is>
        <t>Passed</t>
      </is>
    </oc>
    <nc r="C45"/>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1">
    <nc r="C124" t="inlineStr">
      <is>
        <t>Passed</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 sId="1" odxf="1" dxf="1">
    <oc r="A42">
      <f>HYPERLINK("https://hsdes.intel.com/resource/14013177242","14013177242")</f>
    </oc>
    <nc r="A42">
      <f>HYPERLINK("https://hsdes.intel.com/resource/14013177242","14013177242")</f>
    </nc>
    <odxf>
      <font>
        <u val="none"/>
        <sz val="11"/>
        <color theme="1"/>
        <name val="Calibri"/>
        <family val="2"/>
        <scheme val="minor"/>
      </font>
    </odxf>
    <ndxf>
      <font>
        <u/>
        <sz val="11"/>
        <color theme="10"/>
        <name val="Calibri"/>
        <family val="2"/>
        <scheme val="minor"/>
      </font>
    </ndxf>
  </rcc>
  <rcc rId="182" sId="1">
    <nc r="C42" t="inlineStr">
      <is>
        <t>Passed</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 sId="1" odxf="1" dxf="1">
    <oc r="A47">
      <f>HYPERLINK("https://hsdes.intel.com/resource/14013179076","14013179076")</f>
    </oc>
    <nc r="A47">
      <f>HYPERLINK("https://hsdes.intel.com/resource/14013179076","14013179076")</f>
    </nc>
    <odxf>
      <font>
        <u val="none"/>
        <sz val="11"/>
        <color theme="1"/>
        <name val="Calibri"/>
        <family val="2"/>
        <scheme val="minor"/>
      </font>
    </odxf>
    <ndxf>
      <font>
        <u/>
        <sz val="11"/>
        <color theme="10"/>
        <name val="Calibri"/>
        <family val="2"/>
        <scheme val="minor"/>
      </font>
    </ndxf>
  </rcc>
  <rcc rId="184" sId="1">
    <nc r="C47" t="inlineStr">
      <is>
        <t>Passed</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dxf="1" dxf="1">
    <oc r="A103">
      <f>HYPERLINK("https://hsdes.intel.com/resource/14013186930","14013186930")</f>
    </oc>
    <nc r="A103">
      <f>HYPERLINK("https://hsdes.intel.com/resource/14013186930","14013186930")</f>
    </nc>
    <odxf>
      <font>
        <u val="none"/>
        <sz val="11"/>
        <color theme="1"/>
        <name val="Calibri"/>
        <family val="2"/>
        <scheme val="minor"/>
      </font>
    </odxf>
    <ndxf>
      <font>
        <u/>
        <sz val="11"/>
        <color theme="10"/>
        <name val="Calibri"/>
        <family val="2"/>
        <scheme val="minor"/>
      </font>
    </ndxf>
  </rcc>
  <rcc rId="186" sId="1" odxf="1" dxf="1">
    <oc r="A104">
      <f>HYPERLINK("https://hsdes.intel.com/resource/14013186938","14013186938")</f>
    </oc>
    <nc r="A104">
      <f>HYPERLINK("https://hsdes.intel.com/resource/14013186938","14013186938")</f>
    </nc>
    <odxf>
      <font>
        <u val="none"/>
        <sz val="11"/>
        <color theme="1"/>
        <name val="Calibri"/>
        <family val="2"/>
        <scheme val="minor"/>
      </font>
    </odxf>
    <ndxf>
      <font>
        <u/>
        <sz val="11"/>
        <color theme="10"/>
        <name val="Calibri"/>
        <family val="2"/>
        <scheme val="minor"/>
      </font>
    </ndxf>
  </rcc>
  <rcc rId="187" sId="1">
    <nc r="C103" t="inlineStr">
      <is>
        <t>Passed</t>
      </is>
    </nc>
  </rcc>
  <rcc rId="188" sId="1">
    <nc r="C104" t="inlineStr">
      <is>
        <t>Passed</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 sId="1">
    <nc r="C43" t="inlineStr">
      <is>
        <t>Passed</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 sId="1">
    <nc r="C107" t="inlineStr">
      <is>
        <t>Passed</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1" odxf="1" dxf="1">
    <oc r="A95">
      <f>HYPERLINK("https://hsdes.intel.com/resource/14013186578","14013186578")</f>
    </oc>
    <nc r="A95">
      <f>HYPERLINK("https://hsdes.intel.com/resource/14013186578","14013186578")</f>
    </nc>
    <odxf>
      <font>
        <u val="none"/>
        <sz val="11"/>
        <color theme="1"/>
        <name val="Calibri"/>
        <family val="2"/>
        <scheme val="minor"/>
      </font>
    </odxf>
    <ndxf>
      <font>
        <u/>
        <sz val="11"/>
        <color theme="10"/>
        <name val="Calibri"/>
        <family val="2"/>
        <scheme val="minor"/>
      </font>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 sId="1" odxf="1" dxf="1">
    <oc r="A85">
      <f>HYPERLINK("https://hsdes.intel.com/resource/14013186130","14013186130")</f>
    </oc>
    <nc r="A85">
      <f>HYPERLINK("https://hsdes.intel.com/resource/14013186130","14013186130")</f>
    </nc>
    <odxf>
      <font>
        <u val="none"/>
        <sz val="11"/>
        <color theme="1"/>
        <name val="Calibri"/>
        <family val="2"/>
        <scheme val="minor"/>
      </font>
    </odxf>
    <ndxf>
      <font>
        <u/>
        <sz val="11"/>
        <color theme="10"/>
        <name val="Calibri"/>
        <family val="2"/>
        <scheme val="minor"/>
      </font>
    </ndxf>
  </rcc>
  <rcc rId="192" sId="1">
    <nc r="C85" t="inlineStr">
      <is>
        <t>Passed</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 sId="1">
    <oc r="C30" t="inlineStr">
      <is>
        <t>d</t>
      </is>
    </oc>
    <nc r="C30" t="inlineStr">
      <is>
        <t>Blocked</t>
      </is>
    </nc>
  </rcc>
  <rcc rId="194" sId="1">
    <nc r="D30" t="inlineStr">
      <is>
        <t>NA:Type c not applicable for RPL-S20</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 sId="1" odxf="1" dxf="1">
    <oc r="A93">
      <f>HYPERLINK("https://hsdes.intel.com/resource/14013186567","14013186567")</f>
    </oc>
    <nc r="A93">
      <f>HYPERLINK("https://hsdes.intel.com/resource/14013186567","14013186567")</f>
    </nc>
    <odxf>
      <font>
        <u val="none"/>
        <sz val="11"/>
        <color theme="1"/>
        <name val="Calibri"/>
        <family val="2"/>
        <scheme val="minor"/>
      </font>
    </odxf>
    <ndxf>
      <font>
        <u/>
        <sz val="11"/>
        <color theme="10"/>
        <name val="Calibri"/>
        <family val="2"/>
        <scheme val="minor"/>
      </font>
    </ndxf>
  </rcc>
  <rcc rId="196" sId="1">
    <nc r="C93" t="inlineStr">
      <is>
        <t>Passed</t>
      </is>
    </nc>
  </rcc>
  <rcc rId="197" sId="1" odxf="1" dxf="1">
    <oc r="A94">
      <f>HYPERLINK("https://hsdes.intel.com/resource/14013186568","14013186568")</f>
    </oc>
    <nc r="A94">
      <f>HYPERLINK("https://hsdes.intel.com/resource/14013186568","14013186568")</f>
    </nc>
    <odxf>
      <font>
        <u val="none"/>
        <sz val="11"/>
        <color theme="1"/>
        <name val="Calibri"/>
        <family val="2"/>
        <scheme val="minor"/>
      </font>
    </odxf>
    <ndxf>
      <font>
        <u/>
        <sz val="11"/>
        <color theme="10"/>
        <name val="Calibri"/>
        <family val="2"/>
        <scheme val="minor"/>
      </font>
    </ndxf>
  </rcc>
  <rcc rId="198" sId="1">
    <nc r="C94" t="inlineStr">
      <is>
        <t>Passed</t>
      </is>
    </nc>
  </rcc>
  <rfmt sheetId="1" sqref="C94">
    <dxf>
      <alignment horizontal="general" vertical="bottom" textRotation="0" wrapText="0" indent="0" justifyLastLine="0" shrinkToFit="0" readingOrder="0"/>
    </dxf>
  </rfmt>
  <rcc rId="199" sId="1" odxf="1" dxf="1">
    <oc r="A84">
      <f>HYPERLINK("https://hsdes.intel.com/resource/14013186099","14013186099")</f>
    </oc>
    <nc r="A84">
      <f>HYPERLINK("https://hsdes.intel.com/resource/14013186099","14013186099")</f>
    </nc>
    <odxf>
      <font>
        <u val="none"/>
        <sz val="11"/>
        <color theme="1"/>
        <name val="Calibri"/>
        <family val="2"/>
        <scheme val="minor"/>
      </font>
    </odxf>
    <ndxf>
      <font>
        <u/>
        <sz val="11"/>
        <color theme="10"/>
        <name val="Calibri"/>
        <family val="2"/>
        <scheme val="minor"/>
      </font>
    </ndxf>
  </rcc>
  <rcc rId="200" sId="1" odxf="1" dxf="1">
    <oc r="A111">
      <f>HYPERLINK("https://hsdes.intel.com/resource/14013187719","14013187719")</f>
    </oc>
    <nc r="A111">
      <f>HYPERLINK("https://hsdes.intel.com/resource/14013187719","14013187719")</f>
    </nc>
    <odxf>
      <font>
        <u val="none"/>
        <sz val="11"/>
        <color theme="1"/>
        <name val="Calibri"/>
        <family val="2"/>
        <scheme val="minor"/>
      </font>
    </odxf>
    <ndxf>
      <font>
        <u/>
        <sz val="11"/>
        <color theme="10"/>
        <name val="Calibri"/>
        <family val="2"/>
        <scheme val="minor"/>
      </font>
    </ndxf>
  </rcc>
  <rcc rId="201" sId="1">
    <nc r="C111" t="inlineStr">
      <is>
        <t>Passed</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 sId="1">
    <nc r="C10" t="inlineStr">
      <is>
        <t>Passed</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1">
    <nc r="C122" t="inlineStr">
      <is>
        <t>Passed</t>
      </is>
    </nc>
  </rcc>
  <rcc rId="204" sId="1">
    <nc r="C121" t="inlineStr">
      <is>
        <t>Passed</t>
      </is>
    </nc>
  </rcc>
  <rcc rId="205" sId="1" odxf="1" dxf="1">
    <oc r="A123">
      <f>HYPERLINK("https://hsdes.intel.com/resource/16012544000","16012544000")</f>
    </oc>
    <nc r="A123">
      <f>HYPERLINK("https://hsdes.intel.com/resource/16012544000","16012544000")</f>
    </nc>
    <odxf>
      <font>
        <u val="none"/>
        <sz val="11"/>
        <color theme="1"/>
        <name val="Calibri"/>
        <family val="2"/>
        <scheme val="minor"/>
      </font>
    </odxf>
    <ndxf>
      <font>
        <u/>
        <sz val="11"/>
        <color theme="10"/>
        <name val="Calibri"/>
        <family val="2"/>
        <scheme val="minor"/>
      </font>
    </ndxf>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1">
    <nc r="C123" t="inlineStr">
      <is>
        <t>Passed</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1">
    <nc r="C14" t="inlineStr">
      <is>
        <t>Passed</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 sId="1" odxf="1" dxf="1">
    <oc r="A106">
      <f>HYPERLINK("https://hsdes.intel.com/resource/14013186958","14013186958")</f>
    </oc>
    <nc r="A106">
      <f>HYPERLINK("https://hsdes.intel.com/resource/14013186958","14013186958")</f>
    </nc>
    <odxf>
      <font>
        <u val="none"/>
        <sz val="11"/>
        <color theme="1"/>
        <name val="Calibri"/>
        <family val="2"/>
        <scheme val="minor"/>
      </font>
    </odxf>
    <ndxf>
      <font>
        <u/>
        <sz val="11"/>
        <color theme="10"/>
        <name val="Calibri"/>
        <family val="2"/>
        <scheme val="minor"/>
      </font>
    </ndxf>
  </rcc>
  <rcc rId="209" sId="1">
    <nc r="C106" t="inlineStr">
      <is>
        <t>Passed</t>
      </is>
    </nc>
  </rcc>
  <rcc rId="210" sId="1" odxf="1" dxf="1">
    <oc r="A120">
      <f>HYPERLINK("https://hsdes.intel.com/resource/16012542796","16012542796")</f>
    </oc>
    <nc r="A120">
      <f>HYPERLINK("https://hsdes.intel.com/resource/16012542796","16012542796")</f>
    </nc>
    <odxf>
      <font>
        <u val="none"/>
        <sz val="11"/>
        <color theme="1"/>
        <name val="Calibri"/>
        <family val="2"/>
        <scheme val="minor"/>
      </font>
    </odxf>
    <ndxf>
      <font>
        <u/>
        <sz val="11"/>
        <color theme="10"/>
        <name val="Calibri"/>
        <family val="2"/>
        <scheme val="minor"/>
      </font>
    </ndxf>
  </rcc>
  <rcc rId="211" sId="1">
    <nc r="C120" t="inlineStr">
      <is>
        <t>Passed</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 sId="1" odxf="1" dxf="1">
    <oc r="A101">
      <f>HYPERLINK("https://hsdes.intel.com/resource/14013186745","14013186745")</f>
    </oc>
    <nc r="A101">
      <f>HYPERLINK("https://hsdes.intel.com/resource/14013186745","14013186745")</f>
    </nc>
    <odxf>
      <font>
        <u val="none"/>
        <sz val="11"/>
        <color theme="1"/>
        <name val="Calibri"/>
        <family val="2"/>
        <scheme val="minor"/>
      </font>
    </odxf>
    <ndxf>
      <font>
        <u/>
        <sz val="11"/>
        <color theme="10"/>
        <name val="Calibri"/>
        <family val="2"/>
        <scheme val="minor"/>
      </font>
    </ndxf>
  </rcc>
  <rcc rId="213" sId="1">
    <nc r="C101" t="inlineStr">
      <is>
        <t>Passed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 sId="1">
    <nc r="C2" t="inlineStr">
      <is>
        <t>k</t>
      </is>
    </nc>
  </rcc>
  <rcc rId="10" sId="1">
    <nc r="C3" t="inlineStr">
      <is>
        <t>k</t>
      </is>
    </nc>
  </rcc>
  <rcc rId="11" sId="1">
    <nc r="C4" t="inlineStr">
      <is>
        <t>k</t>
      </is>
    </nc>
  </rcc>
  <rfmt sheetId="1" sqref="C4">
    <dxf>
      <alignment horizontal="general" vertical="bottom" textRotation="0" wrapText="0" indent="0" justifyLastLine="0" shrinkToFit="0" readingOrder="0"/>
    </dxf>
  </rfmt>
  <rcc rId="12" sId="1">
    <nc r="C7" t="inlineStr">
      <is>
        <t>k</t>
      </is>
    </nc>
  </rcc>
  <rfmt sheetId="1" sqref="C7">
    <dxf>
      <alignment horizontal="general" vertical="bottom" textRotation="0" wrapText="0" indent="0" justifyLastLine="0" shrinkToFit="0" readingOrder="0"/>
    </dxf>
  </rfmt>
  <rcc rId="13" sId="1">
    <nc r="C8" t="inlineStr">
      <is>
        <t>k</t>
      </is>
    </nc>
  </rcc>
  <rfmt sheetId="1" sqref="C8">
    <dxf>
      <alignment horizontal="general" vertical="bottom" textRotation="0" wrapText="0" indent="0" justifyLastLine="0" shrinkToFit="0" readingOrder="0"/>
    </dxf>
  </rfmt>
  <rcc rId="14" sId="1">
    <nc r="C11" t="inlineStr">
      <is>
        <t>k</t>
      </is>
    </nc>
  </rcc>
  <rfmt sheetId="1" sqref="C11">
    <dxf>
      <alignment horizontal="general" vertical="bottom" textRotation="0" wrapText="0" indent="0" justifyLastLine="0" shrinkToFit="0" readingOrder="0"/>
    </dxf>
  </rfmt>
  <rcc rId="15" sId="1">
    <nc r="C12" t="inlineStr">
      <is>
        <t>k</t>
      </is>
    </nc>
  </rcc>
  <rfmt sheetId="1" sqref="C12">
    <dxf>
      <alignment horizontal="general" vertical="bottom" textRotation="0" wrapText="0" indent="0" justifyLastLine="0" shrinkToFit="0" readingOrder="0"/>
    </dxf>
  </rfmt>
  <rcc rId="16" sId="1">
    <nc r="C17" t="inlineStr">
      <is>
        <t>k</t>
      </is>
    </nc>
  </rcc>
  <rcc rId="17" sId="1">
    <nc r="C18" t="inlineStr">
      <is>
        <t>k</t>
      </is>
    </nc>
  </rcc>
  <rcc rId="18" sId="1">
    <nc r="C20" t="inlineStr">
      <is>
        <t>k</t>
      </is>
    </nc>
  </rcc>
  <rcc rId="19" sId="1">
    <nc r="C21" t="inlineStr">
      <is>
        <t>k</t>
      </is>
    </nc>
  </rcc>
  <rfmt sheetId="1" sqref="C21">
    <dxf>
      <alignment horizontal="general" vertical="bottom" textRotation="0" wrapText="0" indent="0" justifyLastLine="0" shrinkToFit="0" readingOrder="0"/>
    </dxf>
  </rfmt>
  <rcc rId="20" sId="1">
    <nc r="C22" t="inlineStr">
      <is>
        <t>k</t>
      </is>
    </nc>
  </rcc>
  <rfmt sheetId="1" sqref="C22">
    <dxf>
      <alignment horizontal="general" vertical="bottom" textRotation="0" wrapText="0" indent="0" justifyLastLine="0" shrinkToFit="0" readingOrder="0"/>
    </dxf>
  </rfmt>
  <rcc rId="21" sId="1">
    <nc r="C23" t="inlineStr">
      <is>
        <t>k</t>
      </is>
    </nc>
  </rcc>
  <rfmt sheetId="1" sqref="C23">
    <dxf>
      <alignment horizontal="general" vertical="bottom" textRotation="0" wrapText="0" indent="0" justifyLastLine="0" shrinkToFit="0" readingOrder="0"/>
    </dxf>
  </rfmt>
  <rcc rId="22" sId="1">
    <nc r="C24" t="inlineStr">
      <is>
        <t>k</t>
      </is>
    </nc>
  </rcc>
  <rfmt sheetId="1" sqref="C24">
    <dxf>
      <alignment horizontal="general" vertical="bottom" textRotation="0" wrapText="0" indent="0" justifyLastLine="0" shrinkToFit="0" readingOrder="0"/>
    </dxf>
  </rfmt>
  <rcc rId="23" sId="1">
    <nc r="C25" t="inlineStr">
      <is>
        <t>k</t>
      </is>
    </nc>
  </rcc>
  <rfmt sheetId="1" sqref="C25">
    <dxf>
      <alignment horizontal="general" vertical="bottom" textRotation="0" wrapText="0" indent="0" justifyLastLine="0" shrinkToFit="0" readingOrder="0"/>
    </dxf>
  </rfmt>
  <rcc rId="24" sId="1">
    <nc r="C26" t="inlineStr">
      <is>
        <t>k</t>
      </is>
    </nc>
  </rcc>
  <rfmt sheetId="1" sqref="C26">
    <dxf>
      <alignment horizontal="general" vertical="bottom" textRotation="0" wrapText="0" indent="0" justifyLastLine="0" shrinkToFit="0" readingOrder="0"/>
    </dxf>
  </rfmt>
  <rcc rId="25" sId="1">
    <nc r="C27" t="inlineStr">
      <is>
        <t>k</t>
      </is>
    </nc>
  </rcc>
  <rfmt sheetId="1" sqref="C27">
    <dxf>
      <alignment horizontal="general" vertical="bottom" textRotation="0" wrapText="0" indent="0" justifyLastLine="0" shrinkToFit="0" readingOrder="0"/>
    </dxf>
  </rfmt>
  <rcc rId="26" sId="1">
    <nc r="C32" t="inlineStr">
      <is>
        <t>k</t>
      </is>
    </nc>
  </rcc>
  <rcc rId="27" sId="1">
    <nc r="C31" t="inlineStr">
      <is>
        <t>k</t>
      </is>
    </nc>
  </rcc>
  <rcc rId="28" sId="1">
    <nc r="C36" t="inlineStr">
      <is>
        <t>k</t>
      </is>
    </nc>
  </rcc>
  <rcc rId="29" sId="1">
    <nc r="C39" t="inlineStr">
      <is>
        <t>k</t>
      </is>
    </nc>
  </rcc>
  <rcc rId="30" sId="1">
    <nc r="C48" t="inlineStr">
      <is>
        <t>k</t>
      </is>
    </nc>
  </rcc>
  <rcc rId="31" sId="1">
    <nc r="C49" t="inlineStr">
      <is>
        <t>k</t>
      </is>
    </nc>
  </rcc>
  <rcc rId="32" sId="1">
    <nc r="C51" t="inlineStr">
      <is>
        <t>k</t>
      </is>
    </nc>
  </rcc>
  <rcc rId="33" sId="1">
    <nc r="C52" t="inlineStr">
      <is>
        <t>k</t>
      </is>
    </nc>
  </rcc>
  <rfmt sheetId="1" sqref="C52">
    <dxf>
      <alignment horizontal="general" vertical="bottom" textRotation="0" wrapText="0" indent="0" justifyLastLine="0" shrinkToFit="0" readingOrder="0"/>
    </dxf>
  </rfmt>
  <rcc rId="34" sId="1">
    <nc r="C55" t="inlineStr">
      <is>
        <t>k</t>
      </is>
    </nc>
  </rcc>
  <rcc rId="35" sId="1">
    <nc r="C56" t="inlineStr">
      <is>
        <t>k</t>
      </is>
    </nc>
  </rcc>
  <rfmt sheetId="1" sqref="C56">
    <dxf>
      <alignment horizontal="general" vertical="bottom" textRotation="0" wrapText="0" indent="0" justifyLastLine="0" shrinkToFit="0" readingOrder="0"/>
    </dxf>
  </rfmt>
  <rcc rId="36" sId="1">
    <nc r="C57" t="inlineStr">
      <is>
        <t>k</t>
      </is>
    </nc>
  </rcc>
  <rfmt sheetId="1" sqref="C57">
    <dxf>
      <alignment horizontal="general" vertical="bottom" textRotation="0" wrapText="0" indent="0" justifyLastLine="0" shrinkToFit="0" readingOrder="0"/>
    </dxf>
  </rfmt>
  <rcc rId="37" sId="1">
    <nc r="C58" t="inlineStr">
      <is>
        <t>k</t>
      </is>
    </nc>
  </rcc>
  <rfmt sheetId="1" sqref="C58">
    <dxf>
      <alignment horizontal="general" vertical="bottom" textRotation="0" wrapText="0" indent="0" justifyLastLine="0" shrinkToFit="0" readingOrder="0"/>
    </dxf>
  </rfmt>
  <rcc rId="38" sId="1">
    <nc r="C59" t="inlineStr">
      <is>
        <t>k</t>
      </is>
    </nc>
  </rcc>
  <rfmt sheetId="1" sqref="C59">
    <dxf>
      <alignment horizontal="general" vertical="bottom" textRotation="0" wrapText="0" indent="0" justifyLastLine="0" shrinkToFit="0" readingOrder="0"/>
    </dxf>
  </rfmt>
  <rcc rId="39" sId="1">
    <nc r="C60" t="inlineStr">
      <is>
        <t>k</t>
      </is>
    </nc>
  </rcc>
  <rfmt sheetId="1" sqref="C60">
    <dxf>
      <alignment horizontal="general" vertical="bottom" textRotation="0" wrapText="0" indent="0" justifyLastLine="0" shrinkToFit="0" readingOrder="0"/>
    </dxf>
  </rfmt>
  <rcc rId="40" sId="1">
    <nc r="C62" t="inlineStr">
      <is>
        <t>k</t>
      </is>
    </nc>
  </rcc>
  <rfmt sheetId="1" sqref="C62">
    <dxf>
      <alignment horizontal="general" vertical="bottom" textRotation="0" wrapText="0" indent="0" justifyLastLine="0" shrinkToFit="0" readingOrder="0"/>
    </dxf>
  </rfmt>
  <rcc rId="41" sId="1">
    <nc r="C63" t="inlineStr">
      <is>
        <t>k</t>
      </is>
    </nc>
  </rcc>
  <rfmt sheetId="1" sqref="C63">
    <dxf>
      <alignment horizontal="general" vertical="bottom" textRotation="0" wrapText="0" indent="0" justifyLastLine="0" shrinkToFit="0" readingOrder="0"/>
    </dxf>
  </rfmt>
  <rcc rId="42" sId="1">
    <nc r="C67" t="inlineStr">
      <is>
        <t>k</t>
      </is>
    </nc>
  </rcc>
  <rfmt sheetId="1" sqref="C67">
    <dxf>
      <alignment horizontal="general" vertical="bottom" textRotation="0" wrapText="0" indent="0" justifyLastLine="0" shrinkToFit="0" readingOrder="0"/>
    </dxf>
  </rfmt>
  <rcc rId="43" sId="1">
    <nc r="C68" t="inlineStr">
      <is>
        <t>k</t>
      </is>
    </nc>
  </rcc>
  <rfmt sheetId="1" sqref="C68">
    <dxf>
      <alignment horizontal="general" vertical="bottom" textRotation="0" wrapText="0" indent="0" justifyLastLine="0" shrinkToFit="0" readingOrder="0"/>
    </dxf>
  </rfmt>
  <rcc rId="44" sId="1">
    <nc r="C69" t="inlineStr">
      <is>
        <t>k</t>
      </is>
    </nc>
  </rcc>
  <rfmt sheetId="1" sqref="C69">
    <dxf>
      <alignment horizontal="general" vertical="bottom" textRotation="0" wrapText="0" indent="0" justifyLastLine="0" shrinkToFit="0" readingOrder="0"/>
    </dxf>
  </rfmt>
  <rcc rId="45" sId="1">
    <nc r="C70" t="inlineStr">
      <is>
        <t>k</t>
      </is>
    </nc>
  </rcc>
  <rfmt sheetId="1" sqref="C70">
    <dxf>
      <alignment horizontal="general" vertical="bottom" textRotation="0" wrapText="0" indent="0" justifyLastLine="0" shrinkToFit="0" readingOrder="0"/>
    </dxf>
  </rfmt>
  <rcc rId="46" sId="1">
    <nc r="C71" t="inlineStr">
      <is>
        <t>k</t>
      </is>
    </nc>
  </rcc>
  <rfmt sheetId="1" sqref="C71">
    <dxf>
      <alignment horizontal="general" vertical="bottom" textRotation="0" wrapText="0" indent="0" justifyLastLine="0" shrinkToFit="0" readingOrder="0"/>
    </dxf>
  </rfmt>
  <rcc rId="47" sId="1">
    <nc r="C72" t="inlineStr">
      <is>
        <t>k</t>
      </is>
    </nc>
  </rcc>
  <rfmt sheetId="1" sqref="C72">
    <dxf>
      <alignment horizontal="general" vertical="bottom" textRotation="0" wrapText="0" indent="0" justifyLastLine="0" shrinkToFit="0" readingOrder="0"/>
    </dxf>
  </rfmt>
  <rcc rId="48" sId="1">
    <nc r="C77" t="inlineStr">
      <is>
        <t>k</t>
      </is>
    </nc>
  </rcc>
  <rcc rId="49" sId="1">
    <nc r="C81" t="inlineStr">
      <is>
        <t>k</t>
      </is>
    </nc>
  </rcc>
  <rcc rId="50" sId="1">
    <nc r="C83" t="inlineStr">
      <is>
        <t>k</t>
      </is>
    </nc>
  </rcc>
  <rcc rId="51" sId="1">
    <nc r="C105" t="inlineStr">
      <is>
        <t>k</t>
      </is>
    </nc>
  </rcc>
  <rcc rId="52" sId="1">
    <nc r="C108" t="inlineStr">
      <is>
        <t>k</t>
      </is>
    </nc>
  </rcc>
  <rcc rId="53" sId="1">
    <nc r="C109" t="inlineStr">
      <is>
        <t>k</t>
      </is>
    </nc>
  </rcc>
  <rfmt sheetId="1" sqref="C109">
    <dxf>
      <alignment horizontal="general" vertical="bottom" textRotation="0" wrapText="0" indent="0" justifyLastLine="0" shrinkToFit="0" readingOrder="0"/>
    </dxf>
  </rfmt>
  <rcc rId="54" sId="1">
    <nc r="C113" t="inlineStr">
      <is>
        <t>k</t>
      </is>
    </nc>
  </rcc>
  <rrc rId="55" sId="1" eol="1" ref="A129:XFD129" action="insertRow"/>
  <rcc rId="56" sId="1">
    <nc r="C129" t="inlineStr">
      <is>
        <t>k</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C37" t="inlineStr">
      <is>
        <t>Passed</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C28" t="inlineStr">
      <is>
        <t>Blocked</t>
      </is>
    </nc>
  </rcc>
  <rfmt sheetId="1" sqref="C28">
    <dxf>
      <alignment horizontal="general" vertical="bottom" textRotation="0" wrapText="0" indent="0" justifyLastLine="0" shrinkToFit="0" readingOrder="0"/>
    </dxf>
  </rfmt>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 sId="1">
    <oc r="C83" t="inlineStr">
      <is>
        <t>k</t>
      </is>
    </oc>
    <nc r="C83" t="inlineStr">
      <is>
        <t>Passed</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 odxf="1" dxf="1">
    <oc r="A46">
      <f>HYPERLINK("https://hsdes.intel.com/resource/14013178212","14013178212")</f>
    </oc>
    <nc r="A46">
      <f>HYPERLINK("https://hsdes.intel.com/resource/14013178212","14013178212")</f>
    </nc>
    <odxf>
      <font>
        <u val="none"/>
        <sz val="11"/>
        <color theme="1"/>
        <name val="Calibri"/>
        <family val="2"/>
        <scheme val="minor"/>
      </font>
    </odxf>
    <ndxf>
      <font>
        <u/>
        <sz val="11"/>
        <color theme="10"/>
        <name val="Calibri"/>
        <family val="2"/>
        <scheme val="minor"/>
      </font>
    </ndxf>
  </rcc>
  <rcc rId="218" sId="1" odxf="1" dxf="1">
    <oc r="A127">
      <f>HYPERLINK("https://hsdes.intel.com/resource/16014864801","16014864801")</f>
    </oc>
    <nc r="A127">
      <f>HYPERLINK("https://hsdes.intel.com/resource/16014864801","16014864801")</f>
    </nc>
    <odxf>
      <font>
        <u val="none"/>
        <sz val="11"/>
        <color theme="1"/>
        <name val="Calibri"/>
        <family val="2"/>
        <scheme val="minor"/>
      </font>
    </odxf>
    <ndxf>
      <font>
        <u/>
        <sz val="11"/>
        <color theme="10"/>
        <name val="Calibri"/>
        <family val="2"/>
        <scheme val="minor"/>
      </font>
    </ndxf>
  </rcc>
  <rcc rId="219" sId="1">
    <nc r="C99" t="inlineStr">
      <is>
        <t>Passed</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1">
    <oc r="C23" t="inlineStr">
      <is>
        <t>k</t>
      </is>
    </oc>
    <nc r="C23" t="inlineStr">
      <is>
        <t>Passed</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5">
    <dxf>
      <alignment horizontal="general" vertical="bottom" textRotation="0" wrapText="0" indent="0" justifyLastLine="0" shrinkToFit="0" readingOrder="0"/>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 sId="1">
    <nc r="C44" t="inlineStr">
      <is>
        <t>Passed</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nc r="C110" t="inlineStr">
      <is>
        <t>Passed</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 sId="1">
    <oc r="C110" t="inlineStr">
      <is>
        <t>Passed</t>
      </is>
    </oc>
    <nc r="C110"/>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 sId="1">
    <nc r="C35" t="inlineStr">
      <is>
        <t>ss</t>
      </is>
    </nc>
  </rcc>
  <rfmt sheetId="1" sqref="C35">
    <dxf>
      <alignment horizontal="general" vertical="bottom" textRotation="0" wrapText="0" indent="0" justifyLastLine="0" shrinkToFit="0" readingOrder="0"/>
    </dxf>
  </rfmt>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 sId="1">
    <oc r="C71" t="inlineStr">
      <is>
        <t>k</t>
      </is>
    </oc>
    <nc r="C71" t="inlineStr">
      <is>
        <t>Passed</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1">
    <oc r="C35" t="inlineStr">
      <is>
        <t>ss</t>
      </is>
    </oc>
    <nc r="C35"/>
  </rcc>
  <rcc rId="226" sId="1" odxf="1" dxf="1">
    <oc r="A35">
      <f>HYPERLINK("https://hsdes.intel.com/resource/14013173287","14013173287")</f>
    </oc>
    <nc r="A35">
      <f>HYPERLINK("https://hsdes.intel.com/resource/14013173287","14013173287")</f>
    </nc>
    <odxf>
      <font>
        <u val="none"/>
        <sz val="11"/>
        <color theme="1"/>
        <name val="Calibri"/>
        <family val="2"/>
        <scheme val="minor"/>
      </font>
    </odxf>
    <ndxf>
      <font>
        <u/>
        <sz val="11"/>
        <color theme="10"/>
        <name val="Calibri"/>
        <family val="2"/>
        <scheme val="minor"/>
      </font>
    </ndxf>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 sId="1">
    <nc r="C35" t="inlineStr">
      <is>
        <t>Passed</t>
      </is>
    </nc>
  </rcc>
  <rfmt sheetId="1" sqref="C35">
    <dxf>
      <alignment horizontal="general" vertical="bottom" textRotation="0" wrapText="0" indent="0" justifyLastLine="0" shrinkToFit="0" readingOrder="0"/>
    </dxf>
  </rfmt>
  <rcc rId="228" sId="1" odxf="1" dxf="1">
    <oc r="A29">
      <f>HYPERLINK("https://hsdes.intel.com/resource/14013163171","14013163171")</f>
    </oc>
    <nc r="A29">
      <f>HYPERLINK("https://hsdes.intel.com/resource/14013163171","14013163171")</f>
    </nc>
    <odxf>
      <font>
        <u val="none"/>
        <sz val="11"/>
        <color theme="1"/>
        <name val="Calibri"/>
        <family val="2"/>
        <scheme val="minor"/>
      </font>
    </odxf>
    <ndxf>
      <font>
        <u/>
        <sz val="11"/>
        <color theme="10"/>
        <name val="Calibri"/>
        <family val="2"/>
        <scheme val="minor"/>
      </font>
    </ndxf>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 sId="1">
    <nc r="C95" t="inlineStr">
      <is>
        <t>Passed</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 sId="1">
    <oc r="C95" t="inlineStr">
      <is>
        <t>Passed</t>
      </is>
    </oc>
    <nc r="C95"/>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 sId="1">
    <nc r="C33" t="inlineStr">
      <is>
        <t>t</t>
      </is>
    </nc>
  </rcc>
  <rcc rId="232" sId="1">
    <nc r="C16" t="inlineStr">
      <is>
        <t>t</t>
      </is>
    </nc>
  </rcc>
  <rcc rId="233" sId="1">
    <nc r="C88" t="inlineStr">
      <is>
        <t>Passed</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 sId="1" odxf="1" dxf="1">
    <oc r="A38">
      <f>HYPERLINK("https://hsdes.intel.com/resource/14013176669","14013176669")</f>
    </oc>
    <nc r="A38">
      <f>HYPERLINK("https://hsdes.intel.com/resource/14013176669","14013176669")</f>
    </nc>
    <odxf>
      <font>
        <u val="none"/>
        <sz val="11"/>
        <color theme="1"/>
        <name val="Calibri"/>
        <family val="2"/>
        <scheme val="minor"/>
      </font>
    </odxf>
    <ndxf>
      <font>
        <u/>
        <sz val="11"/>
        <color theme="10"/>
        <name val="Calibri"/>
        <family val="2"/>
        <scheme val="minor"/>
      </font>
    </ndxf>
  </rcc>
  <rcc rId="235" sId="1">
    <oc r="C89" t="inlineStr">
      <is>
        <t>d</t>
      </is>
    </oc>
    <nc r="C89" t="inlineStr">
      <is>
        <t>Passed</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 sId="1" odxf="1" dxf="1">
    <oc r="A34">
      <f>HYPERLINK("https://hsdes.intel.com/resource/14013172845","14013172845")</f>
    </oc>
    <nc r="A34">
      <f>HYPERLINK("https://hsdes.intel.com/resource/14013172845","14013172845")</f>
    </nc>
    <odxf>
      <font>
        <u val="none"/>
        <sz val="11"/>
        <color theme="1"/>
        <name val="Calibri"/>
        <family val="2"/>
        <scheme val="minor"/>
      </font>
    </odxf>
    <ndxf>
      <font>
        <u/>
        <sz val="11"/>
        <color theme="10"/>
        <name val="Calibri"/>
        <family val="2"/>
        <scheme val="minor"/>
      </font>
    </ndxf>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 sId="1">
    <nc r="C110" t="inlineStr">
      <is>
        <t>Passed</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 sId="1" odxf="1" dxf="1">
    <oc r="A41">
      <f>HYPERLINK("https://hsdes.intel.com/resource/14013177183","14013177183")</f>
    </oc>
    <nc r="A41">
      <f>HYPERLINK("https://hsdes.intel.com/resource/14013177183","14013177183")</f>
    </nc>
    <odxf>
      <font>
        <u val="none"/>
        <sz val="11"/>
        <color theme="1"/>
        <name val="Calibri"/>
        <family val="2"/>
        <scheme val="minor"/>
      </font>
    </odxf>
    <ndxf>
      <font>
        <u/>
        <sz val="11"/>
        <color theme="10"/>
        <name val="Calibri"/>
        <family val="2"/>
        <scheme val="minor"/>
      </font>
    </ndxf>
  </rcc>
  <rcc rId="239" sId="1">
    <oc r="C38" t="inlineStr">
      <is>
        <t>d</t>
      </is>
    </oc>
    <nc r="C38" t="inlineStr">
      <is>
        <t>Passed</t>
      </is>
    </nc>
  </rcc>
  <rcc rId="240" sId="1">
    <oc r="C15" t="inlineStr">
      <is>
        <t>d</t>
      </is>
    </oc>
    <nc r="C15" t="inlineStr">
      <is>
        <t>Passed</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
    <nc r="C46" t="inlineStr">
      <is>
        <t>Passed</t>
      </is>
    </nc>
  </rcc>
  <rfmt sheetId="1" sqref="C46">
    <dxf>
      <alignment horizontal="general" vertical="bottom" textRotation="0" wrapText="0" indent="0" justifyLastLine="0" shrinkToFit="0" readingOrder="0"/>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1">
  <userInfo guid="{7B7708CF-DEAA-4C09-A106-236C1739486A}" name="Mahadevi, KaveriX" id="-1674395954" dateTime="2022-11-04T15:53:22"/>
  <userInfo guid="{7EDCC341-E16B-4055-880B-004FD80F6835}" name="Mahadevi, KaveriX" id="-1674401008" dateTime="2022-11-04T16:26:59"/>
  <userInfo guid="{ACABE901-41D6-45A5-8ED2-C06713C8374E}" name="Joseph, KripaX Mariya" id="-841059344" dateTime="2022-11-04T16:31:19"/>
  <userInfo guid="{5AA749F0-5269-4C01-A5A3-63182C245964}" name="Mahadevi, KaveriX" id="-1674410550" dateTime="2022-11-04T16:41:55"/>
  <userInfo guid="{0E6AF6EC-FF82-40B3-BBD5-706F3A8AB0C6}" name="Mahadevi, KaveriX" id="-1674390164" dateTime="2022-11-04T16:47:21"/>
  <userInfo guid="{8472423F-A9FC-4A5F-8B2D-296E7D72C9CA}" name="Mahadevi, KaveriX" id="-1674421039" dateTime="2022-11-04T16:56:35"/>
  <userInfo guid="{BA88031B-2E40-458A-81C2-F53200EE0692}" name="Mahadevi, KaveriX" id="-1674424761" dateTime="2022-11-04T17:30:33"/>
  <userInfo guid="{42AD4495-7874-49CC-9F5F-E578DC44F664}" name="Mahadevi, KaveriX" id="-1674385713" dateTime="2022-11-07T09:45:42"/>
  <userInfo guid="{D4A85F9A-FF19-4AC0-8D29-298A25B388DC}" name="Mahadevi, KaveriX" id="-1674430337" dateTime="2022-11-08T11:11:42"/>
  <userInfo guid="{4A7239DE-BD99-4C7F-8B76-2F70D1B8FE95}" name="Mahadevi, KaveriX" id="-1674388851" dateTime="2022-11-08T12:32:40"/>
  <userInfo guid="{D1F3B2FD-0C04-47A0-87FD-BB0F217B521C}" name="Joseph, KripaX Mariya" id="-841027742" dateTime="2022-11-08T12:42:1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16"/>
  <sheetViews>
    <sheetView tabSelected="1" workbookViewId="0">
      <selection activeCell="B1" sqref="B1"/>
    </sheetView>
  </sheetViews>
  <sheetFormatPr defaultColWidth="8.77734375" defaultRowHeight="14.4" x14ac:dyDescent="0.3"/>
  <cols>
    <col min="1" max="1" width="13.88671875" style="1" customWidth="1"/>
    <col min="2" max="2" width="108.77734375" style="1" customWidth="1"/>
    <col min="3" max="3" width="21.77734375" style="1" customWidth="1"/>
    <col min="4" max="4" width="37.6640625" style="1" customWidth="1"/>
    <col min="5" max="16384" width="8.77734375" style="1"/>
  </cols>
  <sheetData>
    <row r="1" spans="1:39" x14ac:dyDescent="0.3">
      <c r="A1" s="1" t="s">
        <v>1129</v>
      </c>
      <c r="B1" s="1" t="s">
        <v>1130</v>
      </c>
      <c r="C1" s="1" t="s">
        <v>1126</v>
      </c>
      <c r="D1" s="1" t="s">
        <v>1127</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1128</v>
      </c>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HYPERLINK("https://hsdes.intel.com/resource/14013118472","14013118472")</f>
        <v>14013118472</v>
      </c>
      <c r="B3" s="1" t="s">
        <v>62</v>
      </c>
      <c r="C3" s="1" t="s">
        <v>1128</v>
      </c>
      <c r="F3" s="1" t="s">
        <v>36</v>
      </c>
      <c r="G3" s="1" t="s">
        <v>63</v>
      </c>
      <c r="H3" s="1" t="s">
        <v>38</v>
      </c>
      <c r="I3" s="1" t="s">
        <v>39</v>
      </c>
      <c r="J3" s="1" t="s">
        <v>40</v>
      </c>
      <c r="K3" s="1" t="s">
        <v>64</v>
      </c>
      <c r="L3" s="1">
        <v>3</v>
      </c>
      <c r="M3" s="1">
        <v>3</v>
      </c>
      <c r="N3" s="1" t="s">
        <v>65</v>
      </c>
      <c r="O3" s="1" t="s">
        <v>66</v>
      </c>
      <c r="P3" s="1" t="s">
        <v>67</v>
      </c>
      <c r="Q3" s="1" t="s">
        <v>45</v>
      </c>
      <c r="R3" s="1" t="s">
        <v>68</v>
      </c>
      <c r="S3" s="1" t="s">
        <v>65</v>
      </c>
      <c r="T3" s="1" t="s">
        <v>47</v>
      </c>
      <c r="V3" s="1" t="s">
        <v>48</v>
      </c>
      <c r="W3" s="1" t="s">
        <v>69</v>
      </c>
      <c r="X3" s="1" t="s">
        <v>50</v>
      </c>
      <c r="Y3" s="1" t="s">
        <v>51</v>
      </c>
      <c r="Z3" s="1" t="s">
        <v>70</v>
      </c>
      <c r="AA3" s="1" t="s">
        <v>71</v>
      </c>
      <c r="AC3" s="1" t="s">
        <v>54</v>
      </c>
      <c r="AD3" s="1" t="s">
        <v>55</v>
      </c>
      <c r="AF3" s="1" t="s">
        <v>56</v>
      </c>
      <c r="AG3" s="1" t="s">
        <v>72</v>
      </c>
      <c r="AJ3" s="1" t="s">
        <v>58</v>
      </c>
      <c r="AK3" s="1" t="s">
        <v>73</v>
      </c>
      <c r="AL3" s="1" t="s">
        <v>74</v>
      </c>
      <c r="AM3" s="1" t="s">
        <v>75</v>
      </c>
    </row>
    <row r="4" spans="1:39" x14ac:dyDescent="0.3">
      <c r="A4" s="1" t="str">
        <f>HYPERLINK("https://hsdes.intel.com/resource/14013121015","14013121015")</f>
        <v>14013121015</v>
      </c>
      <c r="B4" s="1" t="s">
        <v>76</v>
      </c>
      <c r="C4" s="1" t="s">
        <v>1128</v>
      </c>
      <c r="F4" s="1" t="s">
        <v>77</v>
      </c>
      <c r="G4" s="1" t="s">
        <v>78</v>
      </c>
      <c r="H4" s="1" t="s">
        <v>38</v>
      </c>
      <c r="I4" s="1" t="s">
        <v>39</v>
      </c>
      <c r="J4" s="1" t="s">
        <v>40</v>
      </c>
      <c r="K4" s="1" t="s">
        <v>79</v>
      </c>
      <c r="L4" s="1">
        <v>10</v>
      </c>
      <c r="M4" s="1">
        <v>5</v>
      </c>
      <c r="N4" s="1" t="s">
        <v>80</v>
      </c>
      <c r="O4" s="1" t="s">
        <v>81</v>
      </c>
      <c r="P4" s="1" t="s">
        <v>82</v>
      </c>
      <c r="Q4" s="1" t="s">
        <v>83</v>
      </c>
      <c r="R4" s="1" t="s">
        <v>84</v>
      </c>
      <c r="S4" s="1" t="s">
        <v>80</v>
      </c>
      <c r="T4" s="1" t="s">
        <v>47</v>
      </c>
      <c r="U4" s="1" t="s">
        <v>85</v>
      </c>
      <c r="V4" s="1" t="s">
        <v>86</v>
      </c>
      <c r="W4" s="1" t="s">
        <v>87</v>
      </c>
      <c r="X4" s="1" t="s">
        <v>50</v>
      </c>
      <c r="Y4" s="1" t="s">
        <v>51</v>
      </c>
      <c r="Z4" s="1" t="s">
        <v>88</v>
      </c>
      <c r="AA4" s="1" t="s">
        <v>89</v>
      </c>
      <c r="AC4" s="1" t="s">
        <v>54</v>
      </c>
      <c r="AD4" s="1" t="s">
        <v>55</v>
      </c>
      <c r="AF4" s="1" t="s">
        <v>56</v>
      </c>
      <c r="AG4" s="1" t="s">
        <v>72</v>
      </c>
      <c r="AJ4" s="1" t="s">
        <v>58</v>
      </c>
      <c r="AK4" s="1" t="s">
        <v>73</v>
      </c>
      <c r="AL4" s="1" t="s">
        <v>90</v>
      </c>
      <c r="AM4" s="1" t="s">
        <v>91</v>
      </c>
    </row>
    <row r="5" spans="1:39" x14ac:dyDescent="0.3">
      <c r="A5" s="1" t="str">
        <f>HYPERLINK("https://hsdes.intel.com/resource/14013121133","14013121133")</f>
        <v>14013121133</v>
      </c>
      <c r="B5" s="1" t="s">
        <v>92</v>
      </c>
      <c r="C5" s="1" t="s">
        <v>1128</v>
      </c>
      <c r="F5" s="1" t="s">
        <v>77</v>
      </c>
      <c r="G5" s="1" t="s">
        <v>78</v>
      </c>
      <c r="H5" s="1" t="s">
        <v>38</v>
      </c>
      <c r="I5" s="1" t="s">
        <v>39</v>
      </c>
      <c r="J5" s="1" t="s">
        <v>40</v>
      </c>
      <c r="K5" s="1" t="s">
        <v>79</v>
      </c>
      <c r="L5" s="1">
        <v>15</v>
      </c>
      <c r="M5" s="1">
        <v>5</v>
      </c>
      <c r="N5" s="1" t="s">
        <v>93</v>
      </c>
      <c r="O5" s="1" t="s">
        <v>81</v>
      </c>
      <c r="P5" s="1" t="s">
        <v>94</v>
      </c>
      <c r="Q5" s="1" t="s">
        <v>95</v>
      </c>
      <c r="R5" s="1" t="s">
        <v>96</v>
      </c>
      <c r="S5" s="1" t="s">
        <v>93</v>
      </c>
      <c r="T5" s="1" t="s">
        <v>47</v>
      </c>
      <c r="U5" s="1" t="s">
        <v>85</v>
      </c>
      <c r="V5" s="1" t="s">
        <v>86</v>
      </c>
      <c r="W5" s="1" t="s">
        <v>97</v>
      </c>
      <c r="X5" s="1" t="s">
        <v>50</v>
      </c>
      <c r="Y5" s="1" t="s">
        <v>51</v>
      </c>
      <c r="Z5" s="1" t="s">
        <v>98</v>
      </c>
      <c r="AA5" s="1" t="s">
        <v>99</v>
      </c>
      <c r="AC5" s="1" t="s">
        <v>54</v>
      </c>
      <c r="AD5" s="1" t="s">
        <v>55</v>
      </c>
      <c r="AF5" s="1" t="s">
        <v>56</v>
      </c>
      <c r="AG5" s="1" t="s">
        <v>100</v>
      </c>
      <c r="AJ5" s="1" t="s">
        <v>58</v>
      </c>
      <c r="AK5" s="1" t="s">
        <v>73</v>
      </c>
      <c r="AL5" s="1" t="s">
        <v>101</v>
      </c>
      <c r="AM5" s="1" t="s">
        <v>102</v>
      </c>
    </row>
    <row r="6" spans="1:39" x14ac:dyDescent="0.3">
      <c r="A6" s="1" t="str">
        <f>HYPERLINK("https://hsdes.intel.com/resource/14013121149","14013121149")</f>
        <v>14013121149</v>
      </c>
      <c r="B6" s="1" t="s">
        <v>103</v>
      </c>
      <c r="C6" s="1" t="s">
        <v>1128</v>
      </c>
      <c r="F6" s="1" t="s">
        <v>77</v>
      </c>
      <c r="G6" s="1" t="s">
        <v>78</v>
      </c>
      <c r="H6" s="1" t="s">
        <v>38</v>
      </c>
      <c r="I6" s="1" t="s">
        <v>39</v>
      </c>
      <c r="J6" s="1" t="s">
        <v>40</v>
      </c>
      <c r="K6" s="1" t="s">
        <v>79</v>
      </c>
      <c r="L6" s="1">
        <v>10</v>
      </c>
      <c r="M6" s="1">
        <v>5</v>
      </c>
      <c r="N6" s="1" t="s">
        <v>104</v>
      </c>
      <c r="O6" s="1" t="s">
        <v>81</v>
      </c>
      <c r="P6" s="1" t="s">
        <v>105</v>
      </c>
      <c r="Q6" s="1" t="s">
        <v>95</v>
      </c>
      <c r="R6" s="1" t="s">
        <v>106</v>
      </c>
      <c r="S6" s="1" t="s">
        <v>104</v>
      </c>
      <c r="T6" s="1" t="s">
        <v>47</v>
      </c>
      <c r="U6" s="1" t="s">
        <v>85</v>
      </c>
      <c r="V6" s="1" t="s">
        <v>86</v>
      </c>
      <c r="W6" s="1" t="s">
        <v>107</v>
      </c>
      <c r="X6" s="1" t="s">
        <v>50</v>
      </c>
      <c r="Y6" s="1" t="s">
        <v>51</v>
      </c>
      <c r="Z6" s="1" t="s">
        <v>108</v>
      </c>
      <c r="AA6" s="1" t="s">
        <v>109</v>
      </c>
      <c r="AC6" s="1" t="s">
        <v>54</v>
      </c>
      <c r="AD6" s="1" t="s">
        <v>55</v>
      </c>
      <c r="AF6" s="1" t="s">
        <v>56</v>
      </c>
      <c r="AG6" s="1" t="s">
        <v>57</v>
      </c>
      <c r="AJ6" s="1" t="s">
        <v>58</v>
      </c>
      <c r="AK6" s="1" t="s">
        <v>73</v>
      </c>
      <c r="AL6" s="1" t="s">
        <v>110</v>
      </c>
      <c r="AM6" s="1" t="s">
        <v>111</v>
      </c>
    </row>
    <row r="7" spans="1:39" x14ac:dyDescent="0.3">
      <c r="A7" s="1" t="str">
        <f>HYPERLINK("https://hsdes.intel.com/resource/14013121166","14013121166")</f>
        <v>14013121166</v>
      </c>
      <c r="B7" s="1" t="s">
        <v>112</v>
      </c>
      <c r="C7" s="1" t="s">
        <v>1128</v>
      </c>
      <c r="F7" s="1" t="s">
        <v>77</v>
      </c>
      <c r="G7" s="1" t="s">
        <v>113</v>
      </c>
      <c r="H7" s="1" t="s">
        <v>38</v>
      </c>
      <c r="I7" s="1" t="s">
        <v>39</v>
      </c>
      <c r="J7" s="1" t="s">
        <v>40</v>
      </c>
      <c r="K7" s="1" t="s">
        <v>79</v>
      </c>
      <c r="L7" s="1">
        <v>10</v>
      </c>
      <c r="M7" s="1">
        <v>5</v>
      </c>
      <c r="N7" s="1" t="s">
        <v>114</v>
      </c>
      <c r="O7" s="1" t="s">
        <v>81</v>
      </c>
      <c r="P7" s="1" t="s">
        <v>115</v>
      </c>
      <c r="Q7" s="1" t="s">
        <v>95</v>
      </c>
      <c r="R7" s="1" t="s">
        <v>116</v>
      </c>
      <c r="S7" s="1" t="s">
        <v>114</v>
      </c>
      <c r="T7" s="1" t="s">
        <v>47</v>
      </c>
      <c r="U7" s="1" t="s">
        <v>85</v>
      </c>
      <c r="V7" s="1" t="s">
        <v>86</v>
      </c>
      <c r="W7" s="1" t="s">
        <v>117</v>
      </c>
      <c r="X7" s="1" t="s">
        <v>50</v>
      </c>
      <c r="Y7" s="1" t="s">
        <v>51</v>
      </c>
      <c r="Z7" s="1" t="s">
        <v>118</v>
      </c>
      <c r="AA7" s="1" t="s">
        <v>119</v>
      </c>
      <c r="AC7" s="1" t="s">
        <v>54</v>
      </c>
      <c r="AD7" s="1" t="s">
        <v>55</v>
      </c>
      <c r="AF7" s="1" t="s">
        <v>56</v>
      </c>
      <c r="AG7" s="1" t="s">
        <v>57</v>
      </c>
      <c r="AJ7" s="1" t="s">
        <v>58</v>
      </c>
      <c r="AK7" s="1" t="s">
        <v>73</v>
      </c>
      <c r="AL7" s="1" t="s">
        <v>120</v>
      </c>
      <c r="AM7" s="1" t="s">
        <v>121</v>
      </c>
    </row>
    <row r="8" spans="1:39" x14ac:dyDescent="0.3">
      <c r="A8" s="1" t="str">
        <f>HYPERLINK("https://hsdes.intel.com/resource/14013156703","14013156703")</f>
        <v>14013156703</v>
      </c>
      <c r="B8" s="1" t="s">
        <v>122</v>
      </c>
      <c r="C8" s="1" t="s">
        <v>1128</v>
      </c>
      <c r="F8" s="1" t="s">
        <v>123</v>
      </c>
      <c r="G8" s="1" t="s">
        <v>124</v>
      </c>
      <c r="H8" s="1" t="s">
        <v>38</v>
      </c>
      <c r="I8" s="1" t="s">
        <v>39</v>
      </c>
      <c r="J8" s="1" t="s">
        <v>40</v>
      </c>
      <c r="K8" s="1" t="s">
        <v>125</v>
      </c>
      <c r="L8" s="1">
        <v>10</v>
      </c>
      <c r="M8" s="1">
        <v>5</v>
      </c>
      <c r="N8" s="1" t="s">
        <v>126</v>
      </c>
      <c r="O8" s="1" t="s">
        <v>127</v>
      </c>
      <c r="P8" s="1" t="s">
        <v>128</v>
      </c>
      <c r="Q8" s="1" t="s">
        <v>129</v>
      </c>
      <c r="R8" s="1" t="s">
        <v>130</v>
      </c>
      <c r="S8" s="1" t="s">
        <v>126</v>
      </c>
      <c r="T8" s="1" t="s">
        <v>131</v>
      </c>
      <c r="V8" s="1" t="s">
        <v>123</v>
      </c>
      <c r="W8" s="1" t="s">
        <v>132</v>
      </c>
      <c r="X8" s="1" t="s">
        <v>50</v>
      </c>
      <c r="Y8" s="1" t="s">
        <v>133</v>
      </c>
      <c r="Z8" s="1" t="s">
        <v>134</v>
      </c>
      <c r="AA8" s="1" t="s">
        <v>135</v>
      </c>
      <c r="AC8" s="1" t="s">
        <v>54</v>
      </c>
      <c r="AD8" s="1" t="s">
        <v>55</v>
      </c>
      <c r="AF8" s="1" t="s">
        <v>56</v>
      </c>
      <c r="AG8" s="1" t="s">
        <v>72</v>
      </c>
      <c r="AJ8" s="1" t="s">
        <v>58</v>
      </c>
      <c r="AK8" s="1" t="s">
        <v>73</v>
      </c>
      <c r="AL8" s="1" t="s">
        <v>136</v>
      </c>
      <c r="AM8" s="1" t="s">
        <v>137</v>
      </c>
    </row>
    <row r="9" spans="1:39" x14ac:dyDescent="0.3">
      <c r="A9" s="1" t="str">
        <f>HYPERLINK("https://hsdes.intel.com/resource/14013156723","14013156723")</f>
        <v>14013156723</v>
      </c>
      <c r="B9" s="1" t="s">
        <v>138</v>
      </c>
      <c r="C9" s="1" t="s">
        <v>1128</v>
      </c>
      <c r="F9" s="1" t="s">
        <v>123</v>
      </c>
      <c r="G9" s="1" t="s">
        <v>124</v>
      </c>
      <c r="H9" s="1" t="s">
        <v>38</v>
      </c>
      <c r="I9" s="1" t="s">
        <v>39</v>
      </c>
      <c r="J9" s="1" t="s">
        <v>40</v>
      </c>
      <c r="K9" s="1" t="s">
        <v>125</v>
      </c>
      <c r="L9" s="1">
        <v>15</v>
      </c>
      <c r="M9" s="1">
        <v>5</v>
      </c>
      <c r="N9" s="1" t="s">
        <v>139</v>
      </c>
      <c r="O9" s="1" t="s">
        <v>127</v>
      </c>
      <c r="P9" s="1" t="s">
        <v>128</v>
      </c>
      <c r="Q9" s="1" t="s">
        <v>129</v>
      </c>
      <c r="R9" s="1" t="s">
        <v>130</v>
      </c>
      <c r="S9" s="1" t="s">
        <v>139</v>
      </c>
      <c r="T9" s="1" t="s">
        <v>131</v>
      </c>
      <c r="V9" s="1" t="s">
        <v>123</v>
      </c>
      <c r="W9" s="1" t="s">
        <v>140</v>
      </c>
      <c r="X9" s="1" t="s">
        <v>50</v>
      </c>
      <c r="Y9" s="1" t="s">
        <v>51</v>
      </c>
      <c r="Z9" s="1" t="s">
        <v>134</v>
      </c>
      <c r="AA9" s="1" t="s">
        <v>135</v>
      </c>
      <c r="AC9" s="1" t="s">
        <v>54</v>
      </c>
      <c r="AD9" s="1" t="s">
        <v>55</v>
      </c>
      <c r="AF9" s="1" t="s">
        <v>56</v>
      </c>
      <c r="AG9" s="1" t="s">
        <v>72</v>
      </c>
      <c r="AJ9" s="1" t="s">
        <v>58</v>
      </c>
      <c r="AK9" s="1" t="s">
        <v>73</v>
      </c>
      <c r="AL9" s="1" t="s">
        <v>141</v>
      </c>
      <c r="AM9" s="1" t="s">
        <v>142</v>
      </c>
    </row>
    <row r="10" spans="1:39" x14ac:dyDescent="0.3">
      <c r="A10" s="1" t="str">
        <f>HYPERLINK("https://hsdes.intel.com/resource/14013156881","14013156881")</f>
        <v>14013156881</v>
      </c>
      <c r="B10" s="1" t="s">
        <v>143</v>
      </c>
      <c r="C10" s="1" t="s">
        <v>1128</v>
      </c>
      <c r="F10" s="1" t="s">
        <v>77</v>
      </c>
      <c r="G10" s="1" t="s">
        <v>37</v>
      </c>
      <c r="H10" s="1" t="s">
        <v>38</v>
      </c>
      <c r="I10" s="1" t="s">
        <v>39</v>
      </c>
      <c r="J10" s="1" t="s">
        <v>40</v>
      </c>
      <c r="K10" s="1" t="s">
        <v>144</v>
      </c>
      <c r="L10" s="1">
        <v>10</v>
      </c>
      <c r="M10" s="1">
        <v>6</v>
      </c>
      <c r="N10" s="1" t="s">
        <v>145</v>
      </c>
      <c r="O10" s="1" t="s">
        <v>81</v>
      </c>
      <c r="P10" s="1" t="s">
        <v>146</v>
      </c>
      <c r="Q10" s="1" t="s">
        <v>147</v>
      </c>
      <c r="R10" s="1" t="s">
        <v>148</v>
      </c>
      <c r="S10" s="1" t="s">
        <v>145</v>
      </c>
      <c r="T10" s="1" t="s">
        <v>47</v>
      </c>
      <c r="U10" s="1" t="s">
        <v>85</v>
      </c>
      <c r="V10" s="1" t="s">
        <v>86</v>
      </c>
      <c r="W10" s="1" t="s">
        <v>149</v>
      </c>
      <c r="X10" s="1" t="s">
        <v>50</v>
      </c>
      <c r="Y10" s="1" t="s">
        <v>51</v>
      </c>
      <c r="Z10" s="1" t="s">
        <v>150</v>
      </c>
      <c r="AA10" s="1" t="s">
        <v>151</v>
      </c>
      <c r="AC10" s="1" t="s">
        <v>54</v>
      </c>
      <c r="AD10" s="1" t="s">
        <v>55</v>
      </c>
      <c r="AF10" s="1" t="s">
        <v>56</v>
      </c>
      <c r="AG10" s="1" t="s">
        <v>57</v>
      </c>
      <c r="AJ10" s="1" t="s">
        <v>58</v>
      </c>
      <c r="AK10" s="1" t="s">
        <v>152</v>
      </c>
      <c r="AL10" s="1" t="s">
        <v>153</v>
      </c>
      <c r="AM10" s="1" t="s">
        <v>154</v>
      </c>
    </row>
    <row r="11" spans="1:39" x14ac:dyDescent="0.3">
      <c r="A11" s="1" t="str">
        <f>HYPERLINK("https://hsdes.intel.com/resource/14013158232","14013158232")</f>
        <v>14013158232</v>
      </c>
      <c r="B11" s="1" t="s">
        <v>155</v>
      </c>
      <c r="C11" s="1" t="s">
        <v>1128</v>
      </c>
      <c r="F11" s="1" t="s">
        <v>156</v>
      </c>
      <c r="G11" s="1" t="s">
        <v>124</v>
      </c>
      <c r="H11" s="1" t="s">
        <v>38</v>
      </c>
      <c r="I11" s="1" t="s">
        <v>39</v>
      </c>
      <c r="J11" s="1" t="s">
        <v>40</v>
      </c>
      <c r="K11" s="1" t="s">
        <v>157</v>
      </c>
      <c r="L11" s="1">
        <v>15</v>
      </c>
      <c r="M11" s="1">
        <v>12</v>
      </c>
      <c r="N11" s="1" t="s">
        <v>158</v>
      </c>
      <c r="O11" s="1" t="s">
        <v>159</v>
      </c>
      <c r="P11" s="1" t="s">
        <v>160</v>
      </c>
      <c r="Q11" s="1" t="s">
        <v>161</v>
      </c>
      <c r="R11" s="1" t="s">
        <v>162</v>
      </c>
      <c r="S11" s="1" t="s">
        <v>158</v>
      </c>
      <c r="T11" s="1" t="s">
        <v>163</v>
      </c>
      <c r="V11" s="1" t="s">
        <v>164</v>
      </c>
      <c r="W11" s="1" t="s">
        <v>165</v>
      </c>
      <c r="X11" s="1" t="s">
        <v>50</v>
      </c>
      <c r="Y11" s="1" t="s">
        <v>51</v>
      </c>
      <c r="Z11" s="1" t="s">
        <v>166</v>
      </c>
      <c r="AA11" s="1" t="s">
        <v>167</v>
      </c>
      <c r="AC11" s="1" t="s">
        <v>54</v>
      </c>
      <c r="AD11" s="1" t="s">
        <v>55</v>
      </c>
      <c r="AF11" s="1" t="s">
        <v>56</v>
      </c>
      <c r="AG11" s="1" t="s">
        <v>72</v>
      </c>
      <c r="AJ11" s="1" t="s">
        <v>58</v>
      </c>
      <c r="AK11" s="1" t="s">
        <v>73</v>
      </c>
      <c r="AL11" s="1" t="s">
        <v>168</v>
      </c>
      <c r="AM11" s="1" t="s">
        <v>169</v>
      </c>
    </row>
    <row r="12" spans="1:39" x14ac:dyDescent="0.3">
      <c r="A12" s="1" t="str">
        <f>HYPERLINK("https://hsdes.intel.com/resource/14013158240","14013158240")</f>
        <v>14013158240</v>
      </c>
      <c r="B12" s="1" t="s">
        <v>170</v>
      </c>
      <c r="C12" s="1" t="s">
        <v>1128</v>
      </c>
      <c r="F12" s="1" t="s">
        <v>156</v>
      </c>
      <c r="G12" s="1" t="s">
        <v>113</v>
      </c>
      <c r="H12" s="1" t="s">
        <v>38</v>
      </c>
      <c r="I12" s="1" t="s">
        <v>39</v>
      </c>
      <c r="J12" s="1" t="s">
        <v>40</v>
      </c>
      <c r="K12" s="1" t="s">
        <v>157</v>
      </c>
      <c r="L12" s="1">
        <v>10</v>
      </c>
      <c r="M12" s="1">
        <v>9</v>
      </c>
      <c r="N12" s="1" t="s">
        <v>171</v>
      </c>
      <c r="O12" s="1" t="s">
        <v>159</v>
      </c>
      <c r="P12" s="1" t="s">
        <v>160</v>
      </c>
      <c r="Q12" s="1" t="s">
        <v>161</v>
      </c>
      <c r="R12" s="1" t="s">
        <v>162</v>
      </c>
      <c r="S12" s="1" t="s">
        <v>171</v>
      </c>
      <c r="T12" s="1" t="s">
        <v>163</v>
      </c>
      <c r="V12" s="1" t="s">
        <v>164</v>
      </c>
      <c r="W12" s="1" t="s">
        <v>172</v>
      </c>
      <c r="X12" s="1" t="s">
        <v>50</v>
      </c>
      <c r="Y12" s="1" t="s">
        <v>173</v>
      </c>
      <c r="Z12" s="1" t="s">
        <v>174</v>
      </c>
      <c r="AA12" s="1" t="s">
        <v>175</v>
      </c>
      <c r="AC12" s="1" t="s">
        <v>54</v>
      </c>
      <c r="AD12" s="1" t="s">
        <v>55</v>
      </c>
      <c r="AF12" s="1" t="s">
        <v>56</v>
      </c>
      <c r="AG12" s="1" t="s">
        <v>72</v>
      </c>
      <c r="AJ12" s="1" t="s">
        <v>58</v>
      </c>
      <c r="AK12" s="1" t="s">
        <v>73</v>
      </c>
      <c r="AL12" s="1" t="s">
        <v>176</v>
      </c>
      <c r="AM12" s="1" t="s">
        <v>177</v>
      </c>
    </row>
    <row r="13" spans="1:39" x14ac:dyDescent="0.3">
      <c r="A13" s="1" t="str">
        <f>HYPERLINK("https://hsdes.intel.com/resource/14013158998","14013158998")</f>
        <v>14013158998</v>
      </c>
      <c r="B13" s="1" t="s">
        <v>178</v>
      </c>
      <c r="C13" s="1" t="s">
        <v>1128</v>
      </c>
      <c r="F13" s="1" t="s">
        <v>179</v>
      </c>
      <c r="G13" s="1" t="s">
        <v>124</v>
      </c>
      <c r="H13" s="1" t="s">
        <v>38</v>
      </c>
      <c r="I13" s="1" t="s">
        <v>39</v>
      </c>
      <c r="J13" s="1" t="s">
        <v>40</v>
      </c>
      <c r="K13" s="1" t="s">
        <v>180</v>
      </c>
      <c r="L13" s="1">
        <v>7</v>
      </c>
      <c r="M13" s="1">
        <v>5</v>
      </c>
      <c r="N13" s="1" t="s">
        <v>181</v>
      </c>
      <c r="O13" s="1" t="s">
        <v>182</v>
      </c>
      <c r="P13" s="1" t="s">
        <v>183</v>
      </c>
      <c r="Q13" s="1" t="s">
        <v>184</v>
      </c>
      <c r="R13" s="1" t="s">
        <v>185</v>
      </c>
      <c r="S13" s="1" t="s">
        <v>181</v>
      </c>
      <c r="T13" s="1" t="s">
        <v>47</v>
      </c>
      <c r="V13" s="1" t="s">
        <v>179</v>
      </c>
      <c r="W13" s="1" t="s">
        <v>186</v>
      </c>
      <c r="X13" s="1" t="s">
        <v>50</v>
      </c>
      <c r="Y13" s="1" t="s">
        <v>133</v>
      </c>
      <c r="Z13" s="1" t="s">
        <v>187</v>
      </c>
      <c r="AA13" s="1" t="s">
        <v>188</v>
      </c>
      <c r="AC13" s="1" t="s">
        <v>54</v>
      </c>
      <c r="AD13" s="1" t="s">
        <v>55</v>
      </c>
      <c r="AF13" s="1" t="s">
        <v>56</v>
      </c>
      <c r="AG13" s="1" t="s">
        <v>72</v>
      </c>
      <c r="AJ13" s="1" t="s">
        <v>58</v>
      </c>
      <c r="AK13" s="1" t="s">
        <v>73</v>
      </c>
      <c r="AL13" s="1" t="s">
        <v>189</v>
      </c>
      <c r="AM13" s="1" t="s">
        <v>190</v>
      </c>
    </row>
    <row r="14" spans="1:39" x14ac:dyDescent="0.3">
      <c r="A14" s="1" t="str">
        <f>HYPERLINK("https://hsdes.intel.com/resource/14013159002","14013159002")</f>
        <v>14013159002</v>
      </c>
      <c r="B14" s="1" t="s">
        <v>191</v>
      </c>
      <c r="C14" s="1" t="s">
        <v>1128</v>
      </c>
      <c r="F14" s="1" t="s">
        <v>48</v>
      </c>
      <c r="G14" s="1" t="s">
        <v>78</v>
      </c>
      <c r="H14" s="1" t="s">
        <v>38</v>
      </c>
      <c r="I14" s="1" t="s">
        <v>39</v>
      </c>
      <c r="J14" s="1" t="s">
        <v>40</v>
      </c>
      <c r="K14" s="1" t="s">
        <v>192</v>
      </c>
      <c r="L14" s="1">
        <v>40</v>
      </c>
      <c r="M14" s="1">
        <v>35</v>
      </c>
      <c r="N14" s="1" t="s">
        <v>193</v>
      </c>
      <c r="O14" s="1" t="s">
        <v>194</v>
      </c>
      <c r="P14" s="1" t="s">
        <v>195</v>
      </c>
      <c r="Q14" s="1" t="s">
        <v>196</v>
      </c>
      <c r="R14" s="1" t="s">
        <v>197</v>
      </c>
      <c r="S14" s="1" t="s">
        <v>193</v>
      </c>
      <c r="T14" s="1" t="s">
        <v>47</v>
      </c>
      <c r="V14" s="1" t="s">
        <v>48</v>
      </c>
      <c r="W14" s="1" t="s">
        <v>198</v>
      </c>
      <c r="X14" s="1" t="s">
        <v>50</v>
      </c>
      <c r="Y14" s="1" t="s">
        <v>133</v>
      </c>
      <c r="Z14" s="1" t="s">
        <v>199</v>
      </c>
      <c r="AA14" s="1" t="s">
        <v>200</v>
      </c>
      <c r="AC14" s="1" t="s">
        <v>54</v>
      </c>
      <c r="AD14" s="1" t="s">
        <v>55</v>
      </c>
      <c r="AF14" s="1" t="s">
        <v>201</v>
      </c>
      <c r="AG14" s="1" t="s">
        <v>72</v>
      </c>
      <c r="AJ14" s="1" t="s">
        <v>58</v>
      </c>
      <c r="AK14" s="1" t="s">
        <v>73</v>
      </c>
      <c r="AL14" s="1" t="s">
        <v>202</v>
      </c>
      <c r="AM14" s="1" t="s">
        <v>203</v>
      </c>
    </row>
    <row r="15" spans="1:39" x14ac:dyDescent="0.3">
      <c r="A15" s="2" t="str">
        <f>HYPERLINK("https://hsdes.intel.com/resource/14013159008","14013159008")</f>
        <v>14013159008</v>
      </c>
      <c r="B15" s="1" t="s">
        <v>204</v>
      </c>
      <c r="C15" s="1" t="s">
        <v>1128</v>
      </c>
      <c r="F15" s="1" t="s">
        <v>77</v>
      </c>
      <c r="G15" s="1" t="s">
        <v>37</v>
      </c>
      <c r="H15" s="1" t="s">
        <v>38</v>
      </c>
      <c r="I15" s="1" t="s">
        <v>39</v>
      </c>
      <c r="J15" s="1" t="s">
        <v>40</v>
      </c>
      <c r="K15" s="1" t="s">
        <v>205</v>
      </c>
      <c r="L15" s="1">
        <v>90</v>
      </c>
      <c r="M15" s="1">
        <v>15</v>
      </c>
      <c r="N15" s="1" t="s">
        <v>206</v>
      </c>
      <c r="O15" s="1" t="s">
        <v>81</v>
      </c>
      <c r="P15" s="1" t="s">
        <v>207</v>
      </c>
      <c r="Q15" s="1" t="s">
        <v>95</v>
      </c>
      <c r="R15" s="1" t="s">
        <v>208</v>
      </c>
      <c r="S15" s="1" t="s">
        <v>206</v>
      </c>
      <c r="T15" s="1" t="s">
        <v>47</v>
      </c>
      <c r="U15" s="1" t="s">
        <v>85</v>
      </c>
      <c r="V15" s="1" t="s">
        <v>86</v>
      </c>
      <c r="W15" s="1" t="s">
        <v>209</v>
      </c>
      <c r="X15" s="1" t="s">
        <v>50</v>
      </c>
      <c r="Y15" s="1" t="s">
        <v>133</v>
      </c>
      <c r="Z15" s="1" t="s">
        <v>210</v>
      </c>
      <c r="AA15" s="1" t="s">
        <v>211</v>
      </c>
      <c r="AC15" s="1" t="s">
        <v>54</v>
      </c>
      <c r="AD15" s="1" t="s">
        <v>212</v>
      </c>
      <c r="AF15" s="1" t="s">
        <v>213</v>
      </c>
      <c r="AG15" s="1" t="s">
        <v>72</v>
      </c>
      <c r="AJ15" s="1" t="s">
        <v>58</v>
      </c>
      <c r="AK15" s="1" t="s">
        <v>73</v>
      </c>
      <c r="AL15" s="1" t="s">
        <v>214</v>
      </c>
      <c r="AM15" s="1" t="s">
        <v>215</v>
      </c>
    </row>
    <row r="16" spans="1:39" x14ac:dyDescent="0.3">
      <c r="A16" s="1" t="str">
        <f>HYPERLINK("https://hsdes.intel.com/resource/14013159034","14013159034")</f>
        <v>14013159034</v>
      </c>
      <c r="B16" s="1" t="s">
        <v>216</v>
      </c>
      <c r="C16" s="1" t="s">
        <v>1128</v>
      </c>
      <c r="F16" s="1" t="s">
        <v>77</v>
      </c>
      <c r="G16" s="1" t="s">
        <v>124</v>
      </c>
      <c r="H16" s="1" t="s">
        <v>38</v>
      </c>
      <c r="I16" s="1" t="s">
        <v>39</v>
      </c>
      <c r="J16" s="1" t="s">
        <v>40</v>
      </c>
      <c r="K16" s="1" t="s">
        <v>217</v>
      </c>
      <c r="L16" s="1">
        <v>20</v>
      </c>
      <c r="M16" s="1">
        <v>15</v>
      </c>
      <c r="N16" s="1" t="s">
        <v>218</v>
      </c>
      <c r="O16" s="1" t="s">
        <v>81</v>
      </c>
      <c r="P16" s="1" t="s">
        <v>219</v>
      </c>
      <c r="Q16" s="1" t="s">
        <v>220</v>
      </c>
      <c r="R16" s="1" t="s">
        <v>221</v>
      </c>
      <c r="S16" s="1" t="s">
        <v>218</v>
      </c>
      <c r="T16" s="1" t="s">
        <v>47</v>
      </c>
      <c r="U16" s="1" t="s">
        <v>85</v>
      </c>
      <c r="V16" s="1" t="s">
        <v>86</v>
      </c>
      <c r="W16" s="1" t="s">
        <v>222</v>
      </c>
      <c r="X16" s="1" t="s">
        <v>50</v>
      </c>
      <c r="Y16" s="1" t="s">
        <v>223</v>
      </c>
      <c r="Z16" s="1" t="s">
        <v>224</v>
      </c>
      <c r="AA16" s="1" t="s">
        <v>225</v>
      </c>
      <c r="AC16" s="1" t="s">
        <v>54</v>
      </c>
      <c r="AD16" s="1" t="s">
        <v>212</v>
      </c>
      <c r="AF16" s="1" t="s">
        <v>213</v>
      </c>
      <c r="AG16" s="1" t="s">
        <v>72</v>
      </c>
      <c r="AJ16" s="1" t="s">
        <v>58</v>
      </c>
      <c r="AK16" s="1" t="s">
        <v>73</v>
      </c>
      <c r="AL16" s="1" t="s">
        <v>226</v>
      </c>
      <c r="AM16" s="1" t="s">
        <v>227</v>
      </c>
    </row>
    <row r="17" spans="1:39" x14ac:dyDescent="0.3">
      <c r="A17" s="2" t="str">
        <f>HYPERLINK("https://hsdes.intel.com/resource/14013160109","14013160109")</f>
        <v>14013160109</v>
      </c>
      <c r="B17" s="1" t="s">
        <v>228</v>
      </c>
      <c r="C17" s="1" t="s">
        <v>1128</v>
      </c>
      <c r="F17" s="1" t="s">
        <v>123</v>
      </c>
      <c r="G17" s="1" t="s">
        <v>229</v>
      </c>
      <c r="H17" s="1" t="s">
        <v>38</v>
      </c>
      <c r="I17" s="1" t="s">
        <v>39</v>
      </c>
      <c r="J17" s="1" t="s">
        <v>40</v>
      </c>
      <c r="K17" s="1" t="s">
        <v>125</v>
      </c>
      <c r="L17" s="1">
        <v>8</v>
      </c>
      <c r="M17" s="1">
        <v>7</v>
      </c>
      <c r="N17" s="1" t="s">
        <v>230</v>
      </c>
      <c r="O17" s="1" t="s">
        <v>127</v>
      </c>
      <c r="P17" s="1" t="s">
        <v>231</v>
      </c>
      <c r="Q17" s="1" t="s">
        <v>232</v>
      </c>
      <c r="R17" s="1" t="s">
        <v>233</v>
      </c>
      <c r="S17" s="1" t="s">
        <v>230</v>
      </c>
      <c r="T17" s="1" t="s">
        <v>163</v>
      </c>
      <c r="V17" s="1" t="s">
        <v>123</v>
      </c>
      <c r="W17" s="1" t="s">
        <v>234</v>
      </c>
      <c r="X17" s="1" t="s">
        <v>50</v>
      </c>
      <c r="Y17" s="1" t="s">
        <v>51</v>
      </c>
      <c r="Z17" s="1" t="s">
        <v>235</v>
      </c>
      <c r="AA17" s="1" t="s">
        <v>236</v>
      </c>
      <c r="AC17" s="1" t="s">
        <v>54</v>
      </c>
      <c r="AD17" s="1" t="s">
        <v>55</v>
      </c>
      <c r="AF17" s="1" t="s">
        <v>56</v>
      </c>
      <c r="AG17" s="1" t="s">
        <v>100</v>
      </c>
      <c r="AJ17" s="1" t="s">
        <v>58</v>
      </c>
      <c r="AK17" s="1" t="s">
        <v>237</v>
      </c>
      <c r="AL17" s="1" t="s">
        <v>238</v>
      </c>
      <c r="AM17" s="1" t="s">
        <v>239</v>
      </c>
    </row>
    <row r="18" spans="1:39" x14ac:dyDescent="0.3">
      <c r="A18" s="2" t="str">
        <f>HYPERLINK("https://hsdes.intel.com/resource/14013160655","14013160655")</f>
        <v>14013160655</v>
      </c>
      <c r="B18" s="1" t="s">
        <v>240</v>
      </c>
      <c r="C18" s="1" t="s">
        <v>1128</v>
      </c>
      <c r="F18" s="1" t="s">
        <v>48</v>
      </c>
      <c r="G18" s="1" t="s">
        <v>78</v>
      </c>
      <c r="H18" s="1" t="s">
        <v>38</v>
      </c>
      <c r="I18" s="1" t="s">
        <v>39</v>
      </c>
      <c r="J18" s="1" t="s">
        <v>40</v>
      </c>
      <c r="K18" s="1" t="s">
        <v>217</v>
      </c>
      <c r="L18" s="1">
        <v>40</v>
      </c>
      <c r="M18" s="1">
        <v>35</v>
      </c>
      <c r="N18" s="1" t="s">
        <v>241</v>
      </c>
      <c r="O18" s="1" t="s">
        <v>194</v>
      </c>
      <c r="P18" s="1" t="s">
        <v>242</v>
      </c>
      <c r="Q18" s="1" t="s">
        <v>243</v>
      </c>
      <c r="R18" s="1" t="s">
        <v>244</v>
      </c>
      <c r="S18" s="1" t="s">
        <v>241</v>
      </c>
      <c r="T18" s="1" t="s">
        <v>47</v>
      </c>
      <c r="V18" s="1" t="s">
        <v>48</v>
      </c>
      <c r="W18" s="1" t="s">
        <v>245</v>
      </c>
      <c r="X18" s="1" t="s">
        <v>50</v>
      </c>
      <c r="Y18" s="1" t="s">
        <v>133</v>
      </c>
      <c r="Z18" s="1" t="s">
        <v>246</v>
      </c>
      <c r="AA18" s="1" t="s">
        <v>188</v>
      </c>
      <c r="AC18" s="1" t="s">
        <v>54</v>
      </c>
      <c r="AD18" s="1" t="s">
        <v>55</v>
      </c>
      <c r="AF18" s="1" t="s">
        <v>201</v>
      </c>
      <c r="AG18" s="1" t="s">
        <v>72</v>
      </c>
      <c r="AJ18" s="1" t="s">
        <v>58</v>
      </c>
      <c r="AK18" s="1" t="s">
        <v>73</v>
      </c>
      <c r="AL18" s="1" t="s">
        <v>247</v>
      </c>
      <c r="AM18" s="1" t="s">
        <v>248</v>
      </c>
    </row>
    <row r="19" spans="1:39" x14ac:dyDescent="0.3">
      <c r="A19" s="1" t="str">
        <f>HYPERLINK("https://hsdes.intel.com/resource/14013160688","14013160688")</f>
        <v>14013160688</v>
      </c>
      <c r="B19" s="1" t="s">
        <v>249</v>
      </c>
      <c r="C19" s="1" t="s">
        <v>1128</v>
      </c>
      <c r="F19" s="1" t="s">
        <v>48</v>
      </c>
      <c r="G19" s="1" t="s">
        <v>124</v>
      </c>
      <c r="H19" s="1" t="s">
        <v>38</v>
      </c>
      <c r="I19" s="1" t="s">
        <v>39</v>
      </c>
      <c r="J19" s="1" t="s">
        <v>40</v>
      </c>
      <c r="K19" s="1" t="s">
        <v>180</v>
      </c>
      <c r="L19" s="1">
        <v>25</v>
      </c>
      <c r="M19" s="1">
        <v>17</v>
      </c>
      <c r="N19" s="1" t="s">
        <v>250</v>
      </c>
      <c r="O19" s="1" t="s">
        <v>251</v>
      </c>
      <c r="P19" s="1" t="s">
        <v>252</v>
      </c>
      <c r="Q19" s="1" t="s">
        <v>253</v>
      </c>
      <c r="R19" s="1" t="s">
        <v>254</v>
      </c>
      <c r="S19" s="1" t="s">
        <v>250</v>
      </c>
      <c r="T19" s="1" t="s">
        <v>47</v>
      </c>
      <c r="V19" s="1" t="s">
        <v>255</v>
      </c>
      <c r="W19" s="1" t="s">
        <v>256</v>
      </c>
      <c r="X19" s="1" t="s">
        <v>50</v>
      </c>
      <c r="Y19" s="1" t="s">
        <v>51</v>
      </c>
      <c r="Z19" s="1" t="s">
        <v>257</v>
      </c>
      <c r="AA19" s="1" t="s">
        <v>258</v>
      </c>
      <c r="AC19" s="1" t="s">
        <v>54</v>
      </c>
      <c r="AD19" s="1" t="s">
        <v>55</v>
      </c>
      <c r="AF19" s="1" t="s">
        <v>213</v>
      </c>
      <c r="AG19" s="1" t="s">
        <v>72</v>
      </c>
      <c r="AJ19" s="1" t="s">
        <v>58</v>
      </c>
      <c r="AK19" s="1" t="s">
        <v>73</v>
      </c>
      <c r="AL19" s="1" t="s">
        <v>259</v>
      </c>
      <c r="AM19" s="1" t="s">
        <v>260</v>
      </c>
    </row>
    <row r="20" spans="1:39" x14ac:dyDescent="0.3">
      <c r="A20" s="1" t="str">
        <f>HYPERLINK("https://hsdes.intel.com/resource/14013160691","14013160691")</f>
        <v>14013160691</v>
      </c>
      <c r="B20" s="1" t="s">
        <v>261</v>
      </c>
      <c r="C20" s="1" t="s">
        <v>1128</v>
      </c>
      <c r="F20" s="1" t="s">
        <v>48</v>
      </c>
      <c r="G20" s="1" t="s">
        <v>124</v>
      </c>
      <c r="H20" s="1" t="s">
        <v>38</v>
      </c>
      <c r="I20" s="1" t="s">
        <v>39</v>
      </c>
      <c r="J20" s="1" t="s">
        <v>40</v>
      </c>
      <c r="K20" s="1" t="s">
        <v>180</v>
      </c>
      <c r="L20" s="1">
        <v>25</v>
      </c>
      <c r="M20" s="1">
        <v>17</v>
      </c>
      <c r="N20" s="1" t="s">
        <v>262</v>
      </c>
      <c r="O20" s="1" t="s">
        <v>251</v>
      </c>
      <c r="P20" s="1" t="s">
        <v>263</v>
      </c>
      <c r="Q20" s="1" t="s">
        <v>253</v>
      </c>
      <c r="R20" s="1" t="s">
        <v>264</v>
      </c>
      <c r="S20" s="1" t="s">
        <v>262</v>
      </c>
      <c r="T20" s="1" t="s">
        <v>47</v>
      </c>
      <c r="V20" s="1" t="s">
        <v>255</v>
      </c>
      <c r="W20" s="1" t="s">
        <v>265</v>
      </c>
      <c r="X20" s="1" t="s">
        <v>50</v>
      </c>
      <c r="Y20" s="1" t="s">
        <v>51</v>
      </c>
      <c r="Z20" s="1" t="s">
        <v>257</v>
      </c>
      <c r="AA20" s="1" t="s">
        <v>258</v>
      </c>
      <c r="AC20" s="1" t="s">
        <v>54</v>
      </c>
      <c r="AD20" s="1" t="s">
        <v>55</v>
      </c>
      <c r="AF20" s="1" t="s">
        <v>213</v>
      </c>
      <c r="AG20" s="1" t="s">
        <v>72</v>
      </c>
      <c r="AJ20" s="1" t="s">
        <v>58</v>
      </c>
      <c r="AK20" s="1" t="s">
        <v>73</v>
      </c>
      <c r="AL20" s="1" t="s">
        <v>266</v>
      </c>
      <c r="AM20" s="1" t="s">
        <v>267</v>
      </c>
    </row>
    <row r="21" spans="1:39" x14ac:dyDescent="0.3">
      <c r="A21" s="2" t="str">
        <f>HYPERLINK("https://hsdes.intel.com/resource/14013160847","14013160847")</f>
        <v>14013160847</v>
      </c>
      <c r="B21" s="1" t="s">
        <v>268</v>
      </c>
      <c r="C21" s="1" t="s">
        <v>1128</v>
      </c>
      <c r="F21" s="1" t="s">
        <v>269</v>
      </c>
      <c r="G21" s="1" t="s">
        <v>124</v>
      </c>
      <c r="H21" s="1" t="s">
        <v>38</v>
      </c>
      <c r="I21" s="1" t="s">
        <v>39</v>
      </c>
      <c r="J21" s="1" t="s">
        <v>40</v>
      </c>
      <c r="K21" s="1" t="s">
        <v>270</v>
      </c>
      <c r="L21" s="1">
        <v>15</v>
      </c>
      <c r="M21" s="1">
        <v>10</v>
      </c>
      <c r="N21" s="1" t="s">
        <v>271</v>
      </c>
      <c r="O21" s="1" t="s">
        <v>272</v>
      </c>
      <c r="P21" s="1" t="s">
        <v>273</v>
      </c>
      <c r="Q21" s="1" t="s">
        <v>274</v>
      </c>
      <c r="R21" s="1" t="s">
        <v>275</v>
      </c>
      <c r="S21" s="1" t="s">
        <v>271</v>
      </c>
      <c r="T21" s="1" t="s">
        <v>47</v>
      </c>
      <c r="V21" s="1" t="s">
        <v>255</v>
      </c>
      <c r="W21" s="1" t="s">
        <v>276</v>
      </c>
      <c r="X21" s="1" t="s">
        <v>50</v>
      </c>
      <c r="Y21" s="1" t="s">
        <v>173</v>
      </c>
      <c r="Z21" s="1" t="s">
        <v>277</v>
      </c>
      <c r="AA21" s="1" t="s">
        <v>278</v>
      </c>
      <c r="AC21" s="1" t="s">
        <v>54</v>
      </c>
      <c r="AD21" s="1" t="s">
        <v>279</v>
      </c>
      <c r="AF21" s="1" t="s">
        <v>56</v>
      </c>
      <c r="AG21" s="1" t="s">
        <v>72</v>
      </c>
      <c r="AJ21" s="1" t="s">
        <v>58</v>
      </c>
      <c r="AK21" s="1" t="s">
        <v>280</v>
      </c>
      <c r="AL21" s="1" t="s">
        <v>281</v>
      </c>
      <c r="AM21" s="1" t="s">
        <v>282</v>
      </c>
    </row>
    <row r="22" spans="1:39" x14ac:dyDescent="0.3">
      <c r="A22" s="1" t="str">
        <f>HYPERLINK("https://hsdes.intel.com/resource/14013160880","14013160880")</f>
        <v>14013160880</v>
      </c>
      <c r="B22" s="1" t="s">
        <v>283</v>
      </c>
      <c r="C22" s="1" t="s">
        <v>1128</v>
      </c>
      <c r="E22" s="1" t="s">
        <v>39</v>
      </c>
      <c r="F22" s="1" t="s">
        <v>48</v>
      </c>
      <c r="G22" s="1" t="s">
        <v>124</v>
      </c>
      <c r="H22" s="1" t="s">
        <v>38</v>
      </c>
      <c r="I22" s="1" t="s">
        <v>39</v>
      </c>
      <c r="J22" s="1" t="s">
        <v>40</v>
      </c>
      <c r="K22" s="1" t="s">
        <v>180</v>
      </c>
      <c r="L22" s="1">
        <v>12</v>
      </c>
      <c r="M22" s="1">
        <v>10</v>
      </c>
      <c r="N22" s="1" t="s">
        <v>284</v>
      </c>
      <c r="O22" s="1" t="s">
        <v>251</v>
      </c>
      <c r="P22" s="1" t="s">
        <v>285</v>
      </c>
      <c r="Q22" s="1" t="s">
        <v>286</v>
      </c>
      <c r="R22" s="1" t="s">
        <v>287</v>
      </c>
      <c r="S22" s="1" t="s">
        <v>284</v>
      </c>
      <c r="T22" s="1" t="s">
        <v>47</v>
      </c>
      <c r="V22" s="1" t="s">
        <v>255</v>
      </c>
      <c r="W22" s="1" t="s">
        <v>288</v>
      </c>
      <c r="X22" s="1" t="s">
        <v>50</v>
      </c>
      <c r="Y22" s="1" t="s">
        <v>133</v>
      </c>
      <c r="Z22" s="1" t="s">
        <v>289</v>
      </c>
      <c r="AA22" s="1" t="s">
        <v>290</v>
      </c>
      <c r="AC22" s="1" t="s">
        <v>54</v>
      </c>
      <c r="AD22" s="1" t="s">
        <v>55</v>
      </c>
      <c r="AF22" s="1" t="s">
        <v>56</v>
      </c>
      <c r="AG22" s="1" t="s">
        <v>57</v>
      </c>
      <c r="AJ22" s="1" t="s">
        <v>58</v>
      </c>
      <c r="AK22" s="1" t="s">
        <v>73</v>
      </c>
      <c r="AL22" s="1" t="s">
        <v>291</v>
      </c>
      <c r="AM22" s="1" t="s">
        <v>292</v>
      </c>
    </row>
    <row r="23" spans="1:39" x14ac:dyDescent="0.3">
      <c r="A23" s="2" t="str">
        <f>HYPERLINK("https://hsdes.intel.com/resource/14013160932","14013160932")</f>
        <v>14013160932</v>
      </c>
      <c r="B23" s="1" t="s">
        <v>293</v>
      </c>
      <c r="C23" s="1" t="s">
        <v>1128</v>
      </c>
      <c r="F23" s="1" t="s">
        <v>48</v>
      </c>
      <c r="G23" s="1" t="s">
        <v>63</v>
      </c>
      <c r="H23" s="1" t="s">
        <v>38</v>
      </c>
      <c r="I23" s="1" t="s">
        <v>39</v>
      </c>
      <c r="J23" s="1" t="s">
        <v>40</v>
      </c>
      <c r="K23" s="1" t="s">
        <v>294</v>
      </c>
      <c r="L23" s="1">
        <v>50</v>
      </c>
      <c r="M23" s="1">
        <v>15</v>
      </c>
      <c r="N23" s="1" t="s">
        <v>295</v>
      </c>
      <c r="O23" s="1" t="s">
        <v>194</v>
      </c>
      <c r="P23" s="1" t="s">
        <v>296</v>
      </c>
      <c r="Q23" s="1" t="s">
        <v>297</v>
      </c>
      <c r="R23" s="1" t="s">
        <v>298</v>
      </c>
      <c r="S23" s="1" t="s">
        <v>295</v>
      </c>
      <c r="T23" s="1" t="s">
        <v>47</v>
      </c>
      <c r="V23" s="1" t="s">
        <v>48</v>
      </c>
      <c r="W23" s="1" t="s">
        <v>299</v>
      </c>
      <c r="X23" s="1" t="s">
        <v>50</v>
      </c>
      <c r="Y23" s="1" t="s">
        <v>133</v>
      </c>
      <c r="Z23" s="1" t="s">
        <v>300</v>
      </c>
      <c r="AA23" s="1" t="s">
        <v>301</v>
      </c>
      <c r="AC23" s="1" t="s">
        <v>54</v>
      </c>
      <c r="AD23" s="1" t="s">
        <v>55</v>
      </c>
      <c r="AF23" s="1" t="s">
        <v>213</v>
      </c>
      <c r="AG23" s="1" t="s">
        <v>57</v>
      </c>
      <c r="AJ23" s="1" t="s">
        <v>58</v>
      </c>
      <c r="AK23" s="1" t="s">
        <v>73</v>
      </c>
      <c r="AL23" s="1" t="s">
        <v>302</v>
      </c>
      <c r="AM23" s="1" t="s">
        <v>303</v>
      </c>
    </row>
    <row r="24" spans="1:39" x14ac:dyDescent="0.3">
      <c r="A24" s="1" t="str">
        <f>HYPERLINK("https://hsdes.intel.com/resource/14013161312","14013161312")</f>
        <v>14013161312</v>
      </c>
      <c r="B24" s="1" t="s">
        <v>304</v>
      </c>
      <c r="C24" s="1" t="s">
        <v>1128</v>
      </c>
      <c r="F24" s="1" t="s">
        <v>77</v>
      </c>
      <c r="G24" s="1" t="s">
        <v>124</v>
      </c>
      <c r="H24" s="1" t="s">
        <v>38</v>
      </c>
      <c r="I24" s="1" t="s">
        <v>39</v>
      </c>
      <c r="J24" s="1" t="s">
        <v>40</v>
      </c>
      <c r="K24" s="1" t="s">
        <v>305</v>
      </c>
      <c r="L24" s="1">
        <v>5</v>
      </c>
      <c r="M24" s="1">
        <v>3</v>
      </c>
      <c r="N24" s="1" t="s">
        <v>306</v>
      </c>
      <c r="O24" s="1" t="s">
        <v>81</v>
      </c>
      <c r="P24" s="1" t="s">
        <v>307</v>
      </c>
      <c r="Q24" s="1" t="s">
        <v>308</v>
      </c>
      <c r="R24" s="1" t="s">
        <v>309</v>
      </c>
      <c r="S24" s="1" t="s">
        <v>306</v>
      </c>
      <c r="T24" s="1" t="s">
        <v>47</v>
      </c>
      <c r="U24" s="1" t="s">
        <v>85</v>
      </c>
      <c r="V24" s="1" t="s">
        <v>86</v>
      </c>
      <c r="W24" s="1" t="s">
        <v>310</v>
      </c>
      <c r="X24" s="1" t="s">
        <v>50</v>
      </c>
      <c r="Y24" s="1" t="s">
        <v>51</v>
      </c>
      <c r="Z24" s="1" t="s">
        <v>311</v>
      </c>
      <c r="AA24" s="1" t="s">
        <v>312</v>
      </c>
      <c r="AC24" s="1" t="s">
        <v>54</v>
      </c>
      <c r="AD24" s="1" t="s">
        <v>55</v>
      </c>
      <c r="AF24" s="1" t="s">
        <v>56</v>
      </c>
      <c r="AG24" s="1" t="s">
        <v>57</v>
      </c>
      <c r="AJ24" s="1" t="s">
        <v>58</v>
      </c>
      <c r="AK24" s="1" t="s">
        <v>73</v>
      </c>
      <c r="AL24" s="1" t="s">
        <v>313</v>
      </c>
      <c r="AM24" s="1" t="s">
        <v>314</v>
      </c>
    </row>
    <row r="25" spans="1:39" x14ac:dyDescent="0.3">
      <c r="A25" s="1" t="str">
        <f>HYPERLINK("https://hsdes.intel.com/resource/14013162374","14013162374")</f>
        <v>14013162374</v>
      </c>
      <c r="B25" s="1" t="s">
        <v>315</v>
      </c>
      <c r="C25" s="1" t="s">
        <v>1128</v>
      </c>
      <c r="F25" s="1" t="s">
        <v>48</v>
      </c>
      <c r="G25" s="1" t="s">
        <v>124</v>
      </c>
      <c r="H25" s="1" t="s">
        <v>38</v>
      </c>
      <c r="I25" s="1" t="s">
        <v>39</v>
      </c>
      <c r="J25" s="1" t="s">
        <v>40</v>
      </c>
      <c r="K25" s="1" t="s">
        <v>180</v>
      </c>
      <c r="L25" s="1">
        <v>15</v>
      </c>
      <c r="M25" s="1">
        <v>10</v>
      </c>
      <c r="N25" s="1" t="s">
        <v>316</v>
      </c>
      <c r="O25" s="1" t="s">
        <v>251</v>
      </c>
      <c r="P25" s="1" t="s">
        <v>317</v>
      </c>
      <c r="Q25" s="1" t="s">
        <v>318</v>
      </c>
      <c r="R25" s="1" t="s">
        <v>319</v>
      </c>
      <c r="S25" s="1" t="s">
        <v>316</v>
      </c>
      <c r="T25" s="1" t="s">
        <v>47</v>
      </c>
      <c r="V25" s="1" t="s">
        <v>255</v>
      </c>
      <c r="W25" s="1" t="s">
        <v>320</v>
      </c>
      <c r="X25" s="1" t="s">
        <v>50</v>
      </c>
      <c r="Y25" s="1" t="s">
        <v>173</v>
      </c>
      <c r="Z25" s="1" t="s">
        <v>321</v>
      </c>
      <c r="AA25" s="1" t="s">
        <v>322</v>
      </c>
      <c r="AC25" s="1" t="s">
        <v>54</v>
      </c>
      <c r="AD25" s="1" t="s">
        <v>55</v>
      </c>
      <c r="AF25" s="1" t="s">
        <v>56</v>
      </c>
      <c r="AG25" s="1" t="s">
        <v>72</v>
      </c>
      <c r="AJ25" s="1" t="s">
        <v>58</v>
      </c>
      <c r="AK25" s="1" t="s">
        <v>73</v>
      </c>
      <c r="AL25" s="1" t="s">
        <v>323</v>
      </c>
      <c r="AM25" s="1" t="s">
        <v>324</v>
      </c>
    </row>
    <row r="26" spans="1:39" x14ac:dyDescent="0.3">
      <c r="A26" s="1" t="str">
        <f>HYPERLINK("https://hsdes.intel.com/resource/14013162379","14013162379")</f>
        <v>14013162379</v>
      </c>
      <c r="B26" s="1" t="s">
        <v>325</v>
      </c>
      <c r="C26" s="1" t="s">
        <v>1128</v>
      </c>
      <c r="F26" s="1" t="s">
        <v>48</v>
      </c>
      <c r="G26" s="1" t="s">
        <v>124</v>
      </c>
      <c r="H26" s="1" t="s">
        <v>38</v>
      </c>
      <c r="I26" s="1" t="s">
        <v>39</v>
      </c>
      <c r="J26" s="1" t="s">
        <v>40</v>
      </c>
      <c r="K26" s="1" t="s">
        <v>180</v>
      </c>
      <c r="L26" s="1">
        <v>15</v>
      </c>
      <c r="M26" s="1">
        <v>10</v>
      </c>
      <c r="N26" s="1" t="s">
        <v>326</v>
      </c>
      <c r="O26" s="1" t="s">
        <v>251</v>
      </c>
      <c r="P26" s="1" t="s">
        <v>317</v>
      </c>
      <c r="Q26" s="1" t="s">
        <v>286</v>
      </c>
      <c r="R26" s="1" t="s">
        <v>319</v>
      </c>
      <c r="S26" s="1" t="s">
        <v>326</v>
      </c>
      <c r="T26" s="1" t="s">
        <v>47</v>
      </c>
      <c r="V26" s="1" t="s">
        <v>255</v>
      </c>
      <c r="W26" s="1" t="s">
        <v>327</v>
      </c>
      <c r="X26" s="1" t="s">
        <v>50</v>
      </c>
      <c r="Y26" s="1" t="s">
        <v>173</v>
      </c>
      <c r="Z26" s="1" t="s">
        <v>321</v>
      </c>
      <c r="AA26" s="1" t="s">
        <v>322</v>
      </c>
      <c r="AC26" s="1" t="s">
        <v>54</v>
      </c>
      <c r="AD26" s="1" t="s">
        <v>55</v>
      </c>
      <c r="AF26" s="1" t="s">
        <v>56</v>
      </c>
      <c r="AG26" s="1" t="s">
        <v>72</v>
      </c>
      <c r="AJ26" s="1" t="s">
        <v>58</v>
      </c>
      <c r="AK26" s="1" t="s">
        <v>73</v>
      </c>
      <c r="AL26" s="1" t="s">
        <v>328</v>
      </c>
      <c r="AM26" s="1" t="s">
        <v>329</v>
      </c>
    </row>
    <row r="27" spans="1:39" x14ac:dyDescent="0.3">
      <c r="A27" s="1" t="str">
        <f>HYPERLINK("https://hsdes.intel.com/resource/14013163310","14013163310")</f>
        <v>14013163310</v>
      </c>
      <c r="B27" s="1" t="s">
        <v>331</v>
      </c>
      <c r="C27" s="1" t="s">
        <v>1128</v>
      </c>
      <c r="F27" s="1" t="s">
        <v>77</v>
      </c>
      <c r="G27" s="1" t="s">
        <v>124</v>
      </c>
      <c r="H27" s="1" t="s">
        <v>38</v>
      </c>
      <c r="I27" s="1" t="s">
        <v>39</v>
      </c>
      <c r="J27" s="1" t="s">
        <v>40</v>
      </c>
      <c r="K27" s="1" t="s">
        <v>305</v>
      </c>
      <c r="L27" s="1">
        <v>15</v>
      </c>
      <c r="M27" s="1">
        <v>10</v>
      </c>
      <c r="N27" s="1" t="s">
        <v>332</v>
      </c>
      <c r="O27" s="1" t="s">
        <v>81</v>
      </c>
      <c r="P27" s="1" t="s">
        <v>333</v>
      </c>
      <c r="Q27" s="1" t="s">
        <v>95</v>
      </c>
      <c r="R27" s="1" t="s">
        <v>334</v>
      </c>
      <c r="S27" s="1" t="s">
        <v>332</v>
      </c>
      <c r="T27" s="1" t="s">
        <v>163</v>
      </c>
      <c r="U27" s="1" t="s">
        <v>85</v>
      </c>
      <c r="V27" s="1" t="s">
        <v>86</v>
      </c>
      <c r="W27" s="1" t="s">
        <v>335</v>
      </c>
      <c r="X27" s="1" t="s">
        <v>50</v>
      </c>
      <c r="Y27" s="1" t="s">
        <v>223</v>
      </c>
      <c r="Z27" s="1" t="s">
        <v>134</v>
      </c>
      <c r="AA27" s="1" t="s">
        <v>336</v>
      </c>
      <c r="AC27" s="1" t="s">
        <v>54</v>
      </c>
      <c r="AD27" s="1" t="s">
        <v>55</v>
      </c>
      <c r="AF27" s="1" t="s">
        <v>56</v>
      </c>
      <c r="AG27" s="1" t="s">
        <v>57</v>
      </c>
      <c r="AJ27" s="1" t="s">
        <v>58</v>
      </c>
      <c r="AK27" s="1" t="s">
        <v>73</v>
      </c>
      <c r="AL27" s="1" t="s">
        <v>337</v>
      </c>
      <c r="AM27" s="1" t="s">
        <v>338</v>
      </c>
    </row>
    <row r="28" spans="1:39" x14ac:dyDescent="0.3">
      <c r="A28" s="2" t="str">
        <f>HYPERLINK("https://hsdes.intel.com/resource/14013165299","14013165299")</f>
        <v>14013165299</v>
      </c>
      <c r="B28" s="1" t="s">
        <v>339</v>
      </c>
      <c r="C28" s="1" t="s">
        <v>1128</v>
      </c>
      <c r="F28" s="1" t="s">
        <v>77</v>
      </c>
      <c r="G28" s="1" t="s">
        <v>124</v>
      </c>
      <c r="H28" s="1" t="s">
        <v>38</v>
      </c>
      <c r="I28" s="1" t="s">
        <v>39</v>
      </c>
      <c r="J28" s="1" t="s">
        <v>40</v>
      </c>
      <c r="K28" s="1" t="s">
        <v>205</v>
      </c>
      <c r="L28" s="1">
        <v>45</v>
      </c>
      <c r="M28" s="1">
        <v>10</v>
      </c>
      <c r="N28" s="1" t="s">
        <v>340</v>
      </c>
      <c r="O28" s="1" t="s">
        <v>81</v>
      </c>
      <c r="P28" s="1" t="s">
        <v>341</v>
      </c>
      <c r="Q28" s="1" t="s">
        <v>342</v>
      </c>
      <c r="R28" s="1">
        <v>14011238041</v>
      </c>
      <c r="S28" s="1" t="s">
        <v>340</v>
      </c>
      <c r="T28" s="1" t="s">
        <v>47</v>
      </c>
      <c r="U28" s="1" t="s">
        <v>85</v>
      </c>
      <c r="V28" s="1" t="s">
        <v>86</v>
      </c>
      <c r="W28" s="1" t="s">
        <v>343</v>
      </c>
      <c r="X28" s="1" t="s">
        <v>50</v>
      </c>
      <c r="Y28" s="1" t="s">
        <v>133</v>
      </c>
      <c r="Z28" s="1" t="s">
        <v>344</v>
      </c>
      <c r="AA28" s="1" t="s">
        <v>345</v>
      </c>
      <c r="AC28" s="1" t="s">
        <v>54</v>
      </c>
      <c r="AD28" s="1" t="s">
        <v>55</v>
      </c>
      <c r="AF28" s="1" t="s">
        <v>56</v>
      </c>
      <c r="AG28" s="1" t="s">
        <v>57</v>
      </c>
      <c r="AJ28" s="1" t="s">
        <v>58</v>
      </c>
      <c r="AK28" s="1" t="s">
        <v>73</v>
      </c>
      <c r="AL28" s="1" t="s">
        <v>339</v>
      </c>
      <c r="AM28" s="1" t="s">
        <v>346</v>
      </c>
    </row>
    <row r="29" spans="1:39" x14ac:dyDescent="0.3">
      <c r="A29" s="1" t="str">
        <f>HYPERLINK("https://hsdes.intel.com/resource/14013169069","14013169069")</f>
        <v>14013169069</v>
      </c>
      <c r="B29" s="1" t="s">
        <v>347</v>
      </c>
      <c r="C29" s="1" t="s">
        <v>1128</v>
      </c>
      <c r="F29" s="1" t="s">
        <v>179</v>
      </c>
      <c r="G29" s="1" t="s">
        <v>37</v>
      </c>
      <c r="H29" s="1" t="s">
        <v>38</v>
      </c>
      <c r="I29" s="1" t="s">
        <v>39</v>
      </c>
      <c r="J29" s="1" t="s">
        <v>40</v>
      </c>
      <c r="K29" s="1" t="s">
        <v>348</v>
      </c>
      <c r="L29" s="1">
        <v>60</v>
      </c>
      <c r="M29" s="1">
        <v>35</v>
      </c>
      <c r="N29" s="1" t="s">
        <v>349</v>
      </c>
      <c r="O29" s="1" t="s">
        <v>350</v>
      </c>
      <c r="P29" s="1" t="s">
        <v>351</v>
      </c>
      <c r="Q29" s="1" t="s">
        <v>352</v>
      </c>
      <c r="R29" s="1" t="s">
        <v>353</v>
      </c>
      <c r="S29" s="1" t="s">
        <v>349</v>
      </c>
      <c r="T29" s="1" t="s">
        <v>47</v>
      </c>
      <c r="V29" s="1" t="s">
        <v>179</v>
      </c>
      <c r="W29" s="1" t="s">
        <v>354</v>
      </c>
      <c r="X29" s="1" t="s">
        <v>50</v>
      </c>
      <c r="Y29" s="1" t="s">
        <v>51</v>
      </c>
      <c r="Z29" s="1" t="s">
        <v>355</v>
      </c>
      <c r="AA29" s="1" t="s">
        <v>356</v>
      </c>
      <c r="AC29" s="1" t="s">
        <v>54</v>
      </c>
      <c r="AD29" s="1" t="s">
        <v>55</v>
      </c>
      <c r="AF29" s="1" t="s">
        <v>201</v>
      </c>
      <c r="AG29" s="1" t="s">
        <v>72</v>
      </c>
      <c r="AJ29" s="1" t="s">
        <v>58</v>
      </c>
      <c r="AK29" s="1" t="s">
        <v>73</v>
      </c>
      <c r="AL29" s="1" t="s">
        <v>357</v>
      </c>
      <c r="AM29" s="1" t="s">
        <v>358</v>
      </c>
    </row>
    <row r="30" spans="1:39" x14ac:dyDescent="0.3">
      <c r="A30" s="2" t="str">
        <f>HYPERLINK("https://hsdes.intel.com/resource/14013172845","14013172845")</f>
        <v>14013172845</v>
      </c>
      <c r="B30" s="1" t="s">
        <v>359</v>
      </c>
      <c r="C30" s="1" t="s">
        <v>1128</v>
      </c>
      <c r="F30" s="1" t="s">
        <v>48</v>
      </c>
      <c r="G30" s="1" t="s">
        <v>78</v>
      </c>
      <c r="H30" s="1" t="s">
        <v>38</v>
      </c>
      <c r="I30" s="1" t="s">
        <v>39</v>
      </c>
      <c r="J30" s="1" t="s">
        <v>40</v>
      </c>
      <c r="K30" s="1" t="s">
        <v>192</v>
      </c>
      <c r="L30" s="1">
        <v>20</v>
      </c>
      <c r="M30" s="1">
        <v>10</v>
      </c>
      <c r="N30" s="1" t="s">
        <v>360</v>
      </c>
      <c r="O30" s="1" t="s">
        <v>194</v>
      </c>
      <c r="P30" s="1" t="s">
        <v>361</v>
      </c>
      <c r="Q30" s="1" t="s">
        <v>362</v>
      </c>
      <c r="R30" s="1" t="s">
        <v>363</v>
      </c>
      <c r="S30" s="1" t="s">
        <v>360</v>
      </c>
      <c r="T30" s="1" t="s">
        <v>47</v>
      </c>
      <c r="V30" s="1" t="s">
        <v>48</v>
      </c>
      <c r="W30" s="1" t="s">
        <v>364</v>
      </c>
      <c r="X30" s="1" t="s">
        <v>50</v>
      </c>
      <c r="Y30" s="1" t="s">
        <v>51</v>
      </c>
      <c r="Z30" s="1" t="s">
        <v>365</v>
      </c>
      <c r="AA30" s="1" t="s">
        <v>366</v>
      </c>
      <c r="AC30" s="1" t="s">
        <v>54</v>
      </c>
      <c r="AD30" s="1" t="s">
        <v>55</v>
      </c>
      <c r="AF30" s="1" t="s">
        <v>56</v>
      </c>
      <c r="AG30" s="1" t="s">
        <v>72</v>
      </c>
      <c r="AJ30" s="1" t="s">
        <v>58</v>
      </c>
      <c r="AK30" s="1" t="s">
        <v>73</v>
      </c>
      <c r="AL30" s="1" t="s">
        <v>367</v>
      </c>
      <c r="AM30" s="1" t="s">
        <v>368</v>
      </c>
    </row>
    <row r="31" spans="1:39" x14ac:dyDescent="0.3">
      <c r="A31" s="2" t="str">
        <f>HYPERLINK("https://hsdes.intel.com/resource/14013173287","14013173287")</f>
        <v>14013173287</v>
      </c>
      <c r="B31" s="1" t="s">
        <v>369</v>
      </c>
      <c r="C31" s="1" t="s">
        <v>1128</v>
      </c>
      <c r="F31" s="1" t="s">
        <v>269</v>
      </c>
      <c r="G31" s="1" t="s">
        <v>37</v>
      </c>
      <c r="H31" s="1" t="s">
        <v>38</v>
      </c>
      <c r="I31" s="1" t="s">
        <v>39</v>
      </c>
      <c r="J31" s="1" t="s">
        <v>40</v>
      </c>
      <c r="K31" s="1" t="s">
        <v>370</v>
      </c>
      <c r="L31" s="1">
        <v>8</v>
      </c>
      <c r="M31" s="1">
        <v>4</v>
      </c>
      <c r="N31" s="1" t="s">
        <v>371</v>
      </c>
      <c r="O31" s="1" t="s">
        <v>272</v>
      </c>
      <c r="P31" s="1" t="s">
        <v>372</v>
      </c>
      <c r="Q31" s="1" t="s">
        <v>373</v>
      </c>
      <c r="R31" s="1" t="s">
        <v>374</v>
      </c>
      <c r="S31" s="1" t="s">
        <v>371</v>
      </c>
      <c r="T31" s="1" t="s">
        <v>47</v>
      </c>
      <c r="V31" s="1" t="s">
        <v>255</v>
      </c>
      <c r="W31" s="1" t="s">
        <v>375</v>
      </c>
      <c r="X31" s="1" t="s">
        <v>50</v>
      </c>
      <c r="Y31" s="1" t="s">
        <v>173</v>
      </c>
      <c r="Z31" s="1" t="s">
        <v>376</v>
      </c>
      <c r="AA31" s="1" t="s">
        <v>377</v>
      </c>
      <c r="AC31" s="1" t="s">
        <v>54</v>
      </c>
      <c r="AD31" s="1" t="s">
        <v>55</v>
      </c>
      <c r="AF31" s="1" t="s">
        <v>56</v>
      </c>
      <c r="AG31" s="1" t="s">
        <v>57</v>
      </c>
      <c r="AJ31" s="1" t="s">
        <v>58</v>
      </c>
      <c r="AK31" s="1" t="s">
        <v>73</v>
      </c>
      <c r="AL31" s="1" t="s">
        <v>378</v>
      </c>
      <c r="AM31" s="1" t="s">
        <v>379</v>
      </c>
    </row>
    <row r="32" spans="1:39" x14ac:dyDescent="0.3">
      <c r="A32" s="1" t="str">
        <f>HYPERLINK("https://hsdes.intel.com/resource/14013175465","14013175465")</f>
        <v>14013175465</v>
      </c>
      <c r="B32" s="1" t="s">
        <v>380</v>
      </c>
      <c r="C32" s="1" t="s">
        <v>1128</v>
      </c>
      <c r="F32" s="1" t="s">
        <v>156</v>
      </c>
      <c r="G32" s="1" t="s">
        <v>37</v>
      </c>
      <c r="H32" s="1" t="s">
        <v>38</v>
      </c>
      <c r="I32" s="1" t="s">
        <v>39</v>
      </c>
      <c r="J32" s="1" t="s">
        <v>40</v>
      </c>
      <c r="K32" s="1" t="s">
        <v>64</v>
      </c>
      <c r="L32" s="1">
        <v>10</v>
      </c>
      <c r="M32" s="1">
        <v>6</v>
      </c>
      <c r="N32" s="1" t="s">
        <v>381</v>
      </c>
      <c r="O32" s="1" t="s">
        <v>159</v>
      </c>
      <c r="P32" s="1" t="s">
        <v>382</v>
      </c>
      <c r="Q32" s="1" t="s">
        <v>383</v>
      </c>
      <c r="R32" s="1" t="s">
        <v>384</v>
      </c>
      <c r="S32" s="1" t="s">
        <v>381</v>
      </c>
      <c r="T32" s="1" t="s">
        <v>163</v>
      </c>
      <c r="U32" s="1" t="s">
        <v>385</v>
      </c>
      <c r="V32" s="1" t="s">
        <v>164</v>
      </c>
      <c r="W32" s="1" t="s">
        <v>386</v>
      </c>
      <c r="X32" s="1" t="s">
        <v>50</v>
      </c>
      <c r="Y32" s="1" t="s">
        <v>51</v>
      </c>
      <c r="Z32" s="1" t="s">
        <v>387</v>
      </c>
      <c r="AA32" s="1" t="s">
        <v>345</v>
      </c>
      <c r="AC32" s="1" t="s">
        <v>54</v>
      </c>
      <c r="AD32" s="1" t="s">
        <v>55</v>
      </c>
      <c r="AF32" s="1" t="s">
        <v>56</v>
      </c>
      <c r="AG32" s="1" t="s">
        <v>57</v>
      </c>
      <c r="AJ32" s="1" t="s">
        <v>58</v>
      </c>
      <c r="AK32" s="1" t="s">
        <v>73</v>
      </c>
      <c r="AL32" s="1" t="s">
        <v>388</v>
      </c>
      <c r="AM32" s="1" t="s">
        <v>389</v>
      </c>
    </row>
    <row r="33" spans="1:39" x14ac:dyDescent="0.3">
      <c r="A33" s="1" t="str">
        <f>HYPERLINK("https://hsdes.intel.com/resource/14013175871","14013175871")</f>
        <v>14013175871</v>
      </c>
      <c r="B33" s="1" t="s">
        <v>390</v>
      </c>
      <c r="C33" s="1" t="s">
        <v>1128</v>
      </c>
      <c r="F33" s="1" t="s">
        <v>179</v>
      </c>
      <c r="G33" s="1" t="s">
        <v>391</v>
      </c>
      <c r="H33" s="1" t="s">
        <v>38</v>
      </c>
      <c r="I33" s="1" t="s">
        <v>39</v>
      </c>
      <c r="J33" s="1" t="s">
        <v>40</v>
      </c>
      <c r="K33" s="1" t="s">
        <v>180</v>
      </c>
      <c r="L33" s="1">
        <v>30</v>
      </c>
      <c r="M33" s="1">
        <v>20</v>
      </c>
      <c r="N33" s="1" t="s">
        <v>392</v>
      </c>
      <c r="O33" s="1" t="s">
        <v>182</v>
      </c>
      <c r="P33" s="1" t="s">
        <v>393</v>
      </c>
      <c r="Q33" s="1" t="s">
        <v>394</v>
      </c>
      <c r="R33" s="1" t="s">
        <v>395</v>
      </c>
      <c r="S33" s="1" t="s">
        <v>392</v>
      </c>
      <c r="T33" s="1" t="s">
        <v>47</v>
      </c>
      <c r="V33" s="1" t="s">
        <v>179</v>
      </c>
      <c r="W33" s="1" t="s">
        <v>396</v>
      </c>
      <c r="X33" s="1" t="s">
        <v>50</v>
      </c>
      <c r="Y33" s="1" t="s">
        <v>133</v>
      </c>
      <c r="Z33" s="1" t="s">
        <v>397</v>
      </c>
      <c r="AA33" s="1" t="s">
        <v>99</v>
      </c>
      <c r="AC33" s="1" t="s">
        <v>54</v>
      </c>
      <c r="AD33" s="1" t="s">
        <v>55</v>
      </c>
      <c r="AF33" s="1" t="s">
        <v>213</v>
      </c>
      <c r="AG33" s="1" t="s">
        <v>72</v>
      </c>
      <c r="AJ33" s="1" t="s">
        <v>58</v>
      </c>
      <c r="AK33" s="1" t="s">
        <v>73</v>
      </c>
      <c r="AL33" s="1" t="s">
        <v>398</v>
      </c>
      <c r="AM33" s="1" t="s">
        <v>399</v>
      </c>
    </row>
    <row r="34" spans="1:39" x14ac:dyDescent="0.3">
      <c r="A34" s="2" t="str">
        <f>HYPERLINK("https://hsdes.intel.com/resource/14013176669","14013176669")</f>
        <v>14013176669</v>
      </c>
      <c r="B34" s="1" t="s">
        <v>400</v>
      </c>
      <c r="C34" s="1" t="s">
        <v>1128</v>
      </c>
      <c r="F34" s="1" t="s">
        <v>48</v>
      </c>
      <c r="G34" s="1" t="s">
        <v>113</v>
      </c>
      <c r="H34" s="1" t="s">
        <v>38</v>
      </c>
      <c r="I34" s="1" t="s">
        <v>39</v>
      </c>
      <c r="J34" s="1" t="s">
        <v>40</v>
      </c>
      <c r="K34" s="1" t="s">
        <v>192</v>
      </c>
      <c r="L34" s="1">
        <v>40</v>
      </c>
      <c r="M34" s="1">
        <v>35</v>
      </c>
      <c r="N34" s="1" t="s">
        <v>401</v>
      </c>
      <c r="O34" s="1" t="s">
        <v>194</v>
      </c>
      <c r="P34" s="1" t="s">
        <v>402</v>
      </c>
      <c r="Q34" s="1" t="s">
        <v>403</v>
      </c>
      <c r="R34" s="1" t="s">
        <v>404</v>
      </c>
      <c r="S34" s="1" t="s">
        <v>401</v>
      </c>
      <c r="T34" s="1" t="s">
        <v>47</v>
      </c>
      <c r="V34" s="1" t="s">
        <v>48</v>
      </c>
      <c r="W34" s="1" t="s">
        <v>405</v>
      </c>
      <c r="X34" s="1" t="s">
        <v>50</v>
      </c>
      <c r="Y34" s="1" t="s">
        <v>133</v>
      </c>
      <c r="Z34" s="1" t="s">
        <v>406</v>
      </c>
      <c r="AA34" s="1" t="s">
        <v>407</v>
      </c>
      <c r="AC34" s="1" t="s">
        <v>54</v>
      </c>
      <c r="AD34" s="1" t="s">
        <v>55</v>
      </c>
      <c r="AF34" s="1" t="s">
        <v>201</v>
      </c>
      <c r="AG34" s="1" t="s">
        <v>72</v>
      </c>
      <c r="AJ34" s="1" t="s">
        <v>58</v>
      </c>
      <c r="AK34" s="1" t="s">
        <v>73</v>
      </c>
      <c r="AL34" s="1" t="s">
        <v>408</v>
      </c>
      <c r="AM34" s="1" t="s">
        <v>409</v>
      </c>
    </row>
    <row r="35" spans="1:39" x14ac:dyDescent="0.3">
      <c r="A35" s="1" t="str">
        <f>HYPERLINK("https://hsdes.intel.com/resource/14013176711","14013176711")</f>
        <v>14013176711</v>
      </c>
      <c r="B35" s="1" t="s">
        <v>410</v>
      </c>
      <c r="C35" s="1" t="s">
        <v>1128</v>
      </c>
      <c r="F35" s="1" t="s">
        <v>36</v>
      </c>
      <c r="G35" s="1" t="s">
        <v>63</v>
      </c>
      <c r="H35" s="1" t="s">
        <v>38</v>
      </c>
      <c r="I35" s="1" t="s">
        <v>39</v>
      </c>
      <c r="J35" s="1" t="s">
        <v>40</v>
      </c>
      <c r="K35" s="1" t="s">
        <v>64</v>
      </c>
      <c r="L35" s="1">
        <v>8</v>
      </c>
      <c r="M35" s="1">
        <v>5</v>
      </c>
      <c r="N35" s="1" t="s">
        <v>411</v>
      </c>
      <c r="O35" s="1" t="s">
        <v>66</v>
      </c>
      <c r="P35" s="1" t="s">
        <v>412</v>
      </c>
      <c r="Q35" s="1" t="s">
        <v>45</v>
      </c>
      <c r="R35" s="1" t="s">
        <v>413</v>
      </c>
      <c r="S35" s="1" t="s">
        <v>411</v>
      </c>
      <c r="T35" s="1" t="s">
        <v>47</v>
      </c>
      <c r="V35" s="1" t="s">
        <v>48</v>
      </c>
      <c r="W35" s="1" t="s">
        <v>414</v>
      </c>
      <c r="X35" s="1" t="s">
        <v>50</v>
      </c>
      <c r="Y35" s="1" t="s">
        <v>51</v>
      </c>
      <c r="Z35" s="1" t="s">
        <v>415</v>
      </c>
      <c r="AA35" s="1" t="s">
        <v>416</v>
      </c>
      <c r="AC35" s="1" t="s">
        <v>54</v>
      </c>
      <c r="AD35" s="1" t="s">
        <v>55</v>
      </c>
      <c r="AF35" s="1" t="s">
        <v>56</v>
      </c>
      <c r="AG35" s="1" t="s">
        <v>57</v>
      </c>
      <c r="AJ35" s="1" t="s">
        <v>58</v>
      </c>
      <c r="AK35" s="1" t="s">
        <v>73</v>
      </c>
      <c r="AL35" s="1" t="s">
        <v>417</v>
      </c>
      <c r="AM35" s="1" t="s">
        <v>418</v>
      </c>
    </row>
    <row r="36" spans="1:39" x14ac:dyDescent="0.3">
      <c r="A36" s="2" t="str">
        <f>HYPERLINK("https://hsdes.intel.com/resource/14013176955","14013176955")</f>
        <v>14013176955</v>
      </c>
      <c r="B36" s="1" t="s">
        <v>419</v>
      </c>
      <c r="C36" s="1" t="s">
        <v>1128</v>
      </c>
      <c r="F36" s="1" t="s">
        <v>179</v>
      </c>
      <c r="G36" s="1" t="s">
        <v>124</v>
      </c>
      <c r="H36" s="1" t="s">
        <v>38</v>
      </c>
      <c r="I36" s="1" t="s">
        <v>39</v>
      </c>
      <c r="J36" s="1" t="s">
        <v>40</v>
      </c>
      <c r="K36" s="1" t="s">
        <v>180</v>
      </c>
      <c r="L36" s="1">
        <v>45</v>
      </c>
      <c r="M36" s="1">
        <v>20</v>
      </c>
      <c r="N36" s="1" t="s">
        <v>420</v>
      </c>
      <c r="O36" s="1" t="s">
        <v>182</v>
      </c>
      <c r="P36" s="1" t="s">
        <v>421</v>
      </c>
      <c r="Q36" s="1" t="s">
        <v>422</v>
      </c>
      <c r="R36" s="1" t="s">
        <v>423</v>
      </c>
      <c r="S36" s="1" t="s">
        <v>420</v>
      </c>
      <c r="T36" s="1" t="s">
        <v>163</v>
      </c>
      <c r="V36" s="1" t="s">
        <v>179</v>
      </c>
      <c r="W36" s="1" t="s">
        <v>424</v>
      </c>
      <c r="X36" s="1" t="s">
        <v>50</v>
      </c>
      <c r="Y36" s="1" t="s">
        <v>133</v>
      </c>
      <c r="Z36" s="1" t="s">
        <v>425</v>
      </c>
      <c r="AA36" s="1" t="s">
        <v>426</v>
      </c>
      <c r="AC36" s="1" t="s">
        <v>54</v>
      </c>
      <c r="AD36" s="1" t="s">
        <v>55</v>
      </c>
      <c r="AF36" s="1" t="s">
        <v>213</v>
      </c>
      <c r="AG36" s="1" t="s">
        <v>72</v>
      </c>
      <c r="AJ36" s="1" t="s">
        <v>58</v>
      </c>
      <c r="AK36" s="1" t="s">
        <v>73</v>
      </c>
      <c r="AL36" s="1" t="s">
        <v>427</v>
      </c>
      <c r="AM36" s="1" t="s">
        <v>428</v>
      </c>
    </row>
    <row r="37" spans="1:39" x14ac:dyDescent="0.3">
      <c r="A37" s="2" t="str">
        <f>HYPERLINK("https://hsdes.intel.com/resource/14013177183","14013177183")</f>
        <v>14013177183</v>
      </c>
      <c r="B37" s="1" t="s">
        <v>429</v>
      </c>
      <c r="C37" s="1" t="s">
        <v>1128</v>
      </c>
      <c r="F37" s="1" t="s">
        <v>179</v>
      </c>
      <c r="G37" s="1" t="s">
        <v>113</v>
      </c>
      <c r="H37" s="1" t="s">
        <v>38</v>
      </c>
      <c r="I37" s="1" t="s">
        <v>39</v>
      </c>
      <c r="J37" s="1" t="s">
        <v>40</v>
      </c>
      <c r="K37" s="1" t="s">
        <v>430</v>
      </c>
      <c r="L37" s="1">
        <v>30</v>
      </c>
      <c r="M37" s="1">
        <v>28</v>
      </c>
      <c r="N37" s="1" t="s">
        <v>431</v>
      </c>
      <c r="O37" s="1" t="s">
        <v>182</v>
      </c>
      <c r="P37" s="1" t="s">
        <v>432</v>
      </c>
      <c r="Q37" s="1" t="s">
        <v>433</v>
      </c>
      <c r="R37" s="1" t="s">
        <v>434</v>
      </c>
      <c r="S37" s="1" t="s">
        <v>431</v>
      </c>
      <c r="T37" s="1" t="s">
        <v>163</v>
      </c>
      <c r="V37" s="1" t="s">
        <v>179</v>
      </c>
      <c r="W37" s="1" t="s">
        <v>435</v>
      </c>
      <c r="X37" s="1" t="s">
        <v>50</v>
      </c>
      <c r="Y37" s="1" t="s">
        <v>133</v>
      </c>
      <c r="Z37" s="1" t="s">
        <v>436</v>
      </c>
      <c r="AA37" s="1" t="s">
        <v>437</v>
      </c>
      <c r="AC37" s="1" t="s">
        <v>54</v>
      </c>
      <c r="AD37" s="1" t="s">
        <v>55</v>
      </c>
      <c r="AF37" s="1" t="s">
        <v>201</v>
      </c>
      <c r="AG37" s="1" t="s">
        <v>72</v>
      </c>
      <c r="AJ37" s="1" t="s">
        <v>58</v>
      </c>
      <c r="AK37" s="1" t="s">
        <v>73</v>
      </c>
      <c r="AL37" s="1" t="s">
        <v>438</v>
      </c>
      <c r="AM37" s="1" t="s">
        <v>439</v>
      </c>
    </row>
    <row r="38" spans="1:39" x14ac:dyDescent="0.3">
      <c r="A38" s="2" t="str">
        <f>HYPERLINK("https://hsdes.intel.com/resource/14013177242","14013177242")</f>
        <v>14013177242</v>
      </c>
      <c r="B38" s="1" t="s">
        <v>440</v>
      </c>
      <c r="C38" s="1" t="s">
        <v>1128</v>
      </c>
      <c r="F38" s="1" t="s">
        <v>179</v>
      </c>
      <c r="G38" s="1" t="s">
        <v>124</v>
      </c>
      <c r="H38" s="1" t="s">
        <v>38</v>
      </c>
      <c r="I38" s="1" t="s">
        <v>39</v>
      </c>
      <c r="J38" s="1" t="s">
        <v>40</v>
      </c>
      <c r="K38" s="1" t="s">
        <v>441</v>
      </c>
      <c r="L38" s="1">
        <v>20</v>
      </c>
      <c r="M38" s="1">
        <v>15</v>
      </c>
      <c r="N38" s="1" t="s">
        <v>442</v>
      </c>
      <c r="O38" s="1" t="s">
        <v>182</v>
      </c>
      <c r="P38" s="1" t="s">
        <v>443</v>
      </c>
      <c r="Q38" s="1" t="s">
        <v>444</v>
      </c>
      <c r="R38" s="1" t="s">
        <v>445</v>
      </c>
      <c r="S38" s="1" t="s">
        <v>442</v>
      </c>
      <c r="T38" s="1" t="s">
        <v>163</v>
      </c>
      <c r="V38" s="1" t="s">
        <v>179</v>
      </c>
      <c r="W38" s="1" t="s">
        <v>446</v>
      </c>
      <c r="X38" s="1" t="s">
        <v>50</v>
      </c>
      <c r="Y38" s="1" t="s">
        <v>51</v>
      </c>
      <c r="Z38" s="1" t="s">
        <v>447</v>
      </c>
      <c r="AA38" s="1" t="s">
        <v>448</v>
      </c>
      <c r="AC38" s="1" t="s">
        <v>54</v>
      </c>
      <c r="AD38" s="1" t="s">
        <v>212</v>
      </c>
      <c r="AF38" s="1" t="s">
        <v>213</v>
      </c>
      <c r="AG38" s="1" t="s">
        <v>72</v>
      </c>
      <c r="AJ38" s="1" t="s">
        <v>58</v>
      </c>
      <c r="AK38" s="1" t="s">
        <v>73</v>
      </c>
      <c r="AL38" s="1" t="s">
        <v>440</v>
      </c>
      <c r="AM38" s="1" t="s">
        <v>449</v>
      </c>
    </row>
    <row r="39" spans="1:39" x14ac:dyDescent="0.3">
      <c r="A39" s="2" t="str">
        <f>HYPERLINK("https://hsdes.intel.com/resource/14013177245","14013177245")</f>
        <v>14013177245</v>
      </c>
      <c r="B39" s="1" t="s">
        <v>450</v>
      </c>
      <c r="C39" s="1" t="s">
        <v>1128</v>
      </c>
      <c r="F39" s="1" t="s">
        <v>179</v>
      </c>
      <c r="G39" s="1" t="s">
        <v>124</v>
      </c>
      <c r="H39" s="1" t="s">
        <v>38</v>
      </c>
      <c r="I39" s="1" t="s">
        <v>451</v>
      </c>
      <c r="J39" s="1" t="s">
        <v>40</v>
      </c>
      <c r="K39" s="1" t="s">
        <v>452</v>
      </c>
      <c r="L39" s="1">
        <v>20</v>
      </c>
      <c r="M39" s="1">
        <v>20</v>
      </c>
      <c r="N39" s="1" t="s">
        <v>453</v>
      </c>
      <c r="O39" s="1" t="s">
        <v>182</v>
      </c>
      <c r="P39" s="1" t="s">
        <v>454</v>
      </c>
      <c r="Q39" s="1" t="s">
        <v>444</v>
      </c>
      <c r="R39" s="1" t="s">
        <v>455</v>
      </c>
      <c r="S39" s="1" t="s">
        <v>453</v>
      </c>
      <c r="T39" s="1" t="s">
        <v>163</v>
      </c>
      <c r="V39" s="1" t="s">
        <v>179</v>
      </c>
      <c r="W39" s="1" t="s">
        <v>456</v>
      </c>
      <c r="X39" s="1" t="s">
        <v>50</v>
      </c>
      <c r="Y39" s="1" t="s">
        <v>133</v>
      </c>
      <c r="Z39" s="1" t="s">
        <v>457</v>
      </c>
      <c r="AA39" s="1" t="s">
        <v>458</v>
      </c>
      <c r="AC39" s="1" t="s">
        <v>54</v>
      </c>
      <c r="AD39" s="1" t="s">
        <v>55</v>
      </c>
      <c r="AF39" s="1" t="s">
        <v>213</v>
      </c>
      <c r="AG39" s="1" t="s">
        <v>72</v>
      </c>
      <c r="AJ39" s="1" t="s">
        <v>58</v>
      </c>
      <c r="AK39" s="1" t="s">
        <v>73</v>
      </c>
      <c r="AL39" s="1" t="s">
        <v>450</v>
      </c>
      <c r="AM39" s="1" t="s">
        <v>459</v>
      </c>
    </row>
    <row r="40" spans="1:39" x14ac:dyDescent="0.3">
      <c r="A40" s="1" t="str">
        <f>HYPERLINK("https://hsdes.intel.com/resource/14013177323","14013177323")</f>
        <v>14013177323</v>
      </c>
      <c r="B40" s="1" t="s">
        <v>460</v>
      </c>
      <c r="C40" s="1" t="s">
        <v>1128</v>
      </c>
      <c r="F40" s="1" t="s">
        <v>179</v>
      </c>
      <c r="G40" s="1" t="s">
        <v>461</v>
      </c>
      <c r="H40" s="1" t="s">
        <v>38</v>
      </c>
      <c r="I40" s="1" t="s">
        <v>39</v>
      </c>
      <c r="J40" s="1" t="s">
        <v>40</v>
      </c>
      <c r="K40" s="1" t="s">
        <v>462</v>
      </c>
      <c r="L40" s="1">
        <v>10</v>
      </c>
      <c r="M40" s="1">
        <v>5</v>
      </c>
      <c r="N40" s="1" t="s">
        <v>463</v>
      </c>
      <c r="O40" s="1" t="s">
        <v>182</v>
      </c>
      <c r="P40" s="1" t="s">
        <v>464</v>
      </c>
      <c r="Q40" s="1" t="s">
        <v>465</v>
      </c>
      <c r="R40" s="1" t="s">
        <v>466</v>
      </c>
      <c r="S40" s="1" t="s">
        <v>463</v>
      </c>
      <c r="T40" s="1" t="s">
        <v>163</v>
      </c>
      <c r="V40" s="1" t="s">
        <v>179</v>
      </c>
      <c r="W40" s="1" t="s">
        <v>467</v>
      </c>
      <c r="X40" s="1" t="s">
        <v>50</v>
      </c>
      <c r="Y40" s="1" t="s">
        <v>133</v>
      </c>
      <c r="Z40" s="1" t="s">
        <v>468</v>
      </c>
      <c r="AA40" s="1" t="s">
        <v>469</v>
      </c>
      <c r="AC40" s="1" t="s">
        <v>54</v>
      </c>
      <c r="AD40" s="1" t="s">
        <v>55</v>
      </c>
      <c r="AF40" s="1" t="s">
        <v>56</v>
      </c>
      <c r="AG40" s="1" t="s">
        <v>72</v>
      </c>
      <c r="AJ40" s="1" t="s">
        <v>470</v>
      </c>
      <c r="AK40" s="1" t="s">
        <v>59</v>
      </c>
      <c r="AL40" s="1" t="s">
        <v>471</v>
      </c>
      <c r="AM40" s="1" t="s">
        <v>472</v>
      </c>
    </row>
    <row r="41" spans="1:39" x14ac:dyDescent="0.3">
      <c r="A41" s="2" t="str">
        <f>HYPERLINK("https://hsdes.intel.com/resource/14013177940","14013177940")</f>
        <v>14013177940</v>
      </c>
      <c r="B41" s="1" t="s">
        <v>473</v>
      </c>
      <c r="C41" s="1" t="s">
        <v>1128</v>
      </c>
      <c r="F41" s="1" t="s">
        <v>156</v>
      </c>
      <c r="G41" s="1" t="s">
        <v>78</v>
      </c>
      <c r="H41" s="1" t="s">
        <v>38</v>
      </c>
      <c r="I41" s="1" t="s">
        <v>39</v>
      </c>
      <c r="J41" s="1" t="s">
        <v>40</v>
      </c>
      <c r="K41" s="1" t="s">
        <v>474</v>
      </c>
      <c r="L41" s="1">
        <v>5</v>
      </c>
      <c r="M41" s="1">
        <v>4</v>
      </c>
      <c r="N41" s="1" t="s">
        <v>475</v>
      </c>
      <c r="O41" s="1" t="s">
        <v>159</v>
      </c>
      <c r="P41" s="1" t="s">
        <v>476</v>
      </c>
      <c r="Q41" s="1" t="s">
        <v>477</v>
      </c>
      <c r="R41" s="1" t="s">
        <v>478</v>
      </c>
      <c r="S41" s="1" t="s">
        <v>475</v>
      </c>
      <c r="T41" s="1" t="s">
        <v>163</v>
      </c>
      <c r="U41" s="1" t="s">
        <v>385</v>
      </c>
      <c r="V41" s="1" t="s">
        <v>164</v>
      </c>
      <c r="W41" s="1" t="s">
        <v>479</v>
      </c>
      <c r="X41" s="1" t="s">
        <v>50</v>
      </c>
      <c r="Y41" s="1" t="s">
        <v>133</v>
      </c>
      <c r="Z41" s="1" t="s">
        <v>480</v>
      </c>
      <c r="AA41" s="1" t="s">
        <v>330</v>
      </c>
      <c r="AC41" s="1" t="s">
        <v>54</v>
      </c>
      <c r="AD41" s="1" t="s">
        <v>55</v>
      </c>
      <c r="AF41" s="1" t="s">
        <v>56</v>
      </c>
      <c r="AG41" s="1" t="s">
        <v>57</v>
      </c>
      <c r="AJ41" s="1" t="s">
        <v>58</v>
      </c>
      <c r="AK41" s="1" t="s">
        <v>73</v>
      </c>
      <c r="AL41" s="1" t="s">
        <v>481</v>
      </c>
      <c r="AM41" s="1" t="s">
        <v>482</v>
      </c>
    </row>
    <row r="42" spans="1:39" x14ac:dyDescent="0.3">
      <c r="A42" s="2" t="str">
        <f>HYPERLINK("https://hsdes.intel.com/resource/14013178212","14013178212")</f>
        <v>14013178212</v>
      </c>
      <c r="B42" s="1" t="s">
        <v>483</v>
      </c>
      <c r="C42" s="1" t="s">
        <v>1128</v>
      </c>
      <c r="F42" s="1" t="s">
        <v>179</v>
      </c>
      <c r="G42" s="1" t="s">
        <v>484</v>
      </c>
      <c r="H42" s="1" t="s">
        <v>38</v>
      </c>
      <c r="I42" s="1" t="s">
        <v>39</v>
      </c>
      <c r="J42" s="1" t="s">
        <v>40</v>
      </c>
      <c r="K42" s="1" t="s">
        <v>485</v>
      </c>
      <c r="L42" s="1">
        <v>20</v>
      </c>
      <c r="M42" s="1">
        <v>15</v>
      </c>
      <c r="N42" s="1" t="s">
        <v>486</v>
      </c>
      <c r="O42" s="1" t="s">
        <v>182</v>
      </c>
      <c r="P42" s="1" t="s">
        <v>487</v>
      </c>
      <c r="Q42" s="1" t="s">
        <v>488</v>
      </c>
      <c r="R42" s="1" t="s">
        <v>489</v>
      </c>
      <c r="S42" s="1" t="s">
        <v>486</v>
      </c>
      <c r="T42" s="1" t="s">
        <v>163</v>
      </c>
      <c r="V42" s="1" t="s">
        <v>179</v>
      </c>
      <c r="W42" s="1" t="s">
        <v>490</v>
      </c>
      <c r="X42" s="1" t="s">
        <v>50</v>
      </c>
      <c r="Y42" s="1" t="s">
        <v>133</v>
      </c>
      <c r="Z42" s="1" t="s">
        <v>491</v>
      </c>
      <c r="AA42" s="1" t="s">
        <v>492</v>
      </c>
      <c r="AC42" s="1" t="s">
        <v>54</v>
      </c>
      <c r="AD42" s="1" t="s">
        <v>55</v>
      </c>
      <c r="AF42" s="1" t="s">
        <v>213</v>
      </c>
      <c r="AG42" s="1" t="s">
        <v>72</v>
      </c>
      <c r="AJ42" s="1" t="s">
        <v>58</v>
      </c>
      <c r="AK42" s="1" t="s">
        <v>73</v>
      </c>
      <c r="AL42" s="1" t="s">
        <v>493</v>
      </c>
      <c r="AM42" s="1" t="s">
        <v>494</v>
      </c>
    </row>
    <row r="43" spans="1:39" x14ac:dyDescent="0.3">
      <c r="A43" s="2" t="str">
        <f>HYPERLINK("https://hsdes.intel.com/resource/14013179076","14013179076")</f>
        <v>14013179076</v>
      </c>
      <c r="B43" s="1" t="s">
        <v>495</v>
      </c>
      <c r="C43" s="1" t="s">
        <v>1128</v>
      </c>
      <c r="F43" s="1" t="s">
        <v>48</v>
      </c>
      <c r="G43" s="1" t="s">
        <v>124</v>
      </c>
      <c r="H43" s="1" t="s">
        <v>38</v>
      </c>
      <c r="I43" s="1" t="s">
        <v>39</v>
      </c>
      <c r="J43" s="1" t="s">
        <v>40</v>
      </c>
      <c r="K43" s="1" t="s">
        <v>496</v>
      </c>
      <c r="L43" s="1">
        <v>18</v>
      </c>
      <c r="M43" s="1">
        <v>14</v>
      </c>
      <c r="N43" s="1" t="s">
        <v>497</v>
      </c>
      <c r="O43" s="1" t="s">
        <v>251</v>
      </c>
      <c r="P43" s="1" t="s">
        <v>498</v>
      </c>
      <c r="Q43" s="1" t="s">
        <v>499</v>
      </c>
      <c r="R43" s="1" t="s">
        <v>500</v>
      </c>
      <c r="S43" s="1" t="s">
        <v>497</v>
      </c>
      <c r="T43" s="1" t="s">
        <v>163</v>
      </c>
      <c r="V43" s="1" t="s">
        <v>255</v>
      </c>
      <c r="W43" s="1" t="s">
        <v>501</v>
      </c>
      <c r="X43" s="1" t="s">
        <v>50</v>
      </c>
      <c r="Y43" s="1" t="s">
        <v>51</v>
      </c>
      <c r="Z43" s="1" t="s">
        <v>387</v>
      </c>
      <c r="AA43" s="1" t="s">
        <v>345</v>
      </c>
      <c r="AC43" s="1" t="s">
        <v>54</v>
      </c>
      <c r="AD43" s="1" t="s">
        <v>55</v>
      </c>
      <c r="AF43" s="1" t="s">
        <v>56</v>
      </c>
      <c r="AG43" s="1" t="s">
        <v>72</v>
      </c>
      <c r="AJ43" s="1" t="s">
        <v>58</v>
      </c>
      <c r="AK43" s="1" t="s">
        <v>73</v>
      </c>
      <c r="AL43" s="1" t="s">
        <v>502</v>
      </c>
      <c r="AM43" s="1" t="s">
        <v>503</v>
      </c>
    </row>
    <row r="44" spans="1:39" x14ac:dyDescent="0.3">
      <c r="A44" s="1" t="str">
        <f>HYPERLINK("https://hsdes.intel.com/resource/14013179082","14013179082")</f>
        <v>14013179082</v>
      </c>
      <c r="B44" s="1" t="s">
        <v>504</v>
      </c>
      <c r="C44" s="1" t="s">
        <v>1128</v>
      </c>
      <c r="F44" s="1" t="s">
        <v>48</v>
      </c>
      <c r="G44" s="1" t="s">
        <v>124</v>
      </c>
      <c r="H44" s="1" t="s">
        <v>38</v>
      </c>
      <c r="I44" s="1" t="s">
        <v>39</v>
      </c>
      <c r="J44" s="1" t="s">
        <v>40</v>
      </c>
      <c r="K44" s="1" t="s">
        <v>180</v>
      </c>
      <c r="L44" s="1">
        <v>30</v>
      </c>
      <c r="M44" s="1">
        <v>25</v>
      </c>
      <c r="N44" s="1" t="s">
        <v>505</v>
      </c>
      <c r="O44" s="1" t="s">
        <v>251</v>
      </c>
      <c r="P44" s="1" t="s">
        <v>506</v>
      </c>
      <c r="Q44" s="1" t="s">
        <v>507</v>
      </c>
      <c r="R44" s="1" t="s">
        <v>508</v>
      </c>
      <c r="S44" s="1" t="s">
        <v>505</v>
      </c>
      <c r="T44" s="1" t="s">
        <v>47</v>
      </c>
      <c r="V44" s="1" t="s">
        <v>255</v>
      </c>
      <c r="W44" s="1" t="s">
        <v>509</v>
      </c>
      <c r="X44" s="1" t="s">
        <v>50</v>
      </c>
      <c r="Y44" s="1" t="s">
        <v>133</v>
      </c>
      <c r="Z44" s="1" t="s">
        <v>387</v>
      </c>
      <c r="AA44" s="1" t="s">
        <v>345</v>
      </c>
      <c r="AC44" s="1" t="s">
        <v>54</v>
      </c>
      <c r="AD44" s="1" t="s">
        <v>55</v>
      </c>
      <c r="AF44" s="1" t="s">
        <v>201</v>
      </c>
      <c r="AG44" s="1" t="s">
        <v>72</v>
      </c>
      <c r="AJ44" s="1" t="s">
        <v>58</v>
      </c>
      <c r="AK44" s="1" t="s">
        <v>73</v>
      </c>
      <c r="AL44" s="1" t="s">
        <v>510</v>
      </c>
      <c r="AM44" s="1" t="s">
        <v>511</v>
      </c>
    </row>
    <row r="45" spans="1:39" x14ac:dyDescent="0.3">
      <c r="A45" s="1" t="str">
        <f>HYPERLINK("https://hsdes.intel.com/resource/14013179118","14013179118")</f>
        <v>14013179118</v>
      </c>
      <c r="B45" s="1" t="s">
        <v>512</v>
      </c>
      <c r="C45" s="1" t="s">
        <v>1128</v>
      </c>
      <c r="F45" s="1" t="s">
        <v>48</v>
      </c>
      <c r="G45" s="1" t="s">
        <v>124</v>
      </c>
      <c r="H45" s="1" t="s">
        <v>38</v>
      </c>
      <c r="I45" s="1" t="s">
        <v>39</v>
      </c>
      <c r="J45" s="1" t="s">
        <v>40</v>
      </c>
      <c r="K45" s="1" t="s">
        <v>485</v>
      </c>
      <c r="L45" s="1">
        <v>25</v>
      </c>
      <c r="M45" s="1">
        <v>20</v>
      </c>
      <c r="N45" s="1" t="s">
        <v>513</v>
      </c>
      <c r="O45" s="1" t="s">
        <v>251</v>
      </c>
      <c r="P45" s="1" t="s">
        <v>514</v>
      </c>
      <c r="Q45" s="1" t="s">
        <v>515</v>
      </c>
      <c r="R45" s="1" t="s">
        <v>516</v>
      </c>
      <c r="S45" s="1" t="s">
        <v>513</v>
      </c>
      <c r="T45" s="1" t="s">
        <v>47</v>
      </c>
      <c r="V45" s="1" t="s">
        <v>255</v>
      </c>
      <c r="W45" s="1" t="s">
        <v>517</v>
      </c>
      <c r="X45" s="1" t="s">
        <v>50</v>
      </c>
      <c r="Y45" s="1" t="s">
        <v>133</v>
      </c>
      <c r="Z45" s="1" t="s">
        <v>387</v>
      </c>
      <c r="AA45" s="1" t="s">
        <v>345</v>
      </c>
      <c r="AC45" s="1" t="s">
        <v>54</v>
      </c>
      <c r="AD45" s="1" t="s">
        <v>55</v>
      </c>
      <c r="AF45" s="1" t="s">
        <v>213</v>
      </c>
      <c r="AG45" s="1" t="s">
        <v>57</v>
      </c>
      <c r="AJ45" s="1" t="s">
        <v>58</v>
      </c>
      <c r="AK45" s="1" t="s">
        <v>73</v>
      </c>
      <c r="AL45" s="1" t="s">
        <v>518</v>
      </c>
      <c r="AM45" s="1" t="s">
        <v>519</v>
      </c>
    </row>
    <row r="46" spans="1:39" x14ac:dyDescent="0.3">
      <c r="A46" s="1" t="str">
        <f>HYPERLINK("https://hsdes.intel.com/resource/14013179160","14013179160")</f>
        <v>14013179160</v>
      </c>
      <c r="B46" s="1" t="s">
        <v>520</v>
      </c>
      <c r="C46" s="1" t="s">
        <v>1128</v>
      </c>
      <c r="F46" s="1" t="s">
        <v>156</v>
      </c>
      <c r="G46" s="1" t="s">
        <v>78</v>
      </c>
      <c r="H46" s="1" t="s">
        <v>38</v>
      </c>
      <c r="I46" s="1" t="s">
        <v>39</v>
      </c>
      <c r="J46" s="1" t="s">
        <v>40</v>
      </c>
      <c r="K46" s="1" t="s">
        <v>521</v>
      </c>
      <c r="L46" s="1">
        <v>60</v>
      </c>
      <c r="M46" s="1">
        <v>25</v>
      </c>
      <c r="N46" s="1" t="s">
        <v>522</v>
      </c>
      <c r="O46" s="1" t="s">
        <v>159</v>
      </c>
      <c r="P46" s="1" t="s">
        <v>523</v>
      </c>
      <c r="Q46" s="1" t="s">
        <v>524</v>
      </c>
      <c r="R46" s="1" t="s">
        <v>525</v>
      </c>
      <c r="S46" s="1" t="s">
        <v>522</v>
      </c>
      <c r="T46" s="1" t="s">
        <v>163</v>
      </c>
      <c r="U46" s="1" t="s">
        <v>385</v>
      </c>
      <c r="V46" s="1" t="s">
        <v>164</v>
      </c>
      <c r="W46" s="1" t="s">
        <v>526</v>
      </c>
      <c r="X46" s="1" t="s">
        <v>50</v>
      </c>
      <c r="Y46" s="1" t="s">
        <v>51</v>
      </c>
      <c r="Z46" s="1" t="s">
        <v>527</v>
      </c>
      <c r="AA46" s="1" t="s">
        <v>528</v>
      </c>
      <c r="AC46" s="1" t="s">
        <v>54</v>
      </c>
      <c r="AD46" s="1" t="s">
        <v>55</v>
      </c>
      <c r="AF46" s="1" t="s">
        <v>201</v>
      </c>
      <c r="AG46" s="1" t="s">
        <v>72</v>
      </c>
      <c r="AJ46" s="1" t="s">
        <v>58</v>
      </c>
      <c r="AK46" s="1" t="s">
        <v>529</v>
      </c>
      <c r="AL46" s="1" t="s">
        <v>530</v>
      </c>
      <c r="AM46" s="1" t="s">
        <v>531</v>
      </c>
    </row>
    <row r="47" spans="1:39" x14ac:dyDescent="0.3">
      <c r="A47" s="1" t="str">
        <f>HYPERLINK("https://hsdes.intel.com/resource/14013179223","14013179223")</f>
        <v>14013179223</v>
      </c>
      <c r="B47" s="1" t="s">
        <v>532</v>
      </c>
      <c r="C47" s="1" t="s">
        <v>1128</v>
      </c>
      <c r="F47" s="1" t="s">
        <v>36</v>
      </c>
      <c r="G47" s="1" t="s">
        <v>63</v>
      </c>
      <c r="H47" s="1" t="s">
        <v>38</v>
      </c>
      <c r="I47" s="1" t="s">
        <v>39</v>
      </c>
      <c r="J47" s="1" t="s">
        <v>40</v>
      </c>
      <c r="K47" s="1" t="s">
        <v>64</v>
      </c>
      <c r="L47" s="1">
        <v>8</v>
      </c>
      <c r="M47" s="1">
        <v>5</v>
      </c>
      <c r="N47" s="1" t="s">
        <v>533</v>
      </c>
      <c r="O47" s="1" t="s">
        <v>66</v>
      </c>
      <c r="P47" s="1" t="s">
        <v>534</v>
      </c>
      <c r="Q47" s="1" t="s">
        <v>45</v>
      </c>
      <c r="R47" s="1" t="s">
        <v>535</v>
      </c>
      <c r="S47" s="1" t="s">
        <v>533</v>
      </c>
      <c r="T47" s="1" t="s">
        <v>47</v>
      </c>
      <c r="V47" s="1" t="s">
        <v>48</v>
      </c>
      <c r="W47" s="1" t="s">
        <v>536</v>
      </c>
      <c r="X47" s="1" t="s">
        <v>50</v>
      </c>
      <c r="Y47" s="1" t="s">
        <v>51</v>
      </c>
      <c r="Z47" s="1" t="s">
        <v>537</v>
      </c>
      <c r="AA47" s="1" t="s">
        <v>53</v>
      </c>
      <c r="AC47" s="1" t="s">
        <v>54</v>
      </c>
      <c r="AD47" s="1" t="s">
        <v>55</v>
      </c>
      <c r="AF47" s="1" t="s">
        <v>56</v>
      </c>
      <c r="AG47" s="1" t="s">
        <v>57</v>
      </c>
      <c r="AJ47" s="1" t="s">
        <v>58</v>
      </c>
      <c r="AK47" s="1" t="s">
        <v>73</v>
      </c>
      <c r="AL47" s="1" t="s">
        <v>538</v>
      </c>
      <c r="AM47" s="1" t="s">
        <v>539</v>
      </c>
    </row>
    <row r="48" spans="1:39" x14ac:dyDescent="0.3">
      <c r="A48" s="2" t="str">
        <f>HYPERLINK("https://hsdes.intel.com/resource/14013179407","14013179407")</f>
        <v>14013179407</v>
      </c>
      <c r="B48" s="1" t="s">
        <v>540</v>
      </c>
      <c r="C48" s="1" t="s">
        <v>1128</v>
      </c>
      <c r="F48" s="1" t="s">
        <v>48</v>
      </c>
      <c r="G48" s="1" t="s">
        <v>124</v>
      </c>
      <c r="H48" s="1" t="s">
        <v>38</v>
      </c>
      <c r="I48" s="1" t="s">
        <v>39</v>
      </c>
      <c r="J48" s="1" t="s">
        <v>40</v>
      </c>
      <c r="K48" s="1" t="s">
        <v>180</v>
      </c>
      <c r="L48" s="1">
        <v>8</v>
      </c>
      <c r="M48" s="1">
        <v>6</v>
      </c>
      <c r="N48" s="1" t="s">
        <v>541</v>
      </c>
      <c r="O48" s="1" t="s">
        <v>251</v>
      </c>
      <c r="P48" s="1" t="s">
        <v>542</v>
      </c>
      <c r="Q48" s="1" t="s">
        <v>543</v>
      </c>
      <c r="R48" s="1" t="s">
        <v>544</v>
      </c>
      <c r="S48" s="1" t="s">
        <v>541</v>
      </c>
      <c r="T48" s="1" t="s">
        <v>163</v>
      </c>
      <c r="V48" s="1" t="s">
        <v>255</v>
      </c>
      <c r="W48" s="1" t="s">
        <v>545</v>
      </c>
      <c r="X48" s="1" t="s">
        <v>50</v>
      </c>
      <c r="Y48" s="1" t="s">
        <v>133</v>
      </c>
      <c r="Z48" s="1" t="s">
        <v>397</v>
      </c>
      <c r="AA48" s="1" t="s">
        <v>546</v>
      </c>
      <c r="AC48" s="1" t="s">
        <v>54</v>
      </c>
      <c r="AD48" s="1" t="s">
        <v>212</v>
      </c>
      <c r="AF48" s="1" t="s">
        <v>56</v>
      </c>
      <c r="AG48" s="1" t="s">
        <v>72</v>
      </c>
      <c r="AJ48" s="1" t="s">
        <v>58</v>
      </c>
      <c r="AK48" s="1" t="s">
        <v>73</v>
      </c>
      <c r="AL48" s="1" t="s">
        <v>547</v>
      </c>
      <c r="AM48" s="1" t="s">
        <v>548</v>
      </c>
    </row>
    <row r="49" spans="1:39" x14ac:dyDescent="0.3">
      <c r="A49" s="2" t="str">
        <f>HYPERLINK("https://hsdes.intel.com/resource/14013179427","14013179427")</f>
        <v>14013179427</v>
      </c>
      <c r="B49" s="1" t="s">
        <v>549</v>
      </c>
      <c r="C49" s="1" t="s">
        <v>1128</v>
      </c>
      <c r="F49" s="1" t="s">
        <v>48</v>
      </c>
      <c r="G49" s="1" t="s">
        <v>124</v>
      </c>
      <c r="H49" s="1" t="s">
        <v>38</v>
      </c>
      <c r="I49" s="1" t="s">
        <v>39</v>
      </c>
      <c r="J49" s="1" t="s">
        <v>40</v>
      </c>
      <c r="K49" s="1" t="s">
        <v>485</v>
      </c>
      <c r="L49" s="1">
        <v>8</v>
      </c>
      <c r="M49" s="1">
        <v>6</v>
      </c>
      <c r="N49" s="1" t="s">
        <v>550</v>
      </c>
      <c r="O49" s="1" t="s">
        <v>251</v>
      </c>
      <c r="P49" s="1" t="s">
        <v>551</v>
      </c>
      <c r="Q49" s="1" t="s">
        <v>552</v>
      </c>
      <c r="R49" s="1" t="s">
        <v>553</v>
      </c>
      <c r="S49" s="1" t="s">
        <v>550</v>
      </c>
      <c r="T49" s="1" t="s">
        <v>47</v>
      </c>
      <c r="V49" s="1" t="s">
        <v>255</v>
      </c>
      <c r="W49" s="1" t="s">
        <v>554</v>
      </c>
      <c r="X49" s="1" t="s">
        <v>50</v>
      </c>
      <c r="Y49" s="1" t="s">
        <v>223</v>
      </c>
      <c r="Z49" s="1" t="s">
        <v>555</v>
      </c>
      <c r="AA49" s="1" t="s">
        <v>556</v>
      </c>
      <c r="AC49" s="1" t="s">
        <v>54</v>
      </c>
      <c r="AD49" s="1" t="s">
        <v>279</v>
      </c>
      <c r="AF49" s="1" t="s">
        <v>56</v>
      </c>
      <c r="AG49" s="1" t="s">
        <v>72</v>
      </c>
      <c r="AJ49" s="1" t="s">
        <v>58</v>
      </c>
      <c r="AK49" s="1" t="s">
        <v>73</v>
      </c>
      <c r="AL49" s="1" t="s">
        <v>557</v>
      </c>
      <c r="AM49" s="1" t="s">
        <v>558</v>
      </c>
    </row>
    <row r="50" spans="1:39" x14ac:dyDescent="0.3">
      <c r="A50" s="2" t="str">
        <f>HYPERLINK("https://hsdes.intel.com/resource/14013179754","14013179754")</f>
        <v>14013179754</v>
      </c>
      <c r="B50" s="1" t="s">
        <v>559</v>
      </c>
      <c r="C50" s="1" t="s">
        <v>1128</v>
      </c>
      <c r="F50" s="1" t="s">
        <v>48</v>
      </c>
      <c r="G50" s="1" t="s">
        <v>124</v>
      </c>
      <c r="H50" s="1" t="s">
        <v>38</v>
      </c>
      <c r="I50" s="1" t="s">
        <v>39</v>
      </c>
      <c r="J50" s="1" t="s">
        <v>40</v>
      </c>
      <c r="K50" s="1" t="s">
        <v>485</v>
      </c>
      <c r="L50" s="1">
        <v>10</v>
      </c>
      <c r="M50" s="1">
        <v>7</v>
      </c>
      <c r="N50" s="1" t="s">
        <v>560</v>
      </c>
      <c r="O50" s="1" t="s">
        <v>251</v>
      </c>
      <c r="P50" s="1" t="s">
        <v>561</v>
      </c>
      <c r="Q50" s="1" t="s">
        <v>562</v>
      </c>
      <c r="R50" s="1" t="s">
        <v>563</v>
      </c>
      <c r="S50" s="1" t="s">
        <v>560</v>
      </c>
      <c r="T50" s="1" t="s">
        <v>47</v>
      </c>
      <c r="V50" s="1" t="s">
        <v>255</v>
      </c>
      <c r="W50" s="1" t="s">
        <v>564</v>
      </c>
      <c r="X50" s="1" t="s">
        <v>50</v>
      </c>
      <c r="Y50" s="1" t="s">
        <v>223</v>
      </c>
      <c r="Z50" s="1" t="s">
        <v>565</v>
      </c>
      <c r="AA50" s="1" t="s">
        <v>53</v>
      </c>
      <c r="AC50" s="1" t="s">
        <v>54</v>
      </c>
      <c r="AD50" s="1" t="s">
        <v>55</v>
      </c>
      <c r="AF50" s="1" t="s">
        <v>56</v>
      </c>
      <c r="AG50" s="1" t="s">
        <v>72</v>
      </c>
      <c r="AJ50" s="1" t="s">
        <v>566</v>
      </c>
      <c r="AK50" s="1" t="s">
        <v>73</v>
      </c>
      <c r="AL50" s="1" t="s">
        <v>567</v>
      </c>
      <c r="AM50" s="1" t="s">
        <v>568</v>
      </c>
    </row>
    <row r="51" spans="1:39" x14ac:dyDescent="0.3">
      <c r="A51" s="2" t="str">
        <f>HYPERLINK("https://hsdes.intel.com/resource/14013179977","14013179977")</f>
        <v>14013179977</v>
      </c>
      <c r="B51" s="1" t="s">
        <v>573</v>
      </c>
      <c r="C51" s="1" t="s">
        <v>1128</v>
      </c>
      <c r="F51" s="1" t="s">
        <v>36</v>
      </c>
      <c r="G51" s="1" t="s">
        <v>574</v>
      </c>
      <c r="H51" s="1" t="s">
        <v>38</v>
      </c>
      <c r="I51" s="1" t="s">
        <v>39</v>
      </c>
      <c r="J51" s="1" t="s">
        <v>40</v>
      </c>
      <c r="K51" s="1" t="s">
        <v>41</v>
      </c>
      <c r="L51" s="1">
        <v>5</v>
      </c>
      <c r="M51" s="1">
        <v>4</v>
      </c>
      <c r="N51" s="1" t="s">
        <v>575</v>
      </c>
      <c r="O51" s="1" t="s">
        <v>43</v>
      </c>
      <c r="P51" s="1" t="s">
        <v>576</v>
      </c>
      <c r="Q51" s="1" t="s">
        <v>577</v>
      </c>
      <c r="R51" s="1" t="s">
        <v>578</v>
      </c>
      <c r="S51" s="1" t="s">
        <v>575</v>
      </c>
      <c r="T51" s="1" t="s">
        <v>47</v>
      </c>
      <c r="V51" s="1" t="s">
        <v>48</v>
      </c>
      <c r="W51" s="1" t="s">
        <v>579</v>
      </c>
      <c r="X51" s="1" t="s">
        <v>50</v>
      </c>
      <c r="Y51" s="1" t="s">
        <v>133</v>
      </c>
      <c r="Z51" s="1" t="s">
        <v>580</v>
      </c>
      <c r="AA51" s="1" t="s">
        <v>53</v>
      </c>
      <c r="AC51" s="1" t="s">
        <v>54</v>
      </c>
      <c r="AD51" s="1" t="s">
        <v>55</v>
      </c>
      <c r="AF51" s="1" t="s">
        <v>56</v>
      </c>
      <c r="AG51" s="1" t="s">
        <v>72</v>
      </c>
      <c r="AJ51" s="1" t="s">
        <v>58</v>
      </c>
      <c r="AK51" s="1" t="s">
        <v>59</v>
      </c>
      <c r="AL51" s="1" t="s">
        <v>581</v>
      </c>
      <c r="AM51" s="1" t="s">
        <v>582</v>
      </c>
    </row>
    <row r="52" spans="1:39" x14ac:dyDescent="0.3">
      <c r="A52" s="2" t="str">
        <f>HYPERLINK("https://hsdes.intel.com/resource/14013180414","14013180414")</f>
        <v>14013180414</v>
      </c>
      <c r="B52" s="1" t="s">
        <v>583</v>
      </c>
      <c r="C52" s="1" t="s">
        <v>1128</v>
      </c>
      <c r="E52" s="1" t="s">
        <v>584</v>
      </c>
      <c r="F52" s="1" t="s">
        <v>123</v>
      </c>
      <c r="G52" s="1" t="s">
        <v>124</v>
      </c>
      <c r="H52" s="1" t="s">
        <v>38</v>
      </c>
      <c r="I52" s="1" t="s">
        <v>39</v>
      </c>
      <c r="J52" s="1" t="s">
        <v>40</v>
      </c>
      <c r="K52" s="1" t="s">
        <v>125</v>
      </c>
      <c r="L52" s="1">
        <v>8</v>
      </c>
      <c r="M52" s="1">
        <v>5</v>
      </c>
      <c r="N52" s="1" t="s">
        <v>585</v>
      </c>
      <c r="O52" s="1" t="s">
        <v>127</v>
      </c>
      <c r="P52" s="1" t="s">
        <v>586</v>
      </c>
      <c r="Q52" s="1" t="s">
        <v>587</v>
      </c>
      <c r="R52" s="1" t="s">
        <v>588</v>
      </c>
      <c r="S52" s="1" t="s">
        <v>585</v>
      </c>
      <c r="T52" s="1" t="s">
        <v>131</v>
      </c>
      <c r="V52" s="1" t="s">
        <v>123</v>
      </c>
      <c r="W52" s="1" t="s">
        <v>589</v>
      </c>
      <c r="X52" s="1" t="s">
        <v>50</v>
      </c>
      <c r="Y52" s="1" t="s">
        <v>51</v>
      </c>
      <c r="Z52" s="1" t="s">
        <v>590</v>
      </c>
      <c r="AA52" s="1" t="s">
        <v>591</v>
      </c>
      <c r="AC52" s="1" t="s">
        <v>54</v>
      </c>
      <c r="AD52" s="1" t="s">
        <v>55</v>
      </c>
      <c r="AF52" s="1" t="s">
        <v>56</v>
      </c>
      <c r="AG52" s="1" t="s">
        <v>57</v>
      </c>
      <c r="AJ52" s="1" t="s">
        <v>58</v>
      </c>
      <c r="AK52" s="1" t="s">
        <v>592</v>
      </c>
      <c r="AL52" s="1" t="s">
        <v>593</v>
      </c>
      <c r="AM52" s="1" t="s">
        <v>594</v>
      </c>
    </row>
    <row r="53" spans="1:39" x14ac:dyDescent="0.3">
      <c r="A53" s="1" t="str">
        <f>HYPERLINK("https://hsdes.intel.com/resource/14013180508","14013180508")</f>
        <v>14013180508</v>
      </c>
      <c r="B53" s="1" t="s">
        <v>595</v>
      </c>
      <c r="C53" s="1" t="s">
        <v>1128</v>
      </c>
      <c r="F53" s="1" t="s">
        <v>269</v>
      </c>
      <c r="G53" s="1" t="s">
        <v>124</v>
      </c>
      <c r="H53" s="1" t="s">
        <v>38</v>
      </c>
      <c r="I53" s="1" t="s">
        <v>39</v>
      </c>
      <c r="J53" s="1" t="s">
        <v>40</v>
      </c>
      <c r="K53" s="1" t="s">
        <v>64</v>
      </c>
      <c r="L53" s="1">
        <v>10</v>
      </c>
      <c r="M53" s="1">
        <v>5</v>
      </c>
      <c r="N53" s="1" t="s">
        <v>596</v>
      </c>
      <c r="O53" s="1" t="s">
        <v>272</v>
      </c>
      <c r="P53" s="1" t="s">
        <v>597</v>
      </c>
      <c r="Q53" s="1" t="s">
        <v>598</v>
      </c>
      <c r="R53" s="1" t="s">
        <v>599</v>
      </c>
      <c r="S53" s="1" t="s">
        <v>596</v>
      </c>
      <c r="T53" s="1" t="s">
        <v>47</v>
      </c>
      <c r="V53" s="1" t="s">
        <v>255</v>
      </c>
      <c r="W53" s="1" t="s">
        <v>600</v>
      </c>
      <c r="X53" s="1" t="s">
        <v>50</v>
      </c>
      <c r="Y53" s="1" t="s">
        <v>51</v>
      </c>
      <c r="Z53" s="1" t="s">
        <v>601</v>
      </c>
      <c r="AA53" s="1" t="s">
        <v>312</v>
      </c>
      <c r="AC53" s="1" t="s">
        <v>54</v>
      </c>
      <c r="AD53" s="1" t="s">
        <v>55</v>
      </c>
      <c r="AF53" s="1" t="s">
        <v>56</v>
      </c>
      <c r="AG53" s="1" t="s">
        <v>57</v>
      </c>
      <c r="AJ53" s="1" t="s">
        <v>58</v>
      </c>
      <c r="AK53" s="1" t="s">
        <v>73</v>
      </c>
      <c r="AL53" s="1" t="s">
        <v>595</v>
      </c>
      <c r="AM53" s="1" t="s">
        <v>602</v>
      </c>
    </row>
    <row r="54" spans="1:39" x14ac:dyDescent="0.3">
      <c r="A54" s="1" t="str">
        <f>HYPERLINK("https://hsdes.intel.com/resource/14013182314","14013182314")</f>
        <v>14013182314</v>
      </c>
      <c r="B54" s="1" t="s">
        <v>603</v>
      </c>
      <c r="C54" s="1" t="s">
        <v>1128</v>
      </c>
      <c r="F54" s="1" t="s">
        <v>179</v>
      </c>
      <c r="G54" s="1" t="s">
        <v>124</v>
      </c>
      <c r="H54" s="1" t="s">
        <v>38</v>
      </c>
      <c r="I54" s="1" t="s">
        <v>39</v>
      </c>
      <c r="J54" s="1" t="s">
        <v>40</v>
      </c>
      <c r="K54" s="1" t="s">
        <v>180</v>
      </c>
      <c r="L54" s="1">
        <v>6</v>
      </c>
      <c r="M54" s="1">
        <v>3</v>
      </c>
      <c r="N54" s="1" t="s">
        <v>604</v>
      </c>
      <c r="O54" s="1" t="s">
        <v>182</v>
      </c>
      <c r="P54" s="1" t="s">
        <v>605</v>
      </c>
      <c r="Q54" s="1" t="s">
        <v>606</v>
      </c>
      <c r="R54" s="1" t="s">
        <v>607</v>
      </c>
      <c r="S54" s="1" t="s">
        <v>604</v>
      </c>
      <c r="T54" s="1" t="s">
        <v>47</v>
      </c>
      <c r="V54" s="1" t="s">
        <v>179</v>
      </c>
      <c r="W54" s="1" t="s">
        <v>608</v>
      </c>
      <c r="X54" s="1" t="s">
        <v>50</v>
      </c>
      <c r="Y54" s="1" t="s">
        <v>51</v>
      </c>
      <c r="Z54" s="1" t="s">
        <v>609</v>
      </c>
      <c r="AA54" s="1" t="s">
        <v>610</v>
      </c>
      <c r="AC54" s="1" t="s">
        <v>54</v>
      </c>
      <c r="AD54" s="1" t="s">
        <v>212</v>
      </c>
      <c r="AF54" s="1" t="s">
        <v>56</v>
      </c>
      <c r="AG54" s="1" t="s">
        <v>57</v>
      </c>
      <c r="AJ54" s="1" t="s">
        <v>58</v>
      </c>
      <c r="AK54" s="1" t="s">
        <v>73</v>
      </c>
      <c r="AL54" s="1" t="s">
        <v>611</v>
      </c>
      <c r="AM54" s="1" t="s">
        <v>612</v>
      </c>
    </row>
    <row r="55" spans="1:39" x14ac:dyDescent="0.3">
      <c r="A55" s="1" t="str">
        <f>HYPERLINK("https://hsdes.intel.com/resource/14013182336","14013182336")</f>
        <v>14013182336</v>
      </c>
      <c r="B55" s="1" t="s">
        <v>613</v>
      </c>
      <c r="C55" s="1" t="s">
        <v>1128</v>
      </c>
      <c r="F55" s="1" t="s">
        <v>36</v>
      </c>
      <c r="G55" s="1" t="s">
        <v>63</v>
      </c>
      <c r="H55" s="1" t="s">
        <v>38</v>
      </c>
      <c r="I55" s="1" t="s">
        <v>39</v>
      </c>
      <c r="J55" s="1" t="s">
        <v>40</v>
      </c>
      <c r="K55" s="1" t="s">
        <v>64</v>
      </c>
      <c r="L55" s="1">
        <v>5</v>
      </c>
      <c r="M55" s="1">
        <v>5</v>
      </c>
      <c r="N55" s="1" t="s">
        <v>614</v>
      </c>
      <c r="O55" s="1" t="s">
        <v>66</v>
      </c>
      <c r="P55" s="1" t="s">
        <v>615</v>
      </c>
      <c r="Q55" s="1" t="s">
        <v>45</v>
      </c>
      <c r="R55" s="1" t="s">
        <v>616</v>
      </c>
      <c r="S55" s="1" t="s">
        <v>614</v>
      </c>
      <c r="T55" s="1" t="s">
        <v>47</v>
      </c>
      <c r="V55" s="1" t="s">
        <v>48</v>
      </c>
      <c r="W55" s="1" t="s">
        <v>617</v>
      </c>
      <c r="X55" s="1" t="s">
        <v>50</v>
      </c>
      <c r="Y55" s="1" t="s">
        <v>51</v>
      </c>
      <c r="Z55" s="1" t="s">
        <v>618</v>
      </c>
      <c r="AA55" s="1" t="s">
        <v>53</v>
      </c>
      <c r="AC55" s="1" t="s">
        <v>54</v>
      </c>
      <c r="AD55" s="1" t="s">
        <v>55</v>
      </c>
      <c r="AF55" s="1" t="s">
        <v>56</v>
      </c>
      <c r="AG55" s="1" t="s">
        <v>100</v>
      </c>
      <c r="AJ55" s="1" t="s">
        <v>58</v>
      </c>
      <c r="AK55" s="1" t="s">
        <v>73</v>
      </c>
      <c r="AL55" s="1" t="s">
        <v>619</v>
      </c>
      <c r="AM55" s="1" t="s">
        <v>620</v>
      </c>
    </row>
    <row r="56" spans="1:39" x14ac:dyDescent="0.3">
      <c r="A56" s="1" t="str">
        <f>HYPERLINK("https://hsdes.intel.com/resource/14013182365","14013182365")</f>
        <v>14013182365</v>
      </c>
      <c r="B56" s="1" t="s">
        <v>621</v>
      </c>
      <c r="C56" s="1" t="s">
        <v>1128</v>
      </c>
      <c r="F56" s="1" t="s">
        <v>36</v>
      </c>
      <c r="G56" s="1" t="s">
        <v>124</v>
      </c>
      <c r="H56" s="1" t="s">
        <v>38</v>
      </c>
      <c r="I56" s="1" t="s">
        <v>39</v>
      </c>
      <c r="J56" s="1" t="s">
        <v>40</v>
      </c>
      <c r="K56" s="1" t="s">
        <v>64</v>
      </c>
      <c r="L56" s="1">
        <v>3</v>
      </c>
      <c r="M56" s="1">
        <v>2</v>
      </c>
      <c r="N56" s="1" t="s">
        <v>622</v>
      </c>
      <c r="O56" s="1" t="s">
        <v>66</v>
      </c>
      <c r="P56" s="1" t="s">
        <v>623</v>
      </c>
      <c r="Q56" s="1" t="s">
        <v>45</v>
      </c>
      <c r="R56" s="1" t="s">
        <v>624</v>
      </c>
      <c r="S56" s="1" t="s">
        <v>622</v>
      </c>
      <c r="T56" s="1" t="s">
        <v>47</v>
      </c>
      <c r="V56" s="1" t="s">
        <v>48</v>
      </c>
      <c r="W56" s="1" t="s">
        <v>625</v>
      </c>
      <c r="X56" s="1" t="s">
        <v>50</v>
      </c>
      <c r="Y56" s="1" t="s">
        <v>51</v>
      </c>
      <c r="Z56" s="1" t="s">
        <v>537</v>
      </c>
      <c r="AA56" s="1" t="s">
        <v>53</v>
      </c>
      <c r="AC56" s="1" t="s">
        <v>54</v>
      </c>
      <c r="AD56" s="1" t="s">
        <v>55</v>
      </c>
      <c r="AF56" s="1" t="s">
        <v>56</v>
      </c>
      <c r="AG56" s="1" t="s">
        <v>100</v>
      </c>
      <c r="AJ56" s="1" t="s">
        <v>58</v>
      </c>
      <c r="AK56" s="1" t="s">
        <v>73</v>
      </c>
      <c r="AL56" s="1" t="s">
        <v>626</v>
      </c>
      <c r="AM56" s="1" t="s">
        <v>627</v>
      </c>
    </row>
    <row r="57" spans="1:39" x14ac:dyDescent="0.3">
      <c r="A57" s="2" t="str">
        <f>HYPERLINK("https://hsdes.intel.com/resource/14013182423","14013182423")</f>
        <v>14013182423</v>
      </c>
      <c r="B57" s="1" t="s">
        <v>628</v>
      </c>
      <c r="C57" s="1" t="s">
        <v>1128</v>
      </c>
      <c r="F57" s="1" t="s">
        <v>77</v>
      </c>
      <c r="G57" s="1" t="s">
        <v>63</v>
      </c>
      <c r="H57" s="1" t="s">
        <v>38</v>
      </c>
      <c r="I57" s="1" t="s">
        <v>39</v>
      </c>
      <c r="J57" s="1" t="s">
        <v>40</v>
      </c>
      <c r="K57" s="1" t="s">
        <v>205</v>
      </c>
      <c r="L57" s="1">
        <v>10</v>
      </c>
      <c r="M57" s="1">
        <v>5</v>
      </c>
      <c r="N57" s="1" t="s">
        <v>629</v>
      </c>
      <c r="O57" s="1" t="s">
        <v>81</v>
      </c>
      <c r="P57" s="1" t="s">
        <v>630</v>
      </c>
      <c r="Q57" s="1" t="s">
        <v>95</v>
      </c>
      <c r="R57" s="1" t="s">
        <v>631</v>
      </c>
      <c r="S57" s="1" t="s">
        <v>629</v>
      </c>
      <c r="T57" s="1" t="s">
        <v>47</v>
      </c>
      <c r="U57" s="1" t="s">
        <v>85</v>
      </c>
      <c r="V57" s="1" t="s">
        <v>86</v>
      </c>
      <c r="W57" s="1" t="s">
        <v>632</v>
      </c>
      <c r="X57" s="1" t="s">
        <v>50</v>
      </c>
      <c r="Y57" s="1" t="s">
        <v>51</v>
      </c>
      <c r="Z57" s="1" t="s">
        <v>633</v>
      </c>
      <c r="AA57" s="1" t="s">
        <v>99</v>
      </c>
      <c r="AC57" s="1" t="s">
        <v>54</v>
      </c>
      <c r="AD57" s="1" t="s">
        <v>55</v>
      </c>
      <c r="AF57" s="1" t="s">
        <v>56</v>
      </c>
      <c r="AG57" s="1" t="s">
        <v>100</v>
      </c>
      <c r="AJ57" s="1" t="s">
        <v>58</v>
      </c>
      <c r="AK57" s="1" t="s">
        <v>73</v>
      </c>
      <c r="AL57" s="1" t="s">
        <v>634</v>
      </c>
      <c r="AM57" s="1" t="s">
        <v>635</v>
      </c>
    </row>
    <row r="58" spans="1:39" x14ac:dyDescent="0.3">
      <c r="A58" s="2" t="str">
        <f>HYPERLINK("https://hsdes.intel.com/resource/14013182487","14013182487")</f>
        <v>14013182487</v>
      </c>
      <c r="B58" s="1" t="s">
        <v>636</v>
      </c>
      <c r="C58" s="1" t="s">
        <v>1128</v>
      </c>
      <c r="F58" s="1" t="s">
        <v>123</v>
      </c>
      <c r="G58" s="1" t="s">
        <v>124</v>
      </c>
      <c r="H58" s="1" t="s">
        <v>38</v>
      </c>
      <c r="I58" s="1" t="s">
        <v>39</v>
      </c>
      <c r="J58" s="1" t="s">
        <v>40</v>
      </c>
      <c r="K58" s="1" t="s">
        <v>125</v>
      </c>
      <c r="L58" s="1">
        <v>4</v>
      </c>
      <c r="M58" s="1">
        <v>2</v>
      </c>
      <c r="N58" s="1" t="s">
        <v>637</v>
      </c>
      <c r="O58" s="1" t="s">
        <v>127</v>
      </c>
      <c r="P58" s="1" t="s">
        <v>638</v>
      </c>
      <c r="Q58" s="1" t="s">
        <v>639</v>
      </c>
      <c r="R58" s="1" t="s">
        <v>640</v>
      </c>
      <c r="S58" s="1" t="s">
        <v>637</v>
      </c>
      <c r="T58" s="1" t="s">
        <v>131</v>
      </c>
      <c r="V58" s="1" t="s">
        <v>123</v>
      </c>
      <c r="W58" s="1" t="s">
        <v>641</v>
      </c>
      <c r="X58" s="1" t="s">
        <v>50</v>
      </c>
      <c r="Y58" s="1" t="s">
        <v>51</v>
      </c>
      <c r="Z58" s="1" t="s">
        <v>590</v>
      </c>
      <c r="AA58" s="1" t="s">
        <v>642</v>
      </c>
      <c r="AC58" s="1" t="s">
        <v>54</v>
      </c>
      <c r="AD58" s="1" t="s">
        <v>55</v>
      </c>
      <c r="AF58" s="1" t="s">
        <v>56</v>
      </c>
      <c r="AG58" s="1" t="s">
        <v>57</v>
      </c>
      <c r="AJ58" s="1" t="s">
        <v>58</v>
      </c>
      <c r="AK58" s="1" t="s">
        <v>592</v>
      </c>
      <c r="AL58" s="1" t="s">
        <v>643</v>
      </c>
      <c r="AM58" s="1" t="s">
        <v>644</v>
      </c>
    </row>
    <row r="59" spans="1:39" x14ac:dyDescent="0.3">
      <c r="A59" s="1" t="str">
        <f>HYPERLINK("https://hsdes.intel.com/resource/14013182569","14013182569")</f>
        <v>14013182569</v>
      </c>
      <c r="B59" s="1" t="s">
        <v>645</v>
      </c>
      <c r="C59" s="1" t="s">
        <v>1128</v>
      </c>
      <c r="F59" s="1" t="s">
        <v>36</v>
      </c>
      <c r="G59" s="1" t="s">
        <v>124</v>
      </c>
      <c r="H59" s="1" t="s">
        <v>38</v>
      </c>
      <c r="I59" s="1" t="s">
        <v>39</v>
      </c>
      <c r="J59" s="1" t="s">
        <v>40</v>
      </c>
      <c r="K59" s="1" t="s">
        <v>157</v>
      </c>
      <c r="L59" s="1">
        <v>25</v>
      </c>
      <c r="M59" s="1">
        <v>20</v>
      </c>
      <c r="N59" s="1" t="s">
        <v>646</v>
      </c>
      <c r="O59" s="1" t="s">
        <v>66</v>
      </c>
      <c r="P59" s="1" t="s">
        <v>647</v>
      </c>
      <c r="Q59" s="1" t="s">
        <v>45</v>
      </c>
      <c r="R59" s="1" t="s">
        <v>648</v>
      </c>
      <c r="S59" s="1" t="s">
        <v>646</v>
      </c>
      <c r="T59" s="1" t="s">
        <v>47</v>
      </c>
      <c r="V59" s="1" t="s">
        <v>48</v>
      </c>
      <c r="W59" s="1" t="s">
        <v>649</v>
      </c>
      <c r="X59" s="1" t="s">
        <v>50</v>
      </c>
      <c r="Y59" s="1" t="s">
        <v>51</v>
      </c>
      <c r="Z59" s="1" t="s">
        <v>650</v>
      </c>
      <c r="AA59" s="1" t="s">
        <v>651</v>
      </c>
      <c r="AC59" s="1" t="s">
        <v>54</v>
      </c>
      <c r="AD59" s="1" t="s">
        <v>55</v>
      </c>
      <c r="AF59" s="1" t="s">
        <v>213</v>
      </c>
      <c r="AG59" s="1" t="s">
        <v>100</v>
      </c>
      <c r="AJ59" s="1" t="s">
        <v>58</v>
      </c>
      <c r="AK59" s="1" t="s">
        <v>73</v>
      </c>
      <c r="AL59" s="1" t="s">
        <v>652</v>
      </c>
      <c r="AM59" s="1" t="s">
        <v>653</v>
      </c>
    </row>
    <row r="60" spans="1:39" x14ac:dyDescent="0.3">
      <c r="A60" s="1" t="str">
        <f>HYPERLINK("https://hsdes.intel.com/resource/14013182576","14013182576")</f>
        <v>14013182576</v>
      </c>
      <c r="B60" s="1" t="s">
        <v>654</v>
      </c>
      <c r="C60" s="1" t="s">
        <v>1128</v>
      </c>
      <c r="F60" s="1" t="s">
        <v>36</v>
      </c>
      <c r="G60" s="1" t="s">
        <v>124</v>
      </c>
      <c r="H60" s="1" t="s">
        <v>38</v>
      </c>
      <c r="I60" s="1" t="s">
        <v>39</v>
      </c>
      <c r="J60" s="1" t="s">
        <v>40</v>
      </c>
      <c r="K60" s="1" t="s">
        <v>64</v>
      </c>
      <c r="L60" s="1">
        <v>25</v>
      </c>
      <c r="M60" s="1">
        <v>5</v>
      </c>
      <c r="N60" s="1" t="s">
        <v>655</v>
      </c>
      <c r="O60" s="1" t="s">
        <v>66</v>
      </c>
      <c r="P60" s="1" t="s">
        <v>656</v>
      </c>
      <c r="Q60" s="1" t="s">
        <v>45</v>
      </c>
      <c r="R60" s="1" t="s">
        <v>657</v>
      </c>
      <c r="S60" s="1" t="s">
        <v>655</v>
      </c>
      <c r="T60" s="1" t="s">
        <v>47</v>
      </c>
      <c r="V60" s="1" t="s">
        <v>48</v>
      </c>
      <c r="W60" s="1" t="s">
        <v>658</v>
      </c>
      <c r="X60" s="1" t="s">
        <v>50</v>
      </c>
      <c r="Y60" s="1" t="s">
        <v>51</v>
      </c>
      <c r="Z60" s="1" t="s">
        <v>659</v>
      </c>
      <c r="AA60" s="1" t="s">
        <v>53</v>
      </c>
      <c r="AC60" s="1" t="s">
        <v>54</v>
      </c>
      <c r="AD60" s="1" t="s">
        <v>55</v>
      </c>
      <c r="AF60" s="1" t="s">
        <v>56</v>
      </c>
      <c r="AG60" s="1" t="s">
        <v>100</v>
      </c>
      <c r="AJ60" s="1" t="s">
        <v>58</v>
      </c>
      <c r="AK60" s="1" t="s">
        <v>73</v>
      </c>
      <c r="AL60" s="1" t="s">
        <v>660</v>
      </c>
      <c r="AM60" s="1" t="s">
        <v>661</v>
      </c>
    </row>
    <row r="61" spans="1:39" x14ac:dyDescent="0.3">
      <c r="A61" s="2" t="str">
        <f>HYPERLINK("https://hsdes.intel.com/resource/14013182578","14013182578")</f>
        <v>14013182578</v>
      </c>
      <c r="B61" s="1" t="s">
        <v>662</v>
      </c>
      <c r="C61" s="1" t="s">
        <v>1128</v>
      </c>
      <c r="F61" s="1" t="s">
        <v>179</v>
      </c>
      <c r="G61" s="1" t="s">
        <v>113</v>
      </c>
      <c r="H61" s="1" t="s">
        <v>38</v>
      </c>
      <c r="I61" s="1" t="s">
        <v>39</v>
      </c>
      <c r="J61" s="1" t="s">
        <v>40</v>
      </c>
      <c r="K61" s="1" t="s">
        <v>64</v>
      </c>
      <c r="L61" s="1">
        <v>15</v>
      </c>
      <c r="M61" s="1">
        <v>5</v>
      </c>
      <c r="N61" s="1" t="s">
        <v>663</v>
      </c>
      <c r="O61" s="1" t="s">
        <v>182</v>
      </c>
      <c r="P61" s="1" t="s">
        <v>664</v>
      </c>
      <c r="Q61" s="1" t="s">
        <v>665</v>
      </c>
      <c r="R61" s="1" t="s">
        <v>666</v>
      </c>
      <c r="S61" s="1" t="s">
        <v>663</v>
      </c>
      <c r="T61" s="1" t="s">
        <v>47</v>
      </c>
      <c r="V61" s="1" t="s">
        <v>179</v>
      </c>
      <c r="W61" s="1" t="s">
        <v>667</v>
      </c>
      <c r="X61" s="1" t="s">
        <v>50</v>
      </c>
      <c r="Y61" s="1" t="s">
        <v>51</v>
      </c>
      <c r="Z61" s="1" t="s">
        <v>668</v>
      </c>
      <c r="AA61" s="1" t="s">
        <v>669</v>
      </c>
      <c r="AC61" s="1" t="s">
        <v>54</v>
      </c>
      <c r="AD61" s="1" t="s">
        <v>212</v>
      </c>
      <c r="AF61" s="1" t="s">
        <v>56</v>
      </c>
      <c r="AG61" s="1" t="s">
        <v>100</v>
      </c>
      <c r="AJ61" s="1" t="s">
        <v>58</v>
      </c>
      <c r="AK61" s="1" t="s">
        <v>73</v>
      </c>
      <c r="AL61" s="1" t="s">
        <v>670</v>
      </c>
      <c r="AM61" s="1" t="s">
        <v>671</v>
      </c>
    </row>
    <row r="62" spans="1:39" x14ac:dyDescent="0.3">
      <c r="A62" s="1" t="str">
        <f>HYPERLINK("https://hsdes.intel.com/resource/14013182776","14013182776")</f>
        <v>14013182776</v>
      </c>
      <c r="B62" s="1" t="s">
        <v>672</v>
      </c>
      <c r="C62" s="1" t="s">
        <v>1128</v>
      </c>
      <c r="F62" s="1" t="s">
        <v>179</v>
      </c>
      <c r="G62" s="1" t="s">
        <v>113</v>
      </c>
      <c r="H62" s="1" t="s">
        <v>38</v>
      </c>
      <c r="I62" s="1" t="s">
        <v>39</v>
      </c>
      <c r="J62" s="1" t="s">
        <v>40</v>
      </c>
      <c r="K62" s="1" t="s">
        <v>180</v>
      </c>
      <c r="L62" s="1">
        <v>6</v>
      </c>
      <c r="M62" s="1">
        <v>4</v>
      </c>
      <c r="N62" s="1" t="s">
        <v>673</v>
      </c>
      <c r="O62" s="1" t="s">
        <v>182</v>
      </c>
      <c r="P62" s="1" t="s">
        <v>674</v>
      </c>
      <c r="Q62" s="1" t="s">
        <v>675</v>
      </c>
      <c r="R62" s="1" t="s">
        <v>676</v>
      </c>
      <c r="S62" s="1" t="s">
        <v>673</v>
      </c>
      <c r="T62" s="1" t="s">
        <v>47</v>
      </c>
      <c r="V62" s="1" t="s">
        <v>179</v>
      </c>
      <c r="W62" s="1" t="s">
        <v>677</v>
      </c>
      <c r="X62" s="1" t="s">
        <v>50</v>
      </c>
      <c r="Y62" s="1" t="s">
        <v>133</v>
      </c>
      <c r="Z62" s="1" t="s">
        <v>678</v>
      </c>
      <c r="AA62" s="1" t="s">
        <v>679</v>
      </c>
      <c r="AC62" s="1" t="s">
        <v>54</v>
      </c>
      <c r="AD62" s="1" t="s">
        <v>55</v>
      </c>
      <c r="AF62" s="1" t="s">
        <v>56</v>
      </c>
      <c r="AG62" s="1" t="s">
        <v>57</v>
      </c>
      <c r="AJ62" s="1" t="s">
        <v>58</v>
      </c>
      <c r="AK62" s="1" t="s">
        <v>73</v>
      </c>
      <c r="AL62" s="1" t="s">
        <v>680</v>
      </c>
      <c r="AM62" s="1" t="s">
        <v>681</v>
      </c>
    </row>
    <row r="63" spans="1:39" x14ac:dyDescent="0.3">
      <c r="A63" s="1" t="str">
        <f>HYPERLINK("https://hsdes.intel.com/resource/14013182789","14013182789")</f>
        <v>14013182789</v>
      </c>
      <c r="B63" s="1" t="s">
        <v>682</v>
      </c>
      <c r="C63" s="1" t="s">
        <v>1128</v>
      </c>
      <c r="F63" s="1" t="s">
        <v>179</v>
      </c>
      <c r="G63" s="1" t="s">
        <v>113</v>
      </c>
      <c r="H63" s="1" t="s">
        <v>38</v>
      </c>
      <c r="I63" s="1" t="s">
        <v>39</v>
      </c>
      <c r="J63" s="1" t="s">
        <v>40</v>
      </c>
      <c r="K63" s="1" t="s">
        <v>180</v>
      </c>
      <c r="L63" s="1">
        <v>6</v>
      </c>
      <c r="M63" s="1">
        <v>4</v>
      </c>
      <c r="N63" s="1" t="s">
        <v>683</v>
      </c>
      <c r="O63" s="1" t="s">
        <v>182</v>
      </c>
      <c r="P63" s="1" t="s">
        <v>684</v>
      </c>
      <c r="Q63" s="1" t="s">
        <v>675</v>
      </c>
      <c r="R63" s="1" t="s">
        <v>685</v>
      </c>
      <c r="S63" s="1" t="s">
        <v>683</v>
      </c>
      <c r="T63" s="1" t="s">
        <v>47</v>
      </c>
      <c r="V63" s="1" t="s">
        <v>179</v>
      </c>
      <c r="W63" s="1" t="s">
        <v>686</v>
      </c>
      <c r="X63" s="1" t="s">
        <v>50</v>
      </c>
      <c r="Y63" s="1" t="s">
        <v>133</v>
      </c>
      <c r="Z63" s="1" t="s">
        <v>687</v>
      </c>
      <c r="AA63" s="1" t="s">
        <v>688</v>
      </c>
      <c r="AC63" s="1" t="s">
        <v>54</v>
      </c>
      <c r="AD63" s="1" t="s">
        <v>55</v>
      </c>
      <c r="AF63" s="1" t="s">
        <v>56</v>
      </c>
      <c r="AG63" s="1" t="s">
        <v>57</v>
      </c>
      <c r="AJ63" s="1" t="s">
        <v>58</v>
      </c>
      <c r="AK63" s="1" t="s">
        <v>73</v>
      </c>
      <c r="AL63" s="1" t="s">
        <v>689</v>
      </c>
      <c r="AM63" s="1" t="s">
        <v>690</v>
      </c>
    </row>
    <row r="64" spans="1:39" x14ac:dyDescent="0.3">
      <c r="A64" s="1" t="str">
        <f>HYPERLINK("https://hsdes.intel.com/resource/14013182988","14013182988")</f>
        <v>14013182988</v>
      </c>
      <c r="B64" s="1" t="s">
        <v>691</v>
      </c>
      <c r="C64" s="1" t="s">
        <v>1128</v>
      </c>
      <c r="F64" s="1" t="s">
        <v>179</v>
      </c>
      <c r="G64" s="1" t="s">
        <v>78</v>
      </c>
      <c r="H64" s="1" t="s">
        <v>38</v>
      </c>
      <c r="I64" s="1" t="s">
        <v>39</v>
      </c>
      <c r="J64" s="1" t="s">
        <v>40</v>
      </c>
      <c r="K64" s="1" t="s">
        <v>180</v>
      </c>
      <c r="L64" s="1">
        <v>6</v>
      </c>
      <c r="M64" s="1">
        <v>4</v>
      </c>
      <c r="N64" s="1" t="s">
        <v>692</v>
      </c>
      <c r="O64" s="1" t="s">
        <v>182</v>
      </c>
      <c r="P64" s="1" t="s">
        <v>693</v>
      </c>
      <c r="Q64" s="1" t="s">
        <v>694</v>
      </c>
      <c r="R64" s="1" t="s">
        <v>695</v>
      </c>
      <c r="S64" s="1" t="s">
        <v>692</v>
      </c>
      <c r="T64" s="1" t="s">
        <v>47</v>
      </c>
      <c r="V64" s="1" t="s">
        <v>179</v>
      </c>
      <c r="W64" s="1" t="s">
        <v>696</v>
      </c>
      <c r="X64" s="1" t="s">
        <v>50</v>
      </c>
      <c r="Y64" s="1" t="s">
        <v>133</v>
      </c>
      <c r="Z64" s="1" t="s">
        <v>697</v>
      </c>
      <c r="AA64" s="1" t="s">
        <v>651</v>
      </c>
      <c r="AC64" s="1" t="s">
        <v>54</v>
      </c>
      <c r="AD64" s="1" t="s">
        <v>55</v>
      </c>
      <c r="AF64" s="1" t="s">
        <v>56</v>
      </c>
      <c r="AG64" s="1" t="s">
        <v>57</v>
      </c>
      <c r="AJ64" s="1" t="s">
        <v>58</v>
      </c>
      <c r="AK64" s="1" t="s">
        <v>73</v>
      </c>
      <c r="AL64" s="1" t="s">
        <v>698</v>
      </c>
      <c r="AM64" s="1" t="s">
        <v>699</v>
      </c>
    </row>
    <row r="65" spans="1:39" x14ac:dyDescent="0.3">
      <c r="A65" s="1" t="str">
        <f>HYPERLINK("https://hsdes.intel.com/resource/14013184599","14013184599")</f>
        <v>14013184599</v>
      </c>
      <c r="B65" s="1" t="s">
        <v>700</v>
      </c>
      <c r="C65" s="1" t="s">
        <v>1128</v>
      </c>
      <c r="F65" s="1" t="s">
        <v>36</v>
      </c>
      <c r="G65" s="1" t="s">
        <v>124</v>
      </c>
      <c r="H65" s="1" t="s">
        <v>38</v>
      </c>
      <c r="I65" s="1" t="s">
        <v>39</v>
      </c>
      <c r="J65" s="1" t="s">
        <v>40</v>
      </c>
      <c r="K65" s="1" t="s">
        <v>64</v>
      </c>
      <c r="L65" s="1">
        <v>15</v>
      </c>
      <c r="M65" s="1">
        <v>10</v>
      </c>
      <c r="N65" s="1" t="s">
        <v>701</v>
      </c>
      <c r="O65" s="1" t="s">
        <v>43</v>
      </c>
      <c r="P65" s="1" t="s">
        <v>702</v>
      </c>
      <c r="Q65" s="1" t="s">
        <v>45</v>
      </c>
      <c r="R65" s="1" t="s">
        <v>703</v>
      </c>
      <c r="S65" s="1" t="s">
        <v>701</v>
      </c>
      <c r="T65" s="1" t="s">
        <v>47</v>
      </c>
      <c r="V65" s="1" t="s">
        <v>48</v>
      </c>
      <c r="W65" s="1" t="s">
        <v>704</v>
      </c>
      <c r="X65" s="1" t="s">
        <v>50</v>
      </c>
      <c r="Y65" s="1" t="s">
        <v>51</v>
      </c>
      <c r="Z65" s="1" t="s">
        <v>705</v>
      </c>
      <c r="AA65" s="1" t="s">
        <v>53</v>
      </c>
      <c r="AC65" s="1" t="s">
        <v>54</v>
      </c>
      <c r="AD65" s="1" t="s">
        <v>55</v>
      </c>
      <c r="AF65" s="1" t="s">
        <v>56</v>
      </c>
      <c r="AG65" s="1" t="s">
        <v>100</v>
      </c>
      <c r="AJ65" s="1" t="s">
        <v>58</v>
      </c>
      <c r="AK65" s="1" t="s">
        <v>73</v>
      </c>
      <c r="AL65" s="1" t="s">
        <v>706</v>
      </c>
      <c r="AM65" s="1" t="s">
        <v>707</v>
      </c>
    </row>
    <row r="66" spans="1:39" x14ac:dyDescent="0.3">
      <c r="A66" s="1" t="str">
        <f>HYPERLINK("https://hsdes.intel.com/resource/14013184642","14013184642")</f>
        <v>14013184642</v>
      </c>
      <c r="B66" s="1" t="s">
        <v>708</v>
      </c>
      <c r="C66" s="1" t="s">
        <v>1128</v>
      </c>
      <c r="F66" s="1" t="s">
        <v>36</v>
      </c>
      <c r="G66" s="1" t="s">
        <v>78</v>
      </c>
      <c r="H66" s="1" t="s">
        <v>38</v>
      </c>
      <c r="I66" s="1" t="s">
        <v>39</v>
      </c>
      <c r="J66" s="1" t="s">
        <v>40</v>
      </c>
      <c r="K66" s="1" t="s">
        <v>64</v>
      </c>
      <c r="L66" s="1">
        <v>10</v>
      </c>
      <c r="M66" s="1">
        <v>3</v>
      </c>
      <c r="N66" s="1" t="s">
        <v>709</v>
      </c>
      <c r="O66" s="1" t="s">
        <v>66</v>
      </c>
      <c r="P66" s="1" t="s">
        <v>710</v>
      </c>
      <c r="Q66" s="1" t="s">
        <v>711</v>
      </c>
      <c r="R66" s="1" t="s">
        <v>712</v>
      </c>
      <c r="S66" s="1" t="s">
        <v>709</v>
      </c>
      <c r="T66" s="1" t="s">
        <v>47</v>
      </c>
      <c r="V66" s="1" t="s">
        <v>48</v>
      </c>
      <c r="W66" s="1" t="s">
        <v>713</v>
      </c>
      <c r="X66" s="1" t="s">
        <v>50</v>
      </c>
      <c r="Y66" s="1" t="s">
        <v>51</v>
      </c>
      <c r="Z66" s="1" t="s">
        <v>714</v>
      </c>
      <c r="AA66" s="1" t="s">
        <v>53</v>
      </c>
      <c r="AC66" s="1" t="s">
        <v>54</v>
      </c>
      <c r="AD66" s="1" t="s">
        <v>55</v>
      </c>
      <c r="AF66" s="1" t="s">
        <v>56</v>
      </c>
      <c r="AG66" s="1" t="s">
        <v>100</v>
      </c>
      <c r="AJ66" s="1" t="s">
        <v>58</v>
      </c>
      <c r="AK66" s="1" t="s">
        <v>73</v>
      </c>
      <c r="AL66" s="1" t="s">
        <v>715</v>
      </c>
      <c r="AM66" s="1" t="s">
        <v>716</v>
      </c>
    </row>
    <row r="67" spans="1:39" x14ac:dyDescent="0.3">
      <c r="A67" s="1" t="str">
        <f>HYPERLINK("https://hsdes.intel.com/resource/14013184829","14013184829")</f>
        <v>14013184829</v>
      </c>
      <c r="B67" s="1" t="s">
        <v>717</v>
      </c>
      <c r="C67" s="1" t="s">
        <v>1128</v>
      </c>
      <c r="F67" s="1" t="s">
        <v>36</v>
      </c>
      <c r="G67" s="1" t="s">
        <v>574</v>
      </c>
      <c r="H67" s="1" t="s">
        <v>38</v>
      </c>
      <c r="I67" s="1" t="s">
        <v>39</v>
      </c>
      <c r="J67" s="1" t="s">
        <v>40</v>
      </c>
      <c r="K67" s="1" t="s">
        <v>41</v>
      </c>
      <c r="L67" s="1">
        <v>6</v>
      </c>
      <c r="M67" s="1">
        <v>4</v>
      </c>
      <c r="N67" s="1" t="s">
        <v>718</v>
      </c>
      <c r="O67" s="1" t="s">
        <v>66</v>
      </c>
      <c r="P67" s="1" t="s">
        <v>719</v>
      </c>
      <c r="Q67" s="1" t="s">
        <v>720</v>
      </c>
      <c r="R67" s="1" t="s">
        <v>721</v>
      </c>
      <c r="S67" s="1" t="s">
        <v>718</v>
      </c>
      <c r="T67" s="1" t="s">
        <v>47</v>
      </c>
      <c r="V67" s="1" t="s">
        <v>48</v>
      </c>
      <c r="W67" s="1" t="s">
        <v>722</v>
      </c>
      <c r="X67" s="1" t="s">
        <v>50</v>
      </c>
      <c r="Y67" s="1" t="s">
        <v>51</v>
      </c>
      <c r="Z67" s="1" t="s">
        <v>723</v>
      </c>
      <c r="AA67" s="1" t="s">
        <v>53</v>
      </c>
      <c r="AC67" s="1" t="s">
        <v>54</v>
      </c>
      <c r="AD67" s="1" t="s">
        <v>55</v>
      </c>
      <c r="AF67" s="1" t="s">
        <v>56</v>
      </c>
      <c r="AG67" s="1" t="s">
        <v>57</v>
      </c>
      <c r="AJ67" s="1" t="s">
        <v>58</v>
      </c>
      <c r="AK67" s="1" t="s">
        <v>73</v>
      </c>
      <c r="AL67" s="1" t="s">
        <v>724</v>
      </c>
      <c r="AM67" s="1" t="s">
        <v>725</v>
      </c>
    </row>
    <row r="68" spans="1:39" x14ac:dyDescent="0.3">
      <c r="A68" s="1" t="str">
        <f>HYPERLINK("https://hsdes.intel.com/resource/14013185495","14013185495")</f>
        <v>14013185495</v>
      </c>
      <c r="B68" s="1" t="s">
        <v>726</v>
      </c>
      <c r="C68" s="1" t="s">
        <v>1128</v>
      </c>
      <c r="F68" s="1" t="s">
        <v>156</v>
      </c>
      <c r="G68" s="1" t="s">
        <v>113</v>
      </c>
      <c r="H68" s="1" t="s">
        <v>38</v>
      </c>
      <c r="I68" s="1" t="s">
        <v>39</v>
      </c>
      <c r="J68" s="1" t="s">
        <v>40</v>
      </c>
      <c r="K68" s="1" t="s">
        <v>727</v>
      </c>
      <c r="L68" s="1">
        <v>30</v>
      </c>
      <c r="M68" s="1">
        <v>10</v>
      </c>
      <c r="N68" s="1" t="s">
        <v>728</v>
      </c>
      <c r="O68" s="1" t="s">
        <v>159</v>
      </c>
      <c r="P68" s="1" t="s">
        <v>729</v>
      </c>
      <c r="Q68" s="1" t="s">
        <v>730</v>
      </c>
      <c r="R68" s="1" t="s">
        <v>731</v>
      </c>
      <c r="S68" s="1" t="s">
        <v>728</v>
      </c>
      <c r="T68" s="1" t="s">
        <v>163</v>
      </c>
      <c r="U68" s="1" t="s">
        <v>385</v>
      </c>
      <c r="V68" s="1" t="s">
        <v>164</v>
      </c>
      <c r="W68" s="1" t="s">
        <v>732</v>
      </c>
      <c r="X68" s="1" t="s">
        <v>50</v>
      </c>
      <c r="Y68" s="1" t="s">
        <v>133</v>
      </c>
      <c r="Z68" s="1" t="s">
        <v>733</v>
      </c>
      <c r="AA68" s="1" t="s">
        <v>734</v>
      </c>
      <c r="AC68" s="1" t="s">
        <v>54</v>
      </c>
      <c r="AD68" s="1" t="s">
        <v>55</v>
      </c>
      <c r="AF68" s="1" t="s">
        <v>56</v>
      </c>
      <c r="AG68" s="1" t="s">
        <v>72</v>
      </c>
      <c r="AJ68" s="1" t="s">
        <v>58</v>
      </c>
      <c r="AK68" s="1" t="s">
        <v>572</v>
      </c>
      <c r="AL68" s="1" t="s">
        <v>735</v>
      </c>
      <c r="AM68" s="1" t="s">
        <v>736</v>
      </c>
    </row>
    <row r="69" spans="1:39" x14ac:dyDescent="0.3">
      <c r="A69" s="2" t="str">
        <f>HYPERLINK("https://hsdes.intel.com/resource/14013185647","14013185647")</f>
        <v>14013185647</v>
      </c>
      <c r="B69" s="1" t="s">
        <v>737</v>
      </c>
      <c r="C69" s="1" t="s">
        <v>1128</v>
      </c>
      <c r="F69" s="1" t="s">
        <v>36</v>
      </c>
      <c r="G69" s="1" t="s">
        <v>63</v>
      </c>
      <c r="H69" s="1" t="s">
        <v>38</v>
      </c>
      <c r="I69" s="1" t="s">
        <v>39</v>
      </c>
      <c r="J69" s="1" t="s">
        <v>40</v>
      </c>
      <c r="K69" s="1" t="s">
        <v>205</v>
      </c>
      <c r="L69" s="1">
        <v>5</v>
      </c>
      <c r="M69" s="1">
        <v>3</v>
      </c>
      <c r="N69" s="1" t="s">
        <v>738</v>
      </c>
      <c r="O69" s="1" t="s">
        <v>66</v>
      </c>
      <c r="P69" s="1" t="s">
        <v>739</v>
      </c>
      <c r="Q69" s="1" t="s">
        <v>95</v>
      </c>
      <c r="R69" s="1" t="s">
        <v>740</v>
      </c>
      <c r="S69" s="1" t="s">
        <v>738</v>
      </c>
      <c r="T69" s="1" t="s">
        <v>47</v>
      </c>
      <c r="V69" s="1" t="s">
        <v>48</v>
      </c>
      <c r="W69" s="1" t="s">
        <v>741</v>
      </c>
      <c r="X69" s="1" t="s">
        <v>50</v>
      </c>
      <c r="Y69" s="1" t="s">
        <v>51</v>
      </c>
      <c r="Z69" s="1" t="s">
        <v>742</v>
      </c>
      <c r="AA69" s="1" t="s">
        <v>743</v>
      </c>
      <c r="AC69" s="1" t="s">
        <v>54</v>
      </c>
      <c r="AD69" s="1" t="s">
        <v>55</v>
      </c>
      <c r="AF69" s="1" t="s">
        <v>56</v>
      </c>
      <c r="AG69" s="1" t="s">
        <v>57</v>
      </c>
      <c r="AJ69" s="1" t="s">
        <v>58</v>
      </c>
      <c r="AK69" s="1" t="s">
        <v>73</v>
      </c>
      <c r="AL69" s="1" t="s">
        <v>744</v>
      </c>
      <c r="AM69" s="1" t="s">
        <v>745</v>
      </c>
    </row>
    <row r="70" spans="1:39" x14ac:dyDescent="0.3">
      <c r="A70" s="1" t="str">
        <f>HYPERLINK("https://hsdes.intel.com/resource/14013185659","14013185659")</f>
        <v>14013185659</v>
      </c>
      <c r="B70" s="1" t="s">
        <v>746</v>
      </c>
      <c r="C70" s="1" t="s">
        <v>1128</v>
      </c>
      <c r="F70" s="1" t="s">
        <v>48</v>
      </c>
      <c r="G70" s="1" t="s">
        <v>113</v>
      </c>
      <c r="H70" s="1" t="s">
        <v>38</v>
      </c>
      <c r="I70" s="1" t="s">
        <v>39</v>
      </c>
      <c r="J70" s="1" t="s">
        <v>40</v>
      </c>
      <c r="K70" s="1" t="s">
        <v>485</v>
      </c>
      <c r="L70" s="1">
        <v>12</v>
      </c>
      <c r="M70" s="1">
        <v>10</v>
      </c>
      <c r="N70" s="1" t="s">
        <v>747</v>
      </c>
      <c r="O70" s="1" t="s">
        <v>251</v>
      </c>
      <c r="P70" s="1" t="s">
        <v>748</v>
      </c>
      <c r="Q70" s="1" t="s">
        <v>253</v>
      </c>
      <c r="R70" s="1" t="s">
        <v>749</v>
      </c>
      <c r="S70" s="1" t="s">
        <v>747</v>
      </c>
      <c r="T70" s="1" t="s">
        <v>47</v>
      </c>
      <c r="V70" s="1" t="s">
        <v>255</v>
      </c>
      <c r="W70" s="1" t="s">
        <v>750</v>
      </c>
      <c r="X70" s="1" t="s">
        <v>50</v>
      </c>
      <c r="Y70" s="1" t="s">
        <v>51</v>
      </c>
      <c r="Z70" s="1" t="s">
        <v>751</v>
      </c>
      <c r="AA70" s="1" t="s">
        <v>752</v>
      </c>
      <c r="AC70" s="1" t="s">
        <v>54</v>
      </c>
      <c r="AD70" s="1" t="s">
        <v>279</v>
      </c>
      <c r="AF70" s="1" t="s">
        <v>56</v>
      </c>
      <c r="AG70" s="1" t="s">
        <v>72</v>
      </c>
      <c r="AJ70" s="1" t="s">
        <v>58</v>
      </c>
      <c r="AK70" s="1" t="s">
        <v>73</v>
      </c>
      <c r="AL70" s="1" t="s">
        <v>753</v>
      </c>
      <c r="AM70" s="1" t="s">
        <v>754</v>
      </c>
    </row>
    <row r="71" spans="1:39" x14ac:dyDescent="0.3">
      <c r="A71" s="1" t="str">
        <f>HYPERLINK("https://hsdes.intel.com/resource/14013185672","14013185672")</f>
        <v>14013185672</v>
      </c>
      <c r="B71" s="1" t="s">
        <v>755</v>
      </c>
      <c r="C71" s="1" t="s">
        <v>1128</v>
      </c>
      <c r="F71" s="1" t="s">
        <v>48</v>
      </c>
      <c r="G71" s="1" t="s">
        <v>113</v>
      </c>
      <c r="H71" s="1" t="s">
        <v>38</v>
      </c>
      <c r="I71" s="1" t="s">
        <v>39</v>
      </c>
      <c r="J71" s="1" t="s">
        <v>40</v>
      </c>
      <c r="K71" s="1" t="s">
        <v>485</v>
      </c>
      <c r="L71" s="1">
        <v>12</v>
      </c>
      <c r="M71" s="1">
        <v>10</v>
      </c>
      <c r="N71" s="1" t="s">
        <v>756</v>
      </c>
      <c r="O71" s="1" t="s">
        <v>251</v>
      </c>
      <c r="P71" s="1" t="s">
        <v>757</v>
      </c>
      <c r="Q71" s="1" t="s">
        <v>253</v>
      </c>
      <c r="R71" s="1" t="s">
        <v>749</v>
      </c>
      <c r="S71" s="1" t="s">
        <v>756</v>
      </c>
      <c r="T71" s="1" t="s">
        <v>47</v>
      </c>
      <c r="V71" s="1" t="s">
        <v>255</v>
      </c>
      <c r="W71" s="1" t="s">
        <v>758</v>
      </c>
      <c r="X71" s="1" t="s">
        <v>50</v>
      </c>
      <c r="Y71" s="1" t="s">
        <v>51</v>
      </c>
      <c r="Z71" s="1" t="s">
        <v>751</v>
      </c>
      <c r="AA71" s="1" t="s">
        <v>752</v>
      </c>
      <c r="AC71" s="1" t="s">
        <v>54</v>
      </c>
      <c r="AD71" s="1" t="s">
        <v>279</v>
      </c>
      <c r="AF71" s="1" t="s">
        <v>56</v>
      </c>
      <c r="AG71" s="1" t="s">
        <v>72</v>
      </c>
      <c r="AJ71" s="1" t="s">
        <v>58</v>
      </c>
      <c r="AK71" s="1" t="s">
        <v>73</v>
      </c>
      <c r="AL71" s="1" t="s">
        <v>759</v>
      </c>
      <c r="AM71" s="1" t="s">
        <v>760</v>
      </c>
    </row>
    <row r="72" spans="1:39" x14ac:dyDescent="0.3">
      <c r="A72" s="1" t="str">
        <f>HYPERLINK("https://hsdes.intel.com/resource/14013185684","14013185684")</f>
        <v>14013185684</v>
      </c>
      <c r="B72" s="1" t="s">
        <v>761</v>
      </c>
      <c r="C72" s="1" t="s">
        <v>1128</v>
      </c>
      <c r="F72" s="1" t="s">
        <v>48</v>
      </c>
      <c r="G72" s="1" t="s">
        <v>124</v>
      </c>
      <c r="H72" s="1" t="s">
        <v>38</v>
      </c>
      <c r="I72" s="1" t="s">
        <v>39</v>
      </c>
      <c r="J72" s="1" t="s">
        <v>40</v>
      </c>
      <c r="K72" s="1" t="s">
        <v>180</v>
      </c>
      <c r="L72" s="1">
        <v>5</v>
      </c>
      <c r="M72" s="1">
        <v>4</v>
      </c>
      <c r="N72" s="1" t="s">
        <v>762</v>
      </c>
      <c r="O72" s="1" t="s">
        <v>251</v>
      </c>
      <c r="P72" s="1" t="s">
        <v>763</v>
      </c>
      <c r="Q72" s="1" t="s">
        <v>543</v>
      </c>
      <c r="R72" s="1" t="s">
        <v>764</v>
      </c>
      <c r="S72" s="1" t="s">
        <v>762</v>
      </c>
      <c r="T72" s="1" t="s">
        <v>163</v>
      </c>
      <c r="V72" s="1" t="s">
        <v>255</v>
      </c>
      <c r="W72" s="1" t="s">
        <v>765</v>
      </c>
      <c r="X72" s="1" t="s">
        <v>50</v>
      </c>
      <c r="Y72" s="1" t="s">
        <v>51</v>
      </c>
      <c r="Z72" s="1" t="s">
        <v>766</v>
      </c>
      <c r="AA72" s="1" t="s">
        <v>290</v>
      </c>
      <c r="AC72" s="1" t="s">
        <v>54</v>
      </c>
      <c r="AD72" s="1" t="s">
        <v>55</v>
      </c>
      <c r="AF72" s="1" t="s">
        <v>56</v>
      </c>
      <c r="AG72" s="1" t="s">
        <v>57</v>
      </c>
      <c r="AJ72" s="1" t="s">
        <v>58</v>
      </c>
      <c r="AK72" s="1" t="s">
        <v>73</v>
      </c>
      <c r="AL72" s="1" t="s">
        <v>767</v>
      </c>
      <c r="AM72" s="1" t="s">
        <v>768</v>
      </c>
    </row>
    <row r="73" spans="1:39" x14ac:dyDescent="0.3">
      <c r="A73" s="1" t="str">
        <f>HYPERLINK("https://hsdes.intel.com/resource/14013185686","14013185686")</f>
        <v>14013185686</v>
      </c>
      <c r="B73" s="1" t="s">
        <v>769</v>
      </c>
      <c r="C73" s="1" t="s">
        <v>1128</v>
      </c>
      <c r="F73" s="1" t="s">
        <v>48</v>
      </c>
      <c r="G73" s="1" t="s">
        <v>124</v>
      </c>
      <c r="H73" s="1" t="s">
        <v>38</v>
      </c>
      <c r="I73" s="1" t="s">
        <v>39</v>
      </c>
      <c r="J73" s="1" t="s">
        <v>40</v>
      </c>
      <c r="K73" s="1" t="s">
        <v>180</v>
      </c>
      <c r="L73" s="1">
        <v>10</v>
      </c>
      <c r="M73" s="1">
        <v>8</v>
      </c>
      <c r="N73" s="1" t="s">
        <v>770</v>
      </c>
      <c r="O73" s="1" t="s">
        <v>251</v>
      </c>
      <c r="P73" s="1" t="s">
        <v>771</v>
      </c>
      <c r="Q73" s="1" t="s">
        <v>772</v>
      </c>
      <c r="R73" s="1" t="s">
        <v>773</v>
      </c>
      <c r="S73" s="1" t="s">
        <v>770</v>
      </c>
      <c r="T73" s="1" t="s">
        <v>47</v>
      </c>
      <c r="V73" s="1" t="s">
        <v>255</v>
      </c>
      <c r="W73" s="1" t="s">
        <v>774</v>
      </c>
      <c r="X73" s="1" t="s">
        <v>50</v>
      </c>
      <c r="Y73" s="1" t="s">
        <v>133</v>
      </c>
      <c r="Z73" s="1" t="s">
        <v>775</v>
      </c>
      <c r="AA73" s="1" t="s">
        <v>776</v>
      </c>
      <c r="AC73" s="1" t="s">
        <v>54</v>
      </c>
      <c r="AD73" s="1" t="s">
        <v>55</v>
      </c>
      <c r="AF73" s="1" t="s">
        <v>56</v>
      </c>
      <c r="AG73" s="1" t="s">
        <v>57</v>
      </c>
      <c r="AJ73" s="1" t="s">
        <v>566</v>
      </c>
      <c r="AK73" s="1" t="s">
        <v>73</v>
      </c>
      <c r="AL73" s="1" t="s">
        <v>777</v>
      </c>
      <c r="AM73" s="1" t="s">
        <v>778</v>
      </c>
    </row>
    <row r="74" spans="1:39" x14ac:dyDescent="0.3">
      <c r="A74" s="1" t="str">
        <f>HYPERLINK("https://hsdes.intel.com/resource/14013185689","14013185689")</f>
        <v>14013185689</v>
      </c>
      <c r="B74" s="1" t="s">
        <v>779</v>
      </c>
      <c r="C74" s="1" t="s">
        <v>1128</v>
      </c>
      <c r="F74" s="1" t="s">
        <v>48</v>
      </c>
      <c r="G74" s="1" t="s">
        <v>124</v>
      </c>
      <c r="H74" s="1" t="s">
        <v>38</v>
      </c>
      <c r="I74" s="1" t="s">
        <v>39</v>
      </c>
      <c r="J74" s="1" t="s">
        <v>40</v>
      </c>
      <c r="K74" s="1" t="s">
        <v>180</v>
      </c>
      <c r="L74" s="1">
        <v>15</v>
      </c>
      <c r="M74" s="1">
        <v>10</v>
      </c>
      <c r="N74" s="1" t="s">
        <v>780</v>
      </c>
      <c r="O74" s="1" t="s">
        <v>251</v>
      </c>
      <c r="P74" s="1" t="s">
        <v>781</v>
      </c>
      <c r="Q74" s="1" t="s">
        <v>772</v>
      </c>
      <c r="R74" s="1" t="s">
        <v>782</v>
      </c>
      <c r="S74" s="1" t="s">
        <v>780</v>
      </c>
      <c r="T74" s="1" t="s">
        <v>47</v>
      </c>
      <c r="V74" s="1" t="s">
        <v>255</v>
      </c>
      <c r="W74" s="1" t="s">
        <v>783</v>
      </c>
      <c r="X74" s="1" t="s">
        <v>50</v>
      </c>
      <c r="Y74" s="1" t="s">
        <v>133</v>
      </c>
      <c r="Z74" s="1" t="s">
        <v>775</v>
      </c>
      <c r="AA74" s="1" t="s">
        <v>776</v>
      </c>
      <c r="AC74" s="1" t="s">
        <v>54</v>
      </c>
      <c r="AD74" s="1" t="s">
        <v>55</v>
      </c>
      <c r="AF74" s="1" t="s">
        <v>56</v>
      </c>
      <c r="AG74" s="1" t="s">
        <v>57</v>
      </c>
      <c r="AJ74" s="1" t="s">
        <v>566</v>
      </c>
      <c r="AK74" s="1" t="s">
        <v>73</v>
      </c>
      <c r="AL74" s="1" t="s">
        <v>784</v>
      </c>
      <c r="AM74" s="1" t="s">
        <v>785</v>
      </c>
    </row>
    <row r="75" spans="1:39" x14ac:dyDescent="0.3">
      <c r="A75" s="2" t="str">
        <f>HYPERLINK("https://hsdes.intel.com/resource/14013185716","14013185716")</f>
        <v>14013185716</v>
      </c>
      <c r="B75" s="1" t="s">
        <v>786</v>
      </c>
      <c r="C75" s="1" t="s">
        <v>1128</v>
      </c>
      <c r="F75" s="1" t="s">
        <v>36</v>
      </c>
      <c r="G75" s="1" t="s">
        <v>124</v>
      </c>
      <c r="H75" s="1" t="s">
        <v>38</v>
      </c>
      <c r="I75" s="1" t="s">
        <v>39</v>
      </c>
      <c r="J75" s="1" t="s">
        <v>40</v>
      </c>
      <c r="K75" s="1" t="s">
        <v>205</v>
      </c>
      <c r="L75" s="1">
        <v>9</v>
      </c>
      <c r="M75" s="1">
        <v>9</v>
      </c>
      <c r="N75" s="1" t="s">
        <v>787</v>
      </c>
      <c r="O75" s="1" t="s">
        <v>66</v>
      </c>
      <c r="P75" s="1" t="s">
        <v>788</v>
      </c>
      <c r="Q75" s="1" t="s">
        <v>45</v>
      </c>
      <c r="R75" s="1" t="s">
        <v>789</v>
      </c>
      <c r="S75" s="1" t="s">
        <v>787</v>
      </c>
      <c r="T75" s="1" t="s">
        <v>47</v>
      </c>
      <c r="V75" s="1" t="s">
        <v>48</v>
      </c>
      <c r="W75" s="1" t="s">
        <v>790</v>
      </c>
      <c r="X75" s="1" t="s">
        <v>50</v>
      </c>
      <c r="Y75" s="1" t="s">
        <v>133</v>
      </c>
      <c r="Z75" s="1" t="s">
        <v>791</v>
      </c>
      <c r="AA75" s="1" t="s">
        <v>792</v>
      </c>
      <c r="AC75" s="1" t="s">
        <v>54</v>
      </c>
      <c r="AD75" s="1" t="s">
        <v>55</v>
      </c>
      <c r="AF75" s="1" t="s">
        <v>56</v>
      </c>
      <c r="AG75" s="1" t="s">
        <v>72</v>
      </c>
      <c r="AJ75" s="1" t="s">
        <v>58</v>
      </c>
      <c r="AK75" s="1" t="s">
        <v>73</v>
      </c>
      <c r="AL75" s="1" t="s">
        <v>793</v>
      </c>
      <c r="AM75" s="1" t="s">
        <v>794</v>
      </c>
    </row>
    <row r="76" spans="1:39" x14ac:dyDescent="0.3">
      <c r="A76" s="1" t="str">
        <f>HYPERLINK("https://hsdes.intel.com/resource/14013185720","14013185720")</f>
        <v>14013185720</v>
      </c>
      <c r="B76" s="1" t="s">
        <v>795</v>
      </c>
      <c r="C76" s="1" t="s">
        <v>1128</v>
      </c>
      <c r="F76" s="1" t="s">
        <v>36</v>
      </c>
      <c r="G76" s="1" t="s">
        <v>124</v>
      </c>
      <c r="H76" s="1" t="s">
        <v>38</v>
      </c>
      <c r="I76" s="1" t="s">
        <v>39</v>
      </c>
      <c r="J76" s="1" t="s">
        <v>40</v>
      </c>
      <c r="K76" s="1" t="s">
        <v>205</v>
      </c>
      <c r="L76" s="1">
        <v>5</v>
      </c>
      <c r="M76" s="1">
        <v>5</v>
      </c>
      <c r="N76" s="1" t="s">
        <v>796</v>
      </c>
      <c r="O76" s="1" t="s">
        <v>43</v>
      </c>
      <c r="P76" s="1" t="s">
        <v>797</v>
      </c>
      <c r="Q76" s="1" t="s">
        <v>45</v>
      </c>
      <c r="R76" s="1" t="s">
        <v>798</v>
      </c>
      <c r="S76" s="1" t="s">
        <v>796</v>
      </c>
      <c r="T76" s="1" t="s">
        <v>47</v>
      </c>
      <c r="V76" s="1" t="s">
        <v>48</v>
      </c>
      <c r="W76" s="1" t="s">
        <v>799</v>
      </c>
      <c r="X76" s="1" t="s">
        <v>50</v>
      </c>
      <c r="Y76" s="1" t="s">
        <v>51</v>
      </c>
      <c r="Z76" s="1" t="s">
        <v>800</v>
      </c>
      <c r="AA76" s="1" t="s">
        <v>801</v>
      </c>
      <c r="AC76" s="1" t="s">
        <v>54</v>
      </c>
      <c r="AD76" s="1" t="s">
        <v>55</v>
      </c>
      <c r="AF76" s="1" t="s">
        <v>56</v>
      </c>
      <c r="AG76" s="1" t="s">
        <v>57</v>
      </c>
      <c r="AJ76" s="1" t="s">
        <v>58</v>
      </c>
      <c r="AK76" s="1" t="s">
        <v>73</v>
      </c>
      <c r="AL76" s="1" t="s">
        <v>802</v>
      </c>
      <c r="AM76" s="1" t="s">
        <v>803</v>
      </c>
    </row>
    <row r="77" spans="1:39" x14ac:dyDescent="0.3">
      <c r="A77" s="1" t="str">
        <f>HYPERLINK("https://hsdes.intel.com/resource/14013185826","14013185826")</f>
        <v>14013185826</v>
      </c>
      <c r="B77" s="1" t="s">
        <v>804</v>
      </c>
      <c r="C77" s="1" t="s">
        <v>1128</v>
      </c>
      <c r="F77" s="1" t="s">
        <v>179</v>
      </c>
      <c r="G77" s="1" t="s">
        <v>124</v>
      </c>
      <c r="H77" s="1" t="s">
        <v>38</v>
      </c>
      <c r="I77" s="1" t="s">
        <v>39</v>
      </c>
      <c r="J77" s="1" t="s">
        <v>40</v>
      </c>
      <c r="K77" s="1" t="s">
        <v>180</v>
      </c>
      <c r="L77" s="1">
        <v>25</v>
      </c>
      <c r="M77" s="1">
        <v>20</v>
      </c>
      <c r="N77" s="1" t="s">
        <v>805</v>
      </c>
      <c r="O77" s="1" t="s">
        <v>182</v>
      </c>
      <c r="P77" s="1" t="s">
        <v>806</v>
      </c>
      <c r="Q77" s="1" t="s">
        <v>807</v>
      </c>
      <c r="R77" s="1" t="s">
        <v>808</v>
      </c>
      <c r="S77" s="1" t="s">
        <v>805</v>
      </c>
      <c r="T77" s="1" t="s">
        <v>47</v>
      </c>
      <c r="V77" s="1" t="s">
        <v>179</v>
      </c>
      <c r="W77" s="1" t="s">
        <v>809</v>
      </c>
      <c r="X77" s="1" t="s">
        <v>50</v>
      </c>
      <c r="Y77" s="1" t="s">
        <v>133</v>
      </c>
      <c r="Z77" s="1" t="s">
        <v>387</v>
      </c>
      <c r="AA77" s="1" t="s">
        <v>345</v>
      </c>
      <c r="AC77" s="1" t="s">
        <v>54</v>
      </c>
      <c r="AD77" s="1" t="s">
        <v>55</v>
      </c>
      <c r="AF77" s="1" t="s">
        <v>213</v>
      </c>
      <c r="AG77" s="1" t="s">
        <v>57</v>
      </c>
      <c r="AJ77" s="1" t="s">
        <v>58</v>
      </c>
      <c r="AK77" s="1" t="s">
        <v>73</v>
      </c>
      <c r="AL77" s="1" t="s">
        <v>810</v>
      </c>
      <c r="AM77" s="1" t="s">
        <v>811</v>
      </c>
    </row>
    <row r="78" spans="1:39" x14ac:dyDescent="0.3">
      <c r="A78" s="2" t="str">
        <f>HYPERLINK("https://hsdes.intel.com/resource/14013186099","14013186099")</f>
        <v>14013186099</v>
      </c>
      <c r="B78" s="1" t="s">
        <v>812</v>
      </c>
      <c r="C78" s="1" t="s">
        <v>1128</v>
      </c>
      <c r="F78" s="1" t="s">
        <v>123</v>
      </c>
      <c r="G78" s="1" t="s">
        <v>113</v>
      </c>
      <c r="H78" s="1" t="s">
        <v>38</v>
      </c>
      <c r="I78" s="1" t="s">
        <v>39</v>
      </c>
      <c r="J78" s="1" t="s">
        <v>40</v>
      </c>
      <c r="K78" s="1" t="s">
        <v>125</v>
      </c>
      <c r="L78" s="1">
        <v>25</v>
      </c>
      <c r="M78" s="1">
        <v>20</v>
      </c>
      <c r="N78" s="1" t="s">
        <v>813</v>
      </c>
      <c r="O78" s="1" t="s">
        <v>127</v>
      </c>
      <c r="P78" s="1" t="s">
        <v>814</v>
      </c>
      <c r="Q78" s="1" t="s">
        <v>815</v>
      </c>
      <c r="R78" s="1" t="s">
        <v>816</v>
      </c>
      <c r="S78" s="1" t="s">
        <v>813</v>
      </c>
      <c r="T78" s="1" t="s">
        <v>131</v>
      </c>
      <c r="V78" s="1" t="s">
        <v>123</v>
      </c>
      <c r="W78" s="1" t="s">
        <v>817</v>
      </c>
      <c r="X78" s="1" t="s">
        <v>570</v>
      </c>
      <c r="Y78" s="1" t="s">
        <v>51</v>
      </c>
      <c r="Z78" s="1" t="s">
        <v>818</v>
      </c>
      <c r="AA78" s="1" t="s">
        <v>819</v>
      </c>
      <c r="AC78" s="1" t="s">
        <v>54</v>
      </c>
      <c r="AD78" s="1" t="s">
        <v>212</v>
      </c>
      <c r="AF78" s="1" t="s">
        <v>213</v>
      </c>
      <c r="AG78" s="1" t="s">
        <v>72</v>
      </c>
      <c r="AJ78" s="1" t="s">
        <v>58</v>
      </c>
      <c r="AK78" s="1" t="s">
        <v>572</v>
      </c>
      <c r="AL78" s="1" t="s">
        <v>820</v>
      </c>
      <c r="AM78" s="1" t="s">
        <v>821</v>
      </c>
    </row>
    <row r="79" spans="1:39" x14ac:dyDescent="0.3">
      <c r="A79" s="2" t="str">
        <f>HYPERLINK("https://hsdes.intel.com/resource/14013186130","14013186130")</f>
        <v>14013186130</v>
      </c>
      <c r="B79" s="1" t="s">
        <v>822</v>
      </c>
      <c r="C79" s="1" t="s">
        <v>1128</v>
      </c>
      <c r="F79" s="1" t="s">
        <v>179</v>
      </c>
      <c r="G79" s="1" t="s">
        <v>113</v>
      </c>
      <c r="H79" s="1" t="s">
        <v>38</v>
      </c>
      <c r="I79" s="1" t="s">
        <v>39</v>
      </c>
      <c r="J79" s="1" t="s">
        <v>40</v>
      </c>
      <c r="K79" s="1" t="s">
        <v>823</v>
      </c>
      <c r="L79" s="1">
        <v>45</v>
      </c>
      <c r="M79" s="1">
        <v>10</v>
      </c>
      <c r="N79" s="1" t="s">
        <v>824</v>
      </c>
      <c r="O79" s="1" t="s">
        <v>182</v>
      </c>
      <c r="P79" s="1" t="s">
        <v>825</v>
      </c>
      <c r="Q79" s="1" t="s">
        <v>826</v>
      </c>
      <c r="R79" s="1" t="s">
        <v>827</v>
      </c>
      <c r="S79" s="1" t="s">
        <v>824</v>
      </c>
      <c r="T79" s="1" t="s">
        <v>163</v>
      </c>
      <c r="V79" s="1" t="s">
        <v>179</v>
      </c>
      <c r="W79" s="1" t="s">
        <v>828</v>
      </c>
      <c r="X79" s="1" t="s">
        <v>570</v>
      </c>
      <c r="Y79" s="1" t="s">
        <v>173</v>
      </c>
      <c r="Z79" s="1" t="s">
        <v>829</v>
      </c>
      <c r="AA79" s="1" t="s">
        <v>830</v>
      </c>
      <c r="AC79" s="1" t="s">
        <v>54</v>
      </c>
      <c r="AD79" s="1" t="s">
        <v>212</v>
      </c>
      <c r="AF79" s="1" t="s">
        <v>56</v>
      </c>
      <c r="AG79" s="1" t="s">
        <v>100</v>
      </c>
      <c r="AJ79" s="1" t="s">
        <v>58</v>
      </c>
      <c r="AK79" s="1" t="s">
        <v>73</v>
      </c>
      <c r="AL79" s="1" t="s">
        <v>831</v>
      </c>
      <c r="AM79" s="1" t="s">
        <v>832</v>
      </c>
    </row>
    <row r="80" spans="1:39" x14ac:dyDescent="0.3">
      <c r="A80" s="2" t="str">
        <f>HYPERLINK("https://hsdes.intel.com/resource/14013186298","14013186298")</f>
        <v>14013186298</v>
      </c>
      <c r="B80" s="1" t="s">
        <v>833</v>
      </c>
      <c r="C80" s="1" t="s">
        <v>1128</v>
      </c>
      <c r="F80" s="1" t="s">
        <v>48</v>
      </c>
      <c r="G80" s="1" t="s">
        <v>113</v>
      </c>
      <c r="H80" s="1" t="s">
        <v>38</v>
      </c>
      <c r="I80" s="1" t="s">
        <v>39</v>
      </c>
      <c r="J80" s="1" t="s">
        <v>40</v>
      </c>
      <c r="K80" s="1" t="s">
        <v>823</v>
      </c>
      <c r="L80" s="1">
        <v>8</v>
      </c>
      <c r="M80" s="1">
        <v>6</v>
      </c>
      <c r="N80" s="1" t="s">
        <v>834</v>
      </c>
      <c r="O80" s="1" t="s">
        <v>251</v>
      </c>
      <c r="P80" s="1" t="s">
        <v>835</v>
      </c>
      <c r="Q80" s="1" t="s">
        <v>543</v>
      </c>
      <c r="R80" s="1" t="s">
        <v>836</v>
      </c>
      <c r="S80" s="1" t="s">
        <v>834</v>
      </c>
      <c r="T80" s="1" t="s">
        <v>163</v>
      </c>
      <c r="V80" s="1" t="s">
        <v>255</v>
      </c>
      <c r="W80" s="1" t="s">
        <v>837</v>
      </c>
      <c r="X80" s="1" t="s">
        <v>570</v>
      </c>
      <c r="Y80" s="1" t="s">
        <v>223</v>
      </c>
      <c r="Z80" s="1" t="s">
        <v>838</v>
      </c>
      <c r="AA80" s="1" t="s">
        <v>830</v>
      </c>
      <c r="AC80" s="1" t="s">
        <v>54</v>
      </c>
      <c r="AD80" s="1" t="s">
        <v>212</v>
      </c>
      <c r="AF80" s="1" t="s">
        <v>56</v>
      </c>
      <c r="AG80" s="1" t="s">
        <v>72</v>
      </c>
      <c r="AJ80" s="1" t="s">
        <v>58</v>
      </c>
      <c r="AK80" s="1" t="s">
        <v>73</v>
      </c>
      <c r="AL80" s="1" t="s">
        <v>839</v>
      </c>
      <c r="AM80" s="1" t="s">
        <v>840</v>
      </c>
    </row>
    <row r="81" spans="1:39" x14ac:dyDescent="0.3">
      <c r="A81" s="2" t="str">
        <f>HYPERLINK("https://hsdes.intel.com/resource/14013186383","14013186383")</f>
        <v>14013186383</v>
      </c>
      <c r="B81" s="1" t="s">
        <v>841</v>
      </c>
      <c r="C81" s="1" t="s">
        <v>1128</v>
      </c>
      <c r="F81" s="1" t="s">
        <v>156</v>
      </c>
      <c r="G81" s="1" t="s">
        <v>113</v>
      </c>
      <c r="H81" s="1" t="s">
        <v>38</v>
      </c>
      <c r="I81" s="1" t="s">
        <v>39</v>
      </c>
      <c r="J81" s="1" t="s">
        <v>40</v>
      </c>
      <c r="K81" s="1" t="s">
        <v>842</v>
      </c>
      <c r="L81" s="1">
        <v>5</v>
      </c>
      <c r="M81" s="1">
        <v>4</v>
      </c>
      <c r="N81" s="1" t="s">
        <v>843</v>
      </c>
      <c r="O81" s="1" t="s">
        <v>159</v>
      </c>
      <c r="P81" s="1" t="s">
        <v>844</v>
      </c>
      <c r="Q81" s="1" t="s">
        <v>477</v>
      </c>
      <c r="R81" s="1" t="s">
        <v>845</v>
      </c>
      <c r="S81" s="1" t="s">
        <v>843</v>
      </c>
      <c r="T81" s="1" t="s">
        <v>163</v>
      </c>
      <c r="U81" s="1" t="s">
        <v>385</v>
      </c>
      <c r="V81" s="1" t="s">
        <v>164</v>
      </c>
      <c r="W81" s="1" t="s">
        <v>846</v>
      </c>
      <c r="X81" s="1" t="s">
        <v>570</v>
      </c>
      <c r="Y81" s="1" t="s">
        <v>51</v>
      </c>
      <c r="Z81" s="1" t="s">
        <v>847</v>
      </c>
      <c r="AA81" s="1" t="s">
        <v>848</v>
      </c>
      <c r="AC81" s="1" t="s">
        <v>54</v>
      </c>
      <c r="AD81" s="1" t="s">
        <v>212</v>
      </c>
      <c r="AF81" s="1" t="s">
        <v>56</v>
      </c>
      <c r="AG81" s="1" t="s">
        <v>57</v>
      </c>
      <c r="AJ81" s="1" t="s">
        <v>58</v>
      </c>
      <c r="AK81" s="1" t="s">
        <v>73</v>
      </c>
      <c r="AL81" s="1" t="s">
        <v>849</v>
      </c>
      <c r="AM81" s="1" t="s">
        <v>850</v>
      </c>
    </row>
    <row r="82" spans="1:39" x14ac:dyDescent="0.3">
      <c r="A82" s="1" t="str">
        <f>HYPERLINK("https://hsdes.intel.com/resource/14013186411","14013186411")</f>
        <v>14013186411</v>
      </c>
      <c r="B82" s="1" t="s">
        <v>851</v>
      </c>
      <c r="C82" s="1" t="s">
        <v>1128</v>
      </c>
      <c r="F82" s="1" t="s">
        <v>123</v>
      </c>
      <c r="G82" s="1" t="s">
        <v>124</v>
      </c>
      <c r="H82" s="1" t="s">
        <v>38</v>
      </c>
      <c r="I82" s="1" t="s">
        <v>39</v>
      </c>
      <c r="J82" s="1" t="s">
        <v>40</v>
      </c>
      <c r="K82" s="1" t="s">
        <v>125</v>
      </c>
      <c r="L82" s="1">
        <v>7</v>
      </c>
      <c r="M82" s="1">
        <v>5</v>
      </c>
      <c r="N82" s="1" t="s">
        <v>852</v>
      </c>
      <c r="O82" s="1" t="s">
        <v>127</v>
      </c>
      <c r="P82" s="1" t="s">
        <v>853</v>
      </c>
      <c r="Q82" s="1" t="s">
        <v>854</v>
      </c>
      <c r="R82" s="1">
        <v>1304564002</v>
      </c>
      <c r="S82" s="1" t="s">
        <v>852</v>
      </c>
      <c r="T82" s="1" t="s">
        <v>131</v>
      </c>
      <c r="V82" s="1" t="s">
        <v>123</v>
      </c>
      <c r="W82" s="1" t="s">
        <v>855</v>
      </c>
      <c r="X82" s="1" t="s">
        <v>570</v>
      </c>
      <c r="Y82" s="1" t="s">
        <v>173</v>
      </c>
      <c r="Z82" s="1" t="s">
        <v>856</v>
      </c>
      <c r="AA82" s="1" t="s">
        <v>819</v>
      </c>
      <c r="AC82" s="1" t="s">
        <v>54</v>
      </c>
      <c r="AD82" s="1" t="s">
        <v>212</v>
      </c>
      <c r="AF82" s="1" t="s">
        <v>56</v>
      </c>
      <c r="AG82" s="1" t="s">
        <v>72</v>
      </c>
      <c r="AJ82" s="1" t="s">
        <v>58</v>
      </c>
      <c r="AK82" s="1" t="s">
        <v>592</v>
      </c>
      <c r="AL82" s="1" t="s">
        <v>857</v>
      </c>
      <c r="AM82" s="1" t="s">
        <v>858</v>
      </c>
    </row>
    <row r="83" spans="1:39" x14ac:dyDescent="0.3">
      <c r="A83" s="1" t="str">
        <f>HYPERLINK("https://hsdes.intel.com/resource/14013186468","14013186468")</f>
        <v>14013186468</v>
      </c>
      <c r="B83" s="1" t="s">
        <v>859</v>
      </c>
      <c r="C83" s="1" t="s">
        <v>1128</v>
      </c>
      <c r="F83" s="1" t="s">
        <v>48</v>
      </c>
      <c r="G83" s="1" t="s">
        <v>113</v>
      </c>
      <c r="H83" s="1" t="s">
        <v>38</v>
      </c>
      <c r="I83" s="1" t="s">
        <v>39</v>
      </c>
      <c r="J83" s="1" t="s">
        <v>40</v>
      </c>
      <c r="K83" s="1" t="s">
        <v>860</v>
      </c>
      <c r="L83" s="1">
        <v>40</v>
      </c>
      <c r="M83" s="1">
        <v>30</v>
      </c>
      <c r="N83" s="1" t="s">
        <v>861</v>
      </c>
      <c r="O83" s="1" t="s">
        <v>194</v>
      </c>
      <c r="P83" s="1" t="s">
        <v>862</v>
      </c>
      <c r="Q83" s="1" t="s">
        <v>243</v>
      </c>
      <c r="R83" s="1" t="s">
        <v>863</v>
      </c>
      <c r="S83" s="1" t="s">
        <v>861</v>
      </c>
      <c r="T83" s="1" t="s">
        <v>47</v>
      </c>
      <c r="V83" s="1" t="s">
        <v>48</v>
      </c>
      <c r="W83" s="1" t="s">
        <v>864</v>
      </c>
      <c r="X83" s="1" t="s">
        <v>570</v>
      </c>
      <c r="Y83" s="1" t="s">
        <v>133</v>
      </c>
      <c r="Z83" s="1" t="s">
        <v>865</v>
      </c>
      <c r="AA83" s="1" t="s">
        <v>848</v>
      </c>
      <c r="AC83" s="1" t="s">
        <v>54</v>
      </c>
      <c r="AD83" s="1" t="s">
        <v>212</v>
      </c>
      <c r="AF83" s="1" t="s">
        <v>201</v>
      </c>
      <c r="AG83" s="1" t="s">
        <v>72</v>
      </c>
      <c r="AJ83" s="1" t="s">
        <v>58</v>
      </c>
      <c r="AK83" s="1" t="s">
        <v>73</v>
      </c>
      <c r="AL83" s="1" t="s">
        <v>866</v>
      </c>
      <c r="AM83" s="1" t="s">
        <v>867</v>
      </c>
    </row>
    <row r="84" spans="1:39" x14ac:dyDescent="0.3">
      <c r="A84" s="1" t="str">
        <f>HYPERLINK("https://hsdes.intel.com/resource/14013186502","14013186502")</f>
        <v>14013186502</v>
      </c>
      <c r="B84" s="1" t="s">
        <v>868</v>
      </c>
      <c r="C84" s="1" t="s">
        <v>1128</v>
      </c>
      <c r="F84" s="1" t="s">
        <v>123</v>
      </c>
      <c r="G84" s="1" t="s">
        <v>113</v>
      </c>
      <c r="H84" s="1" t="s">
        <v>38</v>
      </c>
      <c r="I84" s="1" t="s">
        <v>39</v>
      </c>
      <c r="J84" s="1" t="s">
        <v>40</v>
      </c>
      <c r="K84" s="1" t="s">
        <v>869</v>
      </c>
      <c r="L84" s="1">
        <v>7</v>
      </c>
      <c r="M84" s="1">
        <v>5</v>
      </c>
      <c r="N84" s="1" t="s">
        <v>870</v>
      </c>
      <c r="O84" s="1" t="s">
        <v>127</v>
      </c>
      <c r="P84" s="1" t="s">
        <v>871</v>
      </c>
      <c r="Q84" s="1" t="s">
        <v>872</v>
      </c>
      <c r="R84" s="1" t="s">
        <v>873</v>
      </c>
      <c r="S84" s="1" t="s">
        <v>870</v>
      </c>
      <c r="T84" s="1" t="s">
        <v>131</v>
      </c>
      <c r="V84" s="1" t="s">
        <v>123</v>
      </c>
      <c r="W84" s="1" t="s">
        <v>874</v>
      </c>
      <c r="X84" s="1" t="s">
        <v>570</v>
      </c>
      <c r="Y84" s="1" t="s">
        <v>173</v>
      </c>
      <c r="Z84" s="1" t="s">
        <v>829</v>
      </c>
      <c r="AA84" s="1" t="s">
        <v>830</v>
      </c>
      <c r="AC84" s="1" t="s">
        <v>54</v>
      </c>
      <c r="AD84" s="1" t="s">
        <v>212</v>
      </c>
      <c r="AF84" s="1" t="s">
        <v>56</v>
      </c>
      <c r="AG84" s="1" t="s">
        <v>72</v>
      </c>
      <c r="AJ84" s="1" t="s">
        <v>58</v>
      </c>
      <c r="AK84" s="1" t="s">
        <v>73</v>
      </c>
      <c r="AL84" s="1" t="s">
        <v>874</v>
      </c>
      <c r="AM84" s="1" t="s">
        <v>875</v>
      </c>
    </row>
    <row r="85" spans="1:39" x14ac:dyDescent="0.3">
      <c r="A85" s="1" t="str">
        <f>HYPERLINK("https://hsdes.intel.com/resource/14013186504","14013186504")</f>
        <v>14013186504</v>
      </c>
      <c r="B85" s="1" t="s">
        <v>876</v>
      </c>
      <c r="C85" s="1" t="s">
        <v>1128</v>
      </c>
      <c r="F85" s="1" t="s">
        <v>77</v>
      </c>
      <c r="G85" s="1" t="s">
        <v>113</v>
      </c>
      <c r="H85" s="1" t="s">
        <v>38</v>
      </c>
      <c r="I85" s="1" t="s">
        <v>39</v>
      </c>
      <c r="J85" s="1" t="s">
        <v>40</v>
      </c>
      <c r="K85" s="1" t="s">
        <v>79</v>
      </c>
      <c r="L85" s="1">
        <v>10</v>
      </c>
      <c r="M85" s="1">
        <v>7</v>
      </c>
      <c r="N85" s="1" t="s">
        <v>877</v>
      </c>
      <c r="O85" s="1" t="s">
        <v>272</v>
      </c>
      <c r="P85" s="1" t="s">
        <v>878</v>
      </c>
      <c r="Q85" s="1" t="s">
        <v>879</v>
      </c>
      <c r="R85" s="1" t="s">
        <v>880</v>
      </c>
      <c r="S85" s="1" t="s">
        <v>877</v>
      </c>
      <c r="T85" s="1" t="s">
        <v>47</v>
      </c>
      <c r="U85" s="1" t="s">
        <v>85</v>
      </c>
      <c r="V85" s="1" t="s">
        <v>86</v>
      </c>
      <c r="W85" s="1" t="s">
        <v>881</v>
      </c>
      <c r="X85" s="1" t="s">
        <v>570</v>
      </c>
      <c r="Y85" s="1" t="s">
        <v>173</v>
      </c>
      <c r="Z85" s="1" t="s">
        <v>847</v>
      </c>
      <c r="AA85" s="1" t="s">
        <v>848</v>
      </c>
      <c r="AC85" s="1" t="s">
        <v>54</v>
      </c>
      <c r="AD85" s="1" t="s">
        <v>212</v>
      </c>
      <c r="AF85" s="1" t="s">
        <v>56</v>
      </c>
      <c r="AG85" s="1" t="s">
        <v>72</v>
      </c>
      <c r="AJ85" s="1" t="s">
        <v>58</v>
      </c>
      <c r="AK85" s="1" t="s">
        <v>73</v>
      </c>
      <c r="AL85" s="1" t="s">
        <v>876</v>
      </c>
      <c r="AM85" s="1" t="s">
        <v>882</v>
      </c>
    </row>
    <row r="86" spans="1:39" x14ac:dyDescent="0.3">
      <c r="A86" s="1" t="str">
        <f>HYPERLINK("https://hsdes.intel.com/resource/14013186505","14013186505")</f>
        <v>14013186505</v>
      </c>
      <c r="B86" s="1" t="s">
        <v>883</v>
      </c>
      <c r="C86" s="1" t="s">
        <v>1128</v>
      </c>
      <c r="F86" s="1" t="s">
        <v>77</v>
      </c>
      <c r="G86" s="1" t="s">
        <v>113</v>
      </c>
      <c r="H86" s="1" t="s">
        <v>38</v>
      </c>
      <c r="I86" s="1" t="s">
        <v>39</v>
      </c>
      <c r="J86" s="1" t="s">
        <v>40</v>
      </c>
      <c r="K86" s="1" t="s">
        <v>79</v>
      </c>
      <c r="L86" s="1">
        <v>10</v>
      </c>
      <c r="M86" s="1">
        <v>7</v>
      </c>
      <c r="N86" s="1" t="s">
        <v>884</v>
      </c>
      <c r="O86" s="1" t="s">
        <v>272</v>
      </c>
      <c r="P86" s="1" t="s">
        <v>885</v>
      </c>
      <c r="Q86" s="1" t="s">
        <v>879</v>
      </c>
      <c r="R86" s="1" t="s">
        <v>886</v>
      </c>
      <c r="S86" s="1" t="s">
        <v>884</v>
      </c>
      <c r="T86" s="1" t="s">
        <v>47</v>
      </c>
      <c r="U86" s="1" t="s">
        <v>85</v>
      </c>
      <c r="V86" s="1" t="s">
        <v>86</v>
      </c>
      <c r="W86" s="1" t="s">
        <v>887</v>
      </c>
      <c r="X86" s="1" t="s">
        <v>570</v>
      </c>
      <c r="Y86" s="1" t="s">
        <v>173</v>
      </c>
      <c r="Z86" s="1" t="s">
        <v>838</v>
      </c>
      <c r="AA86" s="1" t="s">
        <v>830</v>
      </c>
      <c r="AC86" s="1" t="s">
        <v>54</v>
      </c>
      <c r="AD86" s="1" t="s">
        <v>212</v>
      </c>
      <c r="AF86" s="1" t="s">
        <v>56</v>
      </c>
      <c r="AG86" s="1" t="s">
        <v>72</v>
      </c>
      <c r="AJ86" s="1" t="s">
        <v>58</v>
      </c>
      <c r="AK86" s="1" t="s">
        <v>73</v>
      </c>
      <c r="AL86" s="1" t="s">
        <v>883</v>
      </c>
      <c r="AM86" s="1" t="s">
        <v>888</v>
      </c>
    </row>
    <row r="87" spans="1:39" x14ac:dyDescent="0.3">
      <c r="A87" s="2" t="str">
        <f>HYPERLINK("https://hsdes.intel.com/resource/14013186567","14013186567")</f>
        <v>14013186567</v>
      </c>
      <c r="B87" s="1" t="s">
        <v>889</v>
      </c>
      <c r="C87" s="1" t="s">
        <v>1128</v>
      </c>
      <c r="F87" s="1" t="s">
        <v>123</v>
      </c>
      <c r="G87" s="1" t="s">
        <v>113</v>
      </c>
      <c r="H87" s="1" t="s">
        <v>38</v>
      </c>
      <c r="I87" s="1" t="s">
        <v>39</v>
      </c>
      <c r="J87" s="1" t="s">
        <v>40</v>
      </c>
      <c r="K87" s="1" t="s">
        <v>869</v>
      </c>
      <c r="L87" s="1">
        <v>15</v>
      </c>
      <c r="M87" s="1">
        <v>12</v>
      </c>
      <c r="N87" s="1" t="s">
        <v>890</v>
      </c>
      <c r="O87" s="1" t="s">
        <v>127</v>
      </c>
      <c r="P87" s="1" t="s">
        <v>891</v>
      </c>
      <c r="Q87" s="1" t="s">
        <v>892</v>
      </c>
      <c r="R87" s="1" t="s">
        <v>893</v>
      </c>
      <c r="S87" s="1" t="s">
        <v>890</v>
      </c>
      <c r="T87" s="1" t="s">
        <v>131</v>
      </c>
      <c r="V87" s="1" t="s">
        <v>123</v>
      </c>
      <c r="W87" s="1" t="s">
        <v>894</v>
      </c>
      <c r="X87" s="1" t="s">
        <v>570</v>
      </c>
      <c r="Y87" s="1" t="s">
        <v>173</v>
      </c>
      <c r="Z87" s="1" t="s">
        <v>895</v>
      </c>
      <c r="AA87" s="1" t="s">
        <v>819</v>
      </c>
      <c r="AC87" s="1" t="s">
        <v>54</v>
      </c>
      <c r="AD87" s="1" t="s">
        <v>212</v>
      </c>
      <c r="AF87" s="1" t="s">
        <v>56</v>
      </c>
      <c r="AG87" s="1" t="s">
        <v>72</v>
      </c>
      <c r="AJ87" s="1" t="s">
        <v>58</v>
      </c>
      <c r="AK87" s="1" t="s">
        <v>592</v>
      </c>
      <c r="AL87" s="1" t="s">
        <v>896</v>
      </c>
      <c r="AM87" s="1" t="s">
        <v>897</v>
      </c>
    </row>
    <row r="88" spans="1:39" x14ac:dyDescent="0.3">
      <c r="A88" s="2" t="str">
        <f>HYPERLINK("https://hsdes.intel.com/resource/14013186568","14013186568")</f>
        <v>14013186568</v>
      </c>
      <c r="B88" s="1" t="s">
        <v>898</v>
      </c>
      <c r="C88" s="1" t="s">
        <v>1128</v>
      </c>
      <c r="F88" s="1" t="s">
        <v>123</v>
      </c>
      <c r="G88" s="1" t="s">
        <v>113</v>
      </c>
      <c r="H88" s="1" t="s">
        <v>38</v>
      </c>
      <c r="I88" s="1" t="s">
        <v>39</v>
      </c>
      <c r="J88" s="1" t="s">
        <v>40</v>
      </c>
      <c r="K88" s="1" t="s">
        <v>869</v>
      </c>
      <c r="L88" s="1">
        <v>10</v>
      </c>
      <c r="M88" s="1">
        <v>6</v>
      </c>
      <c r="N88" s="1" t="s">
        <v>899</v>
      </c>
      <c r="O88" s="1" t="s">
        <v>127</v>
      </c>
      <c r="P88" s="1" t="s">
        <v>900</v>
      </c>
      <c r="Q88" s="1" t="s">
        <v>901</v>
      </c>
      <c r="R88" s="1" t="s">
        <v>902</v>
      </c>
      <c r="S88" s="1" t="s">
        <v>899</v>
      </c>
      <c r="T88" s="1" t="s">
        <v>131</v>
      </c>
      <c r="V88" s="1" t="s">
        <v>123</v>
      </c>
      <c r="W88" s="1" t="s">
        <v>903</v>
      </c>
      <c r="X88" s="1" t="s">
        <v>570</v>
      </c>
      <c r="Y88" s="1" t="s">
        <v>173</v>
      </c>
      <c r="Z88" s="1" t="s">
        <v>895</v>
      </c>
      <c r="AA88" s="1" t="s">
        <v>819</v>
      </c>
      <c r="AC88" s="1" t="s">
        <v>54</v>
      </c>
      <c r="AD88" s="1" t="s">
        <v>212</v>
      </c>
      <c r="AF88" s="1" t="s">
        <v>56</v>
      </c>
      <c r="AG88" s="1" t="s">
        <v>72</v>
      </c>
      <c r="AJ88" s="1" t="s">
        <v>58</v>
      </c>
      <c r="AK88" s="1" t="s">
        <v>592</v>
      </c>
      <c r="AL88" s="1" t="s">
        <v>904</v>
      </c>
      <c r="AM88" s="1" t="s">
        <v>905</v>
      </c>
    </row>
    <row r="89" spans="1:39" x14ac:dyDescent="0.3">
      <c r="A89" s="2" t="str">
        <f>HYPERLINK("https://hsdes.intel.com/resource/14013186578","14013186578")</f>
        <v>14013186578</v>
      </c>
      <c r="B89" s="1" t="s">
        <v>906</v>
      </c>
      <c r="C89" s="1" t="s">
        <v>1128</v>
      </c>
      <c r="F89" s="1" t="s">
        <v>123</v>
      </c>
      <c r="G89" s="1" t="s">
        <v>113</v>
      </c>
      <c r="H89" s="1" t="s">
        <v>38</v>
      </c>
      <c r="I89" s="1" t="s">
        <v>39</v>
      </c>
      <c r="J89" s="1" t="s">
        <v>40</v>
      </c>
      <c r="K89" s="1" t="s">
        <v>869</v>
      </c>
      <c r="L89" s="1">
        <v>20</v>
      </c>
      <c r="M89" s="1">
        <v>15</v>
      </c>
      <c r="N89" s="1" t="s">
        <v>907</v>
      </c>
      <c r="O89" s="1" t="s">
        <v>127</v>
      </c>
      <c r="P89" s="1" t="s">
        <v>908</v>
      </c>
      <c r="Q89" s="1" t="s">
        <v>909</v>
      </c>
      <c r="R89" s="1" t="s">
        <v>910</v>
      </c>
      <c r="S89" s="1" t="s">
        <v>907</v>
      </c>
      <c r="T89" s="1" t="s">
        <v>131</v>
      </c>
      <c r="V89" s="1" t="s">
        <v>123</v>
      </c>
      <c r="W89" s="1" t="s">
        <v>911</v>
      </c>
      <c r="X89" s="1" t="s">
        <v>570</v>
      </c>
      <c r="Y89" s="1" t="s">
        <v>223</v>
      </c>
      <c r="Z89" s="1" t="s">
        <v>895</v>
      </c>
      <c r="AA89" s="1" t="s">
        <v>830</v>
      </c>
      <c r="AC89" s="1" t="s">
        <v>54</v>
      </c>
      <c r="AD89" s="1" t="s">
        <v>212</v>
      </c>
      <c r="AF89" s="1" t="s">
        <v>213</v>
      </c>
      <c r="AG89" s="1" t="s">
        <v>72</v>
      </c>
      <c r="AJ89" s="1" t="s">
        <v>470</v>
      </c>
      <c r="AK89" s="1" t="s">
        <v>592</v>
      </c>
      <c r="AL89" s="1" t="s">
        <v>912</v>
      </c>
      <c r="AM89" s="1" t="s">
        <v>913</v>
      </c>
    </row>
    <row r="90" spans="1:39" x14ac:dyDescent="0.3">
      <c r="A90" s="1" t="str">
        <f>HYPERLINK("https://hsdes.intel.com/resource/14013186698","14013186698")</f>
        <v>14013186698</v>
      </c>
      <c r="B90" s="1" t="s">
        <v>915</v>
      </c>
      <c r="C90" s="1" t="s">
        <v>1128</v>
      </c>
      <c r="F90" s="1" t="s">
        <v>36</v>
      </c>
      <c r="G90" s="1" t="s">
        <v>113</v>
      </c>
      <c r="H90" s="1" t="s">
        <v>38</v>
      </c>
      <c r="I90" s="1" t="s">
        <v>39</v>
      </c>
      <c r="J90" s="1" t="s">
        <v>40</v>
      </c>
      <c r="K90" s="1" t="s">
        <v>916</v>
      </c>
      <c r="L90" s="1">
        <v>25</v>
      </c>
      <c r="M90" s="1">
        <v>18</v>
      </c>
      <c r="N90" s="1" t="s">
        <v>917</v>
      </c>
      <c r="O90" s="1" t="s">
        <v>66</v>
      </c>
      <c r="P90" s="1" t="s">
        <v>918</v>
      </c>
      <c r="Q90" s="1" t="s">
        <v>919</v>
      </c>
      <c r="R90" s="1" t="s">
        <v>920</v>
      </c>
      <c r="S90" s="1" t="s">
        <v>917</v>
      </c>
      <c r="T90" s="1" t="s">
        <v>163</v>
      </c>
      <c r="V90" s="1" t="s">
        <v>48</v>
      </c>
      <c r="W90" s="1" t="s">
        <v>914</v>
      </c>
      <c r="X90" s="1" t="s">
        <v>570</v>
      </c>
      <c r="Y90" s="1" t="s">
        <v>51</v>
      </c>
      <c r="Z90" s="1" t="s">
        <v>921</v>
      </c>
      <c r="AA90" s="1" t="s">
        <v>922</v>
      </c>
      <c r="AC90" s="1" t="s">
        <v>54</v>
      </c>
      <c r="AD90" s="1" t="s">
        <v>55</v>
      </c>
      <c r="AF90" s="1" t="s">
        <v>213</v>
      </c>
      <c r="AG90" s="1" t="s">
        <v>57</v>
      </c>
      <c r="AJ90" s="1" t="s">
        <v>58</v>
      </c>
      <c r="AK90" s="1" t="s">
        <v>73</v>
      </c>
      <c r="AL90" s="1" t="s">
        <v>923</v>
      </c>
      <c r="AM90" s="1" t="s">
        <v>924</v>
      </c>
    </row>
    <row r="91" spans="1:39" x14ac:dyDescent="0.3">
      <c r="A91" s="2" t="str">
        <f>HYPERLINK("https://hsdes.intel.com/resource/14013186733","14013186733")</f>
        <v>14013186733</v>
      </c>
      <c r="B91" s="1" t="s">
        <v>925</v>
      </c>
      <c r="C91" s="1" t="s">
        <v>1128</v>
      </c>
      <c r="F91" s="1" t="s">
        <v>156</v>
      </c>
      <c r="G91" s="1" t="s">
        <v>113</v>
      </c>
      <c r="H91" s="1" t="s">
        <v>38</v>
      </c>
      <c r="I91" s="1" t="s">
        <v>39</v>
      </c>
      <c r="J91" s="1" t="s">
        <v>40</v>
      </c>
      <c r="K91" s="1" t="s">
        <v>823</v>
      </c>
      <c r="L91" s="1">
        <v>20</v>
      </c>
      <c r="M91" s="1">
        <v>10</v>
      </c>
      <c r="N91" s="1" t="s">
        <v>926</v>
      </c>
      <c r="O91" s="1" t="s">
        <v>159</v>
      </c>
      <c r="P91" s="1" t="s">
        <v>927</v>
      </c>
      <c r="Q91" s="1" t="s">
        <v>928</v>
      </c>
      <c r="R91" s="1" t="s">
        <v>929</v>
      </c>
      <c r="S91" s="1" t="s">
        <v>926</v>
      </c>
      <c r="T91" s="1" t="s">
        <v>163</v>
      </c>
      <c r="U91" s="1" t="s">
        <v>385</v>
      </c>
      <c r="V91" s="1" t="s">
        <v>164</v>
      </c>
      <c r="W91" s="1" t="s">
        <v>930</v>
      </c>
      <c r="X91" s="1" t="s">
        <v>570</v>
      </c>
      <c r="Y91" s="1" t="s">
        <v>51</v>
      </c>
      <c r="Z91" s="1" t="s">
        <v>838</v>
      </c>
      <c r="AA91" s="1" t="s">
        <v>830</v>
      </c>
      <c r="AC91" s="1" t="s">
        <v>54</v>
      </c>
      <c r="AD91" s="1" t="s">
        <v>571</v>
      </c>
      <c r="AF91" s="1" t="s">
        <v>56</v>
      </c>
      <c r="AG91" s="1" t="s">
        <v>72</v>
      </c>
      <c r="AJ91" s="1" t="s">
        <v>58</v>
      </c>
      <c r="AK91" s="1" t="s">
        <v>73</v>
      </c>
      <c r="AL91" s="1" t="s">
        <v>931</v>
      </c>
      <c r="AM91" s="1" t="s">
        <v>932</v>
      </c>
    </row>
    <row r="92" spans="1:39" x14ac:dyDescent="0.3">
      <c r="A92" s="2" t="str">
        <f>HYPERLINK("https://hsdes.intel.com/resource/14013186745","14013186745")</f>
        <v>14013186745</v>
      </c>
      <c r="B92" s="1" t="s">
        <v>933</v>
      </c>
      <c r="C92" s="1" t="s">
        <v>1128</v>
      </c>
      <c r="F92" s="1" t="s">
        <v>179</v>
      </c>
      <c r="G92" s="1" t="s">
        <v>113</v>
      </c>
      <c r="H92" s="1" t="s">
        <v>38</v>
      </c>
      <c r="I92" s="1" t="s">
        <v>39</v>
      </c>
      <c r="J92" s="1" t="s">
        <v>40</v>
      </c>
      <c r="K92" s="1" t="s">
        <v>823</v>
      </c>
      <c r="L92" s="1">
        <v>10</v>
      </c>
      <c r="M92" s="1">
        <v>6</v>
      </c>
      <c r="N92" s="1" t="s">
        <v>934</v>
      </c>
      <c r="O92" s="1" t="s">
        <v>182</v>
      </c>
      <c r="P92" s="1" t="s">
        <v>935</v>
      </c>
      <c r="Q92" s="1" t="s">
        <v>936</v>
      </c>
      <c r="R92" s="1" t="s">
        <v>937</v>
      </c>
      <c r="S92" s="1" t="s">
        <v>934</v>
      </c>
      <c r="T92" s="1" t="s">
        <v>163</v>
      </c>
      <c r="V92" s="1" t="s">
        <v>179</v>
      </c>
      <c r="W92" s="1" t="s">
        <v>938</v>
      </c>
      <c r="X92" s="1" t="s">
        <v>570</v>
      </c>
      <c r="Y92" s="1" t="s">
        <v>173</v>
      </c>
      <c r="Z92" s="1" t="s">
        <v>865</v>
      </c>
      <c r="AA92" s="1" t="s">
        <v>848</v>
      </c>
      <c r="AC92" s="1" t="s">
        <v>54</v>
      </c>
      <c r="AD92" s="1" t="s">
        <v>212</v>
      </c>
      <c r="AF92" s="1" t="s">
        <v>56</v>
      </c>
      <c r="AG92" s="1" t="s">
        <v>72</v>
      </c>
      <c r="AJ92" s="1" t="s">
        <v>58</v>
      </c>
      <c r="AK92" s="1" t="s">
        <v>73</v>
      </c>
      <c r="AL92" s="1" t="s">
        <v>939</v>
      </c>
      <c r="AM92" s="1" t="s">
        <v>940</v>
      </c>
    </row>
    <row r="93" spans="1:39" x14ac:dyDescent="0.3">
      <c r="A93" s="2" t="str">
        <f>HYPERLINK("https://hsdes.intel.com/resource/14013186785","14013186785")</f>
        <v>14013186785</v>
      </c>
      <c r="B93" s="1" t="s">
        <v>941</v>
      </c>
      <c r="C93" s="1" t="s">
        <v>1128</v>
      </c>
      <c r="F93" s="1" t="s">
        <v>48</v>
      </c>
      <c r="G93" s="1" t="s">
        <v>113</v>
      </c>
      <c r="H93" s="1" t="s">
        <v>38</v>
      </c>
      <c r="I93" s="1" t="s">
        <v>39</v>
      </c>
      <c r="J93" s="1" t="s">
        <v>40</v>
      </c>
      <c r="K93" s="1" t="s">
        <v>823</v>
      </c>
      <c r="L93" s="1">
        <v>15</v>
      </c>
      <c r="M93" s="1">
        <v>10</v>
      </c>
      <c r="N93" s="1" t="s">
        <v>942</v>
      </c>
      <c r="O93" s="1" t="s">
        <v>251</v>
      </c>
      <c r="P93" s="1" t="s">
        <v>943</v>
      </c>
      <c r="Q93" s="1" t="s">
        <v>944</v>
      </c>
      <c r="R93" s="1" t="s">
        <v>945</v>
      </c>
      <c r="S93" s="1" t="s">
        <v>942</v>
      </c>
      <c r="T93" s="1" t="s">
        <v>47</v>
      </c>
      <c r="V93" s="1" t="s">
        <v>255</v>
      </c>
      <c r="W93" s="1" t="s">
        <v>946</v>
      </c>
      <c r="X93" s="1" t="s">
        <v>570</v>
      </c>
      <c r="Y93" s="1" t="s">
        <v>173</v>
      </c>
      <c r="Z93" s="1" t="s">
        <v>847</v>
      </c>
      <c r="AA93" s="1" t="s">
        <v>848</v>
      </c>
      <c r="AC93" s="1" t="s">
        <v>54</v>
      </c>
      <c r="AD93" s="1" t="s">
        <v>212</v>
      </c>
      <c r="AF93" s="1" t="s">
        <v>56</v>
      </c>
      <c r="AG93" s="1" t="s">
        <v>72</v>
      </c>
      <c r="AJ93" s="1" t="s">
        <v>566</v>
      </c>
      <c r="AK93" s="1" t="s">
        <v>73</v>
      </c>
      <c r="AL93" s="1" t="s">
        <v>947</v>
      </c>
      <c r="AM93" s="1" t="s">
        <v>948</v>
      </c>
    </row>
    <row r="94" spans="1:39" x14ac:dyDescent="0.3">
      <c r="A94" s="2" t="str">
        <f>HYPERLINK("https://hsdes.intel.com/resource/14013186930","14013186930")</f>
        <v>14013186930</v>
      </c>
      <c r="B94" s="1" t="s">
        <v>949</v>
      </c>
      <c r="C94" s="1" t="s">
        <v>1128</v>
      </c>
      <c r="F94" s="1" t="s">
        <v>123</v>
      </c>
      <c r="G94" s="1" t="s">
        <v>113</v>
      </c>
      <c r="H94" s="1" t="s">
        <v>38</v>
      </c>
      <c r="I94" s="1" t="s">
        <v>39</v>
      </c>
      <c r="J94" s="1" t="s">
        <v>40</v>
      </c>
      <c r="K94" s="1" t="s">
        <v>869</v>
      </c>
      <c r="L94" s="1">
        <v>20</v>
      </c>
      <c r="M94" s="1">
        <v>15</v>
      </c>
      <c r="N94" s="1" t="s">
        <v>950</v>
      </c>
      <c r="O94" s="1" t="s">
        <v>272</v>
      </c>
      <c r="P94" s="1" t="s">
        <v>951</v>
      </c>
      <c r="Q94" s="1" t="s">
        <v>952</v>
      </c>
      <c r="R94" s="1" t="s">
        <v>953</v>
      </c>
      <c r="S94" s="1" t="s">
        <v>950</v>
      </c>
      <c r="T94" s="1" t="s">
        <v>163</v>
      </c>
      <c r="V94" s="1" t="s">
        <v>123</v>
      </c>
      <c r="W94" s="1" t="s">
        <v>954</v>
      </c>
      <c r="X94" s="1" t="s">
        <v>570</v>
      </c>
      <c r="Y94" s="1" t="s">
        <v>133</v>
      </c>
      <c r="Z94" s="1" t="s">
        <v>955</v>
      </c>
      <c r="AA94" s="1" t="s">
        <v>848</v>
      </c>
      <c r="AC94" s="1" t="s">
        <v>54</v>
      </c>
      <c r="AD94" s="1" t="s">
        <v>212</v>
      </c>
      <c r="AF94" s="1" t="s">
        <v>213</v>
      </c>
      <c r="AG94" s="1" t="s">
        <v>57</v>
      </c>
      <c r="AJ94" s="1" t="s">
        <v>58</v>
      </c>
      <c r="AK94" s="1" t="s">
        <v>956</v>
      </c>
      <c r="AL94" s="1" t="s">
        <v>957</v>
      </c>
      <c r="AM94" s="1" t="s">
        <v>958</v>
      </c>
    </row>
    <row r="95" spans="1:39" x14ac:dyDescent="0.3">
      <c r="A95" s="2" t="str">
        <f>HYPERLINK("https://hsdes.intel.com/resource/14013186938","14013186938")</f>
        <v>14013186938</v>
      </c>
      <c r="B95" s="1" t="s">
        <v>959</v>
      </c>
      <c r="C95" s="1" t="s">
        <v>1128</v>
      </c>
      <c r="F95" s="1" t="s">
        <v>123</v>
      </c>
      <c r="G95" s="1" t="s">
        <v>113</v>
      </c>
      <c r="H95" s="1" t="s">
        <v>38</v>
      </c>
      <c r="I95" s="1" t="s">
        <v>39</v>
      </c>
      <c r="J95" s="1" t="s">
        <v>40</v>
      </c>
      <c r="K95" s="1" t="s">
        <v>869</v>
      </c>
      <c r="L95" s="1">
        <v>20</v>
      </c>
      <c r="M95" s="1">
        <v>10</v>
      </c>
      <c r="N95" s="1" t="s">
        <v>960</v>
      </c>
      <c r="O95" s="1" t="s">
        <v>272</v>
      </c>
      <c r="P95" s="1" t="s">
        <v>961</v>
      </c>
      <c r="Q95" s="1" t="s">
        <v>962</v>
      </c>
      <c r="R95" s="1" t="s">
        <v>963</v>
      </c>
      <c r="S95" s="1" t="s">
        <v>960</v>
      </c>
      <c r="T95" s="1" t="s">
        <v>163</v>
      </c>
      <c r="V95" s="1" t="s">
        <v>123</v>
      </c>
      <c r="W95" s="1" t="s">
        <v>964</v>
      </c>
      <c r="X95" s="1" t="s">
        <v>570</v>
      </c>
      <c r="Y95" s="1" t="s">
        <v>173</v>
      </c>
      <c r="Z95" s="1" t="s">
        <v>865</v>
      </c>
      <c r="AA95" s="1" t="s">
        <v>848</v>
      </c>
      <c r="AC95" s="1" t="s">
        <v>54</v>
      </c>
      <c r="AD95" s="1" t="s">
        <v>212</v>
      </c>
      <c r="AF95" s="1" t="s">
        <v>56</v>
      </c>
      <c r="AG95" s="1" t="s">
        <v>72</v>
      </c>
      <c r="AJ95" s="1" t="s">
        <v>58</v>
      </c>
      <c r="AK95" s="1" t="s">
        <v>965</v>
      </c>
      <c r="AL95" s="1" t="s">
        <v>966</v>
      </c>
      <c r="AM95" s="1" t="s">
        <v>967</v>
      </c>
    </row>
    <row r="96" spans="1:39" x14ac:dyDescent="0.3">
      <c r="A96" s="1" t="str">
        <f>HYPERLINK("https://hsdes.intel.com/resource/14013186942","14013186942")</f>
        <v>14013186942</v>
      </c>
      <c r="B96" s="1" t="s">
        <v>968</v>
      </c>
      <c r="C96" s="1" t="s">
        <v>1128</v>
      </c>
      <c r="F96" s="1" t="s">
        <v>123</v>
      </c>
      <c r="G96" s="1" t="s">
        <v>124</v>
      </c>
      <c r="H96" s="1" t="s">
        <v>38</v>
      </c>
      <c r="I96" s="1" t="s">
        <v>39</v>
      </c>
      <c r="J96" s="1" t="s">
        <v>40</v>
      </c>
      <c r="K96" s="1" t="s">
        <v>125</v>
      </c>
      <c r="L96" s="1">
        <v>10</v>
      </c>
      <c r="M96" s="1">
        <v>8</v>
      </c>
      <c r="N96" s="1" t="s">
        <v>969</v>
      </c>
      <c r="O96" s="1" t="s">
        <v>127</v>
      </c>
      <c r="P96" s="1" t="s">
        <v>970</v>
      </c>
      <c r="Q96" s="1" t="s">
        <v>639</v>
      </c>
      <c r="R96" s="1" t="s">
        <v>971</v>
      </c>
      <c r="S96" s="1" t="s">
        <v>969</v>
      </c>
      <c r="T96" s="1" t="s">
        <v>131</v>
      </c>
      <c r="V96" s="1" t="s">
        <v>123</v>
      </c>
      <c r="W96" s="1" t="s">
        <v>972</v>
      </c>
      <c r="X96" s="1" t="s">
        <v>570</v>
      </c>
      <c r="Y96" s="1" t="s">
        <v>51</v>
      </c>
      <c r="Z96" s="1" t="s">
        <v>973</v>
      </c>
      <c r="AA96" s="1" t="s">
        <v>974</v>
      </c>
      <c r="AC96" s="1" t="s">
        <v>54</v>
      </c>
      <c r="AD96" s="1" t="s">
        <v>212</v>
      </c>
      <c r="AF96" s="1" t="s">
        <v>56</v>
      </c>
      <c r="AG96" s="1" t="s">
        <v>57</v>
      </c>
      <c r="AJ96" s="1" t="s">
        <v>58</v>
      </c>
      <c r="AK96" s="1" t="s">
        <v>592</v>
      </c>
      <c r="AL96" s="1" t="s">
        <v>975</v>
      </c>
      <c r="AM96" s="1" t="s">
        <v>976</v>
      </c>
    </row>
    <row r="97" spans="1:39" x14ac:dyDescent="0.3">
      <c r="A97" s="2" t="str">
        <f>HYPERLINK("https://hsdes.intel.com/resource/14013186958","14013186958")</f>
        <v>14013186958</v>
      </c>
      <c r="B97" s="1" t="s">
        <v>977</v>
      </c>
      <c r="C97" s="1" t="s">
        <v>1128</v>
      </c>
      <c r="F97" s="1" t="s">
        <v>123</v>
      </c>
      <c r="G97" s="1" t="s">
        <v>124</v>
      </c>
      <c r="H97" s="1" t="s">
        <v>38</v>
      </c>
      <c r="I97" s="1" t="s">
        <v>39</v>
      </c>
      <c r="J97" s="1" t="s">
        <v>40</v>
      </c>
      <c r="K97" s="1" t="s">
        <v>125</v>
      </c>
      <c r="L97" s="1">
        <v>5</v>
      </c>
      <c r="M97" s="1">
        <v>3</v>
      </c>
      <c r="N97" s="1" t="s">
        <v>978</v>
      </c>
      <c r="O97" s="1" t="s">
        <v>127</v>
      </c>
      <c r="P97" s="1" t="s">
        <v>979</v>
      </c>
      <c r="Q97" s="1" t="s">
        <v>854</v>
      </c>
      <c r="R97" s="1" t="s">
        <v>980</v>
      </c>
      <c r="S97" s="1" t="s">
        <v>978</v>
      </c>
      <c r="T97" s="1" t="s">
        <v>131</v>
      </c>
      <c r="V97" s="1" t="s">
        <v>123</v>
      </c>
      <c r="W97" s="1" t="s">
        <v>981</v>
      </c>
      <c r="X97" s="1" t="s">
        <v>570</v>
      </c>
      <c r="Y97" s="1" t="s">
        <v>133</v>
      </c>
      <c r="Z97" s="1" t="s">
        <v>982</v>
      </c>
      <c r="AA97" s="1" t="s">
        <v>983</v>
      </c>
      <c r="AC97" s="1" t="s">
        <v>54</v>
      </c>
      <c r="AD97" s="1" t="s">
        <v>55</v>
      </c>
      <c r="AF97" s="1" t="s">
        <v>56</v>
      </c>
      <c r="AG97" s="1" t="s">
        <v>72</v>
      </c>
      <c r="AJ97" s="1" t="s">
        <v>58</v>
      </c>
      <c r="AK97" s="1" t="s">
        <v>592</v>
      </c>
      <c r="AL97" s="1" t="s">
        <v>984</v>
      </c>
      <c r="AM97" s="1" t="s">
        <v>985</v>
      </c>
    </row>
    <row r="98" spans="1:39" x14ac:dyDescent="0.3">
      <c r="A98" s="1" t="str">
        <f>HYPERLINK("https://hsdes.intel.com/resource/14013187130","14013187130")</f>
        <v>14013187130</v>
      </c>
      <c r="B98" s="1" t="s">
        <v>986</v>
      </c>
      <c r="C98" s="1" t="s">
        <v>1128</v>
      </c>
      <c r="F98" s="1" t="s">
        <v>156</v>
      </c>
      <c r="G98" s="1" t="s">
        <v>113</v>
      </c>
      <c r="H98" s="1" t="s">
        <v>38</v>
      </c>
      <c r="I98" s="1" t="s">
        <v>39</v>
      </c>
      <c r="J98" s="1" t="s">
        <v>40</v>
      </c>
      <c r="K98" s="1" t="s">
        <v>860</v>
      </c>
      <c r="L98" s="1">
        <v>5</v>
      </c>
      <c r="M98" s="1">
        <v>3</v>
      </c>
      <c r="N98" s="1" t="s">
        <v>987</v>
      </c>
      <c r="O98" s="1" t="s">
        <v>159</v>
      </c>
      <c r="P98" s="1" t="s">
        <v>988</v>
      </c>
      <c r="Q98" s="1" t="s">
        <v>989</v>
      </c>
      <c r="R98" s="1" t="s">
        <v>990</v>
      </c>
      <c r="S98" s="1" t="s">
        <v>987</v>
      </c>
      <c r="T98" s="1" t="s">
        <v>163</v>
      </c>
      <c r="U98" s="1" t="s">
        <v>385</v>
      </c>
      <c r="V98" s="1" t="s">
        <v>164</v>
      </c>
      <c r="W98" s="1" t="s">
        <v>991</v>
      </c>
      <c r="X98" s="1" t="s">
        <v>570</v>
      </c>
      <c r="Y98" s="1" t="s">
        <v>51</v>
      </c>
      <c r="Z98" s="1" t="s">
        <v>847</v>
      </c>
      <c r="AA98" s="1" t="s">
        <v>848</v>
      </c>
      <c r="AC98" s="1" t="s">
        <v>54</v>
      </c>
      <c r="AD98" s="1" t="s">
        <v>571</v>
      </c>
      <c r="AF98" s="1" t="s">
        <v>56</v>
      </c>
      <c r="AG98" s="1" t="s">
        <v>57</v>
      </c>
      <c r="AJ98" s="1" t="s">
        <v>58</v>
      </c>
      <c r="AK98" s="1" t="s">
        <v>73</v>
      </c>
      <c r="AL98" s="1" t="s">
        <v>992</v>
      </c>
      <c r="AM98" s="1" t="s">
        <v>993</v>
      </c>
    </row>
    <row r="99" spans="1:39" x14ac:dyDescent="0.3">
      <c r="A99" s="1" t="str">
        <f>HYPERLINK("https://hsdes.intel.com/resource/14013187141","14013187141")</f>
        <v>14013187141</v>
      </c>
      <c r="B99" s="1" t="s">
        <v>994</v>
      </c>
      <c r="C99" s="1" t="s">
        <v>1128</v>
      </c>
      <c r="F99" s="1" t="s">
        <v>156</v>
      </c>
      <c r="G99" s="1" t="s">
        <v>113</v>
      </c>
      <c r="H99" s="1" t="s">
        <v>38</v>
      </c>
      <c r="I99" s="1" t="s">
        <v>39</v>
      </c>
      <c r="J99" s="1" t="s">
        <v>40</v>
      </c>
      <c r="K99" s="1" t="s">
        <v>860</v>
      </c>
      <c r="L99" s="1">
        <v>5</v>
      </c>
      <c r="M99" s="1">
        <v>3</v>
      </c>
      <c r="N99" s="1" t="s">
        <v>995</v>
      </c>
      <c r="O99" s="1" t="s">
        <v>159</v>
      </c>
      <c r="P99" s="1" t="s">
        <v>996</v>
      </c>
      <c r="Q99" s="1" t="s">
        <v>997</v>
      </c>
      <c r="R99" s="1" t="s">
        <v>998</v>
      </c>
      <c r="S99" s="1" t="s">
        <v>995</v>
      </c>
      <c r="T99" s="1" t="s">
        <v>163</v>
      </c>
      <c r="U99" s="1" t="s">
        <v>385</v>
      </c>
      <c r="V99" s="1" t="s">
        <v>164</v>
      </c>
      <c r="W99" s="1" t="s">
        <v>999</v>
      </c>
      <c r="X99" s="1" t="s">
        <v>570</v>
      </c>
      <c r="Y99" s="1" t="s">
        <v>51</v>
      </c>
      <c r="Z99" s="1" t="s">
        <v>847</v>
      </c>
      <c r="AA99" s="1" t="s">
        <v>848</v>
      </c>
      <c r="AC99" s="1" t="s">
        <v>54</v>
      </c>
      <c r="AD99" s="1" t="s">
        <v>571</v>
      </c>
      <c r="AF99" s="1" t="s">
        <v>56</v>
      </c>
      <c r="AG99" s="1" t="s">
        <v>57</v>
      </c>
      <c r="AJ99" s="1" t="s">
        <v>58</v>
      </c>
      <c r="AK99" s="1" t="s">
        <v>73</v>
      </c>
      <c r="AL99" s="1" t="s">
        <v>1000</v>
      </c>
      <c r="AM99" s="1" t="s">
        <v>1001</v>
      </c>
    </row>
    <row r="100" spans="1:39" x14ac:dyDescent="0.3">
      <c r="A100" s="2" t="str">
        <f>HYPERLINK("https://hsdes.intel.com/resource/14013187188","14013187188")</f>
        <v>14013187188</v>
      </c>
      <c r="B100" s="1" t="s">
        <v>1002</v>
      </c>
      <c r="C100" s="1" t="s">
        <v>1128</v>
      </c>
      <c r="F100" s="1" t="s">
        <v>156</v>
      </c>
      <c r="G100" s="1" t="s">
        <v>113</v>
      </c>
      <c r="H100" s="1" t="s">
        <v>38</v>
      </c>
      <c r="I100" s="1" t="s">
        <v>39</v>
      </c>
      <c r="J100" s="1" t="s">
        <v>40</v>
      </c>
      <c r="K100" s="1" t="s">
        <v>842</v>
      </c>
      <c r="L100" s="1">
        <v>7</v>
      </c>
      <c r="M100" s="1">
        <v>6</v>
      </c>
      <c r="N100" s="1" t="s">
        <v>1003</v>
      </c>
      <c r="O100" s="1" t="s">
        <v>159</v>
      </c>
      <c r="P100" s="1" t="s">
        <v>1004</v>
      </c>
      <c r="Q100" s="1" t="s">
        <v>477</v>
      </c>
      <c r="R100" s="1" t="s">
        <v>1005</v>
      </c>
      <c r="S100" s="1" t="s">
        <v>1003</v>
      </c>
      <c r="T100" s="1" t="s">
        <v>163</v>
      </c>
      <c r="U100" s="1" t="s">
        <v>385</v>
      </c>
      <c r="V100" s="1" t="s">
        <v>164</v>
      </c>
      <c r="W100" s="1" t="s">
        <v>1006</v>
      </c>
      <c r="X100" s="1" t="s">
        <v>570</v>
      </c>
      <c r="Y100" s="1" t="s">
        <v>133</v>
      </c>
      <c r="Z100" s="1" t="s">
        <v>847</v>
      </c>
      <c r="AA100" s="1" t="s">
        <v>848</v>
      </c>
      <c r="AC100" s="1" t="s">
        <v>54</v>
      </c>
      <c r="AD100" s="1" t="s">
        <v>212</v>
      </c>
      <c r="AF100" s="1" t="s">
        <v>56</v>
      </c>
      <c r="AG100" s="1" t="s">
        <v>57</v>
      </c>
      <c r="AJ100" s="1" t="s">
        <v>58</v>
      </c>
      <c r="AK100" s="1" t="s">
        <v>73</v>
      </c>
      <c r="AL100" s="1" t="s">
        <v>1007</v>
      </c>
      <c r="AM100" s="1" t="s">
        <v>1008</v>
      </c>
    </row>
    <row r="101" spans="1:39" x14ac:dyDescent="0.3">
      <c r="A101" s="1" t="str">
        <f>HYPERLINK("https://hsdes.intel.com/resource/14013187344","14013187344")</f>
        <v>14013187344</v>
      </c>
      <c r="B101" s="1" t="s">
        <v>1009</v>
      </c>
      <c r="C101" s="1" t="s">
        <v>1128</v>
      </c>
      <c r="F101" s="1" t="s">
        <v>156</v>
      </c>
      <c r="G101" s="1" t="s">
        <v>113</v>
      </c>
      <c r="H101" s="1" t="s">
        <v>38</v>
      </c>
      <c r="I101" s="1" t="s">
        <v>39</v>
      </c>
      <c r="J101" s="1" t="s">
        <v>40</v>
      </c>
      <c r="K101" s="1" t="s">
        <v>1010</v>
      </c>
      <c r="L101" s="1">
        <v>18</v>
      </c>
      <c r="M101" s="1">
        <v>15</v>
      </c>
      <c r="N101" s="1" t="s">
        <v>1011</v>
      </c>
      <c r="O101" s="1" t="s">
        <v>159</v>
      </c>
      <c r="P101" s="1" t="s">
        <v>1012</v>
      </c>
      <c r="Q101" s="1" t="s">
        <v>1013</v>
      </c>
      <c r="R101" s="1" t="s">
        <v>1014</v>
      </c>
      <c r="S101" s="1" t="s">
        <v>1011</v>
      </c>
      <c r="T101" s="1" t="s">
        <v>163</v>
      </c>
      <c r="U101" s="1" t="s">
        <v>385</v>
      </c>
      <c r="V101" s="1" t="s">
        <v>164</v>
      </c>
      <c r="W101" s="1" t="s">
        <v>732</v>
      </c>
      <c r="X101" s="1" t="s">
        <v>570</v>
      </c>
      <c r="Y101" s="1" t="s">
        <v>133</v>
      </c>
      <c r="Z101" s="1" t="s">
        <v>838</v>
      </c>
      <c r="AA101" s="1" t="s">
        <v>830</v>
      </c>
      <c r="AC101" s="1" t="s">
        <v>54</v>
      </c>
      <c r="AD101" s="1" t="s">
        <v>571</v>
      </c>
      <c r="AF101" s="1" t="s">
        <v>213</v>
      </c>
      <c r="AG101" s="1" t="s">
        <v>72</v>
      </c>
      <c r="AJ101" s="1" t="s">
        <v>58</v>
      </c>
      <c r="AK101" s="1" t="s">
        <v>73</v>
      </c>
      <c r="AL101" s="1" t="s">
        <v>1015</v>
      </c>
      <c r="AM101" s="1" t="s">
        <v>1016</v>
      </c>
    </row>
    <row r="102" spans="1:39" x14ac:dyDescent="0.3">
      <c r="A102" s="2" t="str">
        <f>HYPERLINK("https://hsdes.intel.com/resource/14013187719","14013187719")</f>
        <v>14013187719</v>
      </c>
      <c r="B102" s="1" t="s">
        <v>1017</v>
      </c>
      <c r="C102" s="1" t="s">
        <v>1128</v>
      </c>
      <c r="F102" s="1" t="s">
        <v>123</v>
      </c>
      <c r="G102" s="1" t="s">
        <v>113</v>
      </c>
      <c r="H102" s="1" t="s">
        <v>38</v>
      </c>
      <c r="I102" s="1" t="s">
        <v>39</v>
      </c>
      <c r="J102" s="1" t="s">
        <v>40</v>
      </c>
      <c r="K102" s="1" t="s">
        <v>869</v>
      </c>
      <c r="L102" s="1">
        <v>10</v>
      </c>
      <c r="M102" s="1">
        <v>8</v>
      </c>
      <c r="N102" s="1" t="s">
        <v>1018</v>
      </c>
      <c r="O102" s="1" t="s">
        <v>272</v>
      </c>
      <c r="P102" s="1" t="s">
        <v>1019</v>
      </c>
      <c r="Q102" s="1" t="s">
        <v>1020</v>
      </c>
      <c r="R102" s="1" t="s">
        <v>1021</v>
      </c>
      <c r="S102" s="1" t="s">
        <v>1018</v>
      </c>
      <c r="T102" s="1" t="s">
        <v>163</v>
      </c>
      <c r="V102" s="1" t="s">
        <v>123</v>
      </c>
      <c r="W102" s="1" t="s">
        <v>1022</v>
      </c>
      <c r="X102" s="1" t="s">
        <v>570</v>
      </c>
      <c r="Y102" s="1" t="s">
        <v>51</v>
      </c>
      <c r="Z102" s="1" t="s">
        <v>865</v>
      </c>
      <c r="AA102" s="1" t="s">
        <v>848</v>
      </c>
      <c r="AC102" s="1" t="s">
        <v>54</v>
      </c>
      <c r="AD102" s="1" t="s">
        <v>212</v>
      </c>
      <c r="AF102" s="1" t="s">
        <v>56</v>
      </c>
      <c r="AG102" s="1" t="s">
        <v>57</v>
      </c>
      <c r="AJ102" s="1" t="s">
        <v>58</v>
      </c>
      <c r="AK102" s="1" t="s">
        <v>1023</v>
      </c>
      <c r="AL102" s="1" t="s">
        <v>1024</v>
      </c>
      <c r="AM102" s="1" t="s">
        <v>1025</v>
      </c>
    </row>
    <row r="103" spans="1:39" x14ac:dyDescent="0.3">
      <c r="A103" s="1" t="str">
        <f>HYPERLINK("https://hsdes.intel.com/resource/14013187781","14013187781")</f>
        <v>14013187781</v>
      </c>
      <c r="B103" s="1" t="s">
        <v>1026</v>
      </c>
      <c r="C103" s="1" t="s">
        <v>1128</v>
      </c>
      <c r="F103" s="1" t="s">
        <v>48</v>
      </c>
      <c r="G103" s="1" t="s">
        <v>113</v>
      </c>
      <c r="H103" s="1" t="s">
        <v>38</v>
      </c>
      <c r="I103" s="1" t="s">
        <v>39</v>
      </c>
      <c r="J103" s="1" t="s">
        <v>40</v>
      </c>
      <c r="K103" s="1" t="s">
        <v>823</v>
      </c>
      <c r="L103" s="1">
        <v>8</v>
      </c>
      <c r="M103" s="1">
        <v>6</v>
      </c>
      <c r="N103" s="1" t="s">
        <v>1027</v>
      </c>
      <c r="O103" s="1" t="s">
        <v>251</v>
      </c>
      <c r="P103" s="1" t="s">
        <v>1028</v>
      </c>
      <c r="Q103" s="1" t="s">
        <v>543</v>
      </c>
      <c r="R103" s="1" t="s">
        <v>1029</v>
      </c>
      <c r="S103" s="1" t="s">
        <v>1027</v>
      </c>
      <c r="T103" s="1" t="s">
        <v>163</v>
      </c>
      <c r="V103" s="1" t="s">
        <v>255</v>
      </c>
      <c r="W103" s="1" t="s">
        <v>1030</v>
      </c>
      <c r="X103" s="1" t="s">
        <v>570</v>
      </c>
      <c r="Y103" s="1" t="s">
        <v>223</v>
      </c>
      <c r="Z103" s="1" t="s">
        <v>838</v>
      </c>
      <c r="AA103" s="1" t="s">
        <v>830</v>
      </c>
      <c r="AC103" s="1" t="s">
        <v>54</v>
      </c>
      <c r="AD103" s="1" t="s">
        <v>212</v>
      </c>
      <c r="AF103" s="1" t="s">
        <v>56</v>
      </c>
      <c r="AG103" s="1" t="s">
        <v>72</v>
      </c>
      <c r="AJ103" s="1" t="s">
        <v>58</v>
      </c>
      <c r="AK103" s="1" t="s">
        <v>73</v>
      </c>
      <c r="AL103" s="1" t="s">
        <v>1031</v>
      </c>
      <c r="AM103" s="1" t="s">
        <v>1032</v>
      </c>
    </row>
    <row r="104" spans="1:39" x14ac:dyDescent="0.3">
      <c r="A104" s="2" t="str">
        <f>HYPERLINK("https://hsdes.intel.com/resource/14013187803","14013187803")</f>
        <v>14013187803</v>
      </c>
      <c r="B104" s="1" t="s">
        <v>1033</v>
      </c>
      <c r="C104" s="1" t="s">
        <v>1128</v>
      </c>
      <c r="F104" s="1" t="s">
        <v>156</v>
      </c>
      <c r="G104" s="1" t="s">
        <v>113</v>
      </c>
      <c r="H104" s="1" t="s">
        <v>38</v>
      </c>
      <c r="I104" s="1" t="s">
        <v>39</v>
      </c>
      <c r="J104" s="1" t="s">
        <v>40</v>
      </c>
      <c r="K104" s="1" t="s">
        <v>1034</v>
      </c>
      <c r="L104" s="1">
        <v>20</v>
      </c>
      <c r="M104" s="1">
        <v>15</v>
      </c>
      <c r="N104" s="1" t="s">
        <v>1035</v>
      </c>
      <c r="O104" s="1" t="s">
        <v>159</v>
      </c>
      <c r="P104" s="1" t="s">
        <v>1036</v>
      </c>
      <c r="Q104" s="1" t="s">
        <v>1037</v>
      </c>
      <c r="R104" s="1" t="s">
        <v>1038</v>
      </c>
      <c r="S104" s="1" t="s">
        <v>1035</v>
      </c>
      <c r="T104" s="1" t="s">
        <v>163</v>
      </c>
      <c r="U104" s="1" t="s">
        <v>385</v>
      </c>
      <c r="V104" s="1" t="s">
        <v>164</v>
      </c>
      <c r="W104" s="1" t="s">
        <v>1039</v>
      </c>
      <c r="X104" s="1" t="s">
        <v>570</v>
      </c>
      <c r="Y104" s="1" t="s">
        <v>51</v>
      </c>
      <c r="Z104" s="1" t="s">
        <v>847</v>
      </c>
      <c r="AA104" s="1" t="s">
        <v>848</v>
      </c>
      <c r="AC104" s="1" t="s">
        <v>54</v>
      </c>
      <c r="AD104" s="1" t="s">
        <v>212</v>
      </c>
      <c r="AF104" s="1" t="s">
        <v>213</v>
      </c>
      <c r="AG104" s="1" t="s">
        <v>72</v>
      </c>
      <c r="AJ104" s="1" t="s">
        <v>58</v>
      </c>
      <c r="AK104" s="1" t="s">
        <v>73</v>
      </c>
      <c r="AL104" s="1" t="s">
        <v>1040</v>
      </c>
      <c r="AM104" s="1" t="s">
        <v>1041</v>
      </c>
    </row>
    <row r="105" spans="1:39" x14ac:dyDescent="0.3">
      <c r="A105" s="1" t="str">
        <f>HYPERLINK("https://hsdes.intel.com/resource/14013187815","14013187815")</f>
        <v>14013187815</v>
      </c>
      <c r="B105" s="1" t="s">
        <v>1042</v>
      </c>
      <c r="C105" s="1" t="s">
        <v>1128</v>
      </c>
      <c r="F105" s="1" t="s">
        <v>48</v>
      </c>
      <c r="G105" s="1" t="s">
        <v>113</v>
      </c>
      <c r="H105" s="1" t="s">
        <v>38</v>
      </c>
      <c r="I105" s="1" t="s">
        <v>39</v>
      </c>
      <c r="J105" s="1" t="s">
        <v>40</v>
      </c>
      <c r="K105" s="1" t="s">
        <v>860</v>
      </c>
      <c r="L105" s="1">
        <v>25</v>
      </c>
      <c r="M105" s="1">
        <v>20</v>
      </c>
      <c r="N105" s="1" t="s">
        <v>1043</v>
      </c>
      <c r="O105" s="1" t="s">
        <v>194</v>
      </c>
      <c r="P105" s="1" t="s">
        <v>1044</v>
      </c>
      <c r="Q105" s="1" t="s">
        <v>297</v>
      </c>
      <c r="R105" s="1" t="s">
        <v>1045</v>
      </c>
      <c r="S105" s="1" t="s">
        <v>1043</v>
      </c>
      <c r="T105" s="1" t="s">
        <v>47</v>
      </c>
      <c r="V105" s="1" t="s">
        <v>48</v>
      </c>
      <c r="W105" s="1" t="s">
        <v>1046</v>
      </c>
      <c r="X105" s="1" t="s">
        <v>570</v>
      </c>
      <c r="Y105" s="1" t="s">
        <v>133</v>
      </c>
      <c r="Z105" s="1" t="s">
        <v>865</v>
      </c>
      <c r="AA105" s="1" t="s">
        <v>848</v>
      </c>
      <c r="AC105" s="1" t="s">
        <v>54</v>
      </c>
      <c r="AD105" s="1" t="s">
        <v>212</v>
      </c>
      <c r="AF105" s="1" t="s">
        <v>213</v>
      </c>
      <c r="AG105" s="1" t="s">
        <v>72</v>
      </c>
      <c r="AJ105" s="1" t="s">
        <v>58</v>
      </c>
      <c r="AK105" s="1" t="s">
        <v>73</v>
      </c>
      <c r="AL105" s="1" t="s">
        <v>1047</v>
      </c>
      <c r="AM105" s="1" t="s">
        <v>1048</v>
      </c>
    </row>
    <row r="106" spans="1:39" x14ac:dyDescent="0.3">
      <c r="A106" s="1" t="str">
        <f>HYPERLINK("https://hsdes.intel.com/resource/14013187829","14013187829")</f>
        <v>14013187829</v>
      </c>
      <c r="B106" s="1" t="s">
        <v>1049</v>
      </c>
      <c r="C106" s="1" t="s">
        <v>1128</v>
      </c>
      <c r="F106" s="1" t="s">
        <v>156</v>
      </c>
      <c r="G106" s="1" t="s">
        <v>113</v>
      </c>
      <c r="H106" s="1" t="s">
        <v>38</v>
      </c>
      <c r="I106" s="1" t="s">
        <v>39</v>
      </c>
      <c r="J106" s="1" t="s">
        <v>40</v>
      </c>
      <c r="K106" s="1" t="s">
        <v>823</v>
      </c>
      <c r="L106" s="1">
        <v>18</v>
      </c>
      <c r="M106" s="1">
        <v>10</v>
      </c>
      <c r="N106" s="1" t="s">
        <v>1050</v>
      </c>
      <c r="O106" s="1" t="s">
        <v>159</v>
      </c>
      <c r="P106" s="1" t="s">
        <v>1051</v>
      </c>
      <c r="Q106" s="1" t="s">
        <v>1052</v>
      </c>
      <c r="R106" s="1" t="s">
        <v>1053</v>
      </c>
      <c r="S106" s="1" t="s">
        <v>1050</v>
      </c>
      <c r="T106" s="1" t="s">
        <v>163</v>
      </c>
      <c r="U106" s="1" t="s">
        <v>385</v>
      </c>
      <c r="V106" s="1" t="s">
        <v>164</v>
      </c>
      <c r="W106" s="1" t="s">
        <v>1054</v>
      </c>
      <c r="X106" s="1" t="s">
        <v>570</v>
      </c>
      <c r="Y106" s="1" t="s">
        <v>133</v>
      </c>
      <c r="Z106" s="1" t="s">
        <v>838</v>
      </c>
      <c r="AA106" s="1" t="s">
        <v>830</v>
      </c>
      <c r="AC106" s="1" t="s">
        <v>54</v>
      </c>
      <c r="AD106" s="1" t="s">
        <v>571</v>
      </c>
      <c r="AF106" s="1" t="s">
        <v>56</v>
      </c>
      <c r="AG106" s="1" t="s">
        <v>72</v>
      </c>
      <c r="AJ106" s="1" t="s">
        <v>58</v>
      </c>
      <c r="AK106" s="1" t="s">
        <v>73</v>
      </c>
      <c r="AL106" s="1" t="s">
        <v>1055</v>
      </c>
      <c r="AM106" s="1" t="s">
        <v>1056</v>
      </c>
    </row>
    <row r="107" spans="1:39" x14ac:dyDescent="0.3">
      <c r="A107" s="2" t="str">
        <f>HYPERLINK("https://hsdes.intel.com/resource/14013187886","14013187886")</f>
        <v>14013187886</v>
      </c>
      <c r="B107" s="1" t="s">
        <v>1057</v>
      </c>
      <c r="C107" s="1" t="s">
        <v>1128</v>
      </c>
      <c r="F107" s="1" t="s">
        <v>48</v>
      </c>
      <c r="G107" s="1" t="s">
        <v>113</v>
      </c>
      <c r="H107" s="1" t="s">
        <v>38</v>
      </c>
      <c r="I107" s="1" t="s">
        <v>39</v>
      </c>
      <c r="J107" s="1" t="s">
        <v>40</v>
      </c>
      <c r="K107" s="1" t="s">
        <v>860</v>
      </c>
      <c r="L107" s="1">
        <v>20</v>
      </c>
      <c r="M107" s="1">
        <v>15</v>
      </c>
      <c r="N107" s="1" t="s">
        <v>1058</v>
      </c>
      <c r="O107" s="1" t="s">
        <v>194</v>
      </c>
      <c r="P107" s="1" t="s">
        <v>1059</v>
      </c>
      <c r="Q107" s="1" t="s">
        <v>1060</v>
      </c>
      <c r="R107" s="1">
        <v>16011000546</v>
      </c>
      <c r="S107" s="1" t="s">
        <v>1058</v>
      </c>
      <c r="T107" s="1" t="s">
        <v>163</v>
      </c>
      <c r="V107" s="1" t="s">
        <v>48</v>
      </c>
      <c r="W107" s="1" t="s">
        <v>1061</v>
      </c>
      <c r="X107" s="1" t="s">
        <v>570</v>
      </c>
      <c r="Y107" s="1" t="s">
        <v>173</v>
      </c>
      <c r="Z107" s="1" t="s">
        <v>1062</v>
      </c>
      <c r="AA107" s="1" t="s">
        <v>1063</v>
      </c>
      <c r="AC107" s="1" t="s">
        <v>54</v>
      </c>
      <c r="AD107" s="1" t="s">
        <v>212</v>
      </c>
      <c r="AF107" s="1" t="s">
        <v>213</v>
      </c>
      <c r="AG107" s="1" t="s">
        <v>72</v>
      </c>
      <c r="AJ107" s="1" t="s">
        <v>58</v>
      </c>
      <c r="AK107" s="1" t="s">
        <v>73</v>
      </c>
      <c r="AL107" s="1" t="s">
        <v>1061</v>
      </c>
      <c r="AM107" s="1" t="s">
        <v>1064</v>
      </c>
    </row>
    <row r="108" spans="1:39" x14ac:dyDescent="0.3">
      <c r="A108" s="2" t="str">
        <f>HYPERLINK("https://hsdes.intel.com/resource/14013187931","14013187931")</f>
        <v>14013187931</v>
      </c>
      <c r="B108" s="1" t="s">
        <v>1065</v>
      </c>
      <c r="C108" s="1" t="s">
        <v>1128</v>
      </c>
      <c r="F108" s="1" t="s">
        <v>269</v>
      </c>
      <c r="G108" s="1" t="s">
        <v>113</v>
      </c>
      <c r="H108" s="1" t="s">
        <v>38</v>
      </c>
      <c r="I108" s="1" t="s">
        <v>39</v>
      </c>
      <c r="J108" s="1" t="s">
        <v>40</v>
      </c>
      <c r="K108" s="1" t="s">
        <v>860</v>
      </c>
      <c r="L108" s="1">
        <v>45</v>
      </c>
      <c r="M108" s="1">
        <v>35</v>
      </c>
      <c r="N108" s="1" t="s">
        <v>1066</v>
      </c>
      <c r="O108" s="1" t="s">
        <v>569</v>
      </c>
      <c r="P108" s="1" t="s">
        <v>1067</v>
      </c>
      <c r="Q108" s="1" t="s">
        <v>1068</v>
      </c>
      <c r="R108" s="1">
        <v>16011583763</v>
      </c>
      <c r="S108" s="1" t="s">
        <v>1066</v>
      </c>
      <c r="T108" s="1" t="s">
        <v>163</v>
      </c>
      <c r="U108" s="1" t="s">
        <v>85</v>
      </c>
      <c r="V108" s="1" t="s">
        <v>86</v>
      </c>
      <c r="W108" s="1" t="s">
        <v>1069</v>
      </c>
      <c r="X108" s="1" t="s">
        <v>570</v>
      </c>
      <c r="Y108" s="1" t="s">
        <v>51</v>
      </c>
      <c r="Z108" s="1" t="s">
        <v>1070</v>
      </c>
      <c r="AA108" s="1" t="s">
        <v>1071</v>
      </c>
      <c r="AC108" s="1" t="s">
        <v>54</v>
      </c>
      <c r="AD108" s="1" t="s">
        <v>571</v>
      </c>
      <c r="AF108" s="1" t="s">
        <v>201</v>
      </c>
      <c r="AG108" s="1" t="s">
        <v>57</v>
      </c>
      <c r="AJ108" s="1" t="s">
        <v>58</v>
      </c>
      <c r="AK108" s="1" t="s">
        <v>73</v>
      </c>
      <c r="AL108" s="1" t="s">
        <v>1072</v>
      </c>
      <c r="AM108" s="1" t="s">
        <v>1073</v>
      </c>
    </row>
    <row r="109" spans="1:39" x14ac:dyDescent="0.3">
      <c r="A109" s="2" t="str">
        <f>HYPERLINK("https://hsdes.intel.com/resource/16012542796","16012542796")</f>
        <v>16012542796</v>
      </c>
      <c r="B109" s="1" t="s">
        <v>1074</v>
      </c>
      <c r="C109" s="1" t="s">
        <v>1128</v>
      </c>
      <c r="F109" s="1" t="s">
        <v>48</v>
      </c>
      <c r="G109" s="1" t="s">
        <v>113</v>
      </c>
      <c r="H109" s="1" t="s">
        <v>38</v>
      </c>
      <c r="I109" s="1" t="s">
        <v>1075</v>
      </c>
      <c r="J109" s="1" t="s">
        <v>40</v>
      </c>
      <c r="K109" s="1" t="s">
        <v>823</v>
      </c>
      <c r="L109" s="1">
        <v>20</v>
      </c>
      <c r="M109" s="1">
        <v>15</v>
      </c>
      <c r="N109" s="1" t="s">
        <v>1058</v>
      </c>
      <c r="O109" s="1" t="s">
        <v>194</v>
      </c>
      <c r="P109" s="1" t="s">
        <v>1059</v>
      </c>
      <c r="Q109" s="1" t="s">
        <v>1060</v>
      </c>
      <c r="S109" s="1" t="s">
        <v>1058</v>
      </c>
      <c r="T109" s="1" t="s">
        <v>163</v>
      </c>
      <c r="V109" s="1" t="s">
        <v>48</v>
      </c>
      <c r="W109" s="1" t="s">
        <v>1076</v>
      </c>
      <c r="X109" s="1" t="s">
        <v>570</v>
      </c>
      <c r="Y109" s="1" t="s">
        <v>173</v>
      </c>
      <c r="Z109" s="1" t="s">
        <v>1077</v>
      </c>
      <c r="AA109" s="1" t="s">
        <v>1063</v>
      </c>
      <c r="AC109" s="1" t="s">
        <v>54</v>
      </c>
      <c r="AD109" s="1" t="s">
        <v>212</v>
      </c>
      <c r="AF109" s="1" t="s">
        <v>213</v>
      </c>
      <c r="AG109" s="1" t="s">
        <v>72</v>
      </c>
      <c r="AJ109" s="1" t="s">
        <v>58</v>
      </c>
      <c r="AK109" s="1" t="s">
        <v>1078</v>
      </c>
      <c r="AL109" s="1" t="s">
        <v>1079</v>
      </c>
      <c r="AM109" s="1" t="s">
        <v>1080</v>
      </c>
    </row>
    <row r="110" spans="1:39" x14ac:dyDescent="0.3">
      <c r="A110" s="1" t="str">
        <f>HYPERLINK("https://hsdes.intel.com/resource/16012542869","16012542869")</f>
        <v>16012542869</v>
      </c>
      <c r="B110" s="1" t="s">
        <v>1081</v>
      </c>
      <c r="C110" s="1" t="s">
        <v>1128</v>
      </c>
      <c r="F110" s="1" t="s">
        <v>48</v>
      </c>
      <c r="G110" s="1" t="s">
        <v>113</v>
      </c>
      <c r="H110" s="1" t="s">
        <v>38</v>
      </c>
      <c r="I110" s="1" t="s">
        <v>1075</v>
      </c>
      <c r="J110" s="1" t="s">
        <v>40</v>
      </c>
      <c r="K110" s="1" t="s">
        <v>1010</v>
      </c>
      <c r="L110" s="1">
        <v>20</v>
      </c>
      <c r="M110" s="1">
        <v>15</v>
      </c>
      <c r="N110" s="1" t="s">
        <v>1058</v>
      </c>
      <c r="O110" s="1" t="s">
        <v>194</v>
      </c>
      <c r="P110" s="1" t="s">
        <v>1059</v>
      </c>
      <c r="Q110" s="1" t="s">
        <v>1060</v>
      </c>
      <c r="S110" s="1" t="s">
        <v>1058</v>
      </c>
      <c r="T110" s="1" t="s">
        <v>163</v>
      </c>
      <c r="V110" s="1" t="s">
        <v>48</v>
      </c>
      <c r="W110" s="1" t="s">
        <v>1082</v>
      </c>
      <c r="X110" s="1" t="s">
        <v>570</v>
      </c>
      <c r="Y110" s="1" t="s">
        <v>173</v>
      </c>
      <c r="Z110" s="1" t="s">
        <v>1062</v>
      </c>
      <c r="AA110" s="1" t="s">
        <v>1063</v>
      </c>
      <c r="AC110" s="1" t="s">
        <v>54</v>
      </c>
      <c r="AD110" s="1" t="s">
        <v>212</v>
      </c>
      <c r="AF110" s="1" t="s">
        <v>213</v>
      </c>
      <c r="AG110" s="1" t="s">
        <v>72</v>
      </c>
      <c r="AJ110" s="1" t="s">
        <v>58</v>
      </c>
      <c r="AK110" s="1" t="s">
        <v>1078</v>
      </c>
      <c r="AL110" s="1" t="s">
        <v>1083</v>
      </c>
      <c r="AM110" s="1" t="s">
        <v>1084</v>
      </c>
    </row>
    <row r="111" spans="1:39" x14ac:dyDescent="0.3">
      <c r="A111" s="1" t="str">
        <f>HYPERLINK("https://hsdes.intel.com/resource/16012543716","16012543716")</f>
        <v>16012543716</v>
      </c>
      <c r="B111" s="1" t="s">
        <v>1085</v>
      </c>
      <c r="C111" s="1" t="s">
        <v>1128</v>
      </c>
      <c r="F111" s="1" t="s">
        <v>48</v>
      </c>
      <c r="G111" s="1" t="s">
        <v>113</v>
      </c>
      <c r="H111" s="1" t="s">
        <v>38</v>
      </c>
      <c r="I111" s="1" t="s">
        <v>1075</v>
      </c>
      <c r="J111" s="1" t="s">
        <v>40</v>
      </c>
      <c r="K111" s="1" t="s">
        <v>1010</v>
      </c>
      <c r="L111" s="1">
        <v>20</v>
      </c>
      <c r="M111" s="1">
        <v>15</v>
      </c>
      <c r="N111" s="1" t="s">
        <v>1058</v>
      </c>
      <c r="O111" s="1" t="s">
        <v>194</v>
      </c>
      <c r="P111" s="1" t="s">
        <v>1059</v>
      </c>
      <c r="Q111" s="1" t="s">
        <v>1060</v>
      </c>
      <c r="S111" s="1" t="s">
        <v>1058</v>
      </c>
      <c r="T111" s="1" t="s">
        <v>163</v>
      </c>
      <c r="V111" s="1" t="s">
        <v>48</v>
      </c>
      <c r="W111" s="1" t="s">
        <v>1086</v>
      </c>
      <c r="X111" s="1" t="s">
        <v>570</v>
      </c>
      <c r="Y111" s="1" t="s">
        <v>173</v>
      </c>
      <c r="Z111" s="1" t="s">
        <v>1062</v>
      </c>
      <c r="AA111" s="1" t="s">
        <v>1063</v>
      </c>
      <c r="AC111" s="1" t="s">
        <v>54</v>
      </c>
      <c r="AD111" s="1" t="s">
        <v>212</v>
      </c>
      <c r="AF111" s="1" t="s">
        <v>213</v>
      </c>
      <c r="AG111" s="1" t="s">
        <v>72</v>
      </c>
      <c r="AJ111" s="1" t="s">
        <v>58</v>
      </c>
      <c r="AK111" s="1" t="s">
        <v>1078</v>
      </c>
      <c r="AL111" s="1" t="s">
        <v>1087</v>
      </c>
      <c r="AM111" s="1" t="s">
        <v>1088</v>
      </c>
    </row>
    <row r="112" spans="1:39" x14ac:dyDescent="0.3">
      <c r="A112" s="2" t="str">
        <f>HYPERLINK("https://hsdes.intel.com/resource/16012544000","16012544000")</f>
        <v>16012544000</v>
      </c>
      <c r="B112" s="1" t="s">
        <v>1089</v>
      </c>
      <c r="C112" s="1" t="s">
        <v>1128</v>
      </c>
      <c r="F112" s="1" t="s">
        <v>48</v>
      </c>
      <c r="G112" s="1" t="s">
        <v>113</v>
      </c>
      <c r="H112" s="1" t="s">
        <v>38</v>
      </c>
      <c r="I112" s="1" t="s">
        <v>1075</v>
      </c>
      <c r="J112" s="1" t="s">
        <v>40</v>
      </c>
      <c r="K112" s="1" t="s">
        <v>1090</v>
      </c>
      <c r="L112" s="1">
        <v>20</v>
      </c>
      <c r="M112" s="1">
        <v>15</v>
      </c>
      <c r="N112" s="1" t="s">
        <v>1058</v>
      </c>
      <c r="O112" s="1" t="s">
        <v>194</v>
      </c>
      <c r="P112" s="1" t="s">
        <v>1059</v>
      </c>
      <c r="Q112" s="1" t="s">
        <v>1060</v>
      </c>
      <c r="S112" s="1" t="s">
        <v>1058</v>
      </c>
      <c r="T112" s="1" t="s">
        <v>163</v>
      </c>
      <c r="V112" s="1" t="s">
        <v>255</v>
      </c>
      <c r="W112" s="1" t="s">
        <v>1091</v>
      </c>
      <c r="X112" s="1" t="s">
        <v>570</v>
      </c>
      <c r="Y112" s="1" t="s">
        <v>173</v>
      </c>
      <c r="Z112" s="1" t="s">
        <v>1092</v>
      </c>
      <c r="AA112" s="1" t="s">
        <v>1063</v>
      </c>
      <c r="AC112" s="1" t="s">
        <v>54</v>
      </c>
      <c r="AD112" s="1" t="s">
        <v>212</v>
      </c>
      <c r="AF112" s="1" t="s">
        <v>213</v>
      </c>
      <c r="AG112" s="1" t="s">
        <v>72</v>
      </c>
      <c r="AJ112" s="1" t="s">
        <v>58</v>
      </c>
      <c r="AK112" s="1" t="s">
        <v>1078</v>
      </c>
      <c r="AL112" s="1" t="s">
        <v>1093</v>
      </c>
      <c r="AM112" s="1" t="s">
        <v>1094</v>
      </c>
    </row>
    <row r="113" spans="1:39" x14ac:dyDescent="0.3">
      <c r="A113" s="2" t="str">
        <f>HYPERLINK("https://hsdes.intel.com/resource/16012544842","16012544842")</f>
        <v>16012544842</v>
      </c>
      <c r="B113" s="1" t="s">
        <v>1095</v>
      </c>
      <c r="C113" s="1" t="s">
        <v>1128</v>
      </c>
      <c r="F113" s="1" t="s">
        <v>48</v>
      </c>
      <c r="G113" s="1" t="s">
        <v>113</v>
      </c>
      <c r="H113" s="1" t="s">
        <v>38</v>
      </c>
      <c r="I113" s="1" t="s">
        <v>1075</v>
      </c>
      <c r="J113" s="1" t="s">
        <v>40</v>
      </c>
      <c r="K113" s="1" t="s">
        <v>1010</v>
      </c>
      <c r="L113" s="1">
        <v>20</v>
      </c>
      <c r="M113" s="1">
        <v>15</v>
      </c>
      <c r="N113" s="1" t="s">
        <v>1058</v>
      </c>
      <c r="O113" s="1" t="s">
        <v>194</v>
      </c>
      <c r="P113" s="1" t="s">
        <v>1059</v>
      </c>
      <c r="Q113" s="1" t="s">
        <v>1060</v>
      </c>
      <c r="S113" s="1" t="s">
        <v>1058</v>
      </c>
      <c r="T113" s="1" t="s">
        <v>163</v>
      </c>
      <c r="V113" s="1" t="s">
        <v>48</v>
      </c>
      <c r="W113" s="1" t="s">
        <v>1096</v>
      </c>
      <c r="X113" s="1" t="s">
        <v>570</v>
      </c>
      <c r="Y113" s="1" t="s">
        <v>173</v>
      </c>
      <c r="Z113" s="1" t="s">
        <v>1062</v>
      </c>
      <c r="AA113" s="1" t="s">
        <v>1063</v>
      </c>
      <c r="AC113" s="1" t="s">
        <v>54</v>
      </c>
      <c r="AD113" s="1" t="s">
        <v>212</v>
      </c>
      <c r="AF113" s="1" t="s">
        <v>213</v>
      </c>
      <c r="AG113" s="1" t="s">
        <v>72</v>
      </c>
      <c r="AJ113" s="1" t="s">
        <v>58</v>
      </c>
      <c r="AK113" s="1" t="s">
        <v>1078</v>
      </c>
      <c r="AL113" s="1" t="s">
        <v>1097</v>
      </c>
      <c r="AM113" s="1" t="s">
        <v>1098</v>
      </c>
    </row>
    <row r="114" spans="1:39" x14ac:dyDescent="0.3">
      <c r="A114" s="1" t="str">
        <f>HYPERLINK("https://hsdes.intel.com/resource/16012555183","16012555183")</f>
        <v>16012555183</v>
      </c>
      <c r="B114" s="1" t="s">
        <v>1099</v>
      </c>
      <c r="C114" s="1" t="s">
        <v>1128</v>
      </c>
      <c r="F114" s="1" t="s">
        <v>123</v>
      </c>
      <c r="G114" s="1" t="s">
        <v>124</v>
      </c>
      <c r="H114" s="1" t="s">
        <v>38</v>
      </c>
      <c r="I114" s="1" t="s">
        <v>39</v>
      </c>
      <c r="J114" s="1" t="s">
        <v>40</v>
      </c>
      <c r="K114" s="1" t="s">
        <v>125</v>
      </c>
      <c r="L114" s="1">
        <v>10</v>
      </c>
      <c r="M114" s="1">
        <v>5</v>
      </c>
      <c r="N114" s="1" t="s">
        <v>1100</v>
      </c>
      <c r="O114" s="1" t="s">
        <v>127</v>
      </c>
      <c r="P114" s="1" t="s">
        <v>128</v>
      </c>
      <c r="Q114" s="1" t="s">
        <v>129</v>
      </c>
      <c r="R114" s="1" t="s">
        <v>1101</v>
      </c>
      <c r="S114" s="1" t="s">
        <v>1100</v>
      </c>
      <c r="T114" s="1" t="s">
        <v>131</v>
      </c>
      <c r="V114" s="1" t="s">
        <v>123</v>
      </c>
      <c r="W114" s="1" t="s">
        <v>1102</v>
      </c>
      <c r="X114" s="1" t="s">
        <v>570</v>
      </c>
      <c r="Y114" s="1" t="s">
        <v>133</v>
      </c>
      <c r="Z114" s="1" t="s">
        <v>1103</v>
      </c>
      <c r="AA114" s="1" t="s">
        <v>1104</v>
      </c>
      <c r="AC114" s="1" t="s">
        <v>54</v>
      </c>
      <c r="AD114" s="1" t="s">
        <v>55</v>
      </c>
      <c r="AF114" s="1" t="s">
        <v>56</v>
      </c>
      <c r="AG114" s="1" t="s">
        <v>72</v>
      </c>
      <c r="AJ114" s="1" t="s">
        <v>470</v>
      </c>
      <c r="AK114" s="1" t="s">
        <v>1078</v>
      </c>
      <c r="AL114" s="1" t="s">
        <v>1105</v>
      </c>
      <c r="AM114" s="1" t="s">
        <v>1106</v>
      </c>
    </row>
    <row r="115" spans="1:39" x14ac:dyDescent="0.3">
      <c r="A115" s="2" t="str">
        <f>HYPERLINK("https://hsdes.intel.com/resource/16014864801","16014864801")</f>
        <v>16014864801</v>
      </c>
      <c r="B115" s="1" t="s">
        <v>1107</v>
      </c>
      <c r="C115" s="1" t="s">
        <v>1128</v>
      </c>
      <c r="F115" s="1" t="s">
        <v>156</v>
      </c>
      <c r="G115" s="1" t="s">
        <v>124</v>
      </c>
      <c r="H115" s="1" t="s">
        <v>38</v>
      </c>
      <c r="I115" s="1" t="s">
        <v>39</v>
      </c>
      <c r="J115" s="1" t="s">
        <v>40</v>
      </c>
      <c r="K115" s="1" t="s">
        <v>1108</v>
      </c>
      <c r="L115" s="1">
        <v>7</v>
      </c>
      <c r="M115" s="1">
        <v>6</v>
      </c>
      <c r="N115" s="1" t="s">
        <v>1109</v>
      </c>
      <c r="O115" s="1" t="s">
        <v>159</v>
      </c>
      <c r="P115" s="1" t="s">
        <v>1110</v>
      </c>
      <c r="Q115" s="1" t="s">
        <v>1111</v>
      </c>
      <c r="S115" s="1" t="s">
        <v>1109</v>
      </c>
      <c r="T115" s="1" t="s">
        <v>163</v>
      </c>
      <c r="V115" s="1" t="s">
        <v>164</v>
      </c>
      <c r="W115" s="1" t="s">
        <v>1112</v>
      </c>
      <c r="X115" s="1" t="s">
        <v>50</v>
      </c>
      <c r="Y115" s="1" t="s">
        <v>133</v>
      </c>
      <c r="Z115" s="1" t="s">
        <v>1113</v>
      </c>
      <c r="AA115" s="1" t="s">
        <v>1114</v>
      </c>
      <c r="AC115" s="1" t="s">
        <v>54</v>
      </c>
      <c r="AD115" s="1" t="s">
        <v>55</v>
      </c>
      <c r="AF115" s="1" t="s">
        <v>213</v>
      </c>
      <c r="AG115" s="1" t="s">
        <v>72</v>
      </c>
      <c r="AJ115" s="1" t="s">
        <v>58</v>
      </c>
      <c r="AK115" s="1" t="s">
        <v>1115</v>
      </c>
      <c r="AL115" s="1" t="s">
        <v>1116</v>
      </c>
      <c r="AM115" s="1" t="s">
        <v>1117</v>
      </c>
    </row>
    <row r="116" spans="1:39" x14ac:dyDescent="0.3">
      <c r="A116" s="1" t="str">
        <f>HYPERLINK("https://hsdes.intel.com/resource/22011834519","22011834519")</f>
        <v>22011834519</v>
      </c>
      <c r="B116" s="1" t="s">
        <v>1118</v>
      </c>
      <c r="C116" s="1" t="s">
        <v>1128</v>
      </c>
      <c r="F116" s="1" t="s">
        <v>36</v>
      </c>
      <c r="G116" s="1" t="s">
        <v>124</v>
      </c>
      <c r="H116" s="1" t="s">
        <v>38</v>
      </c>
      <c r="I116" s="1" t="s">
        <v>39</v>
      </c>
      <c r="J116" s="1" t="s">
        <v>40</v>
      </c>
      <c r="K116" s="1" t="s">
        <v>205</v>
      </c>
      <c r="L116" s="1">
        <v>3</v>
      </c>
      <c r="M116" s="1">
        <v>2</v>
      </c>
      <c r="N116" s="1" t="s">
        <v>1119</v>
      </c>
      <c r="O116" s="1" t="s">
        <v>66</v>
      </c>
      <c r="P116" s="1" t="s">
        <v>1120</v>
      </c>
      <c r="Q116" s="1" t="s">
        <v>45</v>
      </c>
      <c r="R116" s="1" t="s">
        <v>798</v>
      </c>
      <c r="S116" s="1" t="s">
        <v>1119</v>
      </c>
      <c r="T116" s="1" t="s">
        <v>47</v>
      </c>
      <c r="V116" s="1" t="s">
        <v>48</v>
      </c>
      <c r="W116" s="1" t="s">
        <v>1121</v>
      </c>
      <c r="X116" s="1" t="s">
        <v>50</v>
      </c>
      <c r="Y116" s="1" t="s">
        <v>51</v>
      </c>
      <c r="Z116" s="1" t="s">
        <v>1122</v>
      </c>
      <c r="AA116" s="1" t="s">
        <v>1123</v>
      </c>
      <c r="AC116" s="1" t="s">
        <v>54</v>
      </c>
      <c r="AD116" s="1" t="s">
        <v>55</v>
      </c>
      <c r="AF116" s="1" t="s">
        <v>56</v>
      </c>
      <c r="AG116" s="1" t="s">
        <v>57</v>
      </c>
      <c r="AJ116" s="1" t="s">
        <v>58</v>
      </c>
      <c r="AK116" s="1" t="s">
        <v>73</v>
      </c>
      <c r="AL116" s="1" t="s">
        <v>1124</v>
      </c>
      <c r="AM116" s="1" t="s">
        <v>1125</v>
      </c>
    </row>
  </sheetData>
  <autoFilter ref="A1:AM116" xr:uid="{00000000-0001-0000-0000-000000000000}"/>
  <customSheetViews>
    <customSheetView guid="{58AABFD5-6C26-437B-875D-D97E14A68C0E}" showAutoFilter="1">
      <selection activeCell="B1" sqref="B1"/>
      <pageMargins left="0.7" right="0.7" top="0.75" bottom="0.75" header="0.3" footer="0.3"/>
      <autoFilter ref="A1:AM116" xr:uid="{00000000-0001-0000-0000-000000000000}"/>
    </customSheetView>
    <customSheetView guid="{31553839-C3EA-43A3-A00E-3E72F576F4CD}" filter="1" showAutoFilter="1" topLeftCell="B1">
      <selection activeCell="D97" sqref="D97"/>
      <pageMargins left="0.7" right="0.7" top="0.75" bottom="0.75" header="0.3" footer="0.3"/>
      <autoFilter ref="A1:AM128" xr:uid="{8E3D87F5-8834-4D7C-99D1-75BEBDAECE9B}">
        <filterColumn colId="2">
          <filters blank="1">
            <filter val="Blocked"/>
          </filters>
        </filterColumn>
      </autoFilter>
    </customSheetView>
    <customSheetView guid="{BAE83C48-D797-4BA7-A2CA-88E5E1E1A367}" filter="1" showAutoFilter="1">
      <selection activeCell="C41" sqref="C41"/>
      <pageMargins left="0.7" right="0.7" top="0.75" bottom="0.75" header="0.3" footer="0.3"/>
      <autoFilter ref="A1:AM128" xr:uid="{2687E993-8D25-4839-9A0F-EB3498753CC0}">
        <filterColumn colId="2">
          <filters blank="1">
            <filter val="d"/>
          </filters>
        </filterColumn>
      </autoFilter>
    </customSheetView>
    <customSheetView guid="{F1173264-C508-4A2D-8218-87D1FA3552AD}" showAutoFilter="1">
      <selection activeCell="B13" sqref="B13"/>
      <pageMargins left="0.7" right="0.7" top="0.75" bottom="0.75" header="0.3" footer="0.3"/>
      <autoFilter ref="A1:AM116" xr:uid="{205A9142-7571-4018-A2B4-BE0CDA1F55E8}"/>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2022-11-04T10:18:06Z</dcterms:created>
  <dcterms:modified xsi:type="dcterms:W3CDTF">2022-12-01T05:37:42Z</dcterms:modified>
</cp:coreProperties>
</file>