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4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8.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3.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mc:Choice>
  </mc:AlternateContent>
  <xr:revisionPtr revIDLastSave="0" documentId="13_ncr:81_{A2F00BC3-2819-4EBD-B42C-E10F2F930DC3}" xr6:coauthVersionLast="47" xr6:coauthVersionMax="47" xr10:uidLastSave="{00000000-0000-0000-0000-000000000000}"/>
  <bookViews>
    <workbookView xWindow="-108" yWindow="-108" windowWidth="23256" windowHeight="12576" xr2:uid="{00000000-000D-0000-FFFF-FFFF00000000}"/>
  </bookViews>
  <sheets>
    <sheet name="RPL_S_IFWI_Ext_BAT_Win10GC_Prod" sheetId="1" r:id="rId1"/>
  </sheets>
  <definedNames>
    <definedName name="_xlnm._FilterDatabase" localSheetId="0" hidden="1">RPL_S_IFWI_Ext_BAT_Win10GC_Prod!$A$1:$AM$177</definedName>
    <definedName name="Z_10D65A80_672E_458E_8337_EE949DEFF795_.wvu.FilterData" localSheetId="0" hidden="1">RPL_S_IFWI_Ext_BAT_Win10GC_Prod!$A$1:$AM$177</definedName>
    <definedName name="Z_12363B69_A158_474D_A2E8_D39D7F8E6DAF_.wvu.FilterData" localSheetId="0" hidden="1">RPL_S_IFWI_Ext_BAT_Win10GC_Prod!$A$1:$AM$177</definedName>
    <definedName name="Z_15E93CCC_CF14_4CE1_AFEF_154E9EB6EA9A_.wvu.FilterData" localSheetId="0" hidden="1">RPL_S_IFWI_Ext_BAT_Win10GC_Prod!$A$1:$AM$177</definedName>
    <definedName name="Z_1DDF1F22_99A3_429D_B653_94182A78EBC3_.wvu.FilterData" localSheetId="0" hidden="1">RPL_S_IFWI_Ext_BAT_Win10GC_Prod!$A$1:$AM$177</definedName>
    <definedName name="Z_2662518B_C8A6_4F2E_B324_044C221DD5A7_.wvu.FilterData" localSheetId="0" hidden="1">RPL_S_IFWI_Ext_BAT_Win10GC_Prod!$A$1:$AM$177</definedName>
    <definedName name="Z_32C8AE78_970E_4A0B_AACE_4A94CA6ADA04_.wvu.FilterData" localSheetId="0" hidden="1">RPL_S_IFWI_Ext_BAT_Win10GC_Prod!$A$1:$AM$177</definedName>
    <definedName name="Z_458016B8_9AFB_4796_A22E_FA32A5CFC931_.wvu.FilterData" localSheetId="0" hidden="1">RPL_S_IFWI_Ext_BAT_Win10GC_Prod!$A$1:$AM$177</definedName>
    <definedName name="Z_59B77135_3137_450D_8E41_F12EDEDD565D_.wvu.FilterData" localSheetId="0" hidden="1">RPL_S_IFWI_Ext_BAT_Win10GC_Prod!$A$1:$AM$177</definedName>
    <definedName name="Z_66CBEADB_92E5_44E4_9016_9EC76E5CEBB4_.wvu.FilterData" localSheetId="0" hidden="1">RPL_S_IFWI_Ext_BAT_Win10GC_Prod!$A$1:$AM$1</definedName>
    <definedName name="Z_6EC9A971_9DDF_4534_B036_4710850E03B5_.wvu.FilterData" localSheetId="0" hidden="1">RPL_S_IFWI_Ext_BAT_Win10GC_Prod!$A$1:$AM$177</definedName>
    <definedName name="Z_7331952C_C8C1_44A4_B565_34E0330C6160_.wvu.FilterData" localSheetId="0" hidden="1">RPL_S_IFWI_Ext_BAT_Win10GC_Prod!$A$1:$AM$177</definedName>
    <definedName name="Z_7DE81F77_030E_42AD_B060_19EA461E7861_.wvu.FilterData" localSheetId="0" hidden="1">RPL_S_IFWI_Ext_BAT_Win10GC_Prod!$A$1:$AM$177</definedName>
    <definedName name="Z_8E37533D_1481_4F0F_BA32_4577A30C7F41_.wvu.FilterData" localSheetId="0" hidden="1">RPL_S_IFWI_Ext_BAT_Win10GC_Prod!$A$1:$AM$177</definedName>
    <definedName name="Z_9AD41089_9B9E_4B5C_9D4F_19FD0C6383F0_.wvu.FilterData" localSheetId="0" hidden="1">RPL_S_IFWI_Ext_BAT_Win10GC_Prod!$A$1:$AM$177</definedName>
    <definedName name="Z_BCD13098_A755_42D4_BA88_315C6D66F02E_.wvu.FilterData" localSheetId="0" hidden="1">RPL_S_IFWI_Ext_BAT_Win10GC_Prod!$A$1:$AM$177</definedName>
    <definedName name="Z_BDE9EAB8_E3EA_4A39_9674_136898EB3192_.wvu.FilterData" localSheetId="0" hidden="1">RPL_S_IFWI_Ext_BAT_Win10GC_Prod!$A$1:$AM$1</definedName>
    <definedName name="Z_BE097BCC_6754_4344_A0EB_61417C7D5CE1_.wvu.FilterData" localSheetId="0" hidden="1">RPL_S_IFWI_Ext_BAT_Win10GC_Prod!$A$1:$AM$177</definedName>
    <definedName name="Z_C4CEA99D_5492_40D2_BE64_8FAE946F8384_.wvu.FilterData" localSheetId="0" hidden="1">RPL_S_IFWI_Ext_BAT_Win10GC_Prod!$A$1:$AM$177</definedName>
    <definedName name="Z_CA5B1D19_4A88_41E0_972C_D383663E86FF_.wvu.FilterData" localSheetId="0" hidden="1">RPL_S_IFWI_Ext_BAT_Win10GC_Prod!$A$1:$AM$177</definedName>
    <definedName name="Z_E0889CDF_7E2D_4AB2_B02A_06F31E748494_.wvu.FilterData" localSheetId="0" hidden="1">RPL_S_IFWI_Ext_BAT_Win10GC_Prod!$A$1:$AM$177</definedName>
  </definedNames>
  <calcPr calcId="191029"/>
  <customWorkbookViews>
    <customWorkbookView name="Agarwal, Naman - Personal View" guid="{32C8AE78-970E-4A0B-AACE-4A94CA6ADA04}" mergeInterval="0" personalView="1" maximized="1" xWindow="-9" yWindow="-9" windowWidth="1938" windowHeight="1048" activeSheetId="1"/>
    <customWorkbookView name="Madiwalar, SavitaX - Personal View" guid="{7331952C-C8C1-44A4-B565-34E0330C6160}" mergeInterval="0" personalView="1" maximized="1" xWindow="-11" yWindow="-11" windowWidth="1942" windowHeight="1042" activeSheetId="1"/>
    <customWorkbookView name="P, RanjithX - Personal View" guid="{66CBEADB-92E5-44E4-9016-9EC76E5CEBB4}" mergeInterval="0" personalView="1" maximized="1" xWindow="-9" yWindow="-9" windowWidth="1938" windowHeight="1048" activeSheetId="1"/>
    <customWorkbookView name="Gs, SherinX - Personal View" guid="{C4CEA99D-5492-40D2-BE64-8FAE946F8384}" mergeInterval="0" personalView="1" maximized="1" xWindow="-9" yWindow="-9" windowWidth="1938" windowHeight="1048" activeSheetId="1"/>
    <customWorkbookView name="Adagoor Revanna, BharathrajX - Personal View" guid="{9AD41089-9B9E-4B5C-9D4F-19FD0C6383F0}"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alcChain>
</file>

<file path=xl/sharedStrings.xml><?xml version="1.0" encoding="utf-8"?>
<sst xmlns="http://schemas.openxmlformats.org/spreadsheetml/2006/main" count="5174" uniqueCount="1647">
  <si>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</si>
  <si>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</si>
  <si>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</si>
  <si>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</si>
  <si>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</si>
  <si>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</si>
  <si>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</si>
  <si>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</si>
  <si>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</si>
  <si>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</si>
  <si>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</si>
  <si>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</si>
  <si>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</si>
  <si>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</si>
  <si>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</si>
  <si>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</si>
  <si>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</si>
  <si>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</si>
  <si>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</si>
  <si>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</si>
  <si>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</si>
  <si>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</si>
  <si>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</si>
  <si>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</si>
  <si>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</si>
  <si>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</si>
  <si>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</si>
  <si>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</si>
  <si>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</si>
  <si>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</si>
  <si>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</si>
  <si>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</si>
  <si>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</si>
  <si>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</si>
  <si>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</si>
  <si>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Board ID, FW, BIOS, ME, EC and IGFX GOP details on BIOS Platform Information Menu  and System scope tool are accurate</t>
  </si>
  <si>
    <t>girishax</t>
  </si>
  <si>
    <t>common,emulation.hybrid,emulation.ip,silicon,simulation.ip</t>
  </si>
  <si>
    <t>Ingredient</t>
  </si>
  <si>
    <t>Automatable</t>
  </si>
  <si>
    <t>Intel Confidential</t>
  </si>
  <si>
    <t>bios.cpu_pm,fw.ifwi.unknown</t>
  </si>
  <si>
    <t>CSS-IVE-50989</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</si>
  <si>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</si>
  <si>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</si>
  <si>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</si>
  <si>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</si>
  <si>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Consumer,Corporate_vPro,Slim</t>
  </si>
  <si>
    <t>chassanx</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</si>
  <si>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</si>
  <si>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</si>
  <si>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</si>
  <si>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</si>
  <si>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</si>
  <si>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</si>
  <si>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</si>
  <si>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</si>
  <si>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L1 DailyCI-Basic-Sanity</t>
  </si>
  <si>
    <t>Functional</t>
  </si>
  <si>
    <t>iTestSuite,na</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</si>
  <si>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</si>
  <si>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,PSE 1.0,TGL_H_PSS_IFWI_BAT,TGL_BIOS_IPU_QRC_BAT,TGL_Focus_Blue_Auto,TGL_PSS_IN_PRODUCTION,TGL_IFWI_FOC_BLUE,PSS_ADL_Automation_In_Production,CML-H_ADP-S_PO_Phase1,ADL-S_TGP-H_PO_Phase1,COMMON_QRC_BAT,MTL_PSS_0.5,ADL_P_ERB_BIOS_PO,ADL_S_QRCBAT,IFWI_Payload_BIOS,ADL-S_Delta1,RKL-S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Hx_SV1GC,RPLHx_Win10GC,RPL-SBGA_DC3,RPL-SBGA_3SC1,RPL-P_5SGC1,RPLP_SV1GC,RPLP_Win10GC,RPL-P_2SDC4,RPL-P_PNP_GC,RPL-P_4SDC1,RPLP_SV1DC1,RPLP_Win10DC1,RPL-P_3SDC2,RPLP_SV1DC2,RPLP_Win10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SV1GC,RPLS_Win10GC,RPLS_SV1DC,RPL-S_2SDC1,RPL-S_2SDC2,RPL-S_2SDC9,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ARL_S_QRC,ARL_PSS_BLOCK</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</si>
  <si>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</si>
  <si>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</si>
  <si>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</si>
  <si>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</si>
  <si>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</si>
  <si>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</si>
  <si>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</si>
  <si>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</si>
  <si>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</si>
  <si>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</si>
  <si>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</si>
  <si>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</si>
  <si>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</si>
  <si>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</si>
  <si>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</si>
  <si>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</si>
  <si>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 RPL-P_DC7,RPL-SBGA_DC3,RPLS_SV1GC,RPLS_Win10GC,RPLHx_SV1GC,RPLHx_Win10GC,RPLP_SV1GC,RPLP_Win10GC</t>
  </si>
  <si>
    <t>athirarx</t>
  </si>
  <si>
    <t>bios.platform,bios.sa,fw.ifwi.MGPhy,fw.ifwi.dekelPhy,fw.ifwi.iom,fw.ifwi.nphy,fw.ifwi.pmc,fw.ifwi.sam,fw.ifwi.sphy,fw.ifwi.tbt</t>
  </si>
  <si>
    <t>TCSS</t>
  </si>
  <si>
    <t>raghav3x</t>
  </si>
  <si>
    <t>Medium</t>
  </si>
  <si>
    <t>Verify if AMT configuration menu is accessible under MEBx setup in BIOS</t>
  </si>
  <si>
    <t>sumith2x</t>
  </si>
  <si>
    <t>emulation.ip,silicon,simics</t>
  </si>
  <si>
    <t>bios.me,fw.ifwi.csme</t>
  </si>
  <si>
    <t>CSS-IVE-145648</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</si>
  <si>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</si>
  <si>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</si>
  <si>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</si>
  <si>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</si>
  <si>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</si>
  <si>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AMT config Menu should be accessible in MEBx.</t>
  </si>
  <si>
    <t>bios.alderlake,bios.arrowlake,bios.lunarlake,bios.meteorlake,bios.raptorlake,ifwi.arrowlake,ifwi.lunarlake,ifwi.meteorlake,ifwi.raptorlake</t>
  </si>
  <si>
    <t>bios.alderlake,bios.lunarlake,bios.raptorlake,ifwi.meteorlake,ifwi.raptorlake</t>
  </si>
  <si>
    <t>This test will verify that the Active Management Technology (AMT) configuration menu is accessible under MEBx in BIOS</t>
  </si>
  <si>
    <t>RPL_S_PSS_BASE,ADL-M_21H2,UTR_SYNC,,RPL_S_MASTER,RPL-S_2SDC3,RPL_S_MASTER,RPL_S_BACKWARDCOMP,ADL-S_4SDC2,ADL-S_4SDC3,ADL-S_4SDC4,MTL_S_MASTER,MTL_Test_Suite,IFWI_TEST_SUITE,IFWI_COMMON_UNIFIED,MTL_M_MASTER,MTL_P_MASTER,ADL-P_5SGC1,ADL-P_4SDC2,ADL-P_3SDC3,RPL_S_PO_P3,NA_4_FHF,ADL_SBGA_5GC, ADL_SBGA_3DC4,ADL_SBGA_5GC, ADL_SBGA_3DC4,RPL-SBGA_5SC,RPL-S_4SDC1,RPL-S_2SDC9,RPL-S_3SDC1,RPL-S_2SDC3,RPL-S_2SDC3,RPL_P_MASTER,RPL_M_MASTER,ARL_PX_MASTER,ARL_S_MASTER,ADL-S_ 5SGC_1DPC,MTL-M_5SGC1,MTL-M_3SDC3,MTL-M_2SDC4,MTL-M_2SDC5,MTL-M_2SDC6,RPL_SBGA_PO_P3,MTL_IFWI_CBV_CSME,MTL_IFWI_CBV_BIOS,MTL-P_5SGC1,MTL-P_3SDC4,MTL-P_2SDC6,,RPL-P_5SGC1,RPL-P_2SDC3,,RPL-P_3SDC2,,,ARL_Px_IFWI_CI,RPL_SBGA_PO_P3
,RPL_P_PO_P3,MTLSDC1,MTLSDC2,RPL_Hx-R-GC,RPL_P_Q0_DC2_PO_P3,LNLM5SGC,LNLM3SDC2,MTLSGC1,MTLSDC1,MTLSDC2,RPL_Hx-R-GC,MTL_IFWI_MEBx,MTL_IFWI_AMT,RPL_Hx-R-GC,LNLM5SGC, LNLM3SDC2, LNLM2SDC7,RPL-P_DC7, RPL-SBGA_DC3,RPLP_SV1GC, RPLP_Win10GC, RPLP_SV1DC1, RPLP_Win10DC1,RPLP_SV1DC2,RPLP_Win10DC2,RPLS_SV1GC, RPLS_Win10GC,RPLHx_SV1GC,RPLHx_Win10GC</t>
  </si>
  <si>
    <t>Verify KVM can be enabled/disabled in BIOS under MEBx menu</t>
  </si>
  <si>
    <t>silicon</t>
  </si>
  <si>
    <t>CSS-IVE-145651</t>
  </si>
  <si>
    <t>KVM feature selection option can be enabled/Disabled.</t>
  </si>
  <si>
    <t>open.test_update_phase</t>
  </si>
  <si>
    <t>This test will verify that Keyboard Video Mouse (KVM) can be successfully enabled and disabled from the system's menu</t>
  </si>
  <si>
    <t>UTR_SYNC,,RPL_S_MASTER,RPL-S_2SDC3,RPL_S_BACKWARDCOMP,MTL_P_MASTER,MTL_S_MASTER,MTL_M_MASTER,ADL-S_4SDC2,ADL-S_4SDC4,MTL_Test_Suite,IFWI_TEST_SUITE,IFWI_COMMON_UNIFIED,ADL-P_5SGC1,ADL-P_3SDC3,NA_4_FHF,MTL_IFWI_BAT,ADL_SBGA_5GC,ADL_SBGA_3DC4,RPL-SBGA_5SC,RPL-S_4SDC1,RPL-S_2SDC9,RPL-S_3SDC1,RPL_P_MASTER,RPL_M_MASTER,ARL_PX_MASTER,ARL_S_MASTER,ADL-S_ 5SGC_1DPC,LNL_EMU_SUPPORT_NOT_NEEDED,LNL_SIMICS_SUPPORT_NOT_NEEDED,MTL-M_5SGC1,MTL-M_3SDC3,MTL-M_2SDC4,MTL-M_2SDC5,MTL-M_2SDC6,MTL_IFWI_CBV_CSME,MTL_IFWI_CBV_BIOS,MTL-P_5SGC1,MTL-P_3SDC4,MTL-P_2SDC6,,RPL-P_5SGC1,RPL-P_2SDC3,,RPL-P_3SDC2,,,ARL_Px_IFWI_CI,MTLSDC1,MTLSDC2,RPL_Hx-R-GC,LNLM5SGC,LNLM3SDC2,MTLSGC1,MTLSDC1,MTLSDC2,RPL_Hx-R-GC,MTL_IFWI_MEBx,RPL_Hx-R-GC,LNLM5SGC, LNLM3SDC2, LNLM2SDC7,RPL-P_DC7, RPL-SBGA_DC3,RPLP_SV1GC, RPLP_Win10GC, RPLP_SV1DC1, RPLP_Win10DC1,RPLP_SV1DC2,RPLP_Win10DC2,RPLS_SV1GC, RPLS_Win10GC,RPLHx_SV1GC,RPLHx_Win10GC</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</si>
  <si>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</si>
  <si>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</si>
  <si>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</si>
  <si>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</si>
  <si>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</si>
  <si>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</si>
  <si>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</si>
  <si>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</si>
  <si>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</si>
  <si>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</si>
  <si>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</si>
  <si>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</si>
  <si>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OBC-CNL-PTF-Enterprise-ACPI-software,OBC-CFL-PTF-Enterprise-ACPI-software,OBC-LKF-PTF-Enterprise-ACPI-software,OBC-ICL-PTF-Software-Software-selftest,OBC-TGL-PTF-Software-Software-selftest,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</si>
  <si>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</si>
  <si>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</si>
  <si>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</si>
  <si>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</si>
  <si>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</si>
  <si>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</si>
  <si>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</si>
  <si>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</si>
  <si>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</si>
  <si>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</si>
  <si>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LNLM2SDC7,RPL-P_DC7,RPLS_SV1GC,RPLS_Win10GC,RPLS_SV1DC,RPLHx_Win10GC,RPLP_Win10GC,RPLP_SV1DC1,RPLP_Win10DC1,RPLP_SV1DC2,RPLP_Win10DC2,RPL-P_DC7,RPL-SBGA_DC3</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</si>
  <si>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</si>
  <si>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</si>
  <si>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</si>
  <si>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</si>
  <si>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</si>
  <si>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</si>
  <si>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</si>
  <si>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</si>
  <si>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</si>
  <si>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</si>
  <si>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</si>
  <si>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</si>
  <si>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Win10GC,RPLS_SV1GC,RPL-S_4SDC1,RPL-S_4SDC2,RPL-S_2SDC1,RPL-S_2SDC2,RPL-S_2SDC3,ADL-P_5SGC1,ADL-P_5SGC2,ADL-S_3SDC3,ADL-S_3SDC2,ADL-S_3SDC1,ADL-S_4SDC3,ADL-S_4SDC2,ADL-S_4SDC1,ADL-S_5SGC1,ADL-M_5SGC1,RPL-Px_5SGC1,RPL-Px_4SDC1,RPL-P_5SGC1,RPLP_SV1GC,RPLP_Win10GC,RPL-P_4SDC1,RPLP_SV1DC1,RPLP_Win10DC1,RPL-P_3SDC2,RPLP_SV1DC2,RPLP_Win10DC2,RPL-P_2SDC4,RPL_S_BackwardComp,ADL_N_REV0,ADL-N_REV1,MTL_IFWI_BAT,ADL_SBGA_5GC,ADL_SBGA_3DC1,ADL_SBGA_3DC2,ADL_SBGA_3DC3,ADL_SBGA_3DC4,RPL-SBGA_5SC,RPLHx_SV1GC,RPLHx_Win10G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</si>
  <si>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</si>
  <si>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</si>
  <si>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</si>
  <si>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</si>
  <si>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</si>
  <si>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</si>
  <si>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</si>
  <si>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</si>
  <si>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</si>
  <si>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</si>
  <si>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</si>
  <si>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</si>
  <si>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common,emulation.ip,fpga.hybrid,silicon,simulation.ip</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</si>
  <si>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</si>
  <si>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</si>
  <si>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</si>
  <si>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</si>
  <si>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</si>
  <si>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</si>
  <si>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</si>
  <si>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</si>
  <si>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</si>
  <si>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</si>
  <si>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P_5SGC1,RPL-P_3SDC2,ADL_SBGA_3DC3,RPL_Px_PO_P3,RPL-P_PNP_GC,ADL_SBGA_3DC4,RPL_Px_QRC,MTL-M_5SGC1,MTL-M_4SDC1,MTL-M_4SDC2,MTL-M_2SDC4,MTL-M_2SDC5,MTL-M_2SDC6,RPL_SBGA_PO_P3,RPL-SBGA_3SC,RPL-SBGA_2SC1,RPL-SBGA_2SC2,MTL_IFWI_CBV_BIOS, MTL-P_5SGC1, MTL-P_4SDC1, MTL-P_4SDC2, MTL-P_3SDC3, MTL-P_2SDC5, MTL-P_2SDC6,RPL_P_PO_P3, RPL-sbga_QRC_BAT,RPL-Px_4SP2,RPL-Px_2SDC1,RPL-Px_2SDC1,RPL-P_2SDC5,RPL-P_2SDC6,RPL-P_2SDC3,ARL_Px_IFWI_CI,RPL-SBGA_3SC-2,MTL_P_Sanity,RPL_P_QRC,MTLSDC1,RPL_P_Q0_DC2_PO_P3, ARL_S_IFWI_0.8PSS,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</si>
  <si>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</si>
  <si>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</si>
  <si>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</si>
  <si>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</si>
  <si>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</si>
  <si>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</si>
  <si>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</si>
  <si>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system enters Sleep (S3) using  OS start Menu</t>
  </si>
  <si>
    <t>rohith2x</t>
  </si>
  <si>
    <t>common</t>
  </si>
  <si>
    <t>bios.platform,fw.ifwi.pmc</t>
  </si>
  <si>
    <t>CSS-IVE-99982</t>
  </si>
  <si>
    <t>Power Management</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</si>
  <si>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</si>
  <si>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S-states</t>
  </si>
  <si>
    <t>GLK boot Check list .xlsx
TGL: FR-1405574806(IceLake-FR-34217),220662934
RKL: 2206972879, 2206874083
JSL: 2202553186
ADL: 2205168301,2202553186
MTL : 16011187692, 16011327487</t>
  </si>
  <si>
    <t>windows.20h2_vibranium.x64</t>
  </si>
  <si>
    <t>reddyv5x</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</si>
  <si>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</si>
  <si>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</si>
  <si>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</si>
  <si>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</si>
  <si>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RPL-S_2SDC9,RPL-P_DC7,RPL-SBGA_DC3,RPLS_SV1GC, RPLS_Win10GC, RPLS_SV1DC,RPLHx_SV1GC,RPLHx_Win10GC,RPLP_SV1DC2,RPLP_Win10DC2,MTL-P_S3NA</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</si>
  <si>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</si>
  <si>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</si>
  <si>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</si>
  <si>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</si>
  <si>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</si>
  <si>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</si>
  <si>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</si>
  <si>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</si>
  <si>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RPL_S_MASTER,RPL_P_MASTER,RPL_S_BackwardComp,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LNLM2SDC7,RPL-P_DC7,RPLS_SV1GC,RPLS_Win10GC,RPLS_SV1DC,RPLHx_Win10GC,RPLP_Win10GC,RPLP_SV1DC1,RPLP_Win10DC1,RPLP_SV1DC2,RPLP_Win10DC2,MTL_S_VSV_BLOCK,RPL-SBGA_DC3</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</si>
  <si>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</si>
  <si>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</si>
  <si>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</si>
  <si>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</si>
  <si>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</si>
  <si>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</si>
  <si>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</si>
  <si>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</si>
  <si>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</si>
  <si>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</si>
  <si>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x_5SGC1,MTL_PSS_0.8_Block,MTL_HFPGA_SOC_S,MTL_Test_Suite,MTL_PSS_1.1,IFWI_TEST_SUITE,RPL-P_5SGC1,RPLP_SV1GC,RPLP_Win10GC,RPL-P_2SDC5,RPL-P_DC7,RPL-P_2SDC3,RPL-P_2SDC4,RPL-P_2SDC6,RPL-P_PNP_GC,RPL-P_4SDC1,RPLP_SV1DC1,RPLP_Win10DC1,RPL-P_3SDC2,RPLP_SV1DC2,RPLP_Win10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</si>
  <si>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</si>
  <si>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</si>
  <si>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</si>
  <si>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</si>
  <si>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</si>
  <si>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</si>
  <si>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</si>
  <si>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</si>
  <si>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</si>
  <si>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</si>
  <si>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ADL_M_PO_Phase2,MTL_PSS_0.8_Block,RPL-S_ 5SGC1,RPL-S_2SDC7,MTL_HFPGA_SOC_S,ADL-S_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</si>
  <si>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ME FW response and version check in EFI Shell</t>
  </si>
  <si>
    <t>CSS-IVE-101576</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</si>
  <si>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</si>
  <si>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</si>
  <si>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</si>
  <si>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</si>
  <si>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</si>
  <si>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</si>
  <si>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L0 Check-in-CI</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</si>
  <si>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</si>
  <si>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</si>
  <si>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ADL-N_REV1,RPL-S_4SDC1,RPL-S_2SDC9,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DC1,LNLM2SDC7,RPL-P_DC7,RPL-SBGA_DC3,RPLP_SV1GC,RPLP_Win10GC,RPLP_SV1DC1,RPLP_Win10DC1,RPLP_SV1DC2,RPLP_Win10DC2,RPLS_SV1GC,RPLS_Win10GC,RPLS_SV1DC,LNL_EFI</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</si>
  <si>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</si>
  <si>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</si>
  <si>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</si>
  <si>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</si>
  <si>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</si>
  <si>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</si>
  <si>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</si>
  <si>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</si>
  <si>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</si>
  <si>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RPL-P_DC7,RPL-SBGA_DC3,RPLS_SV1GC, RPLS_Win10GC, RPLS_SV1DC,RPLHx_SV1GC,RPLHx_Win10GC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</si>
  <si>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</si>
  <si>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</si>
  <si>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</si>
  <si>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</si>
  <si>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</si>
  <si>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</si>
  <si>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</si>
  <si>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RPL-P_DC7,RPL-SBGA_DC3,RPLS_SV1GC, RPLS_Win10GC, RPLS_SV1DC,RPLHx_SV1GC,RPLHx_Win10GC,RPLP_SV1GC,RPLP_Win10GC,RPLP_SV1DC1,RPLP_Win10DC1,MTL-P_S3NA</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</si>
  <si>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</si>
  <si>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</si>
  <si>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</si>
  <si>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</si>
  <si>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</si>
  <si>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</si>
  <si>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</si>
  <si>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</si>
  <si>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RPL-P_DC7,RPL-SBGA_DC3,RPLS_SV1GC, RPLS_Win10GC, RPLS_SV1DC,RPLHx_SV1GC,RPLHx_Win10GC,RPLP_SV1DC2,RPLP_Win10DC2,MTL-P_S3NA</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</si>
  <si>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</si>
  <si>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</si>
  <si>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</si>
  <si>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</si>
  <si>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</si>
  <si>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</si>
  <si>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</si>
  <si>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</si>
  <si>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</si>
  <si>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</si>
  <si>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LNLM2SDC7,RPL-P_DC7,RPLS_SV1GC,RPLS_Win10GC,RPLS_SV1DC,RPLHx_Win10GC,RPLP_SV1GC,RPLP_Win10GC,RPLP_SV1DC1,RPLP_Win10DC1,RPLP_SV1DC2,RPLP_Win10DC2,RPL-SBGA_DC3</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</si>
  <si>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</si>
  <si>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</si>
  <si>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</si>
  <si>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</si>
  <si>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</si>
  <si>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</si>
  <si>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</si>
  <si>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</si>
  <si>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LNLM2SDC7,RPL-P_DC7,RPLS_SV1GC,RPLS_Win10GC,RPLS_SV1DC,RPLHx_Win10GC,RPLP_Win10GC,RPLP_SV1DC1,RPLP_Win10DC1,RPLP_SV1DC2,RPLP_Win10DC2,RPL-SBGA_DC3</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</si>
  <si>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</si>
  <si>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</si>
  <si>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</si>
  <si>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</si>
  <si>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</si>
  <si>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</si>
  <si>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</si>
  <si>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</si>
  <si>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</si>
  <si>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ADL-P_5SGC1,ADL-P_5SGC2,ADL-P_4SDC1,ADL-P_2SDC3,ADL-P_2SDC5,TGL_H_NA_GC,RPL_P_MASTER,ADL_SBGA_5GC,RPL-SBGA_5SC,RPL-SBGA_3SC1,RPL-Px_4SDC1,ADL-M_2SDC1,ADL-M_5SGC1,RPL-S_3SDC3,RPL-S_3SDC1,RPL-S_5SGC1,RPL-P_3SDC2,RPL-P_4SDC1,RPL-S_2SDC7,ADL_SBGA_3DC1,ADL_SBGA_3DC2,ADL_SBGA_3DC3,RPL-P_3SDC3,RPL-P_2SDC4,ADL_SBGA_3DC4,MTL_IFWI_QAC,MTL_IFWI_IAC_GBe,MTL_IFWI_CBV_PMC,MTL_IFWI_CBV_GBe,MTL IFWI_Payload_Platform-Val,MTL-P_3SDC4,MTL-P_3SDC3,RPL-Px_2SDC1,RPL-P_2SDC6,RPL-SBGA_2SC2,RPL-SBGA_2SC1,MTLSGC1,MTLSDC3,MTLSDC2,MTLSDC4,MTLSDC5,RPL-SBGA_4SC,RPL-Px_4SP2,RPL-P_5SGC1,RPL-P_2SDC3,RPL-S_2SDC8,RPL_Hx-R-DC1,RPL_Hx-R-GC,ARL_S_QRC,LNLM3SDC2,LNLM5SGC,LNLM2SDC7,RPL-P_DC7,RPL-SBGA_DC3,RPLS_SV1GC,RPLS_Win10GC,RPLS_SV1DC,RPLHx_SV1GC,RPLHx_Win10GC,RPLP_SV1GC,RPLP_Win10GC,RPLP_SV1DC1,RPLP_Win10DC1,RPLP_SV1DC2,RPLP_Win10DC2</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</si>
  <si>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</si>
  <si>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</si>
  <si>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</si>
  <si>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</si>
  <si>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</si>
  <si>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</si>
  <si>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</si>
  <si>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</si>
  <si>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</si>
  <si>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</si>
  <si>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ARL_S_QRC</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</si>
  <si>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</si>
  <si>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</si>
  <si>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</si>
  <si>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</si>
  <si>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</si>
  <si>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</si>
  <si>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</si>
  <si>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</si>
  <si>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</si>
  <si>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</si>
  <si>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Win10GC,RPLS_SV1GC,RPL-S_4SDC1,RPL-S_4SDC2,RPL-S_2SDC1,RPL-S_2SDC2,RPL-S_2SDC3,ADL-P_5SGC1,ADL-P_5SGC2,ADL-M_5SGC1,MTL_S_PSS_0.8,ARL_S_PSS0.8,MTL_S_IFWI_PSS_0.8,RPL-P_5SGC1,RPLP_SV1GC,RPLP_Win10GC,RPL-P_4SDC1,RPLP_SV1DC1,RPLP_Win10DC1,RPL-P_3SDC2,RPLP_SV1DC2,RPLP_Win10DC2,RPL-P_2SDC4,ADL_N_REV0,ADL-N_REV1,ADL_SBGA_5GC,ADL_SBGA_3DC1,ADL_SBGA_3DC2,ADL_SBGA_3DC3,ADL_SBGA_3DC4,ADL-M_3SDC1,ADL-M_3SDC2,ADL-M_2SDC1,ADL-M_2SDC2,MTL_PSS_CMS,MTL_PSS_CMS,RPL-P_PNP_GC,RPL-P_3SDC3,RPL-S_2SDC7,MTL-M_5SGC1,MTL-M_4SDC1,MTL-M_4SDC2,MTL-M_3SDC3,MTL-M_2SDC4,MTL-M_2SDC5,MTL-M_2SDC6,,MTL-P_5SGC1,MTL-P_4SDC1,MTL-P_4SDC2,MTL-P_3SDC3,MTL-P_3SDC4,MTL-P_2SDC5,MTL-P_2SDC6,RPL-S_2SDC8,RPL-P_2SDC4,RPL-P_2SDC5,RPL-P_2SDC6,MTL_PSS_0.8_BLOCK,MTL_S_PSS_BLOCK,LNLM5SGC,LNLM4SDC1,LNLM3SDC2,LNLM3SDC3,LNLM3SDC4,LNLM3SDC5,LNLM2SDC6,RPL_Hx-R-GC,RPL_Hx-R-DC1,RPL-S_2SDC9</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</si>
  <si>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</si>
  <si>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</si>
  <si>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</si>
  <si>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</si>
  <si>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</si>
  <si>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</si>
  <si>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</si>
  <si>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</si>
  <si>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</si>
  <si>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 RPL-P_DC7,RPL-SBGA_DC3,RPLS_SV1GC,RPLS_Win10GC,RPLHx_SV1GC,RPLHx_Win10GC,RPLP_SV1GC,RPLP_Win10GC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</si>
  <si>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</si>
  <si>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</si>
  <si>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</si>
  <si>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</si>
  <si>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</si>
  <si>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</si>
  <si>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</si>
  <si>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 RPL-P_DC7,RPL-SBGA_DC3,RPLS_SV1GC,RPLS_Win10GC,RPLHx_SV1GC,RPLHx_Win10GC,RPLP_SV1GC,RPLP_Win10GC</t>
  </si>
  <si>
    <t>Verify Connected MoS entry/exit using power button/Timer option</t>
  </si>
  <si>
    <t>bios.cpu_pm,fw.ifwi.pmc</t>
  </si>
  <si>
    <t>CSS-IVE-115018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</si>
  <si>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</si>
  <si>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Standby),Power Btn/HID</t>
  </si>
  <si>
    <t>TGL : 220194440
JSLP : 1607196266
ADL: 2205168404,2205167301,2205438958,2203202747,2205168064</t>
  </si>
  <si>
    <t>SUT should enter to S0i3 and should wake from S0I3 using power button</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</si>
  <si>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skylake,ifwi.tigerlake,ifwi.whiskeylake</t>
  </si>
  <si>
    <t>This test case is to verify connected MOS/S0I3 entry/exit using power button/Timer option</t>
  </si>
  <si>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LNLM2SDC7,RPL_Hx-R-GC,RPL-S_2SDC9,RPL-P_DC7,RPL-SBGA_DC3,RPLS_SV1GC, RPLS_Win10GC, RPLS_SV1DC,RPLHx_SV1GC,RPLHx_Win10GC,RPLP_SV1GC,RPLP_Win10GC</t>
  </si>
  <si>
    <t>Verify functionality of all applicable on-board enabled Ports and Slots in RVP as mentioned in TOPS</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</si>
  <si>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</si>
  <si>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</si>
  <si>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</si>
  <si>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</si>
  <si>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</si>
  <si>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</si>
  <si>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</si>
  <si>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</si>
  <si>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</si>
  <si>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</si>
  <si>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</si>
  <si>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</si>
  <si>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</si>
  <si>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</si>
  <si>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</si>
  <si>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</si>
  <si>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</si>
  <si>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plugFor SWCM SKU's please use USB4 Monitor tool and below is the expected result.Reference Bug ID: https://hsdes.intel.com/appstore/article/#/16018375056</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</si>
  <si>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</si>
  <si>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</si>
  <si>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</si>
  <si>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</si>
  <si>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</si>
  <si>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MTL_P_QRC_NA,MTL_P_QRC_NA,LNLM2SDC7,LNLM2SDC7,RPL-S_2SDC9,RPLS_SV1GC,RPLS_Win10GC,RPLS_SV1DC,RPLHx_Win10GC,RPLP_SV1GC,RPLP_Win10GC,RPLP_SV1DC1,RPLP_Win10DC1,RPLP_SV1DC2,RPLP_Win10DC2</t>
  </si>
  <si>
    <t>Verify System memory using Windows Memory Diagnostics tool (Basic)</t>
  </si>
  <si>
    <t>anaray5x</t>
  </si>
  <si>
    <t>bios.mrc_client</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</si>
  <si>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</si>
  <si>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</si>
  <si>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</si>
  <si>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</si>
  <si>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</si>
  <si>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</si>
  <si>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</si>
  <si>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</si>
  <si>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</si>
  <si>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DC7,RPL-P_4SDC1,RPL-P_3SDC2,ADL_N_REV0,ADL-N_REV1,ADL_SBGA_5GC,ADL_SBGA_3DC1,ADL_SBGA_3DC2,ADL_SBGA_3DC3,ADL_SBGA_3DC4,RPL-SBGA_5SC,RPL-SBGA_DC3,RPL-SBGA_DC3,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RPLS_SV1GC,RPLS_Win10GC,RPLS_SV1DC,RPLHx_SV1GC,RPLHx_Win10GC,RPLP_SV1GC,RPLP_Win10GC,RPLP_SV1DC1,RPLP_Win10DC1RPLP_SV1DC2,RPLP_Win10DC2</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</si>
  <si>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</si>
  <si>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</si>
  <si>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</si>
  <si>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</si>
  <si>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DC7,RPL-P_4SDC1,RPL-P_3SDC2,RPL_P_MASTER,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RPLS_SV1GC,RPLS_Win10GC,RPLS_SV1DC,RPLHx_SV1GC,RPLHx_Win10GC,RPLP_SV1GC,RPLP_Win10GC,RPLP_SV1DC1,RPLP_Win10DC1RPLP_SV1DC2,RPLP_Win10DC2</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</si>
  <si>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</si>
  <si>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</si>
  <si>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</si>
  <si>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</si>
  <si>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</si>
  <si>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</si>
  <si>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</si>
  <si>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</si>
  <si>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</si>
  <si>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</si>
  <si>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</si>
  <si>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RPLS_SV1GC,RPLS_Win10GC,RPLS_SV1DC,RPLHx_Win10GC,RPLP_SV1GC,RPLP_Win10GC,RPLP_SV1DC1,RPLP_Win10DC1,RPLP_SV1DC2,RPLP_Win10DC2</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</si>
  <si>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</si>
  <si>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</si>
  <si>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</si>
  <si>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</si>
  <si>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</si>
  <si>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</si>
  <si>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</si>
  <si>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</si>
  <si>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</si>
  <si>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Power Button press can shutdown and power up the system</t>
  </si>
  <si>
    <t>CSS-IVE-92236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</si>
  <si>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reAlpha,JSLP_POR_20H2_Beta,JSLP_POR_20H2_PV,JSLP_TestChip_19H1_PreAlpha,KBL_H42_PV,KBL_S22_PV,KBL_S42_PV,KBLR_U42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HFPGA_PSS0.5,MTL_M_HFPGA_PSS0.8,MTL_M_HFPGA_PSS1.0,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MTL_S_Simics_PSS0.5,MTL_S_Simics_PSS0.8,MTL_S_Simics_PSS1.0,MTL_N_Simics_PSS0.5,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</si>
  <si>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BC-RQTBC-2858, BC-RQTBC-1965
TGL HSD ID: 1405574809
BC-RQTBC-16798
RKL: 2203202529, 2203202897, 2203202923,1405574809
ADL: 2203202529
MTL: 16011187645 , 16011327082 , 16011187849 , 16011327431
MTL_FR: 14011447698</t>
  </si>
  <si>
    <t>SUT should Shut Down when Power Button is pressed and power up power button is pressed again</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</si>
  <si>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coffeelake,ifwi.lunarlake,ifwi.meteorlake,ifwi.raptorlake,ifwi.raptorlake_refresh</t>
  </si>
  <si>
    <t>bios.alderlake,bios.cannonlake,bios.coffeelake,bios.geminilake,bios.icelake-client,bios.jasperlake,bios.kabylake,bios.kabylake_r,bios.lakefield,bios.lunarlake,bios.meteorlake,bios.raptorlake,bios.rocketlake,bios.tigerlake,bios.whiskeylake,ifwi.cannonlake,ifwi.coffeelake,ifwi.geminilake,ifwi.icelake,ifwi.kabylake,ifwi.kabylake_r,ifwi.lakefield,ifwi.meteorlake,ifwi.raptorlake,ifwi.tigerlake,ifwi.whiskeylake</t>
  </si>
  <si>
    <t>Intention of the test case is to verify below requirement.
1) Verification of power button press for shutdown</t>
  </si>
  <si>
    <t>GLK-IFWI-SI,ICL-ArchReview-PostSi,InProdATMS1.0_03March2018,PSE 1.0,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TEST_SUITE,IFWI_COMMON_UNIFIED,MTL_Test_Suite,TGL_H_MASTER,ADL-P_5SGC2,ADL-M_5SGC1,RPL-Px_5SGC1,RPL-Px_3SDC1,ADL_N_REV0,ADL-N_REV1,ADL_SBGA_5GC,RPL-P_5SGC1,RPL-P_5SGC2,RPL-P_4SDC1,RPL-P_3SDC2,RPL-P_2SDC3,RPL-P_3SDC3,RPL-P_2SDC4,RPL-P_PNP_GC,RPL-Px_4SDC1,RPL-Px_3SDC2,MTL-M_5SGC1,MTL-M_4SDC1,MTL-M_4SDC2,MTL-M_3SDC3,MTL-M_2SDC4,MTL-M_2SDC5,MTL-M_2SDC6,MTL_IFWI_CBV_EC,MTL_IFWI_CBV_BIOS,MTL-P_5SGC1,MTL-P_4SDC1,MTL-P_4SDC2,MTL-P_3SDC3,MTL-P_3SDC4,MTL-P_2SDC5,MTL-P_2SDC6,RPL-Px_4SP2,RPL-P_2SDC6,LNLM5SGC,LNLM3SDC3,LNLM3SDC4,LNLM3SDC5,LNLM3SDC1,LNLM2SDC6,LNLM3SDC2,RPL_Hx-R-DC1,RPL_Hx-R-GC,LNLM2SDC7,LNL_M_PSS0.8,ARL-S_eBAT,RPLS_SV1GC,RPLS_Win10GC,RPLS_SV1DC,RPLHx_Win10GC,RPLP_SV1GC,RPLP_Win10GC,RPLP_SV1DC1,RPLP_Win10DC1,RPLP_SV1DC2,RPLP_Win10DC2X,MTL_S_PSS_1.1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</si>
  <si>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</si>
  <si>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</si>
  <si>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</si>
  <si>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</si>
  <si>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</si>
  <si>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</si>
  <si>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</si>
  <si>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</si>
  <si>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</si>
  <si>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</si>
  <si>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</si>
  <si>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</si>
  <si>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</si>
  <si>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</si>
  <si>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</si>
  <si>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</si>
  <si>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</si>
  <si>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</si>
  <si>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RPL-P_DC7,RPL-SBGA_DC3,RPLS_SV1GC, RPLS_Win10GC, RPLS_SV1DC,RPLP_SV1GC,RPLP_Win10GC,RPLP_SV1DC1,RPLP_Win10DC1</t>
  </si>
  <si>
    <t>Automation Not Possible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</si>
  <si>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</si>
  <si>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Verify system can be Shutdown, Hibernate and Restart using OS start menu</t>
  </si>
  <si>
    <t>bios.platform,fw.ifwi.others,fw.ifwi.pmc</t>
  </si>
  <si>
    <t>CSS-IVE-145405</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</si>
  <si>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</si>
  <si>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RKL: 2206776654,2206973289, 2206874082
JSL: 2202553192
ADL: 2205167043
MTL : 16011187645, 16011327082, 16011187849, 16011327431, 16011187701, 16011326892</t>
  </si>
  <si>
    <t>System should be able to enter Shutdown, Hibernate and Restart using OS start Menu
No hung, BSOD, Display blankout corruption should be seen</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</si>
  <si>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</si>
  <si>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</si>
  <si>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Verify system enters Shutdown, Hibernate and Restart using OS start Menu</t>
  </si>
  <si>
    <t>BIOS_Optimization,MTL_PSS_1.0,LNL_M_PSS1.0,MTL_PSS_0.8,LNL_M_PSS0.8,ADL-S_ADP-S_DDR4_2DPC_PO_Phase3,ADL-P_ADP-LP_DDR4_PO Suite_Phase3,PO_Phase_3,ADL-P_ADP-LP_LP5_PO Suite_Phase3,ADL-P_ADP-LP_DDR5_PO Suite_Phase3,ADL-P_ADP-LP_LP4x_PO Suite_Phase3,MTL_PSS_0.5,LNL_M_PSS0.5,RPL_S_PSS_BASE,UTR_SYNC,ADL_M_PO_Phase3,MTL_HFPGA_SANITY,RPL_S_BackwardComp,RPL_S_MASTER,RPL-P_5SGC1,RPL-P_2SDC3,ADL-S_ 5SGC_1DPC,ADL-S_4SDC1,ADL-S_4SDC2,ADL-S_4SDC4,ADL_N_MASTER,ADL_N_5SGC1,ADL_N_4SDC1,ADL_N_3SDC1,ADL_N_2SDC1,ADL_N_2SDC2,ADL_N_2SDC3,RPL-S_4SDC2,ADL-P_5SGC1,ADL-P_5SGC2,RPL_S_PO_P2,ADL-M_5SGC1,ADL_N_REV0,MTL_SIMICS_IN_EXECUTION_TEST,ADL_N_PO_Phase3,MTL_HSLE_Sanity,MTL_S_Sanity,ADL-N_REV1,RPL_P_PSS_BIOS,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RPL-S_5SGC1,MTL-P_5SGC1,MTL-P_4SDC1,MTL-P_4SDC2,MTL-P_3SDC3,MTL-P_3SDC4,MTL-P_2SDC5,MTL-P_2SDC6,MTL_A0_P1,RPL_P_PO_P2,RPL-S_2SDC8,RPL-Px_4SP2,RPL-Px_2SDC1,RPL-P_4SDC1,RPL-P_3SDC2,RPL-P_2SDC4,RPL-P_2SDC5,RPL-P_2SDC6,ARL_Px_IFWI_CI,MTL_M_P_PV_POR,MTLSGC1,MTLSDC1,MTLSDC2,MTLSDC3,MTLSDC4,RPL_P_Q0_DC2_PO_P2,LNLM5SGC,LNLM4SDC1,LNLM3SDC2,LNLM3SDC3,LNLM3SDC4,LNLM3SDC5,LNLM2SDC6,LNLM2SDC7,ARL_S_IFWI_0.5PSS,RPL_Hx-R-GC,RPL_Hx-R-DC1,MTL-S_Pre-Si_In_Production,RPL-S_2SDC9,RPL-P_DC7,RPLS_SV1GC, RPLS_Win10GC, RPLS_SV1DC</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</si>
  <si>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</si>
  <si>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</si>
  <si>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</si>
  <si>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</si>
  <si>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</si>
  <si>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</si>
  <si>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LNLM2SDC7,RPL_Hx-R-GC,RPL-S_2SDC9,RPL-P_DC7,RPLS_SV1GC, RPLS_Win10GC, RPLS_SV1DC,RPLP_SV1GC,RPLP_Win10GC,RPLP_SV1DC1,RPLP_Win10DC1,RPLP_SV1DC2,RPLP_Win10DC2</t>
  </si>
  <si>
    <t>[FSP] Verify FSP BIOS Boot Flow</t>
  </si>
  <si>
    <t>sbabyshx</t>
  </si>
  <si>
    <t>bios.cpu_pm,bios.platform,fw.ifwi.bios</t>
  </si>
  <si>
    <t>CSS-IVE-78905</t>
  </si>
  <si>
    <t>Industry Specs and Open source initiatives</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</si>
  <si>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</si>
  <si>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</si>
  <si>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</si>
  <si>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</si>
  <si>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3-medium</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</si>
  <si>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</si>
  <si>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</si>
  <si>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</si>
  <si>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Suite_Phase1,ADL-P_QRC_BAT,UTR_SYNC,Automation_Inproduction,RPL_S_BackwardComp,ADL-S_ 5SGC_1DPC,ADL-S_4SDC1,ADL_N_PSS_0.5,ADL_N_5SGC1,ADL_N_4SDC1,ADL_N_3SDC1,ADL_N_2SDC1,ADL_N_2SDC2,ADL_N_2SDC3,MTL_IFWI_PSS_EXTENDED,ADL_N_IFWI,IFWI_FOC_BAT,MTL_Test_Suite,IFWI_TEST_SUITE,RKL_S_PO_Phase1_IFWI,IFWI_COMMON_UNIFIED,RPL-S_ 5SGC1,RPL-S_4SDC1,RPL-S_4SDC2,RPL-S_2SDC1,RPL-S_2SDC2,RPL-S_2SDC3,QRC_BAT_Customized,ADL_N_QRCBAT,ADL-P_5SGC1,ADL-P_5SGC2,RPL_S_PO_P1,ADL_M_QRC_BAT,ADL-M_5SGC1,MTL_SIMICS_IN_EXECUTION_TEST,ADL-N_QRC_BAT,RPL-Px_5SGC1,ADL_N_REV0,ADL-N_REV1,ADL_SBGA_5GC,RPL-P_4SDC1,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RPL_Hx-R-DC1,ARL_S_QRC,LNLM5SGC,LNLM4SDC1,LNLM3SDC2,LNLM3SDC3,LNLM3SDC4,LNLM3SDC5,LNLM2SDC6,LNLM2SDC7,RPL-S_2SDC9, RPL-P_DC7,RPLS_SV1GC,RPLS_Win10GC,RPLS_SV1DC,RPLHx_SV1GC,RPLHx_Win10GC,RPLP_SV1GC,RPLP_Win10GC,RPLP_SV1DC1,RPLP_Win10DC1,RPLP_SV1DC2,RPLP_Win10DC2</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</si>
  <si>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</si>
  <si>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</si>
  <si>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</si>
  <si>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</si>
  <si>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</si>
  <si>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</si>
  <si>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aptorlake_refresh,bios.rocketlake,bios.tigerlake,ifwi.arrowlake,ifwi.geminilake,ifwi.lakefield,ifwi.lunarlake,ifwi.meteorlake,ifwi.raptorlake,ifwi.raptorlake_refresh,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</si>
  <si>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</si>
  <si>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</si>
  <si>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Win10GC,RPLS_SV1GC,RPL-S_4SDC1,ADL-P_5SGC2,RKL_S_X1_2*1SDC,RPL_S_PO_P3,ADL-P_2SDC5,ADL-P_3SDC5,ADL_N_PO_Phase3,RPL-Px_5SGC1,RPL-Px_4SDC1,RPL-P_4SDC1,RPLP_SV1DC1,RPLP_Win10DC1,RPL-P_3SDC2,RPLP_SV1DC2,RPLP_Win10DC2,RPL_S_IFWI_PO_Phase3,ADL_N_REV0,ADL-N_REV1,MTL_IFWI_BAT,ADL_SBGA_5GC,ADL_SBGA_3DC1,ADL_SBGA_3DC2,ADL_SBGA_3DC3,ADL_SBGA_3DC4,ADL-M_5SGC1,ADL-M_3SDC1,ADL-M_3SDC2,ADL-M_2SDC1,ADL-M_2SDC2,RPL-P_3SDC3,RPL-P_PNP_GC,RPL_Px_PO_P3,MTL-M_5SGC1,RPL_SBGA_PO_P3,RPL_SBGA_IFWI_PO_Phase3,MTL_IFWI_CBV_IUNIT,MTL-P_4SDC2,RPL_P_PO_P3,MTLSGC1,RPL_P_Q0_DC2_PO_P3,RPL-SBGA_5SC,RPLHx_SV1GC,RPLHx_Win10GC,RPL-S_5SGC1,RPL_Hx-R-GC,RPL_Hx-R-DC1,RPL-S_2SDC9,RPL-SBGA_DC3</t>
  </si>
  <si>
    <t>Verify display in eDP panel in BIOS Setup ,EFI and OS</t>
  </si>
  <si>
    <t>CSS-IVE-145249</t>
  </si>
  <si>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</si>
  <si>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Panels,Pre-OS display,UEFI</t>
  </si>
  <si>
    <t>ADL: 2202557316</t>
  </si>
  <si>
    <t>eDP display should be work fine without any issues</t>
  </si>
  <si>
    <t>bios.alderlake,bios.arrowlake,bios.jasperlake,bios.lunarlake,bios.meteorlake,bios.raptorlake,bios.raptorlake_refresh,bios.rocketlake,ifwi.arrowlake,ifwi.lunarlake,ifwi.meteorlake,ifwi.raptorlake,ifwi.raptorlake_refresh</t>
  </si>
  <si>
    <t>bios.alderlake,bios.arrowlake,bios.jasperlake,bios.lunarlake,bios.meteorlake,bios.raptorlake,bios.rocketlake,ifwi.meteorlake,ifwi.raptorlake</t>
  </si>
  <si>
    <t>This test is to Verify display in eDP panel in BIOS Setup/EFI and OS</t>
  </si>
  <si>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Win10GC,RPLS_SV1GC,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SV1GC,RPLP_Win10GC,RPL-P_4SDC1,RPLP_SV1DC1,RPLP_Win10DC1,RPL-P_3SDC2,RPLP_SV1DC2,RPLP_Win10DC2,RPL-P_2SDC4,RPL_S_BackwardComp,RPL_S_IFWI_PO_Phase2,RPL_S_PO_P2,ADL_N_REV0,ADL-N_REV1,RPL-SBGA_5SC,RPLHx_SV1GC,RPLHx_Win10G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,RPL_P_PO_P2,MTL-P_IFWI_PO,MTLSDC1,MTLSDC2,MTLSDC4,RPL_P_Q0_DC2_PO_P2,ARL_S_IFWI_1.1PSS,MTLSDC1,RPL-Px_4SP2,RPL_Hx-R-GC,RPL_Hx-R-DC1,RPL-P_DC7</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</si>
  <si>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</si>
  <si>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</si>
  <si>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</si>
  <si>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</si>
  <si>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</si>
  <si>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</si>
  <si>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</si>
  <si>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</si>
  <si>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</si>
  <si>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</si>
  <si>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</si>
  <si>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</si>
  <si>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</si>
  <si>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</si>
  <si>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</si>
  <si>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</si>
  <si>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</si>
  <si>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</si>
  <si>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</si>
  <si>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</si>
  <si>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</si>
  <si>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</si>
  <si>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</si>
  <si>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</si>
  <si>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</si>
  <si>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</si>
  <si>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The BIOS should be able to change,append and remove devices from the boot order.</t>
  </si>
  <si>
    <t>BIOS_BAT_QRC,BIOS_EXT_BAT,UDL2.0_ATMS2.0,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9,RPL-S_2SDC1,RPL-S_4SDC2,RPLS_SV1GC,RPLS_Win10GC,RPLS_SV1DC,RPL-S_4SDC1,RPL-S_3SDC1,ADL-M_3SDC1,RPL-SBGA_5SC,RPL_Hx-R-GC,RPL_Hx-R-DC1,RPL-SBGA_4SC,RPLHx_SV1GC,RPLHx_Win10GC,RPL-SBGA_DC3,RPL-SBGA_3SC1,RPL-P_5SGC1,RPLP_SV1GC,RPLP_Win10GC,RPL-P_2SDC4,RPL-P_PNP_GC,RPL-P_4SDC1,RPLP_SV1DC1,RPLP_Win10DC1,RPL-P_3SDC2,RPLP_SV1DC2,RPLP_Win10DC2,RPL-Px_5SGC1,ADL_M_PO_Phase1,RPL-S_ 5SGC1,RPL-S_2SDC7,RPL_S_MASTER,RPL_P_MASTER,RPL_S_BackwardCompc,MTL_HFPGA_SOC_S,ADL-S_ 5SGC_1DPC,ADL-S_4SDC1,ADL-S_4SDC2,ADL-S_4SDC3,ADL-S_3SDC4,ADL_N_MASTER,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</si>
  <si>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Verify VMD enabled CPU Attached Storage passthrough device detection in device manager after Sx cycles</t>
  </si>
  <si>
    <t>bios.cpu_pm,fw.ifwi.others,fw.ifwi.pmc</t>
  </si>
  <si>
    <t>CSS-IVE-115086</t>
  </si>
  <si>
    <t>Internal and External Storage</t>
  </si>
  <si>
    <t>ADL-S_ADP-S_SODIMM_DDR5_1DPC_Alpha,ADL-S_ADP-S_UDIMM_DDR5_1DPC_PreAlpha,CFL_H62_RS3_PV,CFL_H62_RS4_PV,CFL_H62_RS5_PV,CFL_H82_RS5_PV,CFL_H82_RS6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</si>
  <si>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M.2 PCIe Gen3x2 and Gen3x4 NVMe,Optane,PCIe-Gen4,PCIe-RST,RST,S-states,VMD</t>
  </si>
  <si>
    <t>RST16.x use cases
MTL:16011786596 16011326943 16011328354</t>
  </si>
  <si>
    <t>CPU Attached Storage detection in device manager should be fine after Sx cycles</t>
  </si>
  <si>
    <t>bios.alderlake,bios.arrowlake,bios.coffeelake,bios.cometlake,bios.lunarlake,bios.meteorlake,bios.raptorlake,bios.raptorlake_refresh,bios.tigerlake,bios.whiskeylake,ifwi.arrowlake,ifwi.coffeelake,ifwi.cometlake,ifwi.meteorlake,ifwi.raptorlake,ifwi.raptorlake_refresh,ifwi.tigerlake,ifwi.whiskeylake</t>
  </si>
  <si>
    <t>bios.alderlake,bios.arrowlake,bios.coffeelake,bios.cometlake,bios.meteorlake,bios.raptorlake,bios.tigerlake,ifwi.coffeelake,ifwi.cometlake,ifwi.meteorlake,ifwi.raptorlake,ifwi.tigerlake</t>
  </si>
  <si>
    <t>CPU Attached Storage  detection in device manager should be fine after Sx cycles</t>
  </si>
  <si>
    <t>ICL-ArchReview-PostSi,TGL_NEW,UDL2.0_ATMS2.0,TGL_PCIe Gen4,TGL_PCIe-Gen4,OBC-CFL-CPU-PCIe-IO-storage_NVMe,OBC-ICL-CPU-PCIe-IO-storage_NVMe,OBC-TGL-CPU-PCIe-IO-storage_NVMe,TGL_BIOS_PO_P3,TGL_IFWI_FOC_BLUE,ADL-S_ADP-S_DDR4_2DPC_PO_Phase3,TGL_H_Delta,TGL_H_QRC_NA,IFWI_Payload_Platform,MTL_PSS_0.8,ADL-P_ADP-LP_DDR4_PO Suite_Phase3,PO_Phase_3,ADL-P_ADP-LP_LP5_PO Suite_Phase3,ADL-P_ADP-LP_DDR5_PO Suite_Phase3,ADL-P_ADP-LP_LP4x_PO Suite_Phase3,UTR_SYNC,MTL_HFPGA_SOC_SRPL_S_MASTER,RPL_S_BackwardComp,ADL-S_4SDC3,MTL_Test_Suite,IFWI_TEST_SUITE,IFWI_COMMON_UNIFIED,TGL_H_MASTER,RPL-S_ 5SGC1,RPL-S_2SDC9,RPL-S_4SDC2,RPL-S_2SDC3,MTL_TEMP,RPL_S_PO_P3,RPL-Px_4SDC1,MTL_SIMICS_BLOCK,RPL-P_5SGC1,RPL-P_3SDC2,RPL_P_MASTER,ADL_SBGA_5GC,MTL_M_NA,RPL-SBGA_5SC,ADL-P_5SGC1,ADL_SBGA_3DC1,ADL_SBGA_3DC2,ADL_SBGA_3DC3,ADL_SBGA_3DC4,RPL_Px_PO_P3,RPL_SBGA_PO_P3,MTL_IFWI_CBV_PMC,MTL_IFWI_CBV_BIOS,MTL_A0_P1,RPL_P_PO_P3,RPL-Px_2SDC1,MTL_M_P_PV_POR,MTLSGC1,RPL_P_Q0_DC2_PO_P3,LNLM5SGC,RPL_Hx-R-GC,RPL_Hx-R-DC1,ARL_S_PSS0.8,RPLS_SV1GC,RPLS_Win10GC,RPLS_SV1DC</t>
  </si>
  <si>
    <t>Verify Gen1 to Gen4 speed check with PCIe Gen3 NVMe SSD connected over PCIe Gen4 supported X16 slot</t>
  </si>
  <si>
    <t>emulation.ip,silicon,simulation.subsystem</t>
  </si>
  <si>
    <t>bios.pch,fw.ifwi.pmc</t>
  </si>
  <si>
    <t>CSS-IVE-119078</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</si>
  <si>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</si>
  <si>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PCIe-Gen4,RST</t>
  </si>
  <si>
    <t>BC-RQTBC-15172</t>
  </si>
  <si>
    <t>Gen1 to Gen4 speed check with PCIe Gen3 NVMe SSD connected over PCIe Gen4 supported X16 slot should be achieved</t>
  </si>
  <si>
    <t>bios.alderlake,bios.arrowlake,bios.lunarlake,bios.meteorlake,bios.raptorlake,bios.raptorlake_refresh,bios.rocketlake,ifwi.arrowlake,ifwi.lunarlake,ifwi.meteorlake,ifwi.raptorlake,ifwi.raptorlake_refresh</t>
  </si>
  <si>
    <t>bios.alderlake,bios.arrowlake,bios.lunarlake,bios.meteorlake,bios.raptorlake,bios.rocketlake,ifwi.meteorlake,ifwi.raptorlake</t>
  </si>
  <si>
    <t>Test is to verify Gen1 to Gen4  speed check with PCIe Gen3 NVMe SSD connected over PCIe Gen4 supported X16 slot</t>
  </si>
  <si>
    <t>TGL_IFWI_FOC_BLUE,ADL-S_ADP-S_DDR4_2DPC_PO_Phase3,TGL_H_Delta,MTL_PSS_1.0,ADL-P_ADP-LP_DDR4_PO Suite_Phase3,PO_Phase_3,ADL-P_ADP-LP_LP5_PO Suite_Phase3,ADL-P_ADP-LP_DDR5_PO Suite_Phase3,ADL-P_ADP-LP_LP4x_PO Suite_Phase3,UTR_SYNC,LNL_M_PSS0.8,ADL_M_PO_NA,RPL_S_MASTER,RPL_S_BackwardComp,ADL-S_4SDC3,IFWI_TEST_SUITE,IFWI_COMMON_UNIFIED,MTL_Test_Suite,RPL-S_ 5SGC1,RPL-S_2SDC9,RPL-S_4SDC2,RPL-S_2SDC3,RPL_S_PO_P3,RPL-Px_5SGC1,RPL-Px_4SDC1,MTL_SIMICS_BLOCK,RPL-P_3SDC2,RPL_P_MASTER,MTL_IFWI_BAT,RPL-SBGA_5SC,RPL-SBGA_3SC,ERB,RPL-S_3SDC1,MTL_PSS_1.0_BLOCK,RPL-P_3SDC3,RPL_Px_PO_P3,MTL_VS_1.1,RPL_SBGA_PO_P3,MTL_IFWI_CBV_SPHY,MTL IFWI_Payload_Platform-Val,RPL_P_PO_P3,MTL_VS_NA,RPL-Px_4SP2,RPL-Px_2SDC1,RPL-P_2SDC3,RPL-P_2SDC4,RPL-P_2SDC5,RPL-P_2SDC6,MTL_M_P_PV_POR,RPL-SBGA_3SC-2,MTLSGC1,MTLSDC1,MTLSDC3,MTLSDC4,RPL_P_Q0_DC2_PO_P3,LNLM3SDC4,LNLM3SDC5,LNLM2SDC6,LNLM2SDC7,RPL_Hx-R-GC,RPL_Hx-R-DC1,ARL_S_PSS1.0,RPLS_SV1GC,RPLS_Win10GC,RPLS_SV1DC</t>
  </si>
  <si>
    <t>Verify Audio DRM playback over 3.5mm-Jack-Headsets (via HD-A)</t>
  </si>
  <si>
    <t>bios.pch,fw.ifwi.bios</t>
  </si>
  <si>
    <t>CSS-IVE-132948</t>
  </si>
  <si>
    <t>ADL-S_ADP-S_SODIMM_DDR5_1DPC_Alpha,ADL-S_ADP-S_UDIMM_DDR5_1DPC_PreAlpha,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</si>
  <si>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3.5mm Jack,audio codecs</t>
  </si>
  <si>
    <t>ADL FR: 1604590047
MTL FR: 16011326992, 16011326958</t>
  </si>
  <si>
    <t>Ensure that the audio file plays over headphones without any issueAudio should be played without any issues like glitches, hang, or any other audio related issues</t>
  </si>
  <si>
    <t>bios.alderlake,bios.arrowlake,bios.lunarlake,bios.meteorlake,bios.raptorlake,bios.raptorlake_refresh,ifwi.arrowlake,ifwi.lunarlake,ifwi.meteorlake,ifwi.raptorlake,ifwi.raptorlake_refresh</t>
  </si>
  <si>
    <t>bios.alderlake,bios.arrowlake,bios.lunarlake,bios.meteorlake,bios.raptorlake,ifwi.meteorlake,ifwi.raptorlake</t>
  </si>
  <si>
    <t>Validate Audio DRM (Digital Rights Management) Play back with 3mm Jack headset. Apple i-tunes have the DRM support. </t>
  </si>
  <si>
    <t>COMMON_QRC_BAT,MTL_PSS_1.0,MTL_PSS_1.1,UTR_SYNC,LNLM4SDC1,LNLM3SDC4,MTLSGC1,MTLSDC1,Automation_Inproduction,MTL_HFPGA_Audio,RPL_S_MASTER,RPL_S_BackwardComp,ADL-S_ 5SGC_1DPC,ADL-S_4SDC2,MTL_Test_Suite,IFWI_COMMON_UNIFIED,IFWI_TEST_SUITE,RPL-S_ 5SGC1,RPLS_Win10GC,RPLS_SV1GC,RPL-S_4SDC1,RPL-S_2SDC2,RPL-S_2SDC3,ADL-P_5SGC2,MTL_IFWI_Sanity,ADL-M_5SGC1,ADL-M_2SDC1,RPL-Px_5SGC1,MTL_S_PSS_0.8,MTL_S_IFWI_PSS_0.8,RPL_S_PO_P3,ADL_N_REV0,ADL-N_REV1,ADL_SBGA_5GC,ADL_SBGA_3DC3,ADL_SBGA_3DC4,RPL-SBGA_5SC,RPLHx_SV1GC,RPLHx_Win10GC,ADL-P_4SDC1,ADL-P_3SDC1,ADL-P_3SDC2,ADL-P_2SDC1,ADL-P_2SDC2,ADL-P_2SDC3,ADL-P_2SDC5,ADL-P_3SDC_5SUT,ADL-M_3SDC2,ADL_N_5SGC1,ADL_N_3SDC1,ADL_N_2SDC,ADL_N_2SDC2,ADL_N_2SDC3,ADL-N_DT_Regulatory,ADL-N_Mobile_Regulatory,RPL-P_5SGC1,RPLP_SV1GC,RPLP_Win10GC,RPL-P_PNP_GC,LNL_M_PSS1.1,RPL_Px_PO_P3,MTL-M_5SGC1,MTL-M_3SDC3,RPL_SBGA_PO_P3,MTL_IFWI_CBV_ACE FW,MTL IFWI_Payload_Platform-Val,MTL-P_5SGC1,MTL-P_3SDC4,LNL_M_PSS1.0,RPL_P_PO_P3,RPL-S_2SDC8,RPL-Px_2SDC1,MTL-P_IFWI_PO,MTL_P_Sanity,ARL_S_IFWI_0.8PSS,ARL_FT_BLK,RPL_Hx-R-GC,RPL_Hx-R-DC1,ARL_S_PSS1.0,ARL_S_QRC,LNL_M_PSS0.8,RPL-S_2SDC9,MTL_P_QRC_NA</t>
  </si>
  <si>
    <t>Verify NVMe-SSD detection in Bios connected to CPU M.2 Gen4 slot.</t>
  </si>
  <si>
    <t>fpga.hybrid,silicon,simulation.subsystem</t>
  </si>
  <si>
    <t>CSS-IVE-133022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</si>
  <si>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</si>
  <si>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</si>
  <si>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</si>
  <si>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</si>
  <si>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bios.alderlake,bios.arrowlake,bios.lunarlake,bios.meteorlake,bios.raptorlake,bios.raptorlake_refresh,bios.rocketlake,bios.tigerlake,bios.tigerlake_refresh,ifwi.arrowlake,ifwi.lunarlake,ifwi.meteorlake,ifwi.raptorlake,ifwi.raptorlake_refresh</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</si>
  <si>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</si>
  <si>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</si>
  <si>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DC7,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RPL_Hx-R-GC,RPL_Hx-R-DC1,TGL_BIOS_IPU_QRC_BAT,ARL_S_PSS1.0,ARL_S_QRC,RPL-S_2SDC9,RPLS_SV1GC,RPLS_Win10GC,RPLS_SV1DC,RPLP_SV1GC,RPLP_Win10GCRPLP_SV1DC2,RPLP_Win10DC2</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</si>
  <si>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</si>
  <si>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</si>
  <si>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</si>
  <si>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</si>
  <si>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 Gen4 coverage</t>
  </si>
  <si>
    <t>SUT should be stable across SX cycles with M.2 NVMe-SSD connected over Gen4 M.2 slot</t>
  </si>
  <si>
    <t>bios.alderlake,bios.arrowlake,bios.lunarlake,bios.meteorlake,bios.raptorlake,bios.raptorlake_refresh,bios.rocketlake,bios.tigerlake,ifwi.arrowlake,ifwi.lunarlake,ifwi.meteorlake,ifwi.raptorlake,ifwi.raptorlake_refresh,ifwi.tigerlake</t>
  </si>
  <si>
    <t>bios.alderlake,bios.arrowlake,bios.lunarlake,bios.meteorlake,bios.raptorlake,bios.rocketlake,bios.tigerlake,ifwi.meteorlake,ifwi.raptorlake,ifwi.tigerlake</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</si>
  <si>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</si>
  <si>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ARL_S_PSS1.0,RPL-S_2SDC9,RPLS_SV1GC,RPLS_Win10GC,RPLS_SV1DCRPLP_SV1DC2,RPLP_Win10DC2</t>
  </si>
  <si>
    <t>Verify Gen1 to Gen4 speed check with PCIe Gen3 NVMe SSD connected over PCIe Gen4 supported X16 slot Through VMD</t>
  </si>
  <si>
    <t>CSS-IVE-144606</t>
  </si>
  <si>
    <t>ADL-S_ADP-S_SODIMM_DDR5_1DPC_Alpha,ADL-S_ADP-S_UDIMM_DDR5_1DPC_PreAlpha,TGL_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</si>
  <si>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PCIe-Gen4,VMD</t>
  </si>
  <si>
    <t>bios.alderlake,bios.arrowlake,bios.lunarlake,bios.meteorlake,bios.raptorlake,bios.raptorlake_refresh,bios.tigerlake,ifwi.arrowlake,ifwi.meteorlake,ifwi.raptorlake,ifwi.raptorlake_refresh,ifwi.tigerlake</t>
  </si>
  <si>
    <t>bios.alderlake,bios.meteorlake,bios.raptorlake,ifwi.meteorlake,ifwi.raptorlake</t>
  </si>
  <si>
    <t>Test is to verify Gen1 to Gen4  speed check with PCIe Gen3 NVMe SSD connected over PCIe Gen4 supported X16 slot Through VMD</t>
  </si>
  <si>
    <t>IFWI_Payload_PCHC,UTR_SYNC,RPL_S_MASTER,RPL_S_BackwardComp,ADL-P_SODIMM_DDR5_NA,ADL-S_4SDC3,TGL_H_MASTER,RPL-S_ 5SGC1,RPL-S_2SDC9,RPL-S_4SDC2,RPL-S_2SDC3,IFWI_COMMON_UNIFIED, ,RPL-Px_4SDC1,,RPL-P_3SDC2,RPL_P_MASTER,MTL_IFWI_BAT,RPL-SBGA_5SC,RPL-SBGA_3SC,RPL-S_3SDC1,RPL-P_3SDC3,MTL_IFWI_CBV_SPHY,RPL-Px_2SDC1,RPL-P_2SDC3,RPL-P_2SDC4,RPL-P_2SDC5,RPL-P_2SDC6,MTLSGC1,MTLSDC1,MTLSDC3,MTLSDC4,,RPL_Hx-R-GC,RPL_Hx-R-DC1,RPLS_SV1GC,RPLS_Win10GC,RPLS_SV1DC</t>
  </si>
  <si>
    <t>Verify CNVi WLAN Enumeration in OS pre and post S4 , S5 , warm and cold reboot cycles</t>
  </si>
  <si>
    <t>bios.pch,fw.ifwi.pchc,fw.ifwi.pmc</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</si>
  <si>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</si>
  <si>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</si>
  <si>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</si>
  <si>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</si>
  <si>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</si>
  <si>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</si>
  <si>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Suite_Phase2,UTR_SYNC,LNL_M_PSS0.8,Automation_Inproduction,RPL_S_BackwardComp,ADL-S_ 5SGC_1DPC,4SDC3,ADL-S_4SDC4,ADL-S_3SDC5,ADL_N_5SGC1,ADL_N_4SDC1,ADL_N_2SDC1,ADL_N_2SDC2,ADL_N_2SDC3,IFWI_TEST_SUITE,IFWI_COMMON_UNIFIED,MTL_Test_Suite,RPL-S_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ADL_SBGA_5GC,RPL-SBGA_5SC,ADL-M_5SGC1,ADL-M_3SDC2,ADL-M_2SDC2,MTL_S_PSS_0.5,RPL-P_5SGC1,  RPL-P_3SDC2, RPL-P_5SGC1,  , RPL-S_2SDC7, ADL_SBGA_3DC3,RPL_Px_PO_P3,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MTLSGC1, MTLSDC1, MTLSDC3, MTLSDC4, MTLSDC5, MTLSGC1, MTLSDC2, MTLSDC3, MTLSDC4, MTLSDC5, RPL-SBGA_5SC, RPL-SBGA_4SC, RPL-P_5SGC1, RPL-P_4SDC1, RPL-P_3SDC2, RPL-P_2SDC4, RPL-P_2SDC5, RPL-P_2SDC6,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</si>
  <si>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</si>
  <si>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</si>
  <si>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</si>
  <si>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</si>
  <si>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</si>
  <si>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</si>
  <si>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</si>
  <si>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</si>
  <si>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</si>
  <si>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9,RPL-S_2SDC1,RPL-S_2SDC2,RPL-S_2SDC3MTL_TRP_2,MTL_PSS_0.8_NEW,ADL-P_5SGC1,ADL-P_5SGC2,RKL_S_X1_2*1SDC,ADL-M_5SGC1,MTL_SIMICS_IN_EXECUTION_TEST,RPL-Px_5SGC1,RPL-Px_4SDC1,RPL-P_5SGC1,RPL-P_DC7,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LNLM2SDC7,RPL_Hx-R-GC,RPL_Hx-R-DC1,ARL_PSS_BLOCK,RPL-S_2SDC9,RPLS_SV1GC,RPLS_Win10GC,RPLS_SV1DC,RPLP_SV1GC,RPLP_Win10GC,RPLP_SV1DC1,RPLP_Win10DC1RPLP_SV1DC2,RPLP_Win10DC2</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</si>
  <si>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</si>
  <si>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</si>
  <si>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</si>
  <si>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</si>
  <si>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audio codecs,G3-State,S-states</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</si>
  <si>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</si>
  <si>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</si>
  <si>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</si>
  <si>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</si>
  <si>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Win10GC,RPLS_SV1GC,RPL-S_4SDC1,RPL-S_4SDC2,RPL-S_2SDC1,RPL-S_2SDC2,RPL-S_2SDC3,ADL-P_5SGC1,ADL-P_5SGC2,RPL_S_PO_P3,ADL-M_5SGC1,ADL_N_REV0,ADL_N_PO_Phase2,ADL_N_PO_Phase3,RPL_Steps_Tag_NA,MTL_Steps_Tag_NA,RPL-Px_5SGC1,RPL-Px_4SDC1,RPL-P_4SDC1,RPLP_SV1DC1,RPLP_Win10DC1,RPL-P_3SDC2,RPLP_SV1DC2,RPLP_Win10DC2,RPL-P_3SDC3,RPL-P_PNP_GC,ADL-N_REV1,RPL_S_IFWI_PO_Phase3,ADL_SBGA_5GC,ADL_SBGA_3DC1,ADL_SBGA_3DC2,ADL_SBGA_3DC3,ADL_SBGA_3DC4,RPL-SBGA_5SC,RPLHx_SV1GC,RPLHx_Win10GC,RPL-SBGA_3SC1,ADL-M_3SDC2,ADL-M_2SDC1,ADL-M_2SDC2,RPL-S_2SDC7,RPL_Px_PO_P3,MTL-M_5SGC1,MTL-M_3SDC3,RPL_SBGA_PO_P3,RPL_SBGA_IFWI_PO_Phase3,MTLSDC3,MTLSDC5,MTLSDC6
MTL_IFWI_CBV_ACE FW,MTL_IFWI_CBV_PMC,MTL-P_5SGC1,MTL-P_3SDC4,RPL_P_PO_P3,RPL-Px_2SDC1,RPL_P_Q0_DC2_PO_P3,MTLSGC1,RPL_Hx-R-GC,RPL_Hx-R-DC1</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</si>
  <si>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</si>
  <si>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</si>
  <si>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</si>
  <si>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</si>
  <si>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</si>
  <si>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</si>
  <si>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</si>
  <si>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</si>
  <si>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Win10GC,RPLS_SV1GC,RPL-S_4SDC1,RPL-S_4SDC2,RPL-S_2SDC1,RPL-S_2SDC2,RPL-S_2SDC3,ADL-P_5SGC1,ADL-P_5SGC2,RKL_S_X1_2*1SDC,ADL-M_5SGC1,ADL-N_QRC_BAT,RPL_Steps_Tag_NA,MTL_Steps_Tag_NA,RPL-Px_5SGC1,RPL-Px_4SDC1,RPL-P_5SGC1,RPLP_SV1GC,RPLP_Win10GC,RPL-P_4SDC1,RPLP_SV1DC1,RPLP_Win10DC1,RPL-P_3SDC2,RPLP_SV1DC2,RPLP_Win10DC2,RPL-P_2SDC4,ADL_N_REV0,ADL-N_REV1,ADL_SBGA_5GC,ADL_SBGA_3DC1,ADL_SBGA_3DC2,ADL_SBGA_3DC3,ADL_SBGA_3DC4,RPL-SBGA_5SC,RPLHx_SV1GC,RPLHx_Win10G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LNLM2SDC6,MTLSGC1,MTLSDC1,MTLDC3,MTLSDC4,MTLSDC5,RPL_Hx-R-GC,LNLM2SDC7,RPL-P_DC7</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</si>
  <si>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</si>
  <si>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</si>
  <si>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</si>
  <si>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</si>
  <si>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</si>
  <si>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</si>
  <si>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</si>
  <si>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Win10GC,RPLS_SV1GC,RPL-S_4SDC1,RPL-S_4SDC2,RPL-S_2SDC2,RPL-S_2SDC3,ADL-P_5SGC1,ADL-P_5SGC2,MTL_S_PSS_0.5,ADL-M_5SGC1,RPL-Px_5SGC1,MTL_S_PSS_0.8,ARL_S_PSS0.8,MTL_S_IFWI_PSS_0.8,RPL_S_IFWI_PO_Phase3,ADL_N_REV0,ADL-N_REV1,ADL_SBGA_5GC,ADL_SBGA_3DC3,ADL_SBGA_3DC4,RPL-SBGA_5SC,RPLHx_SV1GC,RPLHx_Win10GC,ADL-M_3SDC2,ADL-M_2SDC1,ADL-M_2SDC2,RPL-P_5SGC1,RPLP_SV1GC,RPLP_Win10GC,RPL-P_PNP_GC,LNL_M_PSS1.1,RPL_Px_PO_P3,MTL-M_5SGC1,MTL-M_3SDC3,RPL_SBGA_IFWI_PO_Phase3,MTL_IFWI_CBV_ACE FW,MTL_IFWI_CBV_PMC,MTL-P_5SGC1,MTL-P_3SDC4,RPL_P_PO_P3,RPL-S_2SDC8,RPL-Px_2SDC1,MTL_M_P_PV_POR,ARL_S_PSS0.5,ARL_S_IFWI_0.8PSS,RPL-Px_2SDC1,RPL_Hx-R-GC,RPL_Hx-R-DC1</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</si>
  <si>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</si>
  <si>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</si>
  <si>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</si>
  <si>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</si>
  <si>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</si>
  <si>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</si>
  <si>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System reset should be triggered upon the events set.</t>
  </si>
  <si>
    <t>BIOS_BAT_QRC,ICL_BAT_NEW,BIOS_EXT_BAT,CML_EC_FV,TGL_IFWI_FOC_BLUE,CML-H_ADP-S_PO_Phase2,COMMON_QRC_BAT,ECVAL-DT-FV,MTL_PSS_0.5,ADL_P_ERB_BIOS_PO,ADL_S_QRCBAT,IFWI_Payload_BIOS,IFWI_Payload_PMC,IFWI_Payload_EC,ADL-S_Delta1,ADL-S_Delta2,ADL-S_Delta3,RKL-S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9,RPL-S_2SDC1,RPL-S_4SDC2,RPLS_SV1GC,RPLS_Win10GC,RPLS_SV1DC,RPL-S_4SDC1,RPL-S_3SDC1,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utomation_Inproduction,MTL_HFPGA_SANITY,RPL-S_ 5SGC1,RPL-S_2SDC7,ADL-S_ 5SGC_1DPC,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MTLSDC4,MTLSDC2,MTLSDC1,MTLSDC5,MTLSDC3,TGL_BIOS_IPU_QRC_BAT,ARL_S_PSS1.0</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</si>
  <si>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</si>
  <si>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</si>
  <si>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</si>
  <si>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</si>
  <si>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</si>
  <si>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</si>
  <si>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</si>
  <si>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</si>
  <si>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Hx_SV1GC,RPLHx_Win10GC,RPL-SBGA_DC3,RPL-SBGA_3SC1,RPL-P_5SGC1,RPLP_SV1GC,RPLP_Win10GC,RPL-P_2SDC5,RPL-P_DC7,RPL-P_2SDC3,RPL-P_2SDC4,RPL-P_2SDC6,RPL-P_PNP_GC,RPL-P_4SDC1,RPLP_SV1DC1,RPLP_Win10DC1,RPL-P_3SDC2,RPLP_SV1DC2,RPLP_Win10DC2,RPL-Px_5SGC1,ADL_M_PO_Phase2,RPL-S_ 5SGC1,RPL-S_2SDC7,RPL-S_3SDC1,RPL-S_4SDC1,RPL-S_4SDC2,RPLS_SV1GC,RPLS_Win10GC,RPLS_SV1DC,RPL-S_2SDC1,RPL-S_2SDC2,RPL-S_2SDC9,RPL-S_2SDC3,RPL_S_MASTER,RPL_S_BackwardCompc,ADL-S_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</si>
  <si>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</si>
  <si>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</si>
  <si>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</si>
  <si>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</si>
  <si>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</si>
  <si>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</si>
  <si>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</si>
  <si>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</si>
  <si>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</si>
  <si>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</si>
  <si>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</si>
  <si>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</si>
  <si>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</si>
  <si>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</si>
  <si>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</si>
  <si>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</si>
  <si>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</si>
  <si>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</si>
  <si>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</si>
  <si>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</si>
  <si>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</si>
  <si>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</si>
  <si>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</si>
  <si>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</si>
  <si>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</si>
  <si>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</si>
  <si>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</si>
  <si>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</si>
  <si>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if MEBx password change is accepted (for password meeting specific criteria) and is successfully accepted on subsequent entries to MEBx</t>
  </si>
  <si>
    <t>CSS-IVE-73219</t>
  </si>
  <si>
    <t>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M_ADP-M_LP5_20H1_Alpha,ADL-M_ADP-M_LP5_20H1_Beta,ADL-M_ADP-M_LP5_20H1_PV,TGL_H81_20H1_RS7_ALPHA,TGL_H81_20H1_RS7_BETA,TGL_H81_20H1_RS7_PV</t>
  </si>
  <si>
    <t>MEBx</t>
  </si>
  <si>
    <t>BC-RQTBC-8351
BC-RQTBC-12659,
BC-RQTBC-14556
TGL: BC-RQTBCTL-910, BC-RQTBCTL-909
RKL: 2203203082,2203203110,2203203132
ADL:2203203132,2203203110,2203203082</t>
  </si>
  <si>
    <t>MEBx password change muste be accepted successfully, user must be able enter MEBx with the new password on subsequent entry.</t>
  </si>
  <si>
    <t>Client-IFWI</t>
  </si>
  <si>
    <t>bios.alderlake,bios.amberlake,bios.arrowlake,bios.kabylake,bios.lunarlake,bios.meteorlake,bios.raptorlake,bios.skylake,ifwi.alderlake,ifwi.amberlake,ifwi.arrowlake,ifwi.cannonlake,ifwi.coffeelake,ifwi.cometlake,ifwi.kabylake,ifwi.kabylake_r,ifwi.lunarlake,ifwi.meteorlake,ifwi.raptorlake,ifwi.tigerlake,ifwi.whiskeylake</t>
  </si>
  <si>
    <t>bios.alderlake,bios.lunarlake,bios.raptorlake,ifwi.alderlake,ifwi.amberlake,ifwi.cannonlake,ifwi.coffeelake,ifwi.cometlake,ifwi.kabylake,ifwi.kabylake_r,ifwi.meteorlake,ifwi.raptorlake,ifwi.tigerlake,ifwi.whiskeylake</t>
  </si>
  <si>
    <t xml:space="preserve"> Steps:
			1. Boot SUT to MEBx settings by pressing Ctrl+P after power on
			2. use default password "admin" to enter MEBx and Set new strong password for entry to MEBx as Admin@98 For strong password following condition must be satisfied. Password must contain Capital letters, small case letters, numbers and special characters.
			3. Reboot the SUT and enter MEBx setup.
			4. Enter password Admin@98
			Expected Results:
			SUT enter MEBx setup
			New Password i.e. Admin@98 must be accepted
			Password is set as Admin@98
			Password must be accepted successfully by SUT
</t>
  </si>
  <si>
    <t>CSE,CFL-PRDtoTC-Mapping,UDL2.0_ATMS2.0,COMMON_QRC_BAT,IFWI_Payload_CSME,RKL-S X2_(CML-S+CMP-H)_S102,RKL-S X2_(CML-S+CMP-H)_S62,UTR_SYNC,,RPL_S_MASTER,RPL-S_2SDC3,MTL_S_MASTER,RPL_S_MASTER,RPL_P_MASTER,ADL-S_4SDC2,ADL-S_4SDC3,ADL_M_MASTER,ADL-M_5SGC1,MTL_P_MASTER,MTL_M_MASTER,MTL_Test_Suite,IFWI_TEST_SUITE,IFWI_COMMON_UNIFIED,RPL_S_BackwardComp,MTL_IFWI_BAT,RPL-S_4SDC1,RPL-S_2SDC9,RPL-S_3SDC1,RPL-S_2SDC3,RKL_PSS0.5,TGL_PSS_IN_PRODUCTION,RPL_S_MASRTER,ADL_SBGA_5GC, ADL_SBGA_3DC4,ARL_S_MASTER,ARL_PX_MASTER,ADL-S_ 5SGC_1DPC,MTL-M_5SGC1,MTL-M_3SDC3,MTL-M_2SDC4,MTL-M_2SDC5,MTL-M_2SDC6,MTL_IFWI_CBV_CSME,RPL-SBGA_5SC,MTL-P_5SGC1,MTL-P_3SDC4,MTL-P_2SDC6,,RPL-P_5SGC1,RPL-P_2SDC3,,RPL-P_3SDC2,,,MTLSDC1,MTLSDC2,RPL_Hx-R-GC,LNLM5SGC,LNLM3SDC2,MTLSGC1,MTLSDC1,MTLSDC2,RPL_Hx-R-GC,MTL_IFWI_MEBx,RPL-P_DC7, RPL-SBGA_DC3,RPLP_SV1GC, RPLP_Win10GC, RPLP_SV1DC1, RPLP_Win10DC1,RPLP_SV1DC2,RPLP_Win10DC2,RPLS_SV1GC, RPLS_Win10GC,RPLHx_SV1GC,RPLHx_Win10GC</t>
  </si>
  <si>
    <t>Very Intel AMT feature enabled/disabled option in BIOS</t>
  </si>
  <si>
    <t>CSS-IVE-73233</t>
  </si>
  <si>
    <t>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1.0,ADL-S_Simics_PSS1.1,ADL-S_TGP-H_Simics_PSS1.1,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ADL-P_ADP-LP_DDR4_ALPHA,ADL-P_ADP-LP_DDR4_BETA,ADL-P_ADP-LP_DDR4_PV,ADL-M_ADP-M_LP5_20H1_Alpha,ADL-M_ADP-M_LP5_20H1_Beta,ADL-M_ADP-M_LP5_20H1_PV,TGL_H81_20H1_RS7_ALPHA,TGL_H81_20H1_RS7_BETA,TGL_H81_20H1_RS7_PV,MTL_M_Simics_PSS1.0,MTL_P_DDR5_POE,MTL_P_DDR5_Alpha,MTL_P_DDR5_Beta,MTL_P_DDR5_PV,MTL_P_LP4_POE,MTL_P_LP4_Alpha,MTL_P_LP4_Beta,MTL_P_LP4_PV,MTL_P_LP5/x_POE,MTL_P_LP5/x_Alpha,MTL_P_LP5/x_Beta,MTL_P_LP5/x_PV,MTL_P_Simics_PSS0.8,MTL_P_Simics_PSS1.0,MTL_S_Simics_PSS0.8,MTL_S_Simics_PSS1.0,MTL_M_Simics_PSS1.1,MTL_P_Simics_PSS1.1,ADL-P_ADP-LP_DDR4_PreAlpha</t>
  </si>
  <si>
    <t>AMT,MEBx,vPRO</t>
  </si>
  <si>
    <t>BC-RQTBC-8351
BC-RQTBC-12609
TGL: BC-RQTBCTL-913, BC-RQTBCTL-941
RKL: 2203202963,2203203082,2203203148,2203203159
ADL:2203202963,2203203148,2203203082
MTL_PSS_FR:16011327382</t>
  </si>
  <si>
    <t>Intel AMT feature is available and it could be enabled or disabled</t>
  </si>
  <si>
    <t>bios.alderlake,bios.amberlake,bios.arrowlake,bios.cannonlake,bios.coffeelake,bios.cometlake,bios.kabylake,bios.kabylake_r,bios.lunarlake,bios.meteorlake,bios.raptorlake,bios.rocketlake,bios.skylake,bios.tigerlake,bios.whiskeylake,ifwi.alderlake,ifwi.amberlake,ifwi.arrowlake,ifwi.cannonlake,ifwi.coffeelake,ifwi.cometlake,ifwi.kabylake,ifwi.kabylake_r,ifwi.lunarlake,ifwi.meteorlake,ifwi.raptorlake,ifwi.skylake,ifwi.tigerlake,ifwi.whiskeylake</t>
  </si>
  <si>
    <t>bios.alderlake,bios.amberlake,bios.cannonlake,bios.coffeelake,bios.cometlake,bios.kabylake,bios.kabylake_r,bios.lunarlake,bios.meteorlake,bios.raptorlake,bios.rocketlake,bios.tigerlake,bios.whiskeylake,ifwi.amberlake,ifwi.cannonlake,ifwi.coffeelake,ifwi.cometlake,ifwi.kabylake,ifwi.kabylake_r,ifwi.meteorlake,ifwi.raptorlake,ifwi.tigerlake,ifwi.whiskeylake</t>
  </si>
  <si>
    <t>intel manageability configuration</t>
  </si>
  <si>
    <t>This test will verify if Intel Active Management Technology (AMT) can be enabled successfully</t>
  </si>
  <si>
    <t>CSE,CFL-PRDtoTC-Mapping,ICL_PSS_BAT_NEW,BIOS_EXT_BAT,UDL2.0_ATMS2.0,TGL_H_PSS_BIOS_BAT,TGL_IFWI_FOC_BLUE,ADL-S_ADP-S_DDR4_2DPC_PO_Phase2,COMMON_QRC_BAT,TGL_H_Delta,IFWI_Payload_BIOS,IFWI_Payload_CSME,ADL-P_ADP-LP_DDR4_PO Suite_Phase2,RKL-S X2_(CML-S+CMP-H)_S102,RKL-S X2_(CML-S+CMP-H)_S62,ADL-P_QRC_BAT,UTR_SYNC,,RPL_S_MASTER,RPL-S_2SDC3,Automation_Inproduction,MTL_S_MASTER,RPL_S_BACKWARDCOMP,RPL_P_MASTER,ADL-S_4SDC2,ADL-S_4SDC3,ADL-S_4SDC4,MTL_P_MASTER,MTL_M_MASTER,IFWI_TEST_SUITE,IFWI_COMMON_UNIFIED,MTL_Test_Suite,TGL_H_MASTER,ADL-P_5SGC1,RKL_S_X1_4SDC,RKL_S_X1_2*2SDC,RPL_S_PO_P2,ADL_M_QRC_BAT,ADL-M_5SGC1,ADL-P_2SDC4,ADL-P_3SDC3,NA_4_FHF,ADL_SBGA_5GC,ADL_SBGA_3DC4,RPL-SBGA_5SC,RPL-S_4SDC1,RPL-S_2SDC9,RPL-S_3SDC1,ARL_PX_MASTER,ARL_S_MASTER,RKL_PSS0.5,TGL_PSS_IN_PRODUCTION,RPL_S_MASRTER,ADL_M_MASTER,RPL_S_BackwardComp,ADL-S_ 5SGC_1DPC,MTL-M_5SGC1,MTL-M_3SDC3,MTL-M_2SDC4,MTL-M_2SDC5,MTL-M_2SDC6,,LNL_M_PSS1.1,RPL_SBGA_PO_P2,MTL_IFWI_CBV_CSME,MTL-P_5SGC1,MTL-P_3SDC4,MTL-P_2SDC6,,RPL-P_5SGC1,RPL-P_2SDC3,,RPL-P_3SDC2,,,RPL-SBGA_2SC1,RPL-S_3SDC2,IPU22.3_EA_coverage,MTLSDC1,MTLSDC2,RPL_Hx-R-GC,LNLM5SGC,LNLM3SDC2,MTLSGC1,MTLSDC1,MTLSDC2,RPL_Hx-R-GC,MTL_IFWI_AMT,RPL-P_DC7, RPL-SBGA_DC3,RPLP_SV1GC, RPLP_Win10GC, RPLP_SV1DC1, RPLP_Win10DC1,RPLP_SV1DC2,RPLP_Win10DC2,RPLS_SV1GC, RPLS_Win10GC,RPLHx_SV1GC,RPLHx_Win10GC</t>
  </si>
  <si>
    <t>Verify SUT boot from USB2.0 device</t>
  </si>
  <si>
    <t>CSS-IVE-75930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</si>
  <si>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</si>
  <si>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BIOS-Boot-Flows,USB/XHCI ports,USB2.0</t>
  </si>
  <si>
    <t>BC-RQTBC-9831
BC-RQTBC-9833
BC-RQTBC-9875
TGL: BC-RQTBCTL-745,1209574578
JSL PRD Coverage : BC-RQTBC-16218
2203202191
RKL Coverage ID :2203202191
JSLP Coverage ID: 2203202191
ADL Coverage ID :  2203202191
MTL:16011188026 16011327432
MTL:16011187822 16011327179</t>
  </si>
  <si>
    <t>SUT should be able to boot from USB2.0 HDD</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</si>
  <si>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</si>
  <si>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</si>
  <si>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Verify that SUT should be able to boot from USB2.0 device without any issue</t>
  </si>
  <si>
    <t>BIOS_Optimization,MTL_PSS_1.0,ADL-P_QRC_BAT,UTR_SYNC,MTL_HFPGA_Audio,RPL_S_MASTER,RPL_S_BackwardComp,ADL-S_ 5SGC_1DPC,ADL-S_4SDC2,ADL_N_MASTER,ADL_N_5SGC1,ADL_N_4SDC1,ADL_N_3SDC1,ADL_N_2SDC1,ADL_N_2SDC2,ADL_N_2SDC3,MTL_VS_0.8,MTL_Test_Suite,MTL_PSS_0.8,MTL_PSS_1.1,IFWI_TEST_SUITE,IFWI_COMMON_UNIFIED,TGL_H_MASTER,MTL_VS_0.8_TEST_SUITE,RPL-S_ 5SGC1,RPL-S_2SDC9,RPL-S_4SDC1,RPL-S_4SDC2,RPL-S_2SDC8,RPL-S_2SDC9,RPL-S_2SDC1,RPL-S_2SDC2,RPL-S_2SDC3,MTL_TRY_RUN,MTL_P_VS_0.8,MTL_M_VS_0.8,ADL-P_5SGC1,ADL-P_5SGC2,ADL_M_QRC_BAT,ADL-M_5SGC1,MTL_SIMICS_IN_EXECUTION_TEST,ADL-N_QRC_BAT,RPL-Px_5SGC1,RPL-Px_4SDC1,RPL-P_5SGC1,RPL-P_DC7,RPL-P_4SDC1,RPL-P_3SDC2,RPL_P_MASTER,ADL_N_REV0,ADL-N_REV1,NA_4_FHF,ADL_SBGA_5GC,ADL_SBGA_3DC1,ADL_SBGA_3DC2,ADL_SBGA_3DC3,ADL_SBGA_3DC4,RPL-SBGA_5SC,RPL-SBGA_3SC,RPL-SBGA_4SC,,1,,2,RPL-S_3SDC1,MTL-M/P_Pre-Si_In_Production,MTL-M_5SGC1,MTL-M_4SDC1,MTL-M_4SDC2,MTL-M_3SDC3,MTL-M_2SDC4,MTL-M_2SDC5,MTL-M_2SDC6,LNL_M_PSS1.0,LNL_M_PSS1.1,MTL_IFWI_CBV_BIOS,MTL-P_5SGC1,MTL-P_4SDC1,MTL-P_4SDC2,MTL-P_3SDC3,MTL-P_3SDC4,MTL-P_2SDC5,MTL-P_2SDC6,RPL-Px_4SP2,RPL-Px_2SDC1,RPL-P_2SDC3,RPL-P_2SDC4,ARL_Px_IFWI_CI,MTL_M_P_PV_POR,RPL-SBGA_3SC-2,LNLM5SGC,LNLM3SDC2,LNLM3SDC4,LNLM3SDC5,LNLM2SDC6,LNLM2SDC7,ARL_S_IFWI_0.8PSS,RPL_Hx-R-GC,RPL_Hx-R-DC1,ARL_S_PSS1.0,LNL_M_PSS0.8,RPLS_SV1GC,RPLS_Win10GC,RPLS_SV1DC,RPLP_SV1GC,RPLP_Win10GC,RPLP_SV1DC1,RPLP_Win10DC1RPLP_SV1DC2,RPLP_Win10DC2</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</si>
  <si>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</si>
  <si>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</si>
  <si>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</si>
  <si>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</si>
  <si>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</si>
  <si>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</si>
  <si>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This test is to verify system entering to BIOS setup page successfully.</t>
  </si>
  <si>
    <t>BIOS_BAT_QRC,ICL_BAT_NEW,BIOS_EXT_BAT,RKL_PSS0.5,TGL_BIOS_PO_P1,MCU_UTR,MCU_NO_HARM,TGL_H_PSS_IFWI_BAT,LKF_ROW_BIOS,RKL_CML_S_TGPH_PO_P1,TGL_IFWI_FOC_BLUE,TGL_BIOS_IPU_QRC_BAT,ADL_P_Automated_TCs,COMMON_QRC_BAT,MTL_Sanity,MTL_PSS_0.5,ADL_S_QRCBAT,IFWI_Payload_BIOS,TGL_U_GC_DC,ADL-S_Delta1,ADL-S_Delta2,ADL-S_Delta3,ADL-P_ADP-LP_DDR4_PO Suite_Phase1,PO_Phase_1,RKL-S X2_(CML-S+CMP-H)_S102,RKL-S X2_(CML-S+CMP-H)_S62,ADL-P_QRC,ADL-P_QRC_BAT,RPL_S_PSS_BASE,UTR_SYNC,MTL-P_5SGC1,MTL-P_4SDC2,MTL-P_2SDC5,MTL-P_2SDC6,RPL-Px_4SDC1,RPL-P_3SDC3,RPL-S_5SGC1,RPL-S_2SDC3,RPL-S_2SDC2,RPL-S_2SDC9,RPL-S_2SDC1,RPL-S_4SDC2,RPLS_SV1GC,RPLS_Win10GC,RPLS_SV1DC,RPL-S_4SDC1,RPL-S_3SDC1,ADL-M_3SDC1,RPL-SBGA_5SC, RPL_Hx-R-GC,RPL_Hx-R-DC1,RPL-SBGA_4SC,RPLHx_SV1GC,RPLHx_Win10GC,RPL-SBGA_DC3,RPL-SBGA_3SC1,RPL-P_5SGC1,RPLP_SV1GC,RPLP_Win10GC,RPL-P_2SDC4,RPL-P_PNP_GC,RPL-P_4SDC1,RPLP_SV1DC1,RPLP_Win10DC1,RPL-P_3SDC2,RPLP_SV1DC2,RPLP_Win10DC2,RPL-Px_5SGC1,ADL_M_PO_Phase1Automation_Inproduction,MTL_HFPGA_SANITY,RPL-S_ 5SGC1,ADL-S_ 5SGC_1DPC,ADL-S_4SDC1,ADL-S_4SDC2,ADL-S_4SDC3,ADL-S_3SDC4,ADL_N_PSS_0.5,ADL_N_5SGC1,ADL_N_4SDC1,ADL_N_3SDC1,ADL_N_2SDC1,ADL_N_2SDC2,ADL_N_2SDC3,MTL_Test_Suite,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MTLSDC4,MTLSDC2,MTLSDC1,MTLSDC5,MTLSDC3,ARL_S_QRC</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</si>
  <si>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</si>
  <si>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</si>
  <si>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</si>
  <si>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</si>
  <si>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</si>
  <si>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</si>
  <si>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BIOS_EXT_BAT,IFWI_Payload_TBT,IFWI_Payload_EC,MTL_PSS_1.0,LNL_M_PSS1.0,MTL_PSS_0.8,LNL_M_PSS0.8,UTR_SYNC,MTL-P_4SDC1,MTL-P_3SDC3,MTL-P_3SDC4,MTL-P_5SGC1,MTL-P_4SDC2,MTL-P_2SDC5,MTL-P_2SDC6,MTL-M_5SGC1,MTL-M_2SDC4,MTL-M_2SDC5,MTL-M_2SDC6,MTL-M_4SDC1,MTL-M_3SDC3,MTL-M_4SDC2,ADL-S_ 5SGC_1DPC,ADL-S_4SDC1,ADL-S_4SDC2,ADL-S_4SDC3,ADL-S_3SDC4,ADL_N_MASTER,ADL_N_5SGC1,ADL_N_4SDC1,ADL_N_3SDC1,ADL_N_2SDC1,ADL_N_2SDC2,ADL_N_2SDC3,IFWI_TEST_SUITE,IFWI_COMMON_UNIFIED,MTL_Test_Suite,RPL-S_ 5SGC1,RPL-S_4SDC1,RPL-S_2SDC2,RPL-S_2SDC9,CQN_DASHBOARD,ADL-P_5SGC1,ADL-P_5SGC2,MTL_S_MASTER,ADL-M_5SGC1,ADL-M_2SDC2,ADL-M_3SDC1,ADL-M_3SDC2,ADL-M_2SDC1,MTL_SIMICS_IN_EXECUTION_TEST,RPL-Px_5SGC1,RPL-Px_3SDC1,RPL-P_5SGC1,RPLP_SV1GC,RPLP_Win10GC,RPL-P_2SDC5,RPL-P_DC7,RPL-P_5SGC2,RPL-P_4SDC1,RPLP_SV1DC1,RPLP_Win10DC1,RPL-P_3SDC2,RPLP_SV1DC2,RPLP_Win10DC2,RPL-P_2SDC3,RPL-S_3SDC1,RPL-S_4SDC2,RPLS_SV1GC,RPLS_Win10GC,RPLS_SV1DC,RPL-S_2SDC1,RPL-S_2SDC3,ADL_N_REV0,ADL-N_REV1,MTL_HFPGA_TCSS,ADL_SBGA_5GC,RPL-SBGA_5SC, RPL_Hx-R-GC,RPL_Hx-R-DC1,RPL-SBGA_4SC,RPLHx_SV1GC,RPLHx_Win10GC,RPL-SBGA_DC3,EC-NA,EC-REVIEWOBC-LKF-CPU-IOM-TCSS-USBC_Audio,OBC-ICL-CPU-IOM-TCSS-USBC_Audio,OBC-TGL-CPU-IOM-TCSS-USBC_Audio,TGL_BIOS_IPU_QRC_BAT,,ADL_M_PO_Phase2,ADL-S_4SDC4,MTL_VS_0.8,IFWI_FOC_BAT,MTL_IFWI_PSS_EXTENDED,ADL-P_4SDC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MTLSDC4,MTLSDC2,MTLSDC1,MTLSDC5,MTLSDC3,ARL_S_PSS1.0,ARL_S_QRC</t>
  </si>
  <si>
    <t>Verify MEBX UI is accessible during SUT boot with ME Corporate SKU</t>
  </si>
  <si>
    <t>CSS-IVE-75967</t>
  </si>
  <si>
    <t>ADL-S_ADP-S_UDIMM_DDR5_1DPC_PreAlpha,AMLR_Y42_PV_RS6,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ADL-P_ADP-LP_DDR4_ALPHA,ADL-P_ADP-LP_DDR4_BETA,ADL-P_ADP-LP_DDR4_PV,ADL-M_ADP-M_LP5_20H1_Alpha,ADL-M_ADP-M_LP5_20H1_Beta,ADL-M_ADP-M_LP5_20H1_PV,TGL_H81_20H1_RS7_ALPHA,TGL_H81_20H1_RS7_BETA,TGL_H81_20H1_RS7_PV</t>
  </si>
  <si>
    <t>BIOS_PSIRT_QSR_Coverage,MEBx</t>
  </si>
  <si>
    <t>BC-RQTBC-527,BC-RQTBC-14531,BC-RQTBC-12598
TGL:BC-RQTBCTL-891
 RKL:2203203082
ADL:2203203082</t>
  </si>
  <si>
    <t>SUT should enter MEBx setup for Corp SKU BIOS.</t>
  </si>
  <si>
    <t>bios.alderlake,bios.amberlake,bios.cannonlake,bios.coffeelake,bios.cometlake,bios.kabylake,bios.kabylake_r,bios.lunarlake,bios.raptorlake,bios.rocketlake,bios.tigerlake,bios.whiskeylake,ifwi.amberlake,ifwi.cannonlake,ifwi.coffeelake,ifwi.cometlake,ifwi.kabylake,ifwi.kabylake_r,ifwi.meteorlake,ifwi.raptorlake,ifwi.tigerlake,ifwi.whiskeylake</t>
  </si>
  <si>
    <t>When BIOS detects 5MB/Corporate ME FW SKU then it shall launch MEBx.</t>
  </si>
  <si>
    <t>ICL_BAT_NEW,CNL_Automation_Production,BIOS_EXT_BAT,InProdATMS1.0_03March2018,PSE 1.0,RKL_PSS0.5,TGL_PSS_IN_PRODUCTION,KBLR_ATMS1.0_Automated_TCs,TGL_H_PSS_IFWI_BAT,TGL_Focus_Blue_Auto,TGL_IFWI_FOC_BLUE,RKL_POE,COMMON_QRC_BAT,IFWI_Payload_CSME,RKL-S X2_(CML-S+CMP-H)_S102,RKL-S X2_(CML-S+CMP-H)_S62,UTR_SYNC,RPL_S_MASTER,RPL-S_2SDC3,RPL_S_BACKWARDCOMP,Automation_Inproduction,MTL_S_MASTER,ADL-S_4SDC2,ADL-S_4SDC3,IFWI_TEST_SUITE,IFWI_COMMON_UNIFIED,TGL_H_MASTER,ADL-P_5SGC1,RKL_S_X1_4SDC,RKL_S_X1_2*2SDC,MTL_P_MASTER,MTL_M_MASTER,MTL_N_MASTER,LNL_S_MASTER,LNL_P_MASTER,LNL_M_MASTER,MTL_IFWI_BAT,ADL_SBGA_5GC,ADL_SBGA_3DC4,RPL-SBGA_5SC,RPL-S_4SDC1,RPL-S_2SDC9,RPL-S_3SDC1,CSE,CFL-PRDtoTC-Mapping,UDL2.0_ATMS2.0,RPL_P_MASTER,RPL_S_MASRTER,ADL_M_MASTER,ADL-M_5SGC1,RPL_S_BackwardComp,ARL_S_MASTER,ARL_PX_MASTER,ADL-S_ 5SGC_1DPC,MTL-M_5SGC1,MTL-M_3SDC3,MTL-M_2SDC4,MTL-M_2SDC5,MTL-M_2SDC6,MTL_IFWI_CBV_CSME,MTL_IFWI_CBV_BIOS,MTL-P_5SGC1,MTL-P_3SDC4,MTL-P_2SDC6,RPL-P_5SGC1,RPL-P_2SDC3,RPL-P_3SDC2,MTLSDC1,MTLSDC2,RPL_Hx-R-GC,LNLM5SGC,LNLM3SDC2,MTLSGC1,MTLSDC1,MTLSDC2,RPL_Hx-R-GC,MTL_IFWI_MEBx,RPL-P_DC7, RPL-SBGA_DC3,RPLP_SV1GC, RPLP_Win10GC, RPLP_SV1DC1, RPLP_Win10DC1,RPLP_SV1DC2,RPLP_Win10DC2,RPLS_SV1GC, RPLS_Win10GC,RPLHx_SV1GC,RPLHx_Win10GC</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</si>
  <si>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</si>
  <si>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</si>
  <si>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</si>
  <si>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</si>
  <si>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</si>
  <si>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</si>
  <si>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</si>
  <si>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</si>
  <si>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3SC,RPL-SBGA_3SC-2,RPL-SBGA_2SC1,RPL-SBGA_2SC21,RPL-P_5SGC1,RPLP_SV1GC,RPLP_Win10GC,RPL-P_2SDC5,RPL-P_DC7,RPL-P_2SDC3,RPL-P_2SDC4,RPL-P_2SDC6,RPL-P_PNP_GC,RPL-P_4SDC1,RPLP_SV1DC1,RPLP_Win10DC1,RPL-P_3SDC2,RPLP_SV1DC2,RPLP_Win10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ARL_S_QRC,RPL-SBGA_DC3</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</si>
  <si>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</si>
  <si>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</si>
  <si>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</si>
  <si>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</si>
  <si>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</si>
  <si>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</si>
  <si>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OS installation on SUT.</t>
  </si>
  <si>
    <t>BIOS_BAT_QRC,OBC-TGL-PCH-PCIE-Storage-NVME,TGL_BIOS_PO_P1,LKF_ROW_BIOS,RKL_POE,RKL_CML_S_TGPH_PO_P2,TGL_IFWI_FOC_BLUE,PSS_ADL_Automation_In_Production,CML-H_ADP-S_PO_Phase1,ADL-S_TGP-H_PO_Phase1,TGL_BIOS_IPU_QRC_BAT,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3SC1,RPL-P_5SGC1,RPLP_SV1GC,RPLP_Win10GC,RPL-P_2SDC4,RPL-P_PNP_GC,RPL-P_4SDC1,RPLP_SV1DC1,RPLP_Win10DC1,RPL-P_3SDC2,RPLP_SV1DC2,RPLP_Win10DC2,RPL-Px_5SGC1,Automation_Inproduction,MTL_HFPGA_SOC_S,RPL-S_ 5SGC1,RPL-S_2SDC7,,ADL-S_ 5SGC_1DPC,ADL-S_4SDC1,ADL-S_4SDC2,ADL-S_4SDC3,ADL-S_3SDC4,ADL_N_MASTER,ADL_N_5SGC1,ADL_N_4SDC1,ADL_N_3SDC1,ADL_N_2SDC1,ADL_N_2SDC2,ADL_N_2SDC3,MTL_Test_Suite,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ARL_S_QRC,RPL-SBGA_DC3</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</si>
  <si>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</si>
  <si>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</si>
  <si>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</si>
  <si>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</si>
  <si>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</si>
  <si>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</si>
  <si>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</si>
  <si>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</si>
  <si>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RPL-P_DC7,RPL-SBGA_DC3,RPLS_SV1GC, RPLS_Win10GC, RPLS_SV1DC,RPLHx_SV1GC,RPLHx_Win10GC,RPLP_SV1GC,RPLP_Win10GC,RPLP_SV1DC1,RPLP_Win10DC1,ARL_S_QRC</t>
  </si>
  <si>
    <t>Validate hot-plug USB keyboard functionality check in OS over USB Type-A port</t>
  </si>
  <si>
    <t>CSS-IVE-76138</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</si>
  <si>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</si>
  <si>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USB/XHCI ports</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</si>
  <si>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
ADL :  1606733617
ADL:2203202085</t>
  </si>
  <si>
    <t>Connected USB device should be functional.</t>
  </si>
  <si>
    <t>bios.amberlake,bios.apollolake,bios.arrowlake,bios.broxton,bios.cannonlake,bios.coffeelake,bios.cometlake,bios.geminilake,bios.icelake-client,bios.kabylake,bios.kabylake_r,bios.lakefield,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</si>
  <si>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arrow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</si>
  <si>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 xml:space="preserve">This test is to check USB Keyboard Functionality.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</si>
  <si>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Suite_Phase3,UTR_SYNC,MTL_HFPGA_Audio,RPL_S_MASTER,RPL_S_BackwardComp,ADL-S_4SDC2,ADL-S_4SDC2,ADL-P_5SGC1,ADL-M_5SGC1,ADL_M_MASTER,IFWI_TEST_SUITE,IFWI_COMMON_UNIFIED,MTL_Test_Suite,MTL_PSS_0.8,RPL_S_PSS_BASEAutomation_Inproduction,TGL_H_MASTER,RPL-S_ 5SGC1,RPL-S_4SDC1,RPL-S_4SDC2,RPL-S_4SDC2,RPL-S_2SDC8,RPL-S_2SDC9,RPL-S_2SDC1,RPL-S_2SDC2,RPL-S_2SDC3,MTL_IFWI_Sanity,RPL_S_PO_P2,RPL-Px_5SGC1, ,RPL-Px_4SDC1,RPL-P_5SGC1,RPL-P_DC7,RPL-P_4SDC1,RPL-P_3SDC2,RPL-S_ 5SGC1, RPL-S_4SDC1, RPL-S_4SDC2, RPL-S_4SDC2,RPL-S_2SDC8,RPL-S_2SDC9, RPL-S_2SDC1, RPL-S_2SDC2, RPL-S_2SDC3, ,NA_4_FHF,RPL-SBGA_5SC,RPL-SBGA_3SC,RPL-SBGA_4SC,,1,,2,ERB,RPL-S_3SDC1,RPL_P_PSS_BIOS,RPL-S_2SDC7,RPL-P_3SDC3,RPL_Px_PO_P2,MTL-M_5SGC1,MTL-M_4SDC1,MTL-M_4SDC2,MTL-M_3SDC3,MTL-M_2SDC4,MTL-M_2SDC5,MTL-M_2SDC6,RPL_SBGA_PO_P2,MTL_IFWI_CBV_PCHC,RPL_P_PO_P2,RPL-S_Post-Si_In_Production,RPL-Px_4SP2, RPL-Px_2SDC1,RPL-P_2SDC3,RPL-P_2SDC4
,RPL_P_PO_P2,RPL-SBGA_3SC-2,MTLSDC1,MTLSDC2,MTLSDC3,MTLSDC4,RPL_P_Q0_DC2_PO_P2,ARL_S_PSS0.8,LNLM5SGC,LNLM3SDC2,LNLM3SDC4,LNLM3SDC5,LNLM2SDC6,LNLM2SDC7,ARL_S_IFWI_0.8PSS,RPL_Hx-R-GC,RPL_Hx-R-DC1,RPL-S_2SDC9,RPLS_SV1GC,RPLS_Win10GC,RPLS_SV1DC,RPLP_SV1GC,RPLP_Win10GC,RPLP_SV1DC1,RPLP_Win10DC1RPLP_SV1DC2,RPLP_Win10DC2</t>
  </si>
  <si>
    <t>Verify USB mouse enumeration and functionality on hot-plug over USB Type-A port</t>
  </si>
  <si>
    <t>CSS-IVE-76139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</si>
  <si>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</si>
  <si>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Test case added from IFWI mandotory check list
IceLake-UCIS-892
BC-RQTBC-14230
IceLake-UCIS-1986
 LKF PSS UCIS Coverage: IceLake-UCIS-892
TGL: BC-RQTBCTL-742
JSL PRD Coverage : BC-RQTBC-16215
RKL Coverage ID :2203202085
ADL:2203202085
JSLP Coverage ID: 2203202085
LKF ROW Coverage ID : 4_335-LZ-795</t>
  </si>
  <si>
    <t>USB device connected should be functional</t>
  </si>
  <si>
    <t>bios.amberlake,bios.apollo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</si>
  <si>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</si>
  <si>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check USB Mouse functionality</t>
  </si>
  <si>
    <t>BIOS_Optimization,COMMON_QRC_BAT,ADL-P_QRC_BAT,UTR_SYNC,RPL_S_MASTER,RPL_S_BackwardComp,ADL-S_4SDC2,ADL-S_4SDC2,ADL-P_5SGC1,ADL-M_5SGC1,ADL_M_MASTER,IFWI_TEST_SUITE,IFWI_COMMON_UNIFIED,MTL_Test_Suite,RPL_PSS_BASEAutomation_Inproduction,TGL_H_MASTER,RPL-S_ 5SGC1,RPL-S_4SDC1,RPL-S_4SDC2,RPL-S_4SDC2,RPL-S_2SDC8,RPL-S_2SDC9,RPL-S_2SDC1,RPL-S_2SDC2,RPL-S_2SDC3,MTL_IFWI_Sanity,RPL-Px_5SGC1, ,RPL-Px_4SDC1,RPL-P_5SGC1,RPL-P_DC7,RPL-P_4SDC1,RPL-P_3SDC2,RPL_P_MASTER,NA_4_FHF,RPL-SBGA_5SC,RPL-SBGA_3SC,RPL-SBGA_4SC,,1,,2,ERB,RPL-S_3SDC1,RPL-S_2SDC7,RPL-P_2SDC4,MTL-M_5SGC1,MTL-M_4SDC1,MTL-M_4SDC2,MTL-M_3SDC3,MTL-M_2SDC4,MTL-M_2SDC5,MTL-M_2SDC6,MTL_IFWI_CBV_PCHC,RPL-Px_4SP2, RPL-Px_2SDC1,RPL-P_2SDC3,RPL-P_2SDC4,RPL-SBGA_3SC-2,MTLSGC1,MTLSDC2,MTLSDC3,MTLSDC4,LNLM4SDC1,LNLM3SDC2,LNLM3SDC4,LNLM3SDC5,LNLM2SDC6,LNLM2SDC7,RPL_Hx-R-GC,RPL_Hx-R-DC1,RPL-S_2SDC9,RPLS_SV1GC,RPLS_Win10GC,RPLS_SV1DC,RPLP_SV1GC,RPLP_Win10GC,RPLP_SV1DC1,RPLP_Win10DC1RPLP_SV1DC2,RPLP_Win10DC2</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</si>
  <si>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</si>
  <si>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</si>
  <si>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</si>
  <si>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</si>
  <si>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</si>
  <si>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</si>
  <si>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broxton,ifwi.cannonlake,ifwi.coffeelake,ifwi.cometlake,ifwi.geminilake,ifwi.icelake,ifwi.kabylake,ifwi.kabylake_r,ifwi.lakefield,ifwi.raptorlake,ifwi.raptorlake_refresh,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</si>
  <si>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</si>
  <si>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9,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RPL-S_2SDC9,RPLS_SV1GC,RPLS_Win10GC,RPLS_SV1DCRPLP_SV1DC2,RPLP_Win10DC2</t>
  </si>
  <si>
    <t>Validate cold-plug USB keyboard functionality check in EFI over USB Type-A port</t>
  </si>
  <si>
    <t>CSS-IVE-76160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</si>
  <si>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</si>
  <si>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UEFI,USB/XHCI ports</t>
  </si>
  <si>
    <t>BC-RQTBC-10561
BC-RQTBC-9903
BC-RQTBC-2803
BC-RQTBC-12793
IceLake-UCIS-822
IceLake-UCIS-1987
 LKF PSS UCIS Coverage: IceLake-UCIS-822
TGL Coverage Ref: 1209951182, IceLake-UCIS-1438
TGL: BC-RQTBCTL-737,BC-RQTBCTL-742
JSL PRD Coverage: BC-RQTBC-16210, BC-RQTBC-16215
RKL Coverage ID :2203202059,2203202085
JSLP Coverage ID: 2203202085
LKF ROW Coverage ID : 4_335-LZ-795
ADL : 1606733617 ADL:2203202059</t>
  </si>
  <si>
    <t>Keyboard should be functional without hang and any other issues under EDK shell</t>
  </si>
  <si>
    <t>This test is to verify USB Keyboard Functionality check in EFI
 </t>
  </si>
  <si>
    <t>Verify PCIe SD Card detection after plug and unplug in OS</t>
  </si>
  <si>
    <t>CSS-IVE-76230</t>
  </si>
  <si>
    <t>ADL-S_ADP-S_SODIMM_DDR5_1DPC_Alpha,AML_5W_Y22_ROW_PV,ADL-S_ADP-S_UDIMM_DDR5_1DPC_PreAlpha,AMLR_Y42_PV_RS6,CFL_H62_RS2_PV,CFL_H62_RS3_PV,CFL_H62_RS4_PV,CFL_H62_RS5_PV,CFL_H82_RS5_PV,CFL_H82_RS6_PV,CFL_KBPH_S62_RS3_PV,CFL_KBPH_S82_RS6_PV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</si>
  <si>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SDIO,SDXC</t>
  </si>
  <si>
    <t>BC-RQTBC-13810,BC-RQTBC-13405
JSL:BC-RQTBC-16666
ADL:1604836778,1606531958</t>
  </si>
  <si>
    <t>SDCard functionality should be consistent after plug and playing 5 times</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</si>
  <si>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</si>
  <si>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This test is to verify SD Card 4.0 plug and play.
(Refer Hardware BOM for program applicability)
Android OS Steps
Platform reaction to SD card insert and remove
Steps:
Step 1 Insert the SD card and go to settings &gt; Storage &gt; SD card
Step 2 Press "Unmount SD card"
Step 3 Press "OK"
Step 4 Press "Mount SD card"
Step 5 Remove the SD card from DUT
Expected Result:
SDCard functionality should be working correctly while inserting and removing SDCard.</t>
  </si>
  <si>
    <t>GraCom,ICL-FW-PSS0.5,CFL-PRDtoTC-Mapping,ICL_PSS_BAT_NEW,TGL_PSS0.5P,CFL_Automation_Production,InProdATMS1.0_03March2018,PSE 1.0,OBC-CNL-PCH-PXHCI-USB-USB3_Keyboard,OBC-CFL-PCH-PXHCI-USB-USB3_Keyboard,OBC-ICL-PCH-XHCI-USB-USB3_Keyboard,OBC-TGL-PCH-XHCI-USB-USB3_Keyboard,RKL_PSS0.5,TGL_PSS_IN_PRODUCTION,ICL_ATMS1.0_Automation,GLK_ATMS1.0_Automated_TCs,KBLR_ATMS1.0_Automated_TCs,TGL_NEW_BAT,TGL_H_PSS_BIOS_BAT,RKL_POE,RKL_CML_S_TGPH_PO_P2,ADL_S_Dryrun_Done,PSS_ADL_Automation_In_Production,CML-H_ADP-S_PO_Phase3,WCOS_BIOS_EFI_ONLY_TCS,RKL_S_CMPH_POE,RKL_S_TGPH_POE,ADL_P_Automated_TCs,ADL_P_ERB_BIOS_PO,TGL_U_GC_DC,IFWI_Payload_PCHC,RKL-S X2_(CML-S+CMP-H)_S102,RKL-S X2_(CML-S+CMP-H)_S62,UTR_SYNC,RPL_S_MASTER,RPL_S_BackwardComp,ADL-S_ 5SGC_1DPC,ADL-S_4SDC2,MTL_Test_Suite,IFWI_TEST_SUITE,IFWI_COMMON_UNIFIED,TGL_H_MASTER,RPL-S_ 5SGC1,ADL-P_5SGC1,ADL-M_5SGC1,ADL-M_4SDC1,ADL-P_3SDC1,RPL-Px_5SGC1,RPL-P_5SGC1,RPL-P_DC7,RPL_P_MASTER,RPL_S_IFWI_PO_Phase3,RPL_S_PO_P3,MTL_IFWI_BAT,ADL_SBGA_5GC,RPL-SBGA_5SC,RPL_Px_PO_P3,MTL-M_5SGC1,MTL-M_4SDC1,MTL-M_2SDC4,MTL-M_2SDC5,MTL-M_2SDC6,RPL_SBGA_PO_P3,RPL_SBGA_IFWI_PO_Phase3,MTL IFWI_Payload_Platform-Val,RPL_P_PO_P3,RPL-Px_4SP2,MTL-P_IFWI_PO,MTLSGC1,MTLSDC1,MTLSDC2,LNLM5SGC,LNLM3SDC2,RPL_Hx-R-GC,RPL-S_2SDC9,RPLS_SV1GC,RPLS_Win10GC,RPLS_SV1DC,RPLP_SV1GC,RPLP_Win10GC</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</si>
  <si>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</si>
  <si>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</si>
  <si>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</si>
  <si>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</si>
  <si>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</si>
  <si>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</si>
  <si>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</si>
  <si>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</si>
  <si>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5SGC1,RPL-S_4SDC1,RPL-S_4SDC2,RPL-S_4SDC2,RPL-S_2SDC8,RPL-S_2SDC9,RPL-S_2SDC1,RPL-S_2SDC2,RPL-S_2SDC3,RPL_S_PO_P2,RPL-Px_5SGC1, ,RPL-Px_4SDC1,RPL-P_5SGC1,RPL-P_DC7,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LNLM2SDC7,ARL_S_IFWI_0.8PSS,RPL_Hx-R-GC,RPL_Hx-R-DC1,RPL-S_2SDC9,RPLS_SV1GC,RPLS_Win10GC,RPLS_SV1DC,RPLP_SV1GC,RPLP_Win10GC,RPLP_SV1DC1,RPLP_Win10DC1RPLP_SV1DC2,RPLP_Win10DC2</t>
  </si>
  <si>
    <t>Verify system wakes from S3 using Keyboard as Wake Source</t>
  </si>
  <si>
    <t>fw.ifwi.pmc</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</si>
  <si>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</si>
  <si>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</si>
  <si>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</si>
  <si>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</si>
  <si>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</si>
  <si>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</si>
  <si>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</si>
  <si>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RPL-P_DC7,RPL-SBGA_DC3,RPLS_SV1GC, RPLS_Win10GC, RPLS_SV1DC,RPLHx_SV1GC,RPLHx_Win10GC</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</si>
  <si>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</si>
  <si>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</si>
  <si>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</si>
  <si>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</si>
  <si>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</si>
  <si>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</si>
  <si>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</si>
  <si>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</si>
  <si>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RPL-P_DC7,RPLS_SV1GC, RPLS_Win10GC, RPLS_SV1DC,RPLP_SV1GC,RPLP_Win10GC,RPLP_SV1DC1,RPLP_Win10DC1,RPLP_SV1DC2,RPLP_Win10DC2,MTL-P_S3NA</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</si>
  <si>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</si>
  <si>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</si>
  <si>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</si>
  <si>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</si>
  <si>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</si>
  <si>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</si>
  <si>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sky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</si>
  <si>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</si>
  <si>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</si>
  <si>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Win10GC,RPLS_SV1GC,RPL-S_4SDC1,RPL-S_4SDC2,RPL-S_2SDC1,RPL-S_2SDC2,RPL-S_2SDC3,ADL-M_5SGC1,ADL-M_3SDC1,MTL_SIMICS_IN_EXECUTION_TEST,ADL_N_REV0,RPL_Steps_Tag_NA,MTL_Steps_Tag_NA,RPL-Px_5SGC1,RPL-Px_4SDC1,MTL_S_PSS_0.8,MTL_S_IFWI_PSS_0.8,RPL-P_4SDC1,RPLP_SV1DC1,RPLP_Win10DC1,RPL-P_3SDC2,RPLP_SV1DC2,RPLP_Win10DC2,RPL-P_2SDC4,RPL-P_3SDC3,RPL-P_PNP_GC,ADL-N_REV1,MTL_IFWI_BAT,ADL_SBGA_5GC,ADL_SBGA_3DC1,ADL_SBGA_3DC2,ADL_SBGA_3DC3,ADL_SBGA_3DC4,RPL-SBGA_5SC,RPLHx_SV1GC,RPLHx_Win10GC,RPL-SBGA_3SC1,ADL-M_3SDC2,ADL-M_2SDC1,ADL-M_2SDC2,RPL-S_2SDC7,MTL_IFWI_CBV_ACE FW,MTL-P_5SGC1,MTL-P_4SDC2,MTL-P_3SDC3,MTL-P_3SDC4,LNL_M_PSS0.8,LNL_M_PSS1.0,LNL_M_PSS1.1,RPL_Px_PO_New_P2,RPL-Px_2SDC1,MTL_P_Sanity,ARL_S_IFWI_0.8PSS,MTL_S_PSS_1.0,RPL-SBGA_4SC,RPL-SBGA_5SC,RPLHx_SV1GC,RPLHx_Win10GC,RPL_Hx-R-GC,RPL_Hx-R-DC1,RPL-S_2SDC9,RPL-SBGA_DC3</t>
  </si>
  <si>
    <t>[TBT] Verify Thunderbolt Enumeration in device manager</t>
  </si>
  <si>
    <t>CSS-IVE-76603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</si>
  <si>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</si>
  <si>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Display Panels,iTBT,TBT,TBT_PD_EC_NA,TCSS</t>
  </si>
  <si>
    <t>BC-RQTBC-12350
BC-RQTBC-2548
BC-RQTBC-9513
BC-RQTBC-15496
 ICL PRD Coverage: BC-RQTBC-13873 BC-RQTBC-14633 BC-RQTBC-15216 BC-RQTBC-12350
TGL: BC-RQTBCTL-498,1405573787,BC-RQTBCTL-492,BC-RQTBCTL-536
TGL Coverage : 1405573796 , 1409858728
CML PRD Coverage: BC-RQTBC-12350,BC-RQTBC-15496MTL_P:22010767569MTL_M:22010767598
MTL : 16011187455 , 16011327380 , 16011187573 , 16011327444</t>
  </si>
  <si>
    <t>Thunderbolt  device should get enumerated without any issue </t>
  </si>
  <si>
    <t>Thunderbolt Enumeration in device manager should be fine</t>
  </si>
  <si>
    <t>KBL_EC_NA,EC-TBT3,EC-FV,ICL_BAT_NEW,BIOS_EXT_BAT,UDL2.0_ATMS2.0,EC-PD-NA,TGL_ERB_PO,OBC-ICL-CPU-iTCSS-TCSS-USB3_Storage,OBC-TGL-CPU-iTCSS-TCSS-USB3_Storage,TGL_NEW_BAT,IFWI_Payload_TBT,IFWI_Payload_Dekel,IFWI_Payload_EC,MTL_PSS_0.8,UTR_SYNC,LNL_M_PSS0.8,Automation_Inproduction,RPL_S_MASTER,RPL_S_BackwardComp,ADL-S_ 5SGC_1DPC,ADL-S_4SDC1,ADL-S_4SDC2,ADL-S_4SDC3,ADL-S_3SDC4,TGL_H_MASTER,IFWI_TEST_SUITE,IFWI_COMMON_UNIFIED,MTL_Test_Suite,IFWI_FOC_BAT,RPL-S_ 5SGC1,CQN_DASHBOARD,ADL-P_5SGC1,ADL-P_5SGC2,MTL_P_MASTER,MTL_M_MASTER,MTL_S_MASTER,MTL_IFWI_Sanity,ADL-M_5SGC1,ADL-M_2SDC2,ADL-M_3SDC1,MTL_SIMICS_IN_EXECUTION_TEST,RPL-Px_5SGC1,RPL-Px_3SDC1,RPL-P_5SGC1,RPL-P_5SGC2,RPL-P_4SDC1,RPL-P_3SDC2,RPL-P_2SDC3,MTL_HFPGA_TCSS,ADL_SBGA_5GC,RPL-SBGA_5SC,QRC_BAT_Customized,KBL_NON_ULT,EC-NA,EC-REVIEW,TCSS-TBT-P1,ICL-ArchReview-PostSi,GLK-RS3-10_IFWI,LKF_ERB_PO,LKF_PO_Phase3,LKF_PO_New_P3,OBC-CNL-PCH-XDCI-USBC_Audio,OBC-CFL-PCH-XDCI-USBC_Audio,OBC-LKF-CPU-IOM-TCSS-USBC_Audio,OBC-TGL-CPU-IOM-TCSS-USBC_Audio,TGL_BIOS_PO_P2,TGL_IFWI_PO_P2,ADL-S_TGP-H_PO_Phase2,LKF_WCOS_BIOS_BAT_NEW,MTL_PSS_1.0,ADL_M_PO_Phase2,ADL-S_4SDC4,ADL_N_MASTER,ADL_N_5SGC1,ADL_N_4SDC1,ADL_N_3SDC1,ADL_N_2SDC1,ADL_N_2SDC2,ADL_N_2SDC3,MTL_VS_0.8,MTL_IFWI_PSS_EXTENDED,ADL-M_3SDC2,ADL-M_2SDC1,ADL-P_4SDC2,ADL_N_PO_Phase2,ADL_N_REV0,ADL-N_REV1,MTL_IFWI_BAT,RPL-S_5SGC1,MTL_HFPGA_BLOCK,MTL-M_5SGC1,MTL-M_4SDC1,MTL-M_4SDC2,MTL-M_3SDC3,MTL-M_2SDC4,MTL-M_2SDC5,MTL-M_2SDC6,MTL_IFWI_CBV_TBT,MTL_IFWI_CBV_EC,MTL-P_5SGC1,MTL-P_4SDC1,MTL-P_4SDC2,MTL-P_3SDC3,MTL-P_3SDC4,MTL-P_2SDC5,MTL-P_2SDC6,MTL_A0_P1,RPL_Px_PO_New_P2,RPL-SBGA_4SC,RPL-Px_4SP2,RPL-P_2SDC4,RPL-P_2SDC5,RPL-P_2SDC6,RPL-Px_2SDC1,MTL_M_P_PV_POR,MTL-P_IFWI_PO,MTL_PSS_1.0_Block,MTL_PSS_1.1,MTLSDC1,MTLSGC1,MTLSDC4,MTLSDC3,MTLSDC2,LNLM5SGC,LNLM3SDC3,LNLM3SDC4,LNLM3SDC5,LNLM3SDC1,LNLM2SDC6,ARL_S_IFWI_1.1PSS,ARL_FT_BLK,RPL_Hx-R-DC1,RPL_Hx-R-GC,RPL_Hx-R-GC,RPL_Hx-R-DC1,ARL_S_PSS1.0,LNLM2SDC7,RPL-P_DC7,RPLS_SV1GC,RPLS_Win10GC,RPLS_SV1DC,RPLHx_Win10GC,RPLP_SV1GC,RPLP_Win10GC,RPLP_SV1DC1,RPLP_Win10DC1,RPL-P_DC7,RPL-SBGA_DC3</t>
  </si>
  <si>
    <t>[TBT] Verify Thunderbolt -TBT device Data transfer functionality</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</si>
  <si>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</si>
  <si>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</si>
  <si>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</si>
  <si>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</si>
  <si>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</si>
  <si>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</si>
  <si>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</si>
  <si>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ARL_S_PSS1.0,LNLM2SDC7,RPL-P_DC7,RPLS_SV1GC,RPLS_Win10GC,RPLS_SV1DC,RPLHx_Win10GC,RPLP_SV1GC,RPLP_Win10GC,RPLP_SV1DC1,RPLP_Win10DC1,RPLP_SV1DC2,RPLP_Win10DC2,RPL-P_DC7,RPL-SBGA_DC3</t>
  </si>
  <si>
    <t>Verify RTC Date and Time at BIOS and OS level</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</si>
  <si>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</si>
  <si>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</si>
  <si>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</si>
  <si>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</si>
  <si>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</si>
  <si>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</si>
  <si>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</si>
  <si>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BIOS_EXT_BAT,TGL_BIOS_IPU_QRC_BATRKL_S_CMPH_POE,RKL_S_TGPH_POE,COMMON_QRC_BAT,MTL_PSS_0.5,ADL_P_ERB_BIOS_PO,ADL_S_QRCBAT,TGL_U_GC_DC,IFWI_Payload_Platform,ADL-S_Delta1,ADL-S_Delta2,ADL-S_Delta3,RKL-S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IFWI_Payload_Platform-Val,RPL_P_PO_P2,RPL-sbga_QRC_BAT,MTL_M_P_PV_POR,IPU22.3_EA_coverage,RPL_P_QRC,RPL_P_Q0_DC2_PO_P2,ARL_S_QRC,LNL_EFI</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</si>
  <si>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</si>
  <si>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</si>
  <si>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</si>
  <si>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</si>
  <si>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</si>
  <si>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</si>
  <si>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the Platform information in BIOS.</t>
  </si>
  <si>
    <t>BIOS,BIOS+IFWI,,BIOS_BAT_QRC,PSE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9,RPL-S_2SDC1,RPL-S_4SDC2,RPLS_SV1GC,RPLS_Win10GC,RPLS_SV1DC,RPL-S_4SDC1,RPL-S_3SDC1,RPL-SBGA_5SC, RPL_Hx-R-GC,RPL_Hx-R-DC1,RPL-SBGA_4SC,RPLHx_SV1GC,RPLHx_Win10GC,RPL-SBGA_3SC1,RPL-P_5SGC1,RPLP_SV1GC,RPLP_Win10GC,RPL-P_2SDC4,RPL-P_PNP_GC,RPL-P_4SDC1,RPLP_SV1DC1,RPLP_Win10DC1,RPL-P_3SDC2,RPLP_SV1DC2,RPLP_Win10DC2,RPL-Px_5SGC1,Automation_Inproduction,RPL-S_ 5SGC1,RPL-S_2SDC7,RPL_S_BackwardCompc,MTL_HFPGA_SOC_S,ADL-S_ 5SGC_1DPC,ADL-S_4SDC1,ADL-S_4SDC2,ADL-S_4SDC3,ADL-S_3SDC4,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MTLSDC4,MTLSDC2,MTLSDC1,MTLSDC5,MTLSDC3,ARL_S_QRC,RPL-SBGA_DC3</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</si>
  <si>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</si>
  <si>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</si>
  <si>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</si>
  <si>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</si>
  <si>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</si>
  <si>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</si>
  <si>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MCU_UTR,MCU_NO_HARM,COMMON_QRC_BAT,ECVAL-DT-QRC_BAT,MTL_PSS_0.5,ADL_P_ERB_BIOS_PO,ADL_S_QRCBAT,TGL_U_GC_DC,IFWI_Payload_Platform,ADL-S_Delta1,ADL-S_Delta2,ADL-S_Delta3,PO_Phase_1,ADL-P_ADP-LP_LP5_PO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SV1GC,RPLS_Win10GC,RPLS_SV1DC,RPL-S_4SDC1,RPL-S_3SDC1,ADL-M_3SDC1,RPL-SBGA_5SC,RPL_Hx-R-GC,RPL_Hx-R-DC1,RPL-SBGA_4SC,RPLHx_SV1GC,RPLHx_Win10GC,RPL-SBGA_DC3,RPL-SBGA_3SC1,RPL-P_5SGC1,RPLP_SV1GC,RPLP_Win10GC,RPL-P_4SDC1,RPLP_SV1DC1,RPLP_Win10DC1,RPL-P_3SDC2,RPLP_SV1DC2,RPLP_Win10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ARL_S_PSS1.0</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</si>
  <si>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</si>
  <si>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</si>
  <si>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</si>
  <si>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</si>
  <si>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</si>
  <si>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</si>
  <si>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</si>
  <si>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verify boot check after flashing IFWI to SPI</t>
  </si>
  <si>
    <t>BIOS+IFWI,BIOS_EXT_BAT,PSE 1.0,MCU_UTR,MCU_NO_HARM,TGL_H_PSS_IFWI_BAT,TGL_Focus_Blue_Auto,LKF_ROW_BIOS,RKL_POE,RKL_CML_S_TGPH_PO_P1,CML-H_ADP-S_PO_Phase1,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RPL_Hx-R-GC,RPL_Hx-R-DC1,RPL-SBGA_4SC,RPLHx_SV1GC,RPLHx_Win10GC,RPL-SBGA_DC3,RPL-SBGA_3SC1,RPL-P_5SGC1,RPLP_SV1GC,RPLP_Win10GC,RPL-P_4SDC1,RPLP_SV1DC1,RPLP_Win10DC1,RPL-P_3SDC2,RPLP_SV1DC2,RPLP_Win10DC2,RPL-Px_5SGC1,RPL-S_ 5SGC1,RPL-S_3SDC1,RPL-S_4SDC1,RPL-S_4SDC2,RPLS_SV1GC,RPLS_Win10GC,RPLS_SV1DC,RPL-S_2SDC1,RPL-S_2SDC2,RPL-S_2SDC9,RPL-S_2SDC3,RPL_S_BackwardCompc,ADL-S_ 5SGC_1DPC,ADL-S_4SDC1,ADL-S_4SDC2,ADL-S_4SDC3,ADL-S_3SDC4,ADL_N_PSS_0.5,ADL_N_5SGC1,ADL_N_4SDC1,ADL_N_3SDC1,ADL_N_2SDC1,ADL_N_2SDC2,ADL_N_2SDC3,MTL_TRY_RUN,MTL_Test_Suite,MTL_PSS_1.0,LNL_M_PSS1.0,RPL_S_PSS_BASE,IFWI_TEST_SUITE,IFWI_COMMON_UNIFIED,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MTLSDC4,MTLSDC2,MTLSDC1,MTLSDC5,MTLSDC3,ARL_S_PSS1.0,ARL_S_QRC</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</si>
  <si>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</si>
  <si>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</si>
  <si>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</si>
  <si>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</si>
  <si>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</si>
  <si>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</si>
  <si>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</si>
  <si>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Testcase is to verify BIOS hot keys functionality</t>
  </si>
  <si>
    <t>BIOS_EXT_BAT,UDL2.0_ATMS2.0,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PSS_0.5,ADL_N_5SGC1,ADL_N_4SDC1,ADL_N_3SDC1,ADL_N_2SDC1,ADL_N_2SDC2,ADL_N_2SDC3,MTL_Test_Suite,RPL_S_PSS_BASE,IFWI_TEST_SUITE,IFWI_COMMON_UNIFIED,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MTLSDC4,MTLSDC2,MTLSDC1,MTLSDC5,MTLSDC3,RPL-SBGA_DC3</t>
  </si>
  <si>
    <t>CPU Patch (MCU) load check and version check</t>
  </si>
  <si>
    <t>common,emulation.ip,emulation.sle,silicon,simulation.ip</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</si>
  <si>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</si>
  <si>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</si>
  <si>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</si>
  <si>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</si>
  <si>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</si>
  <si>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</si>
  <si>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MCU should get loaded and version details should be able to read from BIOS and OS.</t>
  </si>
  <si>
    <t>BIOS_BAT_QRC,BIOS_EXT_BAT,I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4,RPL-P_PNP_GC,RPL-P_4SDC1,RPLP_SV1DC1,RPLP_Win10DC1,RPL-P_3SDC2,RPLP_SV1DC2,RPLP_Win10DC2,RPL-Px_5SGC1,Automation_Inproduction,ADL_M_PO_Phase3,RPL-S_ 5SGC1,RPL-S_2SDC7,ADL-S_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</si>
  <si>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</si>
  <si>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</si>
  <si>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</si>
  <si>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</si>
  <si>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</si>
  <si>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</si>
  <si>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</si>
  <si>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</si>
  <si>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</si>
  <si>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</si>
  <si>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MTL-P_S3NA,ARL_S_QRC</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</si>
  <si>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</si>
  <si>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</si>
  <si>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</si>
  <si>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</si>
  <si>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</si>
  <si>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</si>
  <si>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</si>
  <si>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2SC1,RPL-SBGA_2SC21,RPL-P_5SGC1,RPLP_SV1GC,RPLP_Win10GC,RPL-P_2SDC5,RPL-P_DC7,RPL-P_2SDC3,RPL-P_2SDC4,RPL-P_2SDC6,RPL-P_PNP_GC,RPL-P_4SDC1,RPLP_SV1DC1,RPLP_Win10DC1,RPL-P_3SDC2,RPLP_SV1DC2,RPLP_Win10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</si>
  <si>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</si>
  <si>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</si>
  <si>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</si>
  <si>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</si>
  <si>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</si>
  <si>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</si>
  <si>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</si>
  <si>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</si>
  <si>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RPLS_SV1GC, RPLS_Win10GC, RPLS_SV1DCPSS,RPL_Hx-R-GCMTL_P_QRC_NA,MTL_P_QRC_NA,MTL_PSS_1.1_Block,RPL-S_2SDC9,RPL-P_DC7,RPL-SBGA_DC3,RPLHx_SV1GC,RPLHx_Win10GC,RPLP_SV1GC,RPLP_Win10GC,RPLP_SV1DC1,RPLP_Win10DC1</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</si>
  <si>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</si>
  <si>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</si>
  <si>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</si>
  <si>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</si>
  <si>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</si>
  <si>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Ensure that the audio file plays in headphones without any issue pre and post cycle</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</si>
  <si>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</si>
  <si>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Win10GC,RPLS_SV1GC,RPL-S_4SDC1,RPL-S_2SDC2,RPL-S_2SDC3,ADL-M_3SDC1,RPL-Px_5SGC1,ADL_N_REV0,ADL-N_REV1,ADL_SBGA_5GC,ADL_SBGA_3DC3,ADL_SBGA_3DC4,RPL-SBGA_5SC,RPLHx_SV1GC,RPLHx_Win10GC,ADL-P_5SGC2,ADL-P_4SDC1,ADL-P_3SDC1,ADL-P_3SDC2,ADL-P_2SDC1,ADL-P_2SDC2,ADL-P_2SDC3,ADL-P_2SDC5,ADL-P_3SDC_5SUT,ADL-M_5SGC1,ADL-M_3SDC2,ADL-M_2SDC1,RPL-P_3SDC3,RPL-P_PNP_GC,LNL_M_PSS1.1,MTL-M_5SGC1,MTL-M_3SDC3,MTL_IFWI_IAC_ACE ROM EXT,MTL_IFWI_CBV_ACE FW,MTL_PSS_1.0,ARL_S_PSS1.0,MTL-P_5SGC1,MTL-P_3SDC4,,RPL-S_2SDC8,MTL_S_IFWI_PSS_1.1
,ARL_S_PSS1.0_Block,MTL_PSS_1.1,ARL_S_PSS1.1,ARL_S_IFWI_1.1PSS,ARL_S_PSS1.1,ARL_S_PSS1.1,RPL_Hx-R-GC,RPL_Hx-R-DC1,MTL_PSS_1.1_Block,RPL-S_2SDC9</t>
  </si>
  <si>
    <t>Validate USB 3.0 devices functionality over USB Type-A port with pre and post Disconnected-MOS cycle</t>
  </si>
  <si>
    <t>CSS-IVE-90950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</si>
  <si>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</si>
  <si>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</si>
  <si>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</si>
  <si>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</si>
  <si>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</si>
  <si>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</si>
  <si>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</si>
  <si>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9,RPL-S_2SDC1,RPL-S_2SDC2,RPL-S_2SDC3,RPL-Px_5SGC1,RPL-Px_4SDC1,RPL-P_5SGC1,RPL-P_DC7,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RPL-S_2SDC9,RPLS_SV1GC,RPLS_Win10GC,RPLS_SV1DC,RPLP_SV1GC,RPLP_Win10GC,RPLP_SV1DC1,RPLP_Win10DC1RPLP_SV1DC2,RPLP_Win10DC2</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</si>
  <si>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</si>
  <si>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</si>
  <si>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</si>
  <si>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</si>
  <si>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</si>
  <si>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</si>
  <si>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</si>
  <si>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Win10GC,RPLS_SV1GC,RPL-S_4SDC1,RPL-S_4SDC2,RPL-S_2SDC2,RPL-S_2SDC3,ADL-P_5SGC1,ADL-P_5SGC2,ADL-M_5SGC1,RPL-Px_5SGC1,ADL_N_REV0,ADL-N_REV1,ADL_SBGA_5GC,ADL_SBGA_3DC3,ADL_SBGA_3DC4,RPL-SBGA_5SC,RPLHx_SV1GC,RPLHx_Win10GC,ADL-M_3SDC2,ADL-M_2SDC1,ADL-M_2SDC2,RPL-P_5SGC1,RPLP_SV1GC,RPLP_Win10GC,RPL-P_PNP_GC,MTL_IFWI_QAC,MTL-M_5SGC1,MTL-M_3SDC3,MTL_IFWI_IAC_ACE ROM EXT,MTL_IFWI_CBV_ACE FW,MTL_PSS_1.0,ARL_S_PSS1.0,MTL-P_5SGC1,MTL-P_3SDC4,,RPL-S_2SDC8,MTL_S_IFWI_PSS_1.1
,ARL_S_PSS1.0_Block,MTL_PSS_1.1,ARL_S_PSS1.1,ARL_S_IFWI_1.1PSS,ARL_S_PSS1.1,MTL_S_PSS_1.1,ARL_S_PSS1.1,RPL-Px_2SDC1,RPL_Hx-R-GC,RPL_Hx-R-DC1,MTL_PSS_1.1_Block</t>
  </si>
  <si>
    <t>Verify video playback in OS pre and post CMS/S0i3 cycle</t>
  </si>
  <si>
    <t>bios.platform,fw.ifwi.bios,fw.ifwi.pmc</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</si>
  <si>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</si>
  <si>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</si>
  <si>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</si>
  <si>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</si>
  <si>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</si>
  <si>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</si>
  <si>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Win10GC,RPLS_SV1GC,RPL-S_4SDC1,RPL-S_4SDC2,RPL-S_2SDC1,RPL-S_2SDC2,RPL-S_2SDC3,ADL-P_5SGC1,ADL-P_5SGC2,ADL-M_5SGC1,RPL-Px_5SGC1,RPL-Px_4SDC1,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MTLSGC1,MTLSDC1,MTLSDC2,ARL_S_IFWI_1.1PSS,MTLSDC5,RPL_Hx-R-GC,RPL_Hx-R-DC1</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</si>
  <si>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</si>
  <si>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</si>
  <si>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</si>
  <si>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</si>
  <si>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</si>
  <si>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</si>
  <si>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</si>
  <si>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2SC1,RPL-SBGA_2SC21,RPL-P_5SGC1,RPLP_SV1GC,RPLP_Win10GC,RPL-P_2SDC5,RPL-P_DC7,RPL-P_2SDC3,RPL-P_2SDC4,RPL-P_2SDC6,RPL-P_PNP_GC,RPL-P_4SDC1,RPLP_SV1DC1,RPLP_Win10DC1,RPL-P_3SDC2,RPLP_SV1DC2,RPLP_Win10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</si>
  <si>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</si>
  <si>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</si>
  <si>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</si>
  <si>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</si>
  <si>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</si>
  <si>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</si>
  <si>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</si>
  <si>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Win10GC,RPLS_SV1GC,RPL-S_4SDC1,RPL-S_4SDC2,RPL-S_2SDC2,RPL-S_2SDC3,ADL-P_5SGC1,ADL-P_5SGC2,ADL-M_5SGC1,RPL-Px_5SGC1,RPL-Px_4SDC1,RPL-P_5SGC1,RPLP_SV1GC,RPLP_Win10GC,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S_2SDC8,RPL-P_2SDC5,RPL-P_2SDC6,MTL_S_IFWI_PSS_1.1,LNLM5SGC,LNLM4SDC1,LNLM3SDC2,LNLM3SDC3,LNLM3SDC4,LNLM3SDC5,LNLM2SDC6,ARL_S_IFWI_1.1PSS,MTLSGC1,MTLSDC1,MTLSDC2,MTLSDC4,MTLSDC5,RPL_Hx-R-GC,RPL_Hx-R-DC1,LNLM2SDC7</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</si>
  <si>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</si>
  <si>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</si>
  <si>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</si>
  <si>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</si>
  <si>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</si>
  <si>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</si>
  <si>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</si>
  <si>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</si>
  <si>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BIOS_BAT_QRC,BIOS_EXT_BAT,COMMON_QRC_BAT,MTL_PSS_0.5,ADL_P_ERB_BIOS_PO,ADL_S_QRCBAT,TGL_U_GC_DC,ADL-S_Delta3,ADL-P_ADP-LP_DDR4_PO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1,RPL-P_5SGC1,RPLP_SV1GC,RPLP_Win10GC,RPL-P_2SDC5,RPL-P_DC7,RPL-P_2SDC3,RPL-P_2SDC4,RPL-P_2SDC6,RPL-P_PNP_GC,RPL-P_4SDC1,RPLP_SV1DC1,RPLP_Win10DC1,RPL-P_3SDC2,RPLP_SV1DC2,RPLP_Win10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MTLSDC4,MTLSDC2,MTLSDC1,MTLSDC5,MTLSDC3,TGL_BIOS_IPU_QRC_BAT,RPL-SBGA_DC3,ARL_S_QRC</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</si>
  <si>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</si>
  <si>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</si>
  <si>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</si>
  <si>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GbE,LAN</t>
  </si>
  <si>
    <t>Created TC based on ICL PSS 0.5
TGL Requirement coverage: 220195222, 220194364, 
MTL:16011786601</t>
  </si>
  <si>
    <t>Onboard LAN connectivity/functionality should be enumerated in OS Device Manager</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</si>
  <si>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</si>
  <si>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</si>
  <si>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4SDC2,ADL-P_5SGC2,MTL_IFWI_Sanity,RPL_S_PO_P3,ADL_N_IFWI,ADL-P_2SDC4,ADL-P_3SDC5,MTL_SIMICS_IN_EXECUTION_TEST,RPL-Px_5SGC1,MTL_S_Sanity,RPL_S_QRCBAT,RPL_S_IFWI_PO_Phase3,ADL_SBGA_5GC,QRC_BAT_Customized,ADL-M_3SDC2,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BGA_4SC,RPL-SBGA_5SC,RPL-sbga_QRC_BAT,RPL-Px_4SP2,RPL-P_2SDC3,ARL_Px_IFWI_CI,MTL_M_P_PV_POR,RPL-SBGA_3SC-2,MTL_P_Sanity,MTL-P_IFWI_PO,RPL_readiness_kit,RPL_P_QRC,RPL_P_Q0_DC2_PO_P3,LNLM5SGC,LNLM3SDC2,MTLSGC1,MTLSDC1,MTLSDC4,LNLM2SDC7, RPL-S_ 5SGC1, RPL-S_4SDC1, RPL-S_2SDC1, RPL-S_2SDC2, RPL-S_2SDC3, RPL-S_2SDC8, RPL-P_DC7,RPL-SBGA_DC3,RPLS_SV1GC,RPLS_Win10GC,RPLHx_SV1GC,RPLHx_Win10GC,RPLP_SV1GC,RPLP_Win10GC</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</si>
  <si>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</si>
  <si>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</si>
  <si>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</si>
  <si>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</si>
  <si>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</si>
  <si>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</si>
  <si>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</si>
  <si>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X2_(CML-S+CMP-H)_S102,ADL-P_QRC,ADL-P_QRC_BAT,UTR_SYNC,Automation_Inproduction,RPL_S_BackwardComp,ADL-S_ 5SGC_1DPC,4SDC3,ADL-S_4SDC4,ADL-S_3SDC5,ADL_N_5SGC1,ADL_N_4SDC1,ADL_N_2SDC1,ADL_N_2SDC2,ADL_N_2SDC3,IFWI_TEST_SUITE,IFWI_COMMON_UNIFIED,MTL_Test_Suite,TGL_H_5SGC1,TGL_H_4SDC1,RPL-S_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ADL_SBGA_5GC,RPL-SBGA_5SC,ADL-M_5SGC1,ADL-M_3SDC2,ADL-M_2SDC2,RPL-S_4SDC2,, RPL-S_4SDC2, RPL-S_4SDC1, RPL-S_5SGC1, RPL-P_5SGC1, , , RPL-P_3SDC2, RPL-P_5SGC1,ADL_SBGA_3DC3, RPL-P_2SDC4, RPL-P_4SDC1, RPL-P_PNP_GC, ADL_SBGA_3DC4,RPL_Px_QRC, MTL-M_5SGC1, MTL-M_4SDC1, MTL-M_4SDC2, MTL-M_2SDC4, MTL-M_2SDC5, MTL-M_2SDC6, RPL-SBGA_5SC,RPL-SBGA_3SC, RPL-SBGA_2SC1, RPL-SBGA_2SC2,MTL_IFWI_CBV_BIOS, MTL-P_5SGC1, MTL-P_4SDC1, MTL-P_4SDC2, MTL-P_3SDC3, MTL-P_2SDC5, MTL-P_2SDC6,RPL-sbga_QRC_BAT,RPL-Px_4SP2,RPL-Px_2SDC1,RPL-Px_2SDC1,RPL-P_2SDC5,RPL-P_2SDC6,RPL-P_2SDC3,RPL-SBGA_3SC-2,RPL_P_QRC,LNLM5SGC, LNLM4SDC1, LNLM3SDC3, LNLM3SDC4, LNLM3SDC5, LNLM2SDC6, MTLSGC1, MTLSDC1, MTLSDC3, MTLSDC4, MTLSDC5, MTLSGC1, MTLSDC2, MTLSDC3, MTLSDC4, MTLSDC5, RPL-SBGA_5SC, RPL-SBGA_4SC, RPL-P_5SGC1, RPL-P_4SDC1, RPL-P_3SDC2, RPL-P_2SDC4, RPL-P_2SDC5, RPL-P_2SDC6,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</si>
  <si>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</si>
  <si>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</si>
  <si>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</si>
  <si>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</si>
  <si>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</si>
  <si>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</si>
  <si>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ICL-FW-PSS0.5,GLK-RS3-10_IFWI,TGL_PSS1.0C,BIOS_EXT_BAT,UDL2.0_ATMS2.0,TGL_IFWI_PO_P3,TGL_IFWI_FOC_BLUE,CML-H_ADP-S_PO_Phase3,IFWI_Payload_Platform,RKL-S X2_(CML-S+CMP-H)_S62,RKL-S X2_(CML-S+CMP-H)_S102,UTR_SYNC,Automation_Inproduction,RPL_S_BackwardComp,ADL-S_ 5SGC_1DPC,4SDC3,ADL-S_4SDC4,ADL-S_3SDC5,ADL_N_MASTER,ADL_N_5SGC1,ADL_N_4SDC1,ADL_N_2SDC1,ADL_N_2SDC3,IFWI_TEST_SUITE,IFWI_COMMON_UNIFIED,MTL_Test_Suite,TGL_H_5SGC1,TGL_H_4SDC1,RPL-S_ 5SGC1,RPL-S_4SDC1,RPL-S_4SDC2,,,RPL-S_2SDC2,RPL-S_2SDC3,ADL-P_5SGC1,ADL-P_5SGC2,ADL-P_3SDC4,ADL-P_2SDC4,ADL-P_2SDC5,ADL-P_3SDC5RPL-Px_5SGC1,ADL_SBGA_5GC,RPL-SBGA_5SC,ADL-M_5SGC1,ADL-M_3SDC2,ADL-M_2SDC2,ADL-M_5SGC1,ADL-M_3SDC2,ADL-M_2SDC2,,RPL-S_3SDC1,, ,, RPL-S_2SDC2, RPL-S_2SDC3,  ,RPL-S_4SDC2,, RPL-S_4SDC2, RPL-S_4SDC1, RPL-S_5SGC1, RPL-P_5SGC1,RPL-P_3SDC2,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 RPL-P_DC7,RPL-SBGA_DC3,RPLS_SV1GC,RPLS_Win10GC,RPLS_SV1DC,RPLHx_SV1GC,RPLHx_Win10GC,RPLP_SV1GC,RPLP_Win10GC,RPLP_SV1DC1,RPLP_Win10DC1,RPLP_SV1DC2,RPLP_Win10DC2</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</si>
  <si>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</si>
  <si>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</si>
  <si>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</si>
  <si>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</si>
  <si>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</si>
  <si>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</si>
  <si>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</si>
  <si>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</si>
  <si>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</si>
  <si>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 RPL-P_DC7,RPLS_SV1GC,RPLS_Win10GC,RPLS_SV1DC,RPLP_SV1GC,RPLP_Win10GC,RPLP_SV1DC1,RPLP_Win10DC1,RPLP_SV1DC2,RPLP_Win10DC2</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</si>
  <si>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</si>
  <si>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</si>
  <si>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</si>
  <si>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</si>
  <si>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</si>
  <si>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 RPL-P_DC7,RPLS_SV1GC,RPLS_Win10GC,RPLS_SV1DC,RPLP_SV1GC,RPLP_Win10GC,RPLP_SV1DC1,RPLP_Win10DC1,RPLP_SV1DC2,RPLP_Win10DC2</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</si>
  <si>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</si>
  <si>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</si>
  <si>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</si>
  <si>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</si>
  <si>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</si>
  <si>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jasperlake,ifwi.kabylake,ifwi.lakefield,ifwi.lunarlake,ifwi.meteorlake,ifwi.raptorlake,ifwi.sky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</si>
  <si>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</si>
  <si>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</si>
  <si>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TGL_BIOS_IPU_QRC_BAT,COMMON_QRC_BAT,ADL_S_QRCBAT,IFWI_Payload_BIOS,IFWI_Payload_PMC,IFWI_Payload_EC,ADL-S_Delta2,ADL-S_Delta3,RKL-S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utomation_Inproduction,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</si>
  <si>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</si>
  <si>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</si>
  <si>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</si>
  <si>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</si>
  <si>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</si>
  <si>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</si>
  <si>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</si>
  <si>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</si>
  <si>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2SDC8,RPL-S_2SDC9,RPL-S_2SDC1,RPL-S_2SDC2,RPL-S_2SDC3,MTL_TEMP,ADL-P_5SGC1,ADL-P_5SGC2,ADL-M_5SGC1,RPL-Px_5SGC1,RPL-Px_4SDC1,RPL-P_5SGC1,RPL-P_DC7,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RPL-Px_2SDC1,RPL-P_2SDC3,RPL-P_2SDC4,RPL-SBGA_3SC-2,MTL_PSS_1.0_Block,MTLSGC1,MTLSDC1,MTLSDC2,MTLSDC3,MTLSDC4,LNLM5SGC,LNLM3SDC2,LNLM3SDC4,LNLM3SDC5,LNLM2SDC6,LNLM2SDC7,ARL_S_IFWI_0.8PSS,RPL_Hx-R-GC,RPL_Hx-R-DC1,TGL_BIOS_IPU_QRC_BAT,ARL_PSS_BLOCK,RPL-S_2SDC9,RPLS_SV1GC,RPLS_Win10GC,RPLS_SV1DC,RPLP_SV1GC,RPLP_Win10GC,RPLP_SV1DC1,RPLP_Win10DC1RPLP_SV1DC2,RPLP_Win10DC2</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</si>
  <si>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</si>
  <si>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</si>
  <si>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</si>
  <si>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</si>
  <si>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</si>
  <si>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</si>
  <si>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</si>
  <si>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</si>
  <si>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</si>
  <si>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9,RPL-S_2SDC1,RPL-S_2SDC2,RPL-S_2SDC3,MTL_TRY_RUN,ADL-P_5SGC1,ADL-P_5SGC2,ADL-M_5SGC1,MTL_SIMICS_IN_EXECUTION_TEST,RPL-Px_5SGC1,RPL-Px_4SDC1,RPL-P_5SGC1,RPL-P_DC7,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LNLM2SDC7,ARL_S_IFWI_0.8PSS,MTL_S_IFWI_PSS_PCH-phy_Payload,RPL_Hx-R-GC,RPL_Hx-R-DC1,RPL-S_2SDC9,RPLS_SV1GC,RPLS_Win10GC,RPLS_SV1DC,RPLP_SV1GC,RPLP_Win10GC,RPLP_SV1DC1,RPLP_Win10DC1RPLP_SV1DC2,RPLP_Win10DC2</t>
  </si>
  <si>
    <t>Validate USB 3.0 devices hot-plug functionality over USB3.0 Type-A port  pre and post S4 , S5 , warm and cold reboot cycles</t>
  </si>
  <si>
    <t>CSS-IVE-145031</t>
  </si>
  <si>
    <t>ADL-S_ADP-S_SODIMM_DDR5_1DPC_Alpha,ADL-S_ADP-S_UDIMM_DDR5_1DPC_PreAlpha,JSLP_POR_20H1_Alpha,JSLP_POR_20H1_PreAlpha,JSLP_POR_20H2_Beta,JSLP_POR_20H2_PV,JSLP_TestChip_19H1_PowerOn,JSLP_TestChip_19H1_Pre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</si>
  <si>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JSL PRD coverage :  BC-RQTBC-16142, BC-RQTBC-16214, BC-RQTBC-16217
RKL Coverage ID :2203201802,2203202096,2203202189
2203201802
JSLP Coverage ID: 2203201802, 2203202096,2203202189 , 1607884120
ADL: 14011314096</t>
  </si>
  <si>
    <t>USB 3.0 devices should be functional without any issue pre and post Power cycles</t>
  </si>
  <si>
    <t>This test is to Validate USB 3.0 devices functionality over USB3.0 Type-A port pre and post Power cycles
 </t>
  </si>
  <si>
    <t>ADL_N_PSS_0.8,ADL_N_5SGC1,ADL_N_4SDC1,ADL_N_3SDC1,ADL_N_2SDC1,ADL_N_2SDC2,ADL_N_2SDC3,RPL_S_PSS_BASE,RPL_S_MASTER,RPL_S_Backwardcomp,MTL_Test_Suite,MTL_PSS_1.0IFWI_SYNC,IFWI_TEST_SUITE,IFWI_COMMON_UNIFIED,RPL-S_ 5SGC1,RPL-S_4SDC1,RPL-S_4SDC2,RPL-S_2SDC8,RPL-S_2SDC9,RPL-S_2SDC1,RPL-S_2SDC2,RPL-S_2SDC3,ADL-S_ 5SGC_1DPC,ADL-S_5SGC_2DPC,ADL-S_4SDC1,ADL-S_4SDC2,ADL-S_4SDC3,ADL-S_3SDC4,COMMON_QRC_BAT,ADL-P_5SGC1,ADL-P_5SGC2,RKL_S_X1_2*1SDC,ADL-M_5SGC1,ADL_N_REV0,RPL-Px_5SGC1,RPL-Px_4SDC1,RPL-P_5SGC1,RPL-P_DC7,RPL-P_4SDC1,RPL-P_3SDC2,MTL_S_PSS_0.8,MTL_S_IFWI_PSS_0.8,RPL_P_MASTER,NA_4_FHF,ADL_SBGA_5GC,ADL_SBGA_3DC1,ADL_SBGA_3DC2,ADL_SBGA_3DC3,ADL_SBGA_3DC4,RPL-SBGA_5SC,RPL-SBGA_3SC,RPL-SBGA_4SC,,1,,2,RPL-S_3SDC1,RPL_P_PSS_BIOS,ADL-S_Post-Si_In_Production,MTL-M_5SGC1,MTL-M_4SDC1,MTL-M_4SDC2,MTL-M_3SDC3,MTL-M_2SDC4,MTL-M_2SDC5,MTL-M_2SDC6,LNL_M_PSS1.0,MTL_IFWI_CBV_PMC,MTL_IFWI_CBV_TBT,MTL_IFWI_CBV_EC,MTL_IFWI_CBV_PCHC,MTL-M/P_Pre-Si_In_Production,MTL-S_Pre-Si_In_Production,MTL-P_5SGC1,MTL-P_4SDC1,MTL-P_4SDC2,MTL-P_3SDC3,MTL-P_3SDC4,MTL-P_2SDC5,MTL-P_2SDC6,RPL-Px_4SP2,RPL-Px_2SDC1,RPL-P_2SDC3,RPL-P_2SDC4,RPL-SBGA_3SC-2,MTLSGC1,MTLSDC1,MTLSDC2,MTLSDC3,MTLSDC4,LNLM5SGC,LNLM3SDC2,LNLM3SDC4,LNLM3SDC5,LNLM2SDC6,LNLM2SDC7,LNL_M_PSS0.8,ARL_S_IFWI_0.8PSS,MTL_S_IFWI_PSS_PCH-phy_Payload,RPL_Hx-R-GC,RPL_Hx-R-DC1,ARL_S_PSS1.0,ARL_S_QRC,RPL-S_2SDC9,RPLS_SV1GC,RPLS_Win10GC,RPLS_SV1DC,RPLP_SV1GC,RPLP_Win10GC,RPLP_SV1DC1,RPLP_Win10DC1RPLP_SV1DC2,RPLP_Win10DC2</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</si>
  <si>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</si>
  <si>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</si>
  <si>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</si>
  <si>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</si>
  <si>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</si>
  <si>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</si>
  <si>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5SGC1,RPL-S_4SDC1,RPL-S_4SDC2,RPL-S_2SDC8,RPL-S_2SDC9,RPL-S_2SDC1,RPL-S_2SDC2,RPL-S_2SDC3,ADL-S_ 5SGC_1DPC,ADL-S_5SGC_2DPC,ADL-S_4SDC1,ADL-S_4SDC2,ADL-S_4SDC3,ADL-S_3SDC4,QRC_BAT_Customized,COMMON_QRC_BAT,ADL-P_5SGC1,ADL-P_5SGC2,ADL-M_5SGC1,MTL_SIMICS_IN_EXECUTION_TEST,RPL-Px_5SGC1,RPL-Px_4SDC1,RPL-P_5SGC1,RPL-P_DC7,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LNLM2SDC7,RPL_Hx-R-GC,RPL_Hx-R-DC1,ARL_PSS_BLOCK,RPL-S_2SDC9,RPLS_SV1GC,RPLS_Win10GC,RPLS_SV1DC,RPLP_SV1GC,RPLP_Win10GC,RPLP_SV1DC1,RPLP_Win10DC1,ARL_S_QRC</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</si>
  <si>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</si>
  <si>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</si>
  <si>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</si>
  <si>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</si>
  <si>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</si>
  <si>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</si>
  <si>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</si>
  <si>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5SGC1,RPL-S_4SDC1,RPL-S_4SDC2,RPL-S_4SDC2,RPL-S_2SDC8,RPL-S_2SDC9,RPL-S_2SDC1,RPL-S_2SDC2,RPL-S_2SDC3,ADL-P_5SGC1,ADL-P_5SGC2,ADL-M_5SGC1,RPL-Px_5SGC1, ,RPL-Px_4SDC1,RPL-P_5SGC1,RPL-P_DC7,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LNLM2SDC7,RPL_Hx-R-GC,RPL_Hx-R-DC1,RPL-S_2SDC9,RPLS_SV1GC,RPLS_Win10GC,RPLS_SV1DC,RPLP_SV1GC,RPLP_Win10GC,RPLP_SV1DC1,RPLP_Win10DC1RPLP_SV1DC2,RPLP_Win10DC2</t>
  </si>
  <si>
    <t>Verify PCIe SD Card data transfer  pre and post S4 , S5 , warm and cold reboot cycles</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</si>
  <si>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</si>
  <si>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</si>
  <si>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</si>
  <si>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</si>
  <si>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</si>
  <si>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bios.alderlake,bios.amberlake,bios.arrowlake,bios.jasperlake,bios.lunarlake,bios.meteorlake,bios.raptorlake,bios.rocketlake,ifwi.arrowlake,ifwi.lunarlake,ifwi.meteorlake,ifwi.raptorlake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</si>
  <si>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</si>
  <si>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</si>
  <si>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P_DC7,RPL_P_MASTER,ADL_SBGA_5GC,RPL-SBGA_5SC,RPL-SBGA_DC3,RPL-SBGA_DC3,MTL_PSS_1.0_BLOCK,RPL-S_5SGC1,RPL-S_4SDC1,ADN_N_5SGC1,ADL_N_4SDC1,ADL_N_2SDC1,MTL-M_5SGC1,MTL-M_4SDC1,MTL-M_2SDC4,MTL-M_2SDC5,MTL-M_2SDC6,MTL_IFWI_CBV_PMC,MTL_IFWI_CBV_BIOS,IPU22.2_BIOS_change,RPL-Px_4SP2,MTLSGC1,MTLSDC1,MTLSDC2,LNLM5SGC,LNLM3SDC2,RPL_Hx-R-GC,RPL_Hx-R-DC1,ARL_PSS_BLOCK,RPL-S_2SDC9,RPLS_SV1GC,RPLS_Win10GC,RPLS_SV1DC,RPLHx_SV1GC,RPLHx_Win10GC,RPLP_SV1GC,RPLP_Win10GC</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</si>
  <si>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</si>
  <si>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</si>
  <si>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</si>
  <si>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</si>
  <si>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</si>
  <si>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</si>
  <si>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</si>
  <si>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DC3,RPL-SBGA_3SC,RPL-SBGA_3SC-2,RPL-SBGA_2SC1,RPL-SBGA_2SC21,ADL_SBGA_5GC,ADL_SBGA_3DC1,ADL_SBGA_3DC2,ADL_SBGA_3DC3,ADL_SBGA_3DC4,ADL_SBGA_3DC,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</si>
  <si>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Verify AMT WEBUI is accessible during sx cycles over Wired LAN with ME idle timeout set .</t>
  </si>
  <si>
    <t>CSS-IVE-134021</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</si>
  <si>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4_PreAlpha</t>
  </si>
  <si>
    <t>Scenario derived from HSD  : 14011141305</t>
  </si>
  <si>
    <t>WebUI should be accessible and should be persistent during sx cycles</t>
  </si>
  <si>
    <t>bios.arrowlake,bios.lunarlake,bios.raptorlake,ifwi.alderlake,ifwi.arrowlake,ifwi.lunarlake,ifwi.meteorlake,ifwi.raptorlake,ifwi.rocketlake</t>
  </si>
  <si>
    <t>bios.raptorlake,ifwi.alderlake,ifwi.meteorlake,ifwi.raptorlake,ifwi.rocketlake</t>
  </si>
  <si>
    <t>This test will verfiy that the Active Management Technology (AMT) WebUI is accessible  during  sx cycles and with  ME idle timeout for 1 minutes</t>
  </si>
  <si>
    <t>ADL/RKL/JSL,IFWI_TEST_SUITE,MTL_Test_Suite,IFWI_SYNC,IFWI_COVERAGE_DELTA,RPLSGC1,RPLSGC2,ADL-P_4SDC2,RPL_S_MASTER,MTL_IFWI_BAT,ADL_SBGA_5GC,ADL_SBGA_3DC4,RPL-S_2SDC3,MTL_IFWI_CBV_PMC,MTL_IFWI_CBV_CSME,RPL-SBGA_5SC,,,MTLSDC1,MTLSDC2,LNLM3SDC2,MTLSGC1,MTLSDC1,MTL_IFWI_CBV_GBe,LNLM3SDC2,RPL-S_2SDC9,RPLS_SV1GC, RPLS_Win10GC,</t>
  </si>
  <si>
    <t>ifwi.alderlake,ifwi.arrowlake,ifwi.jasperlake,ifwi.lunarlake,ifwi.meteorlake,ifwi.raptorlake,ifwi.raptorlake_refresh,ifwi.rocketlake</t>
  </si>
  <si>
    <t>ifwi.alderlake,ifwi.jasperlake,ifwi.meteorlake,ifwi.raptorlake,ifwi.rocketlake</t>
  </si>
  <si>
    <t>bios.lunarlake,ifwi.alderlake,ifwi.arrowlake,ifwi.jasperlake,ifwi.lunarlake,ifwi.meteorlake,ifwi.raptorlake,ifwi.raptorlake_refresh,ifwi.rocketlake</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</si>
  <si>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</si>
  <si>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</si>
  <si>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</si>
  <si>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</si>
  <si>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</si>
  <si>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</si>
  <si>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</si>
  <si>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</si>
  <si>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</si>
  <si>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SV1DC2,RPLP_Win10DC2,RPL-P_3SDC3,RPL-P_2SDC4,RPL-P_PNP_GC,RPL-S_ 5SGC1,RPLS_Win10GC,RPLS_SV1GC,RPL-S_4SDC1,RPL-S_3SDC1,RPL-S_4SDC2,RPL-S_2SDC1,RPL-S_2SDC2,RPL-S_2SDC3,MTL_IFWI_BAT,ADL_SBGA_5GC,RPL-S_2SDC7,ADL-M_Sanity_IFWI_New,ADL_SBGA_3DC1,ADL_SBGA_3DC2,ADL_SBGA_3DC3,ADL_SBGA_3DC4,ADL_SBGA_3SDC1,MTL-M_5SGC1,MTL-M_4SDC1,MTL-M_4SDC2,MTL-M_3SDC3,MTL-M_2SDC4,MTL-M_2SDC5,MTL-M_2SDC6,RPL-SBGA_5SC,RPLHx_SV1GC,RPLHx_Win10GC,RPL-SBGA_3SC,RPL-SBGA_2SC1,RPL-SBGA_2SC2,MTLSDC1,MTLSDC4,MTLSDC5,,RPL-P_2SDC5,RPL_Hx-R-GC,RPL_Hx-R-DC1</t>
  </si>
  <si>
    <t>Verify Boot to OS from M.2 PCIe SSD (NVMe)</t>
  </si>
  <si>
    <t>fw.ifwi.pchc</t>
  </si>
  <si>
    <t>CSS-IVE-130466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</si>
  <si>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Y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</si>
  <si>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M.2 PCIe Gen3x2 and Gen3x4 NVMe,USB2.0,USB3.0</t>
  </si>
  <si>
    <t>BC-RQTBC-13072,IceLake-UCIS-1849
1209950978,220194390
BC-RQTBC-12762
RKL: 2206776646, 2206973285 ,2206874066, 2206973278, 2206874062,1405575002, 2206874069, 2206972878 
ADL: 1606530055</t>
  </si>
  <si>
    <t>Verify the data files copied are present on NVMe SSD</t>
  </si>
  <si>
    <t>ifwi.alderlake,ifwi.arrowlake,ifwi.lunarlake,ifwi.meteorlake,ifwi.raptorlake,ifwi.rocketlake</t>
  </si>
  <si>
    <t>ifwi.alderlake,ifwi.meteorlake,ifwi.raptorlake,ifwi.rocketlake</t>
  </si>
  <si>
    <t xml:space="preserve">Test is to check NVMe SSD data transfer at OS and EFI Shell </t>
  </si>
  <si>
    <t>C4_NA,ICL-ArchReview-PostSi,GLK_Win10S,TGL_PSS0.8C,UDL2.0_ATMS2.0,OBC-ICL-PCH-PCIe-IO-Storage_NVME,CML_DG1,RKL_U_ERB,RKL_S_ERB,RKL_S_PO_Phase3_IFWI,RKL_POE,ADL_S_ERB_PO,RKL_U_PO_Phase3_IFWI,ADL_PSS_1.0,IFWI_TEST_SUITE,IFWI_PO,IFWI_Review_Done,RKL_Native_PO,RKL_Xcomp_PO,Phase_2,ADL/RKL/JSL,CML_H_ADP_S_PO,COMMON_QRC_BAT,ADL_P_ERB_PO,ADL_P_ERB_BIOS_PO,Phase_3,MTL_PSS_0.5,MTL_Test_Suite,IFWI_SYNC,RPL_S_PSS_BASEAutomation_Inproduction,IFWI_FOC_BAT,ADL_N_IFWIIFWI_COVERAGE_DELTA,RPLSGC1,RPLSGC2,ADLMLP4x,ADL-P_5SGC1,ADL-P_5SGC2,MTL_IFWI_Sanity,ADL-M_5SGC1,ADL-M_3SDC1,ADL-M_2SDC1,RPL-Px_5SGC1,RPL-Px_4SDC1,RPL-Px_3SDC2,MTL_S_IFWI_PSS_0.5,RPL-P_3SDC2,RPL-S_2SDC4,RPL-S_ 5SGC1,RPL-S_4SDC1,RPL-S_4SDC2,RPL-S_2SDC2,RPL-S_2SDC3,RPL_S_IFWI_PO_Phase2,ADL_M_RVP2a,ADL_SBGA_5GC,RPL-P_3SDC3,ADL_SBGA_3SDC1,LNL_M_IFWI_PSS,RPL_Px_PO_P2,MTL-M/P_Pre-Si_In_ProductionMTL-M_5SGC1,MTL-M_4SDC1,MTL-M_4SDC2,MTL-M_3SDC3,MTL-M_2SDC4,MTL_IFWI_IAC_PCHC,RPL_SBGA_IFWI_PO_Phase2,MTL_IFWI_CBV_PCHC,MTL_IFWI_CBV_BIOS,MTL-S_Pre-Si_In_Production,LNL-M_Pre-Si_In_Production,ADL_N_IFWI_4SDC1,ADL_N_IFWI_2SDC1,ADL_N_IFWI_IEC_BIOS,ADL_N_IFWI_IEC_PCHC,MTL-P_5SGC1, MTL-P_4SDC1 ,MTL-P_4SDC2 ,MTL-P_3SDC3 ,MTL-P_3SDC4,RPL_P_PO_P2,RPL-Px_4SP2, RPL-Px_2SDC1,RPL-P_2SDC3,RPL-P_2SDC4,RPL-P_2SDC5,RPL-P_2SDC6,RPL-SBGA_3SC-2,MTL-P_IFWI_PO,MTLSGC1,MTLSDC1,MTLSDC3,MTLSDC4,MTLSDC6,LNLM5SGC,LNLM4SDC1,LNLM3SDC2,ARL_S_IFWI_0.5PSS,RPLS_SV1GC,RPLS_Win10GC,RPLS_SV1DCRPLP_SV1DC2,RPLP_Win10DC2</t>
  </si>
  <si>
    <t>Verify NVMe functionality across pre and Post Sx cycles</t>
  </si>
  <si>
    <t>CSS-IVE-130534</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</si>
  <si>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</si>
  <si>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M.2 PCIe Gen3x2 and Gen3x4 NVMe</t>
  </si>
  <si>
    <t>https://hsdes.intel.com/appstore/article/#/1604377479
RKL: 1405575002</t>
  </si>
  <si>
    <t>NVMe SSD connected over PCIe should work fine without any other pre and post Sx states</t>
  </si>
  <si>
    <t>Detection and functionality of NVMe SSD pre and post Sx cycles</t>
  </si>
  <si>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ADL_SBGA_5GC,RPL-P_3SDC3,ADL_SBGA_3SDC1,RPL_Px_PO_P3,MTL-M_5SGC1,MTL-M_4SDC2,MTL-M_2SDC6,RPL_SBGA_IFWI_PO_Phase3,MTL_IFWI_CBV_PMC,MTL_IFWI_CBV_PCHC,MTL_IFWI_CBV_BIOS,ADL_N_IFWI_4SDC1,ADL_N_IFWI_2SDC1,ADL_N_IFWI_IEC_BIOS,ADL_N_IFWI_IEC_PMC,ADL_N_IFWI_IEC_PCHC,MTL-P_5SGC1, MTL-P_4SDC1 ,MTL-P_4SDC2 ,MTL-P_3SDC3 ,MTL-P_3SDC4,RPL_P_PO_P3,RPL-Px_4SP2, RPL-Px_2SDC1,RPL-P_2SDC3,RPL-P_2SDC4,RPL-P_2SDC5,RPL-P_2SDC6,MTLSGC1,MTLSDC1,MTLSDC3,MTLSDC4,MTLSDC6,LNLM5SGC,LNLM4SDC1,LNLM3SDC2,RPLS_SV1GC,RPLS_Win10GC,RPLS_SV1DCRPLP_SV1DC2,RPLP_Win10DC2</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</si>
  <si>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</si>
  <si>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</si>
  <si>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</si>
  <si>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</si>
  <si>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</si>
  <si>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</si>
  <si>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</si>
  <si>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SV1GC,RPLP_Win10GC,RPL-P_4SDC1,RPLP_SV1DC1,RPLP_Win10DC1,RPL-P_3SDC2,RPLP_SV1DC2,RPLP_Win10DC2,RPL-P_2SDC4,RPL-S_ 5SGC1,RPLS_Win10GC,RPLS_SV1GC,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Hx_SV1GC,RPLHx_Win10GC,RPL-SBGA_4SC,RPL-SBGA_3SC,RPL-SBGA_2SC1,RPL-SBGA_2SC2,RPL-S_2SDC8,RPL-P_2SDC4,RPL-P_2SDC5,RPL-P_2SDC6,ARL_S_IFWI_0.5PSS,RPL_Hx-R-GC,RPL_Hx-R-DC1,RPL-S_2SDC9,RPL-P_DC7,RPL-SBGA_DC3</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</si>
  <si>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</si>
  <si>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</si>
  <si>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</si>
  <si>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</si>
  <si>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</si>
  <si>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</si>
  <si>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</si>
  <si>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</si>
  <si>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</si>
  <si>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5SGC1,RPL-S_4SDC1,RPL-S_2SDC9,RPL-S_4SDC2,RPL-S_3SDC1,RPL-S_2SDC1,RPL-S_2SDC2,RPL-S_2SDC3,MTL_IFWI_BAT,ADL_SBGA_5GC,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LNLM5SGC, LNLM3SDC2, LNLM2SDC7,LNLM4SDC1, LNLM3SDC3, LNLM3SDC4, LNLM3SDC5, LNLM2SDC6, LNLM2SDC7,RPL-P_DC7, RPL-SBGA_DC3,RPLP_SV1GC, RPLP_Win10GC, RPLP_SV1DC1, RPLP_Win10DC1,RPLP_SV1DC2,RPLP_Win10DC2,RPLS_SV1GC, RPLS_Win10GC,RPLS_SV1GC, RPLS_Win10GC, RPLS_SV1DC,RPLHx_SV1GC,RPLHx_Win10GC</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</si>
  <si>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</si>
  <si>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</si>
  <si>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</si>
  <si>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</si>
  <si>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</si>
  <si>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</si>
  <si>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Hx_SV1GC,RPLHx_Win10GC,RPL-SBGA_4SC,RPL-SBGA_3SC,RPL-SBGA_2SC1,RPL-SBGA_2SC2,RPL-S_2SDC8,RPL-P_2SDC4,RPL-P_2SDC5,RPL-P_2SDC6,ARL_S_IFWI_0.8PSS,RPL_Hx-R-GC,RPL_Hx-R-DC1,RPL-S_2SDC9,RPL-SBGA_DC3</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</si>
  <si>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</si>
  <si>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</si>
  <si>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</si>
  <si>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</si>
  <si>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</si>
  <si>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</si>
  <si>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</si>
  <si>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 RPL-S_ 5SGC1, RPL-S_4SDC1, RPL-S_4SDC2, RPL-S_3SDC1, RPL-S_2SDC1, RPL-S_2SDC2, RPL-S_2SDC3, RPL-S_2SDC7, RPL-S_2SDC8, RPL-S_2SDC9,RPL-SBGA_DC3,RPLS_SV1GC,RPLS_Win10GC,RPLS_SV1DC,RPLHx_SV1GC,RPLHx_Win10GC</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</si>
  <si>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</si>
  <si>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</si>
  <si>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</si>
  <si>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</si>
  <si>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</si>
  <si>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</si>
  <si>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Ensure that the system boots with all Bootguard profiles ifwi</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</si>
  <si>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</si>
  <si>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</si>
  <si>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</si>
  <si>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SV1GC,RPLP_Win10GC,RPL-P_4SDC1,RPLP_SV1DC1,RPLP_Win10DC1,RPL-P_2SDC3,RPL-P_3SDC2,RPLP_SV1DC2,RPLP_Win10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SV1GC,RPLS_Win10GC,RPLS_SV1DC,RPL-S_3SDC1,RPL-S_2SDC1,RPL-S_2SDC2,RPL-S_2SDC7,RPL-S_2SDC3,RPL-S_2SDC4,LNL_M_IFWI_PSS,MTL_IFWI_CBV_CSME,RPL-SBGA_5SC,RPL-SBGA_4SC,RPLHx_SV1GC,RPLHx_Win10GC,RPL-SBGA_3SC,RPL-SBGA_2SC1,RPL-SBGA_2SC2,ARL_S_IFWI_0.8PSS,RPL-SBGA_DC3</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</si>
  <si>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</si>
  <si>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</si>
  <si>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</si>
  <si>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</si>
  <si>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</si>
  <si>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</si>
  <si>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</si>
  <si>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</si>
  <si>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RPLS_SV1GC,RPLS_Win10GC,RPLS_SV1DC,RPLP_SV1GC,RPLP_Win10GC,RPLP_SV1DC1,RPLP_Win10DC1RPLP_SV1DC2,RPLP_Win10DC2</t>
  </si>
  <si>
    <t>Verify BIOS CSME HECI interaction check successful</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</si>
  <si>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</si>
  <si>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</si>
  <si>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</si>
  <si>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BIOS CSME HECI interaction check successful</t>
  </si>
  <si>
    <t>bios.lunarlake,ifwi.alderlake,ifwi.arrowlake,ifwi.jasperlake,ifwi.lunarlake,ifwi.meteorlake,ifwi.raptorlake,ifwi.rocketlake</t>
  </si>
  <si>
    <t>This test case is to verify BIOS CSME HECI interaction check successful</t>
  </si>
  <si>
    <t>TGL_BIOS_PO_P1,RKL_S_PO_Phase2_IFWI,RKL_U_PO_Phase2_IFWI,IFWI_TEST_SUITE,RPL-P_5SGC1,RPLP_SV1GC,RPLP_Win10GC,RPL-P_5SGC2,RPL-P_4SDC1,RPLP_SV1DC1,RPLP_Win10DC1,RPL-P_3SDC2,RPLP_SV1DC2,RPLP_Win10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SV1GC,RPLS_Win10GC,RPLS_SV1DC,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Hx_SV1GC,RPLHx_Win10GC,RPL-SBGA_DC3,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</si>
  <si>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</si>
  <si>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</si>
  <si>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</si>
  <si>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</si>
  <si>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</si>
  <si>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</si>
  <si>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</si>
  <si>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</si>
  <si>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</si>
  <si>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SV1GC,RPLP_Win10GC,RPL-P_4SDC1,RPLP_SV1DC1,RPLP_Win10DC1,RPL-P_2SDC3,RPL-P_3SDC2,RPLP_SV1DC2,RPLP_Win10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5SGC1,RPL-S_4SDC1,RPL-S_3SDC2,RPL-S_4SDC2,RPLS_SV1GC,RPLS_Win10GC,RPLS_SV1DC,RPL-S_3SDC1,RPL-S_2SDC1,RPL-S_2SDC2,RPL-S_2SDC7,RPL-S_2SDC3,RPL-S_2SDC4,MTL_IFWI_BAT,MTL_IFWI_CBV_DMU,MTL_IFWI_CBV_PUNIT,MTL_IFWI_CBV_CSME,ADL_N_IFWI_IEC_General,ADL_N_IFWI_IEC_Chipset_init</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</si>
  <si>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</si>
  <si>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</si>
  <si>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</si>
  <si>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</si>
  <si>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</si>
  <si>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</si>
  <si>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ifwi.alderlake,ifwi.arrowlake,ifwi.lunarlake,ifwi.meteorlake,ifwi.raptorlake,ifwi.raptorlake_refresh,ifwi.rocketlake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</si>
  <si>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</si>
  <si>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Hx_SV1GC,RPLHx_Win10GC,RPL-SBGA_4SC,RPL-SBGA_3SC,RPL-SBGA_2SC1,RPL-SBGA_2SC2,ARL_Px_IFWI_CI,RPL_Hx-R-GC,RPL_Hx-R-DC1,RPL-SBGA_DC3,MTL_IFWI_IAC_CSE</t>
  </si>
  <si>
    <t>fw.ifwi.bios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</si>
  <si>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</si>
  <si>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</si>
  <si>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</si>
  <si>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</si>
  <si>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</si>
  <si>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_IFWI_CBV_IUNIT,MTL IFWI_Payload_Platform-Val,RPL-SBGA_5SC,RPLHx_SV1GC,RPLHx_Win10GC,RPL-SBGA_4SC,RPL-SBGA_2SC1,RPL-SBGA_2SC2,RPL_Hx-R-GC,RPL_Hx-R-DC1,RPL-SBGA_DC3,MTL_IFWI_IAC_CSE</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</si>
  <si>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</si>
  <si>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</si>
  <si>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</si>
  <si>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</si>
  <si>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</si>
  <si>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</si>
  <si>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</si>
  <si>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</si>
  <si>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SV1GC,RPLP_Win10GC,RPL-P_5SGC2,RPL-P_4SDC1,RPLP_SV1DC1,RPLP_Win10DC1,RPL-P_3SDC2,RPLP_SV1DC2,RPLP_Win10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SV1GC,RPLS_Win10GC,RPLS_SV1DC,RPL-S_3SDC1,RPL-S_2SDC1,RPL-S_2SDC2,RPL-S_2SDC7,RPL-S_2SDC3,RPL-S_2SDC4,ADL_SBGA_3SDC1,RPL_Px_PO_P2,ADL-S_Post-Si_In_Production,RPL_SBGA_IFWI_PO_Phase2,ADL_N_IFWI_IEC_CSME,RPL_P_PO_P2,RPL-SBGA_5SC,RPL-SBGA_4SC,RPLHx_SV1GC,RPLHx_Win10GC,RPL-SBGA_DC3,RPL-SBGA_3SC</t>
  </si>
  <si>
    <t>Verify local user cannot enter MEBx settings to change Intel  Standard Manageability Configuration with Wired LAN, when Storage redirection is active</t>
  </si>
  <si>
    <t>CSS-IVE-131885</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</si>
  <si>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</si>
  <si>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LAN,MEBx</t>
  </si>
  <si>
    <t>BC-RQTBC-8351
ICL: BC-RQTBC-14590
TGL: BC-RQTBCTL-943
RKL: 2203203139</t>
  </si>
  <si>
    <t>SUT must be able to enter BIOS setup,Ctrl+P option should not be available</t>
  </si>
  <si>
    <t>bios.arrowlake,bios.lunarlake,bios.meteorlake,bios.raptorlake,bios.tigerlake,ifwi.alderlake,ifwi.arrowlake,ifwi.lunarlake,ifwi.meteorlake,ifwi.raptorlake,ifwi.rocketlake</t>
  </si>
  <si>
    <t>bios.meteorlake,bios.raptorlake,ifwi.alderlake,ifwi.meteorlake,ifwi.raptorlake,ifwi.rocketlake</t>
  </si>
  <si>
    <t>Negative</t>
  </si>
  <si>
    <t>This is a negative testcase. when Storage redirection is established SUT MEBx settings should be disabled during the POST stage. Hence SUT user cannot disable Storage redirection
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-p busreset -verbose -host SUT-IP -user admin -pass Admin@98"
In the SUT, Press F2 while booting, check for BIOS menu options
Expected result:
"Ctrl+P" ( MEBx setting ) should not be available</t>
  </si>
  <si>
    <t>CSE,CFL-PRDtoTC-Mapping,ICL-ArchReview-PostSi,BIOS_EXT_BAT,UDL2.0_ATMS2.0,IFWI_TEST_SUITE,ADL/RKL/JSL,Delta_IFWI_BIOS,RKL-S X2_(CML-S+CMP-H)_S102,RKL-S X2_(CML-S+CMP-H)_S62,MTL_Test_Suite,IFWI_SYNCIFWI_COVERAGE_DELTA,ADL-S_4SDC1,ADL-S_4SDC1,RPLSGC1,RPLSGC2,ADL-S_3SDC1,ADL_SBGA_5GC, ADL_SBGA_3DC4,RPL-S_4SDC1,RPL-S_2SDC9,ARL_S_MASTER,ARL_P_MASTER,RPL-S_3SDC1,RPL-S_2SDC3, RPL-S_2SDC3,MTL_IFWI_CBV_CSME,RPL-SBGA_5SC,MTL-P_5SGC1,LNLM3SDC2,MTLSGC1,MTLSDC1,MTL_IFWI_CBV_GBe,RPL_Hx-R-GC,MTL-P_4SDC2,MTL-P_3SDC3,MTL-P_3SDC4,MTL-P_2SDC6,RPL-P_5SGC1,RPL-P_3SDC2,RPL-P_2SDC3,MTLSDC2,LNLM5SGC,LNLM5SGC, LNLM3SDC2, LNLM2SDC7,RPL-P_DC7,RPLS_SV1GC, RPLS_Win10GC</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</si>
  <si>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</si>
  <si>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</si>
  <si>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</si>
  <si>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</si>
  <si>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</si>
  <si>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</si>
  <si>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</si>
  <si>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</si>
  <si>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</si>
  <si>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</si>
  <si>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</si>
  <si>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LNLM2SDC7,RPL-P_DC7, RPL-SBGA_DC3,RPLP_SV1GC, RPLP_Win10GC, RPLP_SV1DC1, RPLP_Win10DC1,RPLP_SV1DC2,RPLP_Win10DC2,RPLS_SV1GC, RPLS_Win10GC, RPLS_SV1DC,RPLS_SV1GC, RPLS_Win10GC, RPLS_SV1DC,RPLHx_SV1GC,RPLHx_Win10GC</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</si>
  <si>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</si>
  <si>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</si>
  <si>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</si>
  <si>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</si>
  <si>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</si>
  <si>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</si>
  <si>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</si>
  <si>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</si>
  <si>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</si>
  <si>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X2_(CML-S+CMP-H)_S62,MTL_Test_Suite,IFWI_SYNC,Automation_Inproduction,ADL_N_IFWIIFWI_COVERAGE_DELTA,RPLSGC1,RPLSGC2,ADLMLP4x,RPL_S_MASTER,RPL-S_5SGC1,RPL-S_4SDC1,RPL-S_2SDC9,RPL-S_3SDC1,RPL-S_2SDC1,RPL-S_2SDC2,RPL-S_2SDC3,RPL-S_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RPL-SBGA_2SC2,MTLSDC1,MTLSDC2,RPL_Hx-R-GC,MTLSDC4,MTL_IFWI_MEBx,RPL_Hx-R-GC,RPL_Hx-R-DC1,LNLM5SGC, LNLM3SDC2, LNLM2SDC7,LNLM5SGC, LNLM4SDC1, LNLM3SDC2, LNLM3SDC3, LNLM3SDC4, LNLM3SDC5, LNLM2SDC6, LNLM2SDC7,RPL-P_DC7, RPL-SBGA_DC3,RPLP_SV1GC, RPLP_Win10GC, RPLP_SV1DC1, RPLP_Win10DC1,RPLP_SV1DC2,RPLP_Win10DC2,RPLS_SV1GC, RPLS_Win10GC,RPLS_SV1GC, RPLS_Win10GC, RPLS_SV1DC,RPLHx_SV1GC,RPLHx_Win10GC</t>
  </si>
  <si>
    <t>Verify KVM session can be established</t>
  </si>
  <si>
    <t>CSS-IVE-131920</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</si>
  <si>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UY42_PO,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LP4x_ALPHA,ADL-P_ADP-LP_LP4x_BETA,ADL-P_ADP-LP_LP4x_PV,ADL-P_ADP-LP_L4X_PreAlpha,ADL-P_ADP-LP_DDR4_PreAlpha</t>
  </si>
  <si>
    <t>BC-RQTBC-8351, BC-RQTBC-12590,BC-RQTBC-12591
TGL: BC-RQTBCTL-879 
RKL: 2203202996,2203202993
ADL:2205034736,1607811121</t>
  </si>
  <si>
    <t>KVM session should be running without any errors.
SUT keyboard, video and mouse features should be accessible from the server</t>
  </si>
  <si>
    <t>bios.alderlake,bios.amberlake,bios.arrowlake,bios.cannonlake,bios.coffeelake,bios.cometlake,bios.kabylake,bios.kabylake_g,bios.kabylake_r,bios.kabylake_x,bios.lunarlake,bios.meteorlake,bios.raptorlake,bios.rocketlake,bios.skylake,bios.tigerlake,bios.whiskeylake,ifwi.alderlake,ifwi.arrowlake,ifwi.lunarlake,ifwi.meteorlake,ifwi.raptorlake,ifwi.rocketlake</t>
  </si>
  <si>
    <t>bios.lunarlake,bios.meteorlake,bios.raptorlake,ifwi.alderlake,ifwi.raptorlake,ifwi.rocketlake</t>
  </si>
  <si>
    <t xml:space="preserve">
KVM (Keyboard, Video, Mouse) is a ME redirecttion feature, where the SUT's Keyboard, Video and  Mouse  can be controlled from a remote machine.
This testcase also covers setup for Client and Host systems required as part of testcase execution for all other ME testcases
Please note in SKL, ME FW SKUs are no more recognized based on CS ME FW Size instead are referred to as Consumer or Corporate SKU's. ME Corporate SKU(5MB) ME Consumer SKU (1.5MB)
Ref: https://vthsd.intel.com/hsd/clientsw/default.aspx#dcn/default.aspx?dcn_id=2503429
Steps:
1.Open KVMControlApplication.exe from the server system and apply the settings as per the above setup steps
2.Set start Session to Redirection Port (default Port# ) ; Click "Start Session" to verify if display (Video)from SUT is accessible
3. Move the mouse and press any Keyboard key in the server; Verify if the SUT mouse and keyboard can be controlled from the server
Expected Result:
Server should be able to control SUT mouse and keyboard
 </t>
  </si>
  <si>
    <t>CSE,CFL-PRDtoTC-Mapping,BIOS_EXT_BAT,UDL2.0_ATMS2.0,TGL_IFWI_PO_P3,IFWI_TEST_SUITE,ADL/RKL/JSL,COMMON_QRC_BAT,Delta_IFWI_BIOS,RKL-S X2_(CML-S+CMP-H)_S102,RKL-S X2_(CML-S+CMP-H)_S62,MTL_Test_Suite,IFWI_SYNC,MTL_S_MASTER,RPL_S_MASTER,IFWI_FOC_BATIFWI_COVERAGE_DELTA,ADL-S_4SDC2,ADL-S_4SDC4,RPLSGC1,RPLSGC2,RPL-S_2SDC3,MTL_IFWI_Sanity,RKL_S_X1_4SDC,RKL_S_X1_2*2SDC,ADL-M_5SGC1,MTL_P_MASTER,MTL_M_MASTER,LNL_S_MASTER,LNL_P_MASTER,LNL_M_MASTER,MTL_N_MASTER,ADL-P_3SDC3,RPL_S_BackwardComp,NA_4_FHF,ADL_SBGA_5GC,ADL_SBGA_3DC4,RPL-S_4SDC1,RPL-S_2SDC9,RPL-S_3SDC1,ARL_P_MASTER,ARL_PX_MASTER,ARL_S_MASTER,TGL_NEW,IFWI_COVERAGE_DELTA,ADL_M_TS,ADLMLP4x,ADL-P_4SDC2,ADL-S_ 5SGC_1DPC,MTL_IFWI_QAC,MTL-M_5SGC1,MTL-M_3SDC3,MTL-M_2SDC4,MTL-M_2SDC5,MTL-M_2SDC6,MTL_IFWI_IAC_CSE,MTL_IFWI_CBV_ISH,MTL_IFWI_CBV_CSME,RPL-SBGA_5SC,MTL-P_5SGC1,MTL-P_3SDC4,MTL-P_2SDC6,RPL-P_5SGC1,RPL-P_2SDC3,RPL-P_3SDC2,MTL-P_IFWI_PO,MTLSDC1,MTLSDC2,RPL_Hx-R-GC,LNLM5SGC,LNLM3SDC2,LNLM5SGC,LNLM3SDC2,MTLSGC1,MTLSDC1,MTLSDC2,RPL_Hx-R-GC,MTL_IFWI_MEBx,LNLM5SGC, LNLM3SDC2, LNLM2SDC7,RPL-P_DC7, RPL-SBGA_DC3,RPLP_SV1GC, RPLP_Win10GC, RPLP_SV1DC1, RPLP_Win10DC1,RPLP_SV1DC2,RPLP_Win10DC2,RPLS_SV1GC, RPLS_Win10GC,RPLHx_SV1GC,RPLHx_Win10GC</t>
  </si>
  <si>
    <t>Verify Storage-Redirection Session over Wired LAN</t>
  </si>
  <si>
    <t>CSS-IVE-131921</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</si>
  <si>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</si>
  <si>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BC-RQTBC-8351
BC-RQTBC-12663
BC-RQTBC-14561
BC-RQTBC-14562
TGL: BC-RQTBCTL-914 BC-RQTBCTL-916 
RKL: 2203203155,2203203158,2203203105
ADL:2205036663</t>
  </si>
  <si>
    <t>Storage Redirection (USB-R) session can be established with the client successfully.</t>
  </si>
  <si>
    <t>bios.amberlake,bios.arrowlake,bios.coffeelake,bios.kabylake,bios.lunarlake,bios.meteorlake,bios.raptorlake,bios.rocketlake,bios.skylake,bios.tigerlake,bios.whiskeylake,ifwi.alderlake,ifwi.arrowlake,ifwi.lunarlake,ifwi.meteorlake,ifwi.raptorlake,ifwi.rocketlake</t>
  </si>
  <si>
    <t>Add the SUT IP Address from File menu and click ok,then Double click on the clent IP Address. Enter username:admin, password:Admin@98Tests the ME feature Storage-Redirection
The SUT should be flashed with 5MB ME.
(This testcase will not work with 1.5 MB ME)
Steps:
1.Run the IMRGUI.exe in the server machine
2.Add the SUT IP Address from File menu and click ok,then Double click on the clent IP Address. Enter username:admin, password:Admin@98
3.Start Storage Redirection Session (USB-R)
Expected Results:
USB-R Session should be opened successfully
 </t>
  </si>
  <si>
    <t>CSE,CFL-PRDtoTC-Mapping,BIOS_EXT_BAT,UDL2.0_ATMS2.0,IFWI_TEST_SUITE,ADL/RKL/JSL,COMMON_QRC_BAT,Delta_IFWI_BIOS,RKL-S X2_(CML-S+CMP-H)_S102,RKL-S X2_(CML-S+CMP-H)_S62,MTL_Test_Suite,IFWI_SYNC,MTL_S_MASTER,RPL_S_MASTER,RPL_P_MASTERIFWI_COVERAGE_DELTA,ADL-S_4SDC1,ADL-S_4SDC1,RPLSGC1,RPLSGC2,RKL_S_X1_4SDC,RKL_S_X1_2*2SDC,NA_4_FHF,ADL_SBGA_5GC, ADL_SBGA_3DC4,RPL-S_4SDC1,RPL-S_2SDC9,ARL_PX_MASTER,ARL_S_MASTER,TGL_NEW,IFWI_COVERAGE_DELTA,ADL_M_TS,ADLMLP4x,ADL-P_4SDC2,ADL-P_3SDC3,MTL_IFWI_CBV_CSME,MTL-P_5SGC1,RPL-SBGA_5SC,MTLSDC1,LNLM3SDC2,MTLSGC1,MTLSDC1,MTL_IFWI_CBV_GBe,RPL_Hx-R-GC,LNLM5SGC,  LNLM2SDC7,RPLS_SV1GC, RPLS_Win10GC</t>
  </si>
  <si>
    <t>Verify user is prompted for a new password and can"t use a non-strong password</t>
  </si>
  <si>
    <t>CSS-IVE-131922</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</si>
  <si>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</si>
  <si>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BC-RQTBC-12658
BC-RQTBC-14557
BC-RQTBC-14555
TGL: BC-RQTBCTL-911,BC-RQTBCTL-909
RKL: 2203203082,2203203110,2203203138</t>
  </si>
  <si>
    <t>User should be promoted for password change to enter MEBx settings and Non-Strong Password should not be accepted by MEBx OROM.</t>
  </si>
  <si>
    <t>bios.alderlake,bios.arrowlake,bios.lunarlake,bios.meteorlake,bios.raptorlake,bios.rocketlake,bios.tigerlake,ifwi.alderlake,ifwi.arrowlake,ifwi.lunarlake,ifwi.meteorlake,ifwi.raptorlake,ifwi.rocketlake</t>
  </si>
  <si>
    <t>bios.lunarlake,bios.meteorlake,bios.raptorlake,ifwi.alderlake,ifwi.meteorlake,ifwi.raptorlake,ifwi.rocketlake</t>
  </si>
  <si>
    <t>This test will verify if user will be prompted for a new password during the first time MEBx login. User cannot successfully use a non-strong password . Ex simple passwords like admin, admin@  etc should not be accepted
 </t>
  </si>
  <si>
    <t>CSE,CFL-PRDtoTC-Mapping,UDL2.0_ATMS2.0,RKL_PSS0.5,TGL_PSS_IN_PRODUCTION,IFWI_TEST_SUITE,ADL/RKL/JSL,Delta_IFWI_BIOS,RKL-S X2_(CML-S+CMP-H)_S102,RKL-S X2_(CML-S+CMP-H)_S62,MTL_Test_Suite,IFWI_SYNC,MTL_S_MASTER,RPL_S_MASTER,RPL_S_BACKWARDCOMP,RPL_P_MASTERIFWI_COVERAGE_DELTA,ADL-S_4SDC2,ADL-S_4SDC4,ADL_M_TS,ADLMLP4x,ADL-P_5SGC1,RKL_S_X1_4SDC,RKL_S_X1_2*2SDC,ADL-M_5SGC1,ADL_SBGA_5GC,ADL_SBGA_3DC4,RPL-S_4SDC1,RPL-S_2SDC9,RPL-S_3SDC1,RPL-S_2SDC3,ARL_S_MASTER,ARL_P_MASTER,ARL_PX_MASTER,ADL-S_ 5SGC_1DPC,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</si>
  <si>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Local FW Updates option is available in MEBx /BIOS Setup</t>
  </si>
  <si>
    <t>CSS-IVE-131927</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</si>
  <si>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JSLP_POR_20H1_PreAlpha,JSLP_POR_20H2_Beta,JSLP_POR_20H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4_PreAlpha</t>
  </si>
  <si>
    <t>BC-RQTBC-8351
BC-RQTBC-12661
BC-RQTBC-14558
TGL: BC-RQTBCTL-912 ,BC-RQTBCTL-1213
RKL:BC-RQTBCTL-1213
CML:BC-RQTBC-16910 
RKL:2203202880, 2203203082,2203203151
JSLP:2203202880</t>
  </si>
  <si>
    <t>Local FW Updates option is available in MEBx</t>
  </si>
  <si>
    <t>Intel® ME Firmware Local Update shall provide the capability to allow or prevent Local Firmware Update. Local Firmware Update can be also protected by MEBx password.</t>
  </si>
  <si>
    <t>CSE,CFL-PRDtoTC-Mapping,UDL2.0_ATMS2.0,CML_Delta_From_WHL,IFWI_TEST_SUITE,Delta_IFWI_BIOS,RKL-S X2_(CML-S+CMP-H)_S102,RKL-S X2_(CML-S+CMP-H)_S62,MTL_Test_Suite,IFWI_SYNC,MTL_S_MASTER,RPL_S_MASTER,RPL_P_MASTERIFWI_COVERAGE_DELTA,ADL-S_4SDC1,ADL-S_4SDC2,ADL-S_4SDC4,RPLSGC1,RPLSGC2,ADLMLP4x,ADL-P_5SGC1,ADL-M_5SGC1,ADL-P_4SDC2,ADL-P_3SDC3,ADL_SBGA_5GC,ADL_SBGA_3DC4,RPL-S_4SDC1,RPL-S_2SDC9,RPL-S_3SDC1,RPL-S_2SDC3,ARL_S_MASTER,ARL_PX_MASTER,ADL-S_Post-Si_In_Production,MTL-M_5SGC1,MTL-M_3SDC3,MTL-M_2SDC4,MTL-M_2SDC5,MTL-M_2SDC6,MTL_IFWI_CBV_CSME,MTL_IFWI_CBV_BIOS,RPL-SBGA_5SC,MTL-P_5SGC1,MTL-P_3SDC4,MTL-P_2SDC6,,RPL-P_5SGC1,RPL-P_2SDC3,,RPL-P_3SDC2,,,ARL_Px_IFWI_CI,MTLSDC1,MTLSDC2,RPL_Hx-R-GC,LNLM5SGC,LNLM3SDC2,MTLSGC1,MTLSDC1,MTLSDC2,RPL_Hx-R-GC,MTL_IFWI_MEBx,LNLM5SGC, LNLM3SDC2, LNLM2SDC7,RPL-P_DC7, RPL-SBGA_DC3,RPLP_SV1GC, RPLP_Win10GC, RPLP_SV1DC1, RPLP_Win10DC1,RPLP_SV1DC2,RPLP_Win10DC2,RPLS_SV1GC, RPLS_Win10GC,RPLHx_SV1GC,RPLHx_Win10GC</t>
  </si>
  <si>
    <t>Verify user can set values for IPV4 Address and Subnet Mask Address</t>
  </si>
  <si>
    <t>CSS-IVE-131933</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</si>
  <si>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</si>
  <si>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RKL:2203203082</t>
  </si>
  <si>
    <t>User should be able to set static IP and Subnet Mask successfully in MEBx setup.</t>
  </si>
  <si>
    <t>The IPV4 and subnet mask settings are part of MEBX network configuration
 </t>
  </si>
  <si>
    <t>CSE,UDL2.0_ATMS2.0,OBC-CNL-PCH-CSME-Manageability-MEBx,OBC-CFL-PCH-CSME-Manageability-MEBx,OBC-ICL-PCH-CSME-Manageability-MEBx,OBC-TGL-PCH-CSME-Manageability-MEBx,IFWI_TEST_SUITE,ADL/RKL/JSL,COMMON_QRC_BAT,Delta_IFWI_BIOS,RKL-S X2_(CML-S+CMP-H)_S102,RKL-S X2_(CML-S+CMP-H)_S62,MTL_Test_Suite,IFWI_COVERAGE_DELTA,RPLSGC1,RPLSGC2,IFWI_SYNC,RPL_S_MASTER,ADLMLP4x,ADL-M_5SGC1,RPL-S_4SDC1,RPL-S_2SDC9,RPL-S_3SDC2,RPL-S_2SDC3,ADL_SBGA_5GC,ADL_SBGA_3DC4,LNL_M-MASTER,MTL_IFWI_CBV_CSME,RPL-SBGA_5SC,MTLSDC1,MTLSDC2,RPL_Hx-R-GC,LNLM5SGC,LNLM3SDC2,MTLSGC1,MTLSDC1,MTLSDC2,RPL_Hx-R-GC,MTL_IFWI_MEBx,LNLM5SGC, LNLM3SDC2, LNLM2SDC7,RPL-P_DC7, RPL-SBGA_DC3,RPLP_SV1GC, RPLP_Win10GC, RPLP_SV1DC1, RPLP_Win10DC1,RPLP_SV1DC2,RPLP_Win10DC2,RPLS_SV1GC, RPLS_Win10GC,RPLHx_SV1GC,RPLHx_Win10GC</t>
  </si>
  <si>
    <t>Verify if user can Save MEBx settings and exit MEBx successfully</t>
  </si>
  <si>
    <t>CSS-IVE-131934</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</si>
  <si>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</si>
  <si>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User must be able to Save and Exit MEBx successfully.</t>
  </si>
  <si>
    <t>bios.amberlake,bios.arrowlake,bios.kabylake,bios.raptorlake,bios.rocketlake,bios.skylake,bios.tigerlake,ifwi.alderlake,ifwi.arrowlake,ifwi.lunarlake,ifwi.meteorlake,ifwi.raptorlake,ifwi.rocketlake</t>
  </si>
  <si>
    <t>When BIOS detects 5MB/Corporate ME FW SKU then it shall launch MEBx</t>
  </si>
  <si>
    <t>CSE,UDL2.0_ATMS2.0,OBC-CNL-PCH-CSME-Manageability-MEBx,OBC-CFL-PCH-CSME-Manageability-MEBx,OBC-ICL-PCH-CSME-Manageability-MEBx,OBC-TGL-PCH-CSME-Manageability-MEBx,RKL_PSS0.5,TGL_PSS_IN_PRODUCTION,IFWI_TEST_SUITE,ADL/RKL/JSL,COMMON_QRC_BAT,Delta_IFWI_BIOS,RKL-S X2_(CML-S+CMP-H)_S102,RKL-S X2_(CML-S+CMP-H)_S62,MTL_Test_Suite,IFWI_SYNC,IFWI_COVERAGE_DELTA,RPLSGC1,RPLSGC2,ADL_M_TS,ADLMLP4x,ADL-P_5SGC1, RKL_S_X1_4SDC,RKL_S_X1_2*2SDC,ADL-M_5SGC1,RPL-S_4SDC1,RPL-S_2SDC9,RPL-S_3SDC1,RPL-S_2SDC3,ADL_SBGA_5GC, ADL_SBGA_3DC4,MTL-M_5SGC1,MTL-M_3SDC3,MTL-M_2SDC4,MTL-M_2SDC5,MTL-M_2SDC6,
RPL-S_2SDC7,MTL_IFWI_CBV_CSME,RPL-SBGA_5SC,,RPL-P_5SGC1,RPL-P_2SDC3,,RPL-P_3SDC2,,,MTLSDC1,MTLSDC2,RPL_Hx-R-GC,LNLM5SGC,LNLM3SDC2,MTLSGC1,MTLSDC1,MTLSDC2,RPL_Hx-R-GC,MTL_IFWI_MEBx,LNLM5SGC,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</si>
  <si>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Storage Redirection can be successfully enabled and disabled</t>
  </si>
  <si>
    <t>CSS-IVE-131939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</si>
  <si>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</si>
  <si>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BC-RQTBC-12652
TGL: BC-RQTBCTL-886
RKL: 2203203087,2203203082</t>
  </si>
  <si>
    <t>Storage Redirection option could be enabled/disabled</t>
  </si>
  <si>
    <t>bios.alderlake,bios.arrowlake,bios.lunarlake,bios.meteorlake,bios.raptorlake,bios.tigerlake,ifwi.alderlake,ifwi.arrowlake,ifwi.lunarlake,ifwi.meteorlake,ifwi.raptorlake,ifwi.rocketlake</t>
  </si>
  <si>
    <t>bios.lunarlake,bios.raptorlake,ifwi.alderlake,ifwi.meteorlake,ifwi.raptorlake,ifwi.rocketlake</t>
  </si>
  <si>
    <t>This test will verify Storage Redirection (USB-R) can be successfully enabled and disabled</t>
  </si>
  <si>
    <t>CSE,CFL-PRDtoTC-Mapping,UDL2.0_ATMS2.0,IFWI_TEST_SUITE,ADL/RKL/JSL,Delta_IFWI_BIOS,RKL-S X2_(CML-S+CMP-H)_S102,RKL-S X2_(CML-S+CMP-H)_S62,MTL_Test_Suite,IFWI_SYNC,RPL_S_MASTER,RPL_S_BACKWARDCOMPIFWI_COVERAGE_DELTA,ADL-S_4SDC2,ADL-S_4SDC4,RPLSGC1,RPLSGC2,ADL-P_5SGC1,ADL-M_5SGC1,ADL_SBGA_5GC,ADL_SBGA_3DC4,RPL-S_4SDC1,RPL-S_2SDC9,RPL-S_3SDC1,RPL-S_2SDC3,ARL_PX_MASTER,ARL_S_MASTER,ADL-S_ 5SGC_1DPC,NA_4_FHF,MTL-M_5SGC1,MTL-M_3SDC3,MTL-M_2SDC4,MTL-M_2SDC5,MTL-M_2SDC6,MTL_IFWI_CBV_CSME,RPL-SBGA_5SC,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</si>
  <si>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SUT completes ten S3 and S4 cycles successfully with ME connection established</t>
  </si>
  <si>
    <t>CSS-IVE-131948</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</si>
  <si>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</si>
  <si>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MEBx,S-states</t>
  </si>
  <si>
    <t>BC-RQTBC-8351</t>
  </si>
  <si>
    <t>SUT should complete ten S3 and S4 cycles successfully with KVM session established to client</t>
  </si>
  <si>
    <t>The BIOS must complete specified number of stress ACPI Sleep (S1, S3, S4 &amp; S5) cycles.  See Target field below for number of cycles per milestone.
Testing is conducted as follows:
S0 -&gt; S1 -&gt; S0  for the # of cycles below
S0 -&gt; S3 -&gt; S0  for the # of cycles below
S0 -&gt; S4 -&gt; S0  for the # of cycles below
S0 -&gt; S5 -&gt; S0  for the # of cycles below
NOTE: S2 is NOT supported in client platforms</t>
  </si>
  <si>
    <t>CSE,UDL2.0_ATMS2.0,OBC-CNL-PCH-CSME-Manageability-MEBx,OBC-CFL-PCH-CSME-Manageability-MEBx,OBC-ICL-PCH-CSME-Manageability-MEBx,OBC-TGL-PCH-CSME-Manageability-MEBx,IFWI_TEST_SUITE,ADL/RKL/JSL,RKL-S X2_(CML-S+CMP-H)_S102,RKL-S X2_(CML-S+CMP-H)_S62,MTL_Test_Suite,IFWI_SYNC,IFWI_COVERAGE_DELTA,RPLSGC1,RPLSGC2,ADL-P_5SGC1,RPL-S_4SDC1,RPL-S_2SDC9,RPL-S_3SDC2,RPL-S_2SDC3,ADL_SBGA_5GC, ADL_SBGA_3DC4,MTL_IFWI_CBV_ISH,MTL_IFWI_CBV_CSME,RPL-SBGA_5SC,MTLSDC1,MTLSDC2,LNLM5SGC,LNLM3SDC2,MTLSGC1,MTLSDC1,MTLSDC2,MTL_IFWI_MEBx,RPL_Hx-R-GC,LNLM5SGC, LNLM3SDC2, LNLM2SDC7,RPL-P_DC7, RPL-SBGA_DC3,RPLP_SV1GC, RPLP_Win10GC, RPLP_SV1DC1, RPLP_Win10DC1,RPLP_SV1DC2,RPLP_Win10DC2,RPLS_SV1GC, RPLS_Win10GC,RPLHx_SV1GC,RPLHx_Win10GC</t>
  </si>
  <si>
    <t>Verify SUT could be connected remotely to a server using WebUI</t>
  </si>
  <si>
    <t>CSS-IVE-131949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</si>
  <si>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</si>
  <si>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MEBx,Power Btn/HID,S-states</t>
  </si>
  <si>
    <t>BC-RQTBC-8351
BC-RQTBC-14581
TGL: BC-RQTBCTL-934
RKL: 2203203124
ADL:2205196749,2202738406</t>
  </si>
  <si>
    <t>Server should be able to use remote control options in WebUI to control SUT</t>
  </si>
  <si>
    <t>MEBx shall provide an option to start remote configuration. If configuration is not activated, Remote Configuration cannot occur.</t>
  </si>
  <si>
    <t>CSE,CFL-PRDtoTC-Mapping,BIOS_EXT_BAT,UDL2.0_ATMS2.0,IFWI_TEST_SUITE,ADL/RKL/JSL,Delta_IFWI_BIOS,RKL-S X2_(CML-S+CMP-H)_S102,RKL-S X2_(CML-S+CMP-H)_S62,MTL_Test_Suite,IFWI_SYNC,MTL_S_MASTER,RPL_S_MASTER,RPL_P_MASTERIFWI_COVERAGE_DELTA,ADL-S_4SDC1,ADL-S_4SDC2,ADL-S_4SDC4,RPLSGC1,RPLSGC2,ADL-M_5SGC1,ADL_SBGA_5GC, ADL_SBGA_3DC4,RPL-S_4SDC1,RPL-S_2SDC9,RPL-S_3SDC1,RPL-S_2SDC3,ARL_S_MASTER,ARL_PX_MASTER,MTL-M_5SGC1,MTL-M_3SDC3,MTL-M_2SDC4,MTL-M_2SDC5,MTL-M_2SDC6,MTL_IFWI_CBV_CSME,RPL-SBGA_5SC,MTL-P_5SGC1,MTL-P_3SDC4,MTL-P_2SDC6,,RPL-P_5SGC1,RPL-P_2SDC3,,RPL-P_3SDC2,,,RPL_SBGA_PO_P3,MTL-P_IFWI_PO,MTLSDC1,MTLSDC2,RPL_Hx-R-GC,LNLM5SGC,LNLM3SDC2,MTLSGC1,MTLSDC1,MTLSDC2,RPL_Hx-R-GC,MTL_IFWI_MEBx,LNLM5SGC, LNLM3SDC2, LNLM2SDC7,RPL-P_DC7, RPL-SBGA_DC3,RPLP_SV1GC, RPLP_Win10GC, RPLP_SV1DC1, RPLP_Win10DC1,RPLP_SV1DC2,RPLP_Win10DC2,RPLS_SV1GC, RPLS_Win10GC,RPLHx_SV1GC,RPLHx_Win10GC</t>
  </si>
  <si>
    <t>Verify option "ME Unconfig on RTC Clear State" under PCH-FW Configuration</t>
  </si>
  <si>
    <t>CSS-IVE-131956</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</si>
  <si>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POE,RKL_S61_TGPH_Native_DDR4_RS6_Alpha,RKL_S61_TGPH_Native_DDR4_POE,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4_PreAlpha</t>
  </si>
  <si>
    <t>MEBx,Power Btn/HID,RTC</t>
  </si>
  <si>
    <t>BC-RQTBC-16987</t>
  </si>
  <si>
    <t>MEBX should popup for MEBX password and AMT settings should not be retained after  RTC clear if "ME Unconfig on RTC Clear State" is set to Enabled in BIOS.                                                                                                                                                                                                                                MEBX should popup for MEBX password(Enter the previously created password) and AMT settings should  be retained after  RTC clear if "ME Unconfig on RTC Clear State" is set to Disabled in BIOS.</t>
  </si>
  <si>
    <t>Intention of the test case is to verify that "ME Unconfig on RTC Clear State" option present under PCH-FW Configuration</t>
  </si>
  <si>
    <t>CSE,UDL2.0_ATMS2.0,OBC-CNL-PCH-CSME-Manageability-MEBx,OBC-CFL-PCH-CSME-Manageability-MEBx,OBC-ICL-PCH-CSME-Manageability-MEBx,OBC-TGL-PCH-CSME-Manageability-MEBx,CML_Delta_From_WHL,RKL-S X2_(CML-S+CMP-H)_S102,RKL-S X2_(CML-S+CMP-H)_S62,MTL_Test_Suite,IFWI_SYNC,IFWI_TEST_SUITEIFWI_COVERAGE_DELTA,RPLSGC1,RPLSGC2,ADL_M_TS,ADLMLP4x,ADL-P_5SGC1,ADL-M_5SGC1,RPL-S_4SDC1,RPL-S_2SDC9,RPL-S_3SDC2,RPL-S_2SDC3,ADL_SBGA_5GC,ADL_SBGA_3DC4,MTL_IFWI_CBV_CSME,MTL_IFWI_CBV_PCHC,RPL-SBGA_5SC,MTLSDC1,MTLSDC2,RPL_Hx-R-GC,MTL_PSS_1.0,LNLM5SGC,LNLM3SDC2,MTLSGC1,MTLSDC1,MTLSDC2,RPL_Hx-R-GC,MTL_S_PSS_1.0,MTL_IFWI_MEBx,LNLM5SGC, LNLM3SDC2, LNLM2SDC7,RPL-P_DC7, RPL-SBGA_DC3,RPLP_SV1GC, RPLP_Win10GC, RPLP_SV1DC1, RPLP_Win10DC1,RPLP_SV1DC2,RPLP_Win10DC2,RPLS_SV1GC, RPLS_Win10GC,RPLHx_SV1GC,RPLHx_Win10GC,MTL_S_PSS_1.1</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</si>
  <si>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</si>
  <si>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</si>
  <si>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</si>
  <si>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</si>
  <si>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</si>
  <si>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</si>
  <si>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</si>
  <si>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RPLS_Win10GC,RPLS_SV1GC, RPLS_Win10GC, RPLS_SV1DC,RPLHx_SV1GC,RPLHx_Win10GC</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</si>
  <si>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</si>
  <si>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</si>
  <si>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</si>
  <si>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</si>
  <si>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RPLS_SV1DC,MTL-P_S3NA</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</si>
  <si>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</si>
  <si>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</si>
  <si>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</si>
  <si>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</si>
  <si>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</si>
  <si>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</si>
  <si>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</si>
  <si>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</si>
  <si>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LNLM2SDC7,LNL_M_PSS0.8,RPL-P_DC7, RPL-SBGA_DC3,RPLP_SV1GC, RPLP_Win10GC, RPLP_SV1DC1, RPLP_Win10DC1,RPLP_SV1DC2,RPLP_Win10DC2,RPLS_SV1GC, RPLS_Win10GC, RPLS_SV1DC,RPLHx_SV1GC,RPLHx_Win10GC</t>
  </si>
  <si>
    <t>ME state enable/disable in OS</t>
  </si>
  <si>
    <t>CSS-IVE-131963</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</si>
  <si>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</si>
  <si>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CSE/TXE,CSE-BIOS HECI</t>
  </si>
  <si>
    <t>Ensure : we can enable and disable for ME through OS level</t>
  </si>
  <si>
    <t>ME  state should be enable and disable in the OS level </t>
  </si>
  <si>
    <t>CSE,ICL_PSS_BAT_NEW,BIOS_EXT_BAT,InProdATMS1.0_03March2018,PSE 1.0,OBC-CNL-PCH-CSME-Manageability-MEBx,OBC-CFL-PCH-CSME-Manageability-MEBx,OBC-ICL-PCH-CSME-Manageability-MEBx,OBC-TGL-PCH-CSME-Manageability-MEBx,KBLR_ATMS1.0_Automated_TCs,IFWI_TEST_SUITE,ADL/RKL/JSL,RKL-S X2_(CML-S+CMP-H)_S102,RKL-S X2_(CML-S+CMP-H)_S62,MTL_Test_Suite,IFWI_SYNC,IFWI_COVERAGE_DELTA,RPLSGC1,RPLSGC2,ADLMLP4x,ADL-P_5SGC1,ADL-M_5SGC1,ADL-P_2SDC1,ADL-P_2SDC4,ADL-P_3SDC3,RPL-Px_5SGC1, RPL-Px_3SDC1,RPL_S_MASTER,RPL-S_3SDC1,RPL-S_ 5SGC1,RPL-S_4SDC1,RPL-S_2SDC9,RPL-S_3SDC1,RPL-S_2SDC1,RPL-S_2SDC2,RPL-S_2SDC3,MTL_IFWI_BAT,ADL_SBGA_5GC, ADL_SBGA_3DC4,RPL-S_3SDC2,MTL_IFWI_CBV_CSME,RPL-SBGA_5SC,MTLSDC1,MTLSDC2,RPL_Hx-R-GC,MTLSGC1,MTLSDC1,MTLSDC2,RPL_Hx-R-GC,MTL_IFWI_MEBx,LNLM2SDC7,LNLM5SGC, LNLM4SDC1, LNLM3SDC2, LNLM3SDC3, LNLM3SDC4, LNLM3SDC5, LNLM2SDC6, LNLM2SDC7,RPL-P_DC7, RPL-SBGA_DC3,RPLP_SV1GC, RPLP_Win10GC, RPLP_SV1DC1, RPLP_Win10DC1,RPLP_SV1DC2,RPLP_Win10DC2,RPLS_SV1GC, RPLS_Win10GC,RPLHx_SV1GC,RPLHx_Win10GC</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</si>
  <si>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</si>
  <si>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</si>
  <si>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</si>
  <si>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</si>
  <si>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</si>
  <si>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</si>
  <si>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</si>
  <si>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</si>
  <si>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</si>
  <si>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</si>
  <si>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</si>
  <si>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USB device should be functional pre and post cycle</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</si>
  <si>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</si>
  <si>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LNLM2SDC7,ARL_S_IFWI_0.8PSS,MTL_S_IFWI_PSS_PCH-phy_Payload,RPLS_SV1GC,RPLS_Win10GC,RPLS_SV1DC,RPLP_SV1GC,RPLP_Win10GC,RPLP_SV1DC1,RPLP_Win10DC1RPLP_SV1DC2,RPLP_Win10DC2</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</si>
  <si>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</si>
  <si>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</si>
  <si>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</si>
  <si>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</si>
  <si>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</si>
  <si>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LNLM2SDC7,ARL_S_IFWI_0.8PSS,MTL_S_IFWI_PSS_PCH-phy_Payload,RPLS_SV1GC,RPLS_Win10GC,RPLS_SV1DC,RPLP_SV1GC,RPLP_Win10GC,RPLP_SV1DC1,RPLP_Win10DC1RPLP_SV1DC2,RPLP_Win10DC2</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</si>
  <si>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</si>
  <si>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</si>
  <si>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</si>
  <si>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BC-RQTBC-13209</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</si>
  <si>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</si>
  <si>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SV1GC,RPLP_Win10GC,RPL-P_5SGC2,RPL-P_4SDC1,RPLP_SV1DC1,RPLP_Win10DC1,RPL-P_3SDC2,RPLP_SV1DC2,RPLP_Win10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SV1GC,RPLS_Win10GC,RPLS_SV1DC,RPL-S_3SDC1,RPL-S_2SDC1,RPL-S_2SDC2,RPL-S_2SDC7,RPL-S_2SDC3,RPL-S_2SDC4,ADL_SBGA_3SDC1,RPL_Px_PO_P2,ADL-S_Post-Si_In_Production,RPL_SBGA_IFWI_PO_Phase2,MTL_IFWI_CBV_PMC,RPL_P_PO_P2,RPL-S_Post-Si_In_Production,RPL-SBGA_5SC,RPL-SBGA_4SC,RPLHx_SV1GC,RPLHx_Win10GC,RPL-SBGA_DC3,RPL-SBGA_3SC,MTLSGC1, MTLSDC4,MTLSDC2,MTLSDC1,MTLSDC5,MTLSDC3</t>
  </si>
  <si>
    <t>Verify SD Card plug and play connected to PCIe slot post Sx cycle</t>
  </si>
  <si>
    <t>CSS-IVE-132161</t>
  </si>
  <si>
    <t>AML_5W_Y22_ROW_PV,AMLR_Y42_PV_RS6,CFL_H62_RS2_PV,CFL_H62_RS3_PV,CFL_H62_RS4_PV,CFL_H62_RS5_PV,CFL_H82_RS5_PV,CFL_H82_RS6_PV,CFL_KBPH_S62_RS3_PV,CFL_KBPH_S82_RS6_PV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H81_RS4_PV,TGL_H81_19H2_RS6_POE,TGL_H81_19H2_RS6_PreAlpha,TGL_U42_RS4_PV,TGL_Y42_RS4_PV,TGL_Z0_(TGPLP-A0)_RS4_PPOExit,WHL_U42_Corp_PV,WHL_U42_PV,WHL_U43e_Corp_PV,TGL_U42_RS6_Alpha,TGL_U42_RS6_Beta,TGL_U42_RS6_PV,TGL_Y42_RS6_Alpha,TGL_Y42_RS6_Beta,TGL_Y42_RS6_PV,AML_Y42_Win10X_PV</t>
  </si>
  <si>
    <t>SDIO,SDXC,S-states</t>
  </si>
  <si>
    <t>BC-RQTBC-13810,BC-RQTBC-13405</t>
  </si>
  <si>
    <t>SD Card functionality should be consistent after plug and playing 5 times pre and post Sx cycle</t>
  </si>
  <si>
    <t>Intention of the testcase is to verify PCIe SD card functionality</t>
  </si>
  <si>
    <t>GraCom,UDL2.0_ATMS2.0,OBC-CNL-PCH-SDIO-Storage-Sdcard,OBC-CFL-PCH-SDIO-Storage-Sdcard,OBC-ICL-PCH-SDIO-Storage-Sdcard,OBC-TGL-PCH-SDIO-Storage-SDCard,CML_DG1,IFWI_TEST_SUITE,ADL/RKL/JSL,MTL_Test_Suite,IFWI_SYNC,ADL_N_IFWIIFWI_COVERAGE_DELTA,RPL_S_MASTER,RPL-Px_5SGC1,RPL-P_5SGC1,RPL-S_ 5SGC1,MTL-M_5SGC1,MTL-M_4SDC1,MTL-M_2SDC4,MTL-M_2SDC5,MTL-M_2SDC6,MTL_IFWI_CBV_PMC,MTL IFWI_Payload_Platform-Val,ADL_N_IFWI_5SGC1,ADL_N_IFWI_4SDC1,ADL_N_IFWI_3SDC1,ADL_N_IFWI_2SDC2,ADL_N_IFWI_2SDC3,ADL_N_IFWI_IEC_PMC,RPL-Px_4SP2,LNLM5SGC,LNLM3SDC2,RPLS_SV1GC,RPLS_Win10GC,RPLP_SV1GC,RPLP_Win10GC</t>
  </si>
  <si>
    <t>Verify PCIe SD Card data transfer pre and post Sx cycle</t>
  </si>
  <si>
    <t>CSS-IVE-132173</t>
  </si>
  <si>
    <t>SD Card functionality should be consistent pre and post cycle</t>
  </si>
  <si>
    <t>GraCom,GLK_Win10S,UDL_2.0,UDL_ATMS2.0,UDL2.0_ATMS2.0,OBC-CNL-PCH-SDIO-Storage-Sdcard,OBC-CFL-PCH-SDIO-Storage-Sdcard,OBC-ICL-PCH-SDIO-Storage-Sdcard,OBC-TGL-PCH-SDIO-Storage-SDCard,CML_DG1,IFWI_TEST_SUITE,ADL/RKL/JSL,MTL_Test_Suite,IFWI_SYNC,ADL_N_IFWIIFWI_COVERAGE_DELTA,RPL_S_MASTER,RPL-Px_5SGC1,RPL-P_5SGC1,RPL-S_ 5SGC1, ADL_SBGA_5GC,MTL-M_5SGC1,MTL-M_4SDC1,MTL-M_2SDC4,MTL-M_2SDC5,MTL-M_2SDC6,MTL_IFWI_CBV_PMC,MTL IFWI_Payload_Platform-Val,ADL_N_IFWI_5SGC1,ADL_N_IFWI_4SDC1,ADL_N_IFWI_3SDC1,ADL_N_IFWI_2SDC2,ADL_N_IFWI_2SDC3,ADL_N_IFWI_IEC_PMC,RPL-Px_4SP2,MTLSGC1,MTLSDC1,MTLSDC2,MTLSDC5,MTLSDC6,LNLM5SGC,LNLM3SDC2,RPLS_SV1GC,RPLS_Win10GC,RPLP_SV1GC,RPLP_Win10GC</t>
  </si>
  <si>
    <t>Verify Audio recording and Playback over 3.5mm-Jack-Headset (via HD-A)</t>
  </si>
  <si>
    <t>CSS-IVE-132185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</si>
  <si>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</si>
  <si>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IceLake-UCIS-2148(Rev2.3)
TGL HSD-ES ID 220195230
TGL HSD-ES ID 220194369
TGL HSD ES ID:220194373
TGL HSD ES ID:220195238
JSL+:1604590079
ADL FR: 1408256996, 1604590079, 1604590045, 1604590060
RKL FR: 1209950229
MTL FR: 16011326950 , 16011326958</t>
  </si>
  <si>
    <t>Ensure that the audio recording and voice/'audio file' plays in headphones without any issue</t>
  </si>
  <si>
    <t>Intention of the testcase is to verify 3.5 mm Jack headset functionality over HDA codec</t>
  </si>
  <si>
    <t>GraCom,GLK-FW-PO,ICL-FW-PSS0.5,L5_milestone_only,GLK-RS3-10_IFWI,BIOS_BAT_QRC,ICL_BAT_NEW,BIOS_EXT_BAT,UDL2.0_ATMS2.0,TGL_ERB_PO,OBC-CNL-PCH-AVS-Audio-HDA_Headphone,OBC-CFL-PCH-AVS-Audio-HDA_Headphone,OBC-ICL-PCH-AVS-Audio-HDA_Headphone,OBC-TGL-PCH-AVS-Audio-HDA_Headphone,CML_BIOS_Sanity_CSME12.xx,TGL_H_PSS_BIOS_BAT,rkl_cml_s62,ADL_PSS_1.0,ADL_PSS_1.05,IFWI_TEST_SUITE,RKL_Native_PO,RKL_Xcomp_PO,ADL_pss_0.8_NA,ADL/RKL/JSL,CML_H_ADP_S_PO,COMMON_QRC_BAT,Phase_3,MTL_Test_Suite,MTL_PSS_0.8,MTL_PSS_1.1IFWI_SYNC,Automation_Inproduction,IFWI_FOC_BAT,ADL_N_IFWI,IFWI_COVERAGE_DELTA,RPLSGC1,RPLSGC2,ADLMLP4x,ADL-M_5SGC1,ADL-M_3SDC2,ADL-M_2SDC1,RPL-Px_5SGC1,MTL_S_IFWI_PSS_0.8,RPL-S_ 5SGC1,RPLS_Win10GC,RPLS_SV1GC,RPL-S_4SDC1,RPL-S_2SDC2,RPL-S_2SDC3,RPL_S_IFWI_PO_Phase3,MTL_IFWI_BAT,ADL_M_RVP2a,ADL_SBGA_5GC,ADL_SBGA_3DC3,ADL_SBGA_3DC4,ADL-P_5SGC2,ADL-P_4SDC1,ADL-P_3SDC1,ADL-P_3SDC2,ADL-P_2SDC1,ADL-P_2SDC2,ADL-P_2SDC3,ADL-P_2SDC5,ADL-P_3SDC_5SUT,ADL_N_5SGC1,ADL_N_3SDC1,ADL_N_2SDC,ADL_N_2SDC2,ADL_N_2SDC3,ADL-N_DT_Regulatory,ADL-N_Mobile_Regulatory,RPL-P_5SGC1,RPLP_SV1GC,RPLP_Win10GC,RPL-P_PNP_GC,LNL_M_IFWI_PSS,RPL_Px_PO_P3,MTL_IFWI_QAC,MTL-M_5SGC1,MTL-M_3SDC3,MTL_IFWI_IAC_ACE ROM EXT,RPL_SBGA_IFWI_PO_Phase3,MTL_IFWI_CBV_ACE FW,ADL_N_IFWI_5SGC1,ADL_N_IFWI_4SDC1,ADL_N_IFWI_3SDC1,ADL_N_IFWI_2SDC2,ADL_N_IFWI_2SDC3,RPL_P_PO_P3,RPL-SBGA_5SC,RPLHx_SV1GC,RPLHx_Win10GC,RPL-S_2SDC8,RPL-Px_2SDC1,ARL_S_IFWI_0.8PSS,,RPL-Px_2SDC1,RPL_Hx-R-GC,RPL_Hx-R-DC1</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</si>
  <si>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</si>
  <si>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</si>
  <si>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</si>
  <si>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</si>
  <si>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</si>
  <si>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</si>
  <si>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</si>
  <si>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</si>
  <si>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</si>
  <si>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</si>
  <si>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</si>
  <si>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</si>
  <si>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</si>
  <si>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USB device should get enumerated on hot plugging pre and post cycle</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</si>
  <si>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</si>
  <si>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</si>
  <si>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</si>
  <si>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</si>
  <si>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</si>
  <si>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</si>
  <si>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</si>
  <si>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</si>
  <si>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FW,MTL_IFWI_CBV_PMC,ADL_N_IFWI_IEC_PMC,RPL-SBGA_5SC,RPLHx_SV1GC,RPLHx_Win10GC,RPL-SBGA_4SC,RPL-SBGA_3SC,RPL-SBGA_2SC1,RPL-SBGA_2SC2,RPL-S_Post-Si_In_Production,RPL-Px_4SP2,RPL-Px_2SDC1,ARL_S_IFWI_0.8PSS,ADL_N_IFWI_5SGC1, MTLSDC4,RPL_Hx-R-GC,RPL_Hx-R-DC1,RPL-SBGA_DC3</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</si>
  <si>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</si>
  <si>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</si>
  <si>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</si>
  <si>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</si>
  <si>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</si>
  <si>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</si>
  <si>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</si>
  <si>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</si>
  <si>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</si>
  <si>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</si>
  <si>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</si>
  <si>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</si>
  <si>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</si>
  <si>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</si>
  <si>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</si>
  <si>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</si>
  <si>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</si>
  <si>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</si>
  <si>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</si>
  <si>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</si>
  <si>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RPL-Px_2SDC1,RPL-P_2SDC3,RPL-P_2SDC4,MTLSGC1,MTLSDC1,MTLSDC2,MTLSDC3,MTLSDC4,MTLSDC5,MTLSDC6,LNLM5SGC,LNLM3SDC2,LNLM3SDC4,LNLM3SDC5,LNLM2SDC6,LNLM2SDC7,RPLS_SV1GC,RPLS_Win10GC,RPLS_SV1DC,RPLP_SV1GC,RPLP_Win10GC,RPLP_SV1DC1,RPLP_Win10DC1RPLP_SV1DC2,RPLP_Win10DC2</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</si>
  <si>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</si>
  <si>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</si>
  <si>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</si>
  <si>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</si>
  <si>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</si>
  <si>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</si>
  <si>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Hx_SV1GC,RPLHx_Win10GC,RPL-SBGA_4SC,RPL-SBGA_3SC,RPL-SBGA_2SC1,RPL-SBGA_2SC2,RPL-P_2SDC3,RPL-P_2SDC5,RPL-P_2SDC6,RPL-Px_4SP2,RPL-Px_2SDC1,ARL_S_IFWI_0.8PSS,MTL_S_IFWI_ACE_Payload,RPL_Hx-R-GC,RPL_Hx-R-DC1,RPL-SBGA_DC3</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</si>
  <si>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</si>
  <si>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</si>
  <si>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</si>
  <si>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</si>
  <si>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</si>
  <si>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Hx_SV1GC,RPLHx_Win10GC,RPL-SBGA_4SC,RPL-SBGA_3SC,RPL-SBGA_2SC1,RPL-SBGA_2SC2,RPL-S_2SDC8,RPL-P_2SDC3,RPL-P_2SDC5,RPL-P_2SDC6,ARL_S_IFWI_0.8PSS,RPL_Hx-R-GC,RPL_Hx-R-DC1,RPL-SBGA_DC3</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</si>
  <si>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</si>
  <si>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</si>
  <si>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</si>
  <si>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Standby),S0ix-states,USB/XHCI ports</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</si>
  <si>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</si>
  <si>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</si>
  <si>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LNLM2SDC7,RPLS_SV1GC,RPLS_Win10GC,RPLS_SV1DC,RPLP_SV1GC,RPLP_Win10GC,RPLP_SV1DC1,RPLP_Win10DC1RPLP_SV1DC2,RPLP_Win10DC2</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</si>
  <si>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</si>
  <si>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</si>
  <si>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</si>
  <si>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Standby),S0ix-states,USB/XHCI ports,USB2.0</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</si>
  <si>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</si>
  <si>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</si>
  <si>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LNLM2SDC7,RPLS_SV1GC,RPLS_Win10GC,RPLS_SV1DC,RPLP_SV1GC,RPLP_Win10GC,RPLP_SV1DC1,RPLP_Win10DC1RPLP_SV1DC2,RPLP_Win10DC2</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</si>
  <si>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</si>
  <si>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</si>
  <si>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</si>
  <si>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</si>
  <si>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</si>
  <si>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</si>
  <si>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SV1DC1,RPLP_Win10DC1,RPL-P_3SDC2,RPLP_SV1DC2,RPLP_Win10DC2,RPL-P_2SDC4,RPL-S_ 5SGC1,RPLS_Win10GC,RPLS_SV1GC,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Hx_SV1GC,RPLHx_Win10GC,RPL-SBGA_4SC,RPL-SBGA_2SC1,RPL-SBGA_2SC2,RPL-Px_4SP2,RPL-Px_2SDC1,RPL_Hx-R-GC,RPL_Hx-R-DC1,RPL-SBGA_DC3</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</si>
  <si>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</si>
  <si>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</si>
  <si>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</si>
  <si>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</si>
  <si>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</si>
  <si>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</si>
  <si>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</si>
  <si>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 ,RPL_S_IFWI_PO_Phase3,ADL_SBGA_5GC,ADL-M_5SGC1,ADL-M_3SDC2,ADL-M_2SDC2, , ,LNL_M_IFWI_PSS,RPL_Px_PO_P3,MTL_IFWI_QAC,RPL_SBGA_IFWI_PO_Phase3, LNLM5SGC, LNLM4SDC1, LNLM3SDC3, LNLM3SDC4, LNLM3SDC5, LNLM2SDC6, LNLM2SDC7,RPL-S_ 5SGC1, RPL-S_4SDC1, RPL-S_4SDC2, RPL-S_3SDC1, RPL-S_2SDC2, RPL-S_2SDC7, RPL-S_2SDC8, RPL-S_2SDC9,RPL-SBGA_DC3,RPL-SBGA_5SC,RPL-SBGA_4SC,RPLS_SV1GC,RPLS_Win10GC,RPLS_SV1DC,RPLHx_SV1GC,RPLHx_Win10GC,RPLP_SV1GC,RPLP_Win10GC,RPLP_SV1DC1,RPLP_Win10DC1,RPLP_SV1DC2,RPLP_Win10DC2</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</si>
  <si>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</si>
  <si>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</si>
  <si>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</si>
  <si>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</si>
  <si>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</si>
  <si>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</si>
  <si>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</si>
  <si>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RPL-S_2SDC9,RPL-SBGA_DC3,RPLS_SV1GC,RPLS_Win10GC,RPLS_SV1DC,RPLHx_SV1GC,RPLHx_Win10GC,RPLP_SV1GC,RPLP_Win10GC,RPLP_SV1DC1,RPLP_Win10DC1,RPLP_SV1DC2,RPLP_Win10DC2</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</si>
  <si>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</si>
  <si>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</si>
  <si>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</si>
  <si>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</si>
  <si>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</si>
  <si>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</si>
  <si>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</si>
  <si>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</si>
  <si>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</si>
  <si>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</si>
  <si>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</si>
  <si>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</si>
  <si>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</si>
  <si>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</si>
  <si>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</si>
  <si>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</si>
  <si>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</si>
  <si>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RPL-S_2SDC9,RPL-SBGA_DC3,RPLS_SV1GC,RPLS_Win10GC,RPLS_SV1DC,RPLHx_SV1GC,RPLHx_Win10GC,RPLP_SV1GC,RPLP_Win10GC,RPLP_SV1DC1,RPLP_Win10DC1,RPLP_SV1DC2,RPLP_Win10DC2</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</si>
  <si>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</si>
  <si>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</si>
  <si>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</si>
  <si>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BIOS_PSIRT_QSR_Coverage,CSE/TXE</t>
  </si>
  <si>
    <t>BC-RQTBC-9860
Mandatory IFWI scenarios related to CSME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</si>
  <si>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</si>
  <si>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</si>
  <si>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2SDC9,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RPL_Hx-R-GC,MTLSDC4,ARL_S_IFWI_0.8PSS,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</si>
  <si>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</si>
  <si>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</si>
  <si>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</si>
  <si>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</si>
  <si>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</si>
  <si>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</si>
  <si>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</si>
  <si>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</si>
  <si>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2SDC9,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</si>
  <si>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</si>
  <si>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</si>
  <si>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</si>
  <si>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</si>
  <si>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</si>
  <si>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</si>
  <si>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</si>
  <si>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SV1DC1,RPLP_Win10DC1,RPL-P_3SDC2,RPLP_SV1DC2,RPLP_Win10DC2,RPL-P_2SDC4,RPL-S_ 5SGC1,RPLS_Win10GC,RPLS_SV1GC,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IFWI_Payload_Platform-Val,RPL_Px_PO_New_P2,RPL-SBGA_4SC,RPL-SBGA_3SC,RPL-SBGA_2SC1,RPL-SBGA_2SC2,MTLSGC1,MTLSDC1,MTLSDC2,MTLSDC4,MTLSDC5,RPL-P_5SGC1,RPLP_SV1GC,RPLP_Win10GC,RPL_Hx-R-GC,RPL_Hx-R-DC1,RPL-P_DC7,RPL-SBGA_DC3,MTL_IFWI_CBV_CSME</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</si>
  <si>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</si>
  <si>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</si>
  <si>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</si>
  <si>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</si>
  <si>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</si>
  <si>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</si>
  <si>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</si>
  <si>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SV1GC,RPLP_Win10GC,RPL-P_5SGC2,RPL-P_4SDC1,RPLP_SV1DC1,RPLP_Win10DC1,RPL-P_3SDC2,RPLP_SV1DC2,RPLP_Win10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5SGC1,RPL-S_4SDC1,RPL-S_3SDC2,RPL-S_4SDC2,RPLS_SV1GC,RPLS_Win10GC,RPLS_SV1DC,RPL-S_3SDC1,RPL-S_2SDC1,RPL-S_2SDC2,RPL-S_2SDC7,RPL-S_2SDC3,RPL-S_2SDC4,ADL_SBGA_3SDC1,RPL_Px_PO_P2,RPL_SBGA_IFWI_PO_Phase2,MTL_IFWI_CBV_PCHC,MTL IFWI_Payload_Platform-Val,RPL_P_PO_P2,RPL-SBGA_5SC,RPL-SBGA_4SC,RPLHx_SV1GC,RPLHx_Win10GC,RPL-SBGA_DC3,RPL-SBGA_3SC,MTLSGC1, MTLSDC4,MTLSDC2,MTLSDC1,MTLSDC5,MTLSDC3</t>
  </si>
  <si>
    <t>Verify booting configuration as MAF Flash sharing mode from EDK shell</t>
  </si>
  <si>
    <t>CSS-IVE-132830</t>
  </si>
  <si>
    <t>ADL-S_ADP-S_SODIMM_DDR5_1DPC_Alpha,ADL-S_ADP-S_UDIMM_DDR5_1DPC_PreAlpha,CML_S62_CMPH_DDR4_RS6_SR20_Beta,CML_S62_CMPH_DDR4_RS6_SR20_POE,CML_S62_CMPH_DDR4_RS7_SR20_PV,CML_S62_CMPV_DDR4_RS6_SR20_Beta,CML_S62_CMPV_DDR4_RS6_SR20_POE,CML_S62_CMPV_DDR4_RS7_SR20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</si>
  <si>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BC-RQTBC-13960
BC-RQTBC-16836 
ICL RCR for eSPI BIOS option: https://hsdes.intel.com/appstore/article/#/1605967710 
TGL RCR for eSPI BIOS option: 1607207415 , 1607167339</t>
  </si>
  <si>
    <t>Able to get the SAF flash sharing mode configuration details from EDK shell</t>
  </si>
  <si>
    <t>Testcase is to Verify booting configuration as MAF Flash sharing mode from EDK shell</t>
  </si>
  <si>
    <t>rkl_cml_s62,ADL/RKL/JSL,IFWI_TEST_SUITE,RPL-P_5SGC1,RPLP_SV1GC,RPLP_Win10GC,ADL_Arch_Phase 2,MTL_Test_Suite,IFWI_SYNC,ADL_N_IFWI_5SGC1,ADL_N_IFWI_4SDC1,,ADL_N_IFWI_2SDC1,ADL_N_IFWI_2SDC2,,RPL-S_5SGC1,,RPL-S_2SDC2,RPL-S_2SDC7,RPL-S_2SDC1,RPL-S_3SDC1,ADL_SBGA_5GC,Automation_Inproduction,ADL_N_IFWIIFWI_COVERAGE_DELTA,RPLSGC2,RPLSGC1,ADLMLP4x,ADL-P_5SGC1,ADL-M_5SGC1,ADL-M_3SDC2,ADL-M_2SDC1,RPL-S_ 5SGC1,,,RPL-S_4SDC2,RPLS_SV1GC,RPLS_Win10GC,RPLS_SV1DC,RPL-S_3SDC1,RPL-S_2SDC1,RPL-S_2SDC2,RPL-S_2SDC7,,RPL-S_2SDC4,ADL_M_RVP2a,ADL_SBGA_3SDC1,ADL_N_IFWI_IEC_CSME,MTLSGC1, MTLSDC4,MTLSDC2,</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</si>
  <si>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</si>
  <si>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</si>
  <si>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</si>
  <si>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</si>
  <si>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</si>
  <si>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</si>
  <si>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</si>
  <si>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ADL/RKL/JSL,IFWI_TEST_SUITE,RPL-P_5SGC1,RPLP_SV1GC,RPLP_Win10GC,RPL-P_5SGC2,RPL-P_4SDC1,RPLP_SV1DC1,RPLP_Win10DC1,RPL-P_3SDC2,RPLP_SV1DC2,RPLP_Win10DC2,RPL-P_2SDC3,ADL_Arch_Phase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5SGC1,RPL-S_4SDC1,RPL-S_3SDC2,RPL-S_4SDC2,RPLS_SV1GC,RPLS_Win10GC,RPLS_SV1DC,RPL-S_3SDC1,RPL-S_2SDC1,RPL-S_2SDC2,RPL-S_2SDC7,RPL-S_2SDC3,RPL-S_2SDC4,MTL_IFWI_FV,ADL_SBGA_3SDC1,MTL IFWI_Payload_Platform-Val,RPL-SBGA_5SC,RPL-SBGA_4SC,RPLHx_SV1GC,RPLHx_Win10GC,RPL-SBGA_DC3,RPL-SBGA_3SC,RPL-SBGA_2SC1,RPL-SBGA_2SC2,MTLSGC1, MTLSDC4,MTLSDC2,MTLSDC1,MTLSDC5,MTLSDC3</t>
  </si>
  <si>
    <t>Verify NVMe-SSD detection in Bios connected to Add-on-card connected over M.2 Gen4 Slot</t>
  </si>
  <si>
    <t>CSS-IVE-133849</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</si>
  <si>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</si>
  <si>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M.2 PCIe Gen3x2 and Gen3x4 NVMe,M.2 PCIe Gen4,M.2 SATA,PCIe-Gen4</t>
  </si>
  <si>
    <t>PCIe Gen4 Coverage</t>
  </si>
  <si>
    <t>NVMe connected to add-on-card connected over the M.2 Gen4 slot should be detected.</t>
  </si>
  <si>
    <t>verify the NVMe detection on add-on-card connected over M.2 CPU PCIe Gen4 slot in BIOS </t>
  </si>
  <si>
    <t>IFWI_TEST_SUITE,ADL/RKL/JSL,COMMON_QRC_BAT,MTL_Test_Suite,IFWI_SYNC,ADL_N_IFWIIFWI_COVERAGE_DELTA,RPLSGC1,RPLSGC2,ADLMLP4x,ADL-P_5SGC1,ADL-P_5SGC2,,RPL-P_3SDC2,RPL-S_2SDC4,RPL-S_ 5SGC1, RPL-S_4SDC1, RPL-S_4SDC2, RPL-S_2SDC2, RPL-S_2SDC3, ADL_SBGA_5GC,RPL-P_3SDC3,MTL-M_5SGC1,MTL-M_4SDC2,MTL-M_2SDC6,MTL_IFWI_CBV_SPHY,ADL_N_IFWI_4SDC1,ADL_N_IFWI_2SDC1,ADL_N_IFWI_IEC_PCHC,MTL-P_5SGC1, MTL-P_4SDC1 ,MTL-P_4SDC2 ,MTL-P_3SDC3 ,MTL-P_3SDC4,RPL-P_2SDC3,RPL-P_2SDC4,RPL-P_2SDC5,RPL-P_2SDC6,MTLSGC1,MTLSDC1,MTLSDC3,MTLSDC4,MTLSDC6,LNLM5SGC,LNLM4SDC1,LNLM3SDC2,RPLS_SV1GC,RPLS_Win10GC,RPLS_SV1DCRPLP_SV1DC2,RPLP_Win10DC2</t>
  </si>
  <si>
    <t>Verify Ports enablement with USB4 Storage connected and disconnected</t>
  </si>
  <si>
    <t>Not Evaluated</t>
  </si>
  <si>
    <t>fw.ifwi.iom,fw.ifwi.nphy,fw.ifwi.pmc,fw.ifwi.sphy,fw.ifwi.tbt</t>
  </si>
  <si>
    <t>CSS-IVE-69482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</si>
  <si>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NL_H82_PV,CNL_U22_PV,CNL_Y22_PV,GLK_B0_RS3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42_PV,KBL_U21_PV,KBL_U22_PV,KBL_U23e_PV,KBL_Y22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H81_RS4_PV,TGL_H81_19H2_RS6_PreAlpha,TGL_Simics_VP_RS2_PSS1.0,TGL_Simics_VP_RS2_PSS1.1,TGL_Simics_VP_RS4_PSS1.0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</si>
  <si>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Firmware should load and ports should enable after connecting USB4 device to TBT port </t>
  </si>
  <si>
    <t>ifwi.arrowlake,ifwi.lunarlake,ifwi.meteorlake,ifwi.raptorlake,ifwi.raptorlake_refresh</t>
  </si>
  <si>
    <t>ifwi.meteorlake,ifwi.raptorlake</t>
  </si>
  <si>
    <t xml:space="preserve">This Test case is to verify firmware loading , Ports enablement by connecting and disconnecting USB4 device 
</t>
  </si>
  <si>
    <t>IFWI_FOC_BAT,MTL_IFWI_PSS_EXTENDED,IFWI_SYNC,IFWI_TEST_SUITE,IFWI_Coverage_Delta,RPL_P_MASTER,RPL_S_MASTER,RPL-S_ 5SGC1,RPL-S_4SDC1,RPL-P_5SGC1,RPL-P_5SGC2,RPL-P_4SDC1,RPL-P_3SDC2,RPL-P_2SDC3,MTL_IFWI_BA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Test_Suite,CQN_DASHBOARD,ADL-P_5SGC1,ADL-P_5SGC2,MTL_P_MASTER,MTL_M_MASTER,MTL_S_MASTER,ADL-M_5SGC1,ADL-M_2SDC2,ADL-M_3SDC1,ADL-M_3SDC2,ADL-M_2SDC1,ADL-P_4SDC2,ADL_N_PO_Phase2,RPL-Px_5SGC1,RPL-Px_3SDC1,ADL_N_REV0,ADL-N_REV1,MTL_HFPGA_TCSS,ADL_SBGA_5GC,RPL-SBGA_5SC,RPL-S_5SGC1,RPL-S_4SDC2,RPL-S_2SDC3,RPL-S_4SDC2,RPL-S_2SDC4,LNL_M_IFWI_PSS,MTL_IFWI_IAC_IOM,MTL_IFWI_CBV_TBT,MTL_IFWI_CBV_EC,MTL-P_5SGC1,MTL-P_4SDC1,MTL-P_4SDC2,MTL-P_3SDC3,MTL-P_3SDC4,MTL-P_2SDC5,MTL-P_2SDC6,RPL-P_2SDC5,RPL-P_2SDC6,ARL_S_IFWI_0.8PSS,MTLSGC1,MTLSGC1,MTLSDC1,MTLSDC2,MTLSDC3,MTLSDC4,MTLSDC2,MTLSDC3,MTLSDC4,MTLSDC1,RPL_Hx-R-GC,RPL_Hx-R-DC1,RPL_Hx-R-GC,RPL_Hx-R-DC1,RPL_Hx-R-GC,RPL_Hx-R-DC1,LNLM2SDC7,LNLM2SDC7,RPL-S_2SDC9,RPLS_SV1GC,RPLS_Win10GC,RPLS_SV1DC,RPLP_SV1GC,RPLP_Win10GC,RPLP_SV1DC1,RPLP_Win10DC1,RPLP_SV1DC2,RPLP_Win10DC2</t>
  </si>
  <si>
    <t>Verify that BIOS displays MEBx options with Intel AMT enabled IFWI</t>
  </si>
  <si>
    <t>CSS-IVE-145659</t>
  </si>
  <si>
    <t>BIOS_Integrated_MEBX,vPRO</t>
  </si>
  <si>
    <t>Test case is created based on the new implementation for MEBx feature.</t>
  </si>
  <si>
    <t>AMT configured IFWI should reflect correct MEBX options in BIOS setup page</t>
  </si>
  <si>
    <t>bios.alderlake,bios.arrowlake,bios.lunarlake,bios.meteorlake,bios.raptorlake,ifwi.alderlake,ifwi.arrowlake,ifwi.lunarlake,ifwi.meteorlake,ifwi.raptorlake</t>
  </si>
  <si>
    <t>bios.lunarlake,bios.raptorlake,ifwi.alderlake,ifwi.meteorlake,ifwi.raptorlake</t>
  </si>
  <si>
    <t>FIT (FW integration and configuration Tool)</t>
  </si>
  <si>
    <t>This test case will verify if MEBx options will be available in BIOS setup page only with AMT configured IFWI </t>
  </si>
  <si>
    <t>MTL_S_MASTER,MTL_P_MASTER,MTL_M_MASTER,RPL_S_MASTER,RPL_S_BACKWARDCOMP,IFWI_TEST_SUITE,IFWI_Coverage_Delta,ADL_M_MASTER,ADL-M_5SGC1,ADL-M_3SDC2,RPL-S_2SDC3,LNL_S_MASTER,LNL_P_MASTER,LNL_M_MASTER,NA_4_FHF,ADL_SBGA_5GC,ADL_SBGA_3DC4,RPL-S_4SDC1,RPL-S_2SDC9,RPL-S_3SDC1,UTR_SYNC,LNL_M_PSS0.8,RPL_P_MASTER,RPL_M_MASTER,ADL-S_4SDC2,ADL-S_4SDC4,RPL-SBGA_5SC,ARL_PX_MASTER,ARL_S_MASTER,ADL-S_ 5SGC_1DPC,MTL-M_5SGC1,MTL-M_3SDC3,MTL-M_2SDC4,MTL-M_2SDC5,MTL-M_2SDC6,MTL_IFWI_CBV_CSME,MTL-P_5SGC1,MTL-P_3SDC4,MTL-P_2SDC6,,RPL-P_5SGC1,RPL-P_2SDC3,,RPL-P_3SDC2,,,MTLSDC1,MTLSDC2,RPL_Hx-R-GC,LNLM5SGC,LNLM3SDC2,MTLSGC1,MTLSDC1,MTLSDC2,RPL_Hx-R-GC,MTL_IFWI_MEBx,LNLM5SGC, LNLM3SDC2, LNLM2SDC7,RPL-P_DC7, RPL-SBGA_DC3,RPLP_SV1GC, RPLP_Win10GC, RPLP_SV1DC1, RPLP_Win10DC1,RPLP_SV1DC2,RPLP_Win10DC2,RPLS_SV1GC, RPLS_Win10GC,RPLHx_SV1GC,RPLHx_Win10GC</t>
  </si>
  <si>
    <t>Verify if KVM session can be established with KVM redirection enabled IFWI</t>
  </si>
  <si>
    <t>CSS-IVE-104839</t>
  </si>
  <si>
    <t>CFL_H62_RS2_PV,KBL_U21_PV</t>
  </si>
  <si>
    <t>New test case implemented based on the new feature for KVM</t>
  </si>
  <si>
    <t>KVM  session and storage redirection session should be established</t>
  </si>
  <si>
    <t>ifwi.alderlake,ifwi.arrowlake,ifwi.lunarlake,ifwi.meteorlake,ifwi.raptorlake,ifwi.tigerlake</t>
  </si>
  <si>
    <t>This test will verify that Keyboard Video Mouse (KVM) session and storage redirection can be successfully established with KVM redirection IFWI</t>
  </si>
  <si>
    <t>IFWI_TEST_SUITE,IFWI_Coverage_Delta,RPL-S_4SDC1,RPL-S_2SDC9,RPL-S_3SDC2,RPL-S_2SDC3,MTL_IFWI_CBV_ISH,MTL_IFWI_CBV_CSME,RPL-SBGA_5SC,MTLSDC1,MTLSDC2,RPL_Hx-R-GC,MTLSGC1,MTLSDC1,MTLSDC2,RPL_Hx-R-GC,MTL_IFWI_AMT,LNLM5SGC, LNLM3SDC2, LNLM2SDC7,RPL-P_DC7, RPL-SBGA_DC3,RPLP_SV1GC, RPLP_Win10GC, RPLP_SV1DC1, RPLP_Win10DC1,RPLP_SV1DC2,RPLP_Win10DC2,RPLS_SV1GC, RPLS_Win10GC,RPLHx_SV1GC,RPLHx_Win10GC</t>
  </si>
  <si>
    <t>Verify that KVM session can not be established with KVM redirection disabled IFWI</t>
  </si>
  <si>
    <t>KVM  session and storage redirection session should not be established</t>
  </si>
  <si>
    <t>ifwi.alderlake,ifwi.arrowlake,ifwi.lunarlake,ifwi.meteorlake,ifwi.raptorlake</t>
  </si>
  <si>
    <t>This test will verify that Keyboard Video Mouse (KVM) session and storage redirection session can not be successfully established with KVM redirection disabled IFWI</t>
  </si>
  <si>
    <t>IFWI_TEST_SUITE,IFWI_Coverage_Delta,ADL-S_4SDC1,ADL-S_4SDC2,ADL-S_3SDC1,RPL-S_4SDC1,RPL-S_2SDC9,RPL-S_3SDC2,RPL-S_2SDC3, ADL_SBGA_5GC, ADL_SBGA_3DC4,LNL_M-MASTER,MTL_IFWI_CBV_ISH,MTL_IFWI_CBV_CSME,MTLSGC1,MTLSDC1,MTLSDC2,RPL_Hx-R-GC,MTL_IFWI_AMT,LNLM5SGC, LNLM3SDC2, LNLM2SDC7,RPL-P_DC7, RPL-SBGA_DC3,RPLP_SV1GC, RPLP_Win10GC, RPLP_SV1DC1, RPLP_Win10DC1,RPLP_SV1DC2,RPLP_Win10DC2,RPLS_SV1GC, RPLS_Win10GC,RPLHx_SV1GC,RPLHx_Win10GC</t>
  </si>
  <si>
    <t>Verify if system boot with SAF,MAF and G3 configuration</t>
  </si>
  <si>
    <t>fw.ifwi.softstraps</t>
  </si>
  <si>
    <t>all flash method should work without any issue and  system should boot success fully</t>
  </si>
  <si>
    <t>ifwi.arrowlake,ifwi.lunarlake,ifwi.meteorlake,ifwi.raptorlake</t>
  </si>
  <si>
    <t>open.definition_phase</t>
  </si>
  <si>
    <t>Testcase is to check whether system boots with SAF, MAF and G3 configuration , if board is configured  SAF or MAF or G3 concerned flash should work fine without any issue.</t>
  </si>
  <si>
    <t>MTL_Test_Suite,IFWI_COVERAGE_DELTA,IFWI_TEST_SUITE,RPL-P_5SGC1,RPLP_SV1GC,RPLP_Win10GC,RPL-P_4SDC1,RPLP_SV1DC1,RPLP_Win10DC1,RPL-P_2SDC3,RPL-P_3SDC2,RPLP_SV1DC2,RPLP_Win10DC2,RPL-P_5SGC2,MTL_IFWI_BAT,RPL_S_MASTER,RPL_P_MASTER,RPL-S_ 5SGC1,,,RPL-S_4SDC2,RPLS_SV1GC,RPLS_Win10GC,RPLS_SV1DC,RPL-S_3SDC1,RPL-S_2SDC1,RPL-S_2SDC2,RPL-S_2SDC7,,RPL-S_2SDC4,MTL_IFWI_BAT,MTL_IFWI_CBV_BIOS,ARL_Px_IFWI_CI</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</si>
  <si>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</si>
  <si>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</si>
  <si>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</si>
  <si>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</si>
  <si>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jasper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</si>
  <si>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</si>
  <si>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</si>
  <si>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utomation_Inproduction,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</si>
  <si>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passed</t>
  </si>
  <si>
    <t>Verified with 3.0 Device</t>
  </si>
  <si>
    <t>comments</t>
  </si>
  <si>
    <t>Failed</t>
  </si>
  <si>
    <t>16018595116 : [IFWI][RPL-S B1 Production][Upgrade/SKUing][DC5][DC6][DC8]: Observing multiple errors after running latest selftest tool v141</t>
  </si>
  <si>
    <t>Verified with HDMI, eDP, DP, Type C displays</t>
  </si>
  <si>
    <t xml:space="preserve">Verify Bluray playback with PAVP on multiple display panels </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</si>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</sst>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8" Type="http://schemas.openxmlformats.org/officeDocument/2006/relationships/revisionLog" Target="revisionLog8.xml"/><Relationship Id="rId21" Type="http://schemas.openxmlformats.org/officeDocument/2006/relationships/revisionLog" Target="revisionLog21.xml"/><Relationship Id="rId34" Type="http://schemas.openxmlformats.org/officeDocument/2006/relationships/revisionLog" Target="revisionLog34.xml"/><Relationship Id="rId3" Type="http://schemas.openxmlformats.org/officeDocument/2006/relationships/revisionLog" Target="revisionLog3.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29" Type="http://schemas.openxmlformats.org/officeDocument/2006/relationships/revisionLog" Target="revisionLog29.xml"/><Relationship Id="rId41" Type="http://schemas.openxmlformats.org/officeDocument/2006/relationships/revisionLog" Target="revisionLog41.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99E1F29-03B5-4F81-8336-0DFD0824F363}" diskRevisions="1" revisionId="244" version="41">
  <header guid="{B9746805-0679-48BE-9966-93208745A6C3}" dateTime="2022-11-03T10:45:20" maxSheetId="2" userName="Gs, SherinX" r:id="rId1">
    <sheetIdMap count="1">
      <sheetId val="1"/>
    </sheetIdMap>
  </header>
  <header guid="{D70F4C1A-51DC-4A39-8A24-F35442B681E3}" dateTime="2022-11-03T10:46:14" maxSheetId="2" userName="Gs, SherinX" r:id="rId2" minRId="1" maxRId="2">
    <sheetIdMap count="1">
      <sheetId val="1"/>
    </sheetIdMap>
  </header>
  <header guid="{116EEEF9-DD3D-4638-AC17-8A4BEFC40AD9}" dateTime="2022-11-03T10:46:44" maxSheetId="2" userName="P, RanjithX" r:id="rId3" minRId="3" maxRId="4">
    <sheetIdMap count="1">
      <sheetId val="1"/>
    </sheetIdMap>
  </header>
  <header guid="{20169032-1A72-4C9D-BCE2-0EA0B2A110C7}" dateTime="2022-11-03T10:46:48" maxSheetId="2" userName="Gs, SherinX" r:id="rId4" minRId="6" maxRId="11">
    <sheetIdMap count="1">
      <sheetId val="1"/>
    </sheetIdMap>
  </header>
  <header guid="{16C23397-541E-4BAE-8063-CE0B7BED3C88}" dateTime="2022-11-03T10:49:41" maxSheetId="2" userName="P, RanjithX" r:id="rId5" minRId="12" maxRId="18">
    <sheetIdMap count="1">
      <sheetId val="1"/>
    </sheetIdMap>
  </header>
  <header guid="{808472B4-DED4-4473-9D01-A4A02E78F08C}" dateTime="2022-11-03T11:02:48" maxSheetId="2" userName="Gs, SherinX" r:id="rId6" minRId="19" maxRId="49">
    <sheetIdMap count="1">
      <sheetId val="1"/>
    </sheetIdMap>
  </header>
  <header guid="{B55BDCBB-44EF-4A8C-A176-55A2F91A096D}" dateTime="2022-11-03T11:07:58" maxSheetId="2" userName="P, RanjithX" r:id="rId7" minRId="50" maxRId="54">
    <sheetIdMap count="1">
      <sheetId val="1"/>
    </sheetIdMap>
  </header>
  <header guid="{B2AC31CD-BFFD-406A-966D-36B2D3949624}" dateTime="2022-11-03T11:20:26" maxSheetId="2" userName="P, RanjithX" r:id="rId8" minRId="55">
    <sheetIdMap count="1">
      <sheetId val="1"/>
    </sheetIdMap>
  </header>
  <header guid="{A3E1113E-6242-41B6-A4A7-C184A5695623}" dateTime="2022-11-03T13:10:21" maxSheetId="2" userName="P, RanjithX" r:id="rId9" minRId="56" maxRId="74">
    <sheetIdMap count="1">
      <sheetId val="1"/>
    </sheetIdMap>
  </header>
  <header guid="{3B035F9D-6AD1-4E0B-9D44-1B41B12B014E}" dateTime="2022-11-03T13:10:56" maxSheetId="2" userName="Gs, SherinX" r:id="rId10" minRId="75" maxRId="82">
    <sheetIdMap count="1">
      <sheetId val="1"/>
    </sheetIdMap>
  </header>
  <header guid="{488CE3D8-0D28-4E19-BE3B-FC948AB4120A}" dateTime="2022-11-03T13:25:58" maxSheetId="2" userName="Gs, SherinX" r:id="rId11" minRId="83">
    <sheetIdMap count="1">
      <sheetId val="1"/>
    </sheetIdMap>
  </header>
  <header guid="{85697521-C825-4EB3-BFEE-C146AC9F7758}" dateTime="2022-11-03T13:31:04" maxSheetId="2" userName="P, RanjithX" r:id="rId12" minRId="84" maxRId="91">
    <sheetIdMap count="1">
      <sheetId val="1"/>
    </sheetIdMap>
  </header>
  <header guid="{E63485A1-CA92-4ED4-B024-86E4CA83DABC}" dateTime="2022-11-03T13:33:53" maxSheetId="2" userName="P, RanjithX" r:id="rId13" minRId="92" maxRId="96">
    <sheetIdMap count="1">
      <sheetId val="1"/>
    </sheetIdMap>
  </header>
  <header guid="{43C14BC3-DC07-482F-8064-13238CEDDCAA}" dateTime="2022-11-03T15:37:32" maxSheetId="2" userName="Madiwalar, SavitaX" r:id="rId14" minRId="97" maxRId="113">
    <sheetIdMap count="1">
      <sheetId val="1"/>
    </sheetIdMap>
  </header>
  <header guid="{F80BAB38-183B-4767-8988-F8B7BF4C998D}" dateTime="2022-11-03T15:48:18" maxSheetId="2" userName="Madiwalar, SavitaX" r:id="rId15" minRId="115" maxRId="123">
    <sheetIdMap count="1">
      <sheetId val="1"/>
    </sheetIdMap>
  </header>
  <header guid="{ADBF46A2-8D93-4F58-B5F3-318E55D9AB8A}" dateTime="2022-11-03T16:08:46" maxSheetId="2" userName="Madiwalar, SavitaX" r:id="rId16" minRId="124" maxRId="126">
    <sheetIdMap count="1">
      <sheetId val="1"/>
    </sheetIdMap>
  </header>
  <header guid="{C7DD17B2-7A50-4932-9130-642AED4578C7}" dateTime="2022-11-03T17:48:41" maxSheetId="2" userName="P, RanjithX" r:id="rId17" minRId="127">
    <sheetIdMap count="1">
      <sheetId val="1"/>
    </sheetIdMap>
  </header>
  <header guid="{8A7F34CF-0202-4153-8392-9EC4105FEF01}" dateTime="2022-11-04T10:04:05" maxSheetId="2" userName="P, RanjithX" r:id="rId18" minRId="128" maxRId="130">
    <sheetIdMap count="1">
      <sheetId val="1"/>
    </sheetIdMap>
  </header>
  <header guid="{10F649A9-59DA-4933-B66B-FE7E431E6433}" dateTime="2022-11-04T10:11:07" maxSheetId="2" userName="Gs, SherinX" r:id="rId19" minRId="131" maxRId="134">
    <sheetIdMap count="1">
      <sheetId val="1"/>
    </sheetIdMap>
  </header>
  <header guid="{D99F0984-3242-4FCE-8205-B4F599588EDF}" dateTime="2022-11-04T10:21:27" maxSheetId="2" userName="P, RanjithX" r:id="rId20" minRId="135" maxRId="140">
    <sheetIdMap count="1">
      <sheetId val="1"/>
    </sheetIdMap>
  </header>
  <header guid="{81033C10-A122-45E7-9719-8DCD3673ACE6}" dateTime="2022-11-04T10:33:13" maxSheetId="2" userName="P, RanjithX" r:id="rId21" minRId="141" maxRId="145">
    <sheetIdMap count="1">
      <sheetId val="1"/>
    </sheetIdMap>
  </header>
  <header guid="{13173DBD-9E43-4CC2-AEEE-2204AF5B39E3}" dateTime="2022-11-04T10:37:05" maxSheetId="2" userName="Gs, SherinX" r:id="rId22" minRId="146" maxRId="163">
    <sheetIdMap count="1">
      <sheetId val="1"/>
    </sheetIdMap>
  </header>
  <header guid="{A83A3668-8825-4551-9335-24B727A5A4AC}" dateTime="2022-11-04T10:38:03" maxSheetId="2" userName="Gs, SherinX" r:id="rId23" minRId="164">
    <sheetIdMap count="1">
      <sheetId val="1"/>
    </sheetIdMap>
  </header>
  <header guid="{E2BDA449-4BB5-4698-9C2A-E833F7FD97D3}" dateTime="2022-11-04T10:50:30" maxSheetId="2" userName="Gs, SherinX" r:id="rId24" minRId="165">
    <sheetIdMap count="1">
      <sheetId val="1"/>
    </sheetIdMap>
  </header>
  <header guid="{27A744D7-957F-4DC7-BE17-5437472E108C}" dateTime="2022-11-04T10:58:28" maxSheetId="2" userName="Madiwalar, SavitaX" r:id="rId25" minRId="166" maxRId="169">
    <sheetIdMap count="1">
      <sheetId val="1"/>
    </sheetIdMap>
  </header>
  <header guid="{20E0CC39-F400-4EF4-B1FC-EE6AF60D51D4}" dateTime="2022-11-04T11:01:44" maxSheetId="2" userName="Madiwalar, SavitaX" r:id="rId26" minRId="170" maxRId="173">
    <sheetIdMap count="1">
      <sheetId val="1"/>
    </sheetIdMap>
  </header>
  <header guid="{04EA53EA-CA96-45E2-9257-A34A63CED500}" dateTime="2022-11-04T11:17:44" maxSheetId="2" userName="P, RanjithX" r:id="rId27" minRId="174" maxRId="176">
    <sheetIdMap count="1">
      <sheetId val="1"/>
    </sheetIdMap>
  </header>
  <header guid="{DDCD5A3D-5EC6-47CD-BCD2-2B96B6F9A4EB}" dateTime="2022-11-04T11:21:03" maxSheetId="2" userName="Madiwalar, SavitaX" r:id="rId28" minRId="177" maxRId="178">
    <sheetIdMap count="1">
      <sheetId val="1"/>
    </sheetIdMap>
  </header>
  <header guid="{6C2C73C6-5EBF-41C6-B1EC-0184EDDBE20C}" dateTime="2022-11-04T12:41:03" maxSheetId="2" userName="Madiwalar, SavitaX" r:id="rId29" minRId="179" maxRId="180">
    <sheetIdMap count="1">
      <sheetId val="1"/>
    </sheetIdMap>
  </header>
  <header guid="{FD1CA679-2CB4-4978-AAA0-88AFB14C5F7A}" dateTime="2022-11-04T13:03:12" maxSheetId="2" userName="Gs, SherinX" r:id="rId30" minRId="181" maxRId="183">
    <sheetIdMap count="1">
      <sheetId val="1"/>
    </sheetIdMap>
  </header>
  <header guid="{5A0C4A43-1BEE-4110-BCDE-9FB49A2BB394}" dateTime="2022-11-04T13:06:56" maxSheetId="2" userName="Madiwalar, SavitaX" r:id="rId31" minRId="184">
    <sheetIdMap count="1">
      <sheetId val="1"/>
    </sheetIdMap>
  </header>
  <header guid="{90C25663-4929-401E-91A0-C1077C503E70}" dateTime="2022-11-04T13:20:36" maxSheetId="2" userName="Gs, SherinX" r:id="rId32" minRId="185">
    <sheetIdMap count="1">
      <sheetId val="1"/>
    </sheetIdMap>
  </header>
  <header guid="{6300F055-CCC0-41AF-9E1B-E4DA74BB0159}" dateTime="2022-11-04T15:05:15" maxSheetId="2" userName="Madiwalar, SavitaX" r:id="rId33" minRId="186">
    <sheetIdMap count="1">
      <sheetId val="1"/>
    </sheetIdMap>
  </header>
  <header guid="{21461E27-52D6-454E-8BA0-EB1837FE24D8}" dateTime="2022-11-04T15:54:11" maxSheetId="2" userName="Madiwalar, SavitaX" r:id="rId34" minRId="187">
    <sheetIdMap count="1">
      <sheetId val="1"/>
    </sheetIdMap>
  </header>
  <header guid="{0893D080-9A60-45AE-B24E-44EC6C30F829}" dateTime="2022-11-04T16:36:21" maxSheetId="2" userName="Gs, SherinX" r:id="rId35" minRId="188" maxRId="206">
    <sheetIdMap count="1">
      <sheetId val="1"/>
    </sheetIdMap>
  </header>
  <header guid="{058F8724-8228-495E-AD51-FFDFAE24DE2A}" dateTime="2022-11-04T17:24:52" maxSheetId="2" userName="Gs, SherinX" r:id="rId36" minRId="207" maxRId="226">
    <sheetIdMap count="1">
      <sheetId val="1"/>
    </sheetIdMap>
  </header>
  <header guid="{2BC14458-172A-4F2F-89E8-2BC4876EB057}" dateTime="2022-11-04T17:25:51" maxSheetId="2" userName="Gs, SherinX" r:id="rId37" minRId="228" maxRId="231">
    <sheetIdMap count="1">
      <sheetId val="1"/>
    </sheetIdMap>
  </header>
  <header guid="{4EAD9D0C-2365-4808-9A37-68B47430817A}" dateTime="2022-11-04T18:03:43" maxSheetId="2" userName="Gs, SherinX" r:id="rId38" minRId="232" maxRId="233">
    <sheetIdMap count="1">
      <sheetId val="1"/>
    </sheetIdMap>
  </header>
  <header guid="{9AB7CF83-F9C0-44D6-A8EC-749FFBDAC552}" dateTime="2022-11-07T10:31:03" maxSheetId="2" userName="Madiwalar, SavitaX" r:id="rId39" minRId="234" maxRId="235">
    <sheetIdMap count="1">
      <sheetId val="1"/>
    </sheetIdMap>
  </header>
  <header guid="{3A5C03B2-E420-4AEE-B336-183EDF8BFCFD}" dateTime="2022-11-08T17:34:50" maxSheetId="2" userName="Adagoor Revanna, BharathrajX" r:id="rId40" minRId="237" maxRId="239">
    <sheetIdMap count="1">
      <sheetId val="1"/>
    </sheetIdMap>
  </header>
  <header guid="{B99E1F29-03B5-4F81-8336-0DFD0824F363}" dateTime="2022-12-01T08:46:39" maxSheetId="2" userName="Agarwal, Naman" r:id="rId41" minRId="241" maxRId="243">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 sId="1">
    <nc r="C8" t="inlineStr">
      <is>
        <t>passed</t>
      </is>
    </nc>
  </rcc>
  <rcc rId="76" sId="1">
    <nc r="C16" t="inlineStr">
      <is>
        <t>passed</t>
      </is>
    </nc>
  </rcc>
  <rcc rId="77" sId="1">
    <nc r="D16" t="inlineStr">
      <is>
        <t>Verified with TBT port</t>
      </is>
    </nc>
  </rcc>
  <rcc rId="78" sId="1">
    <nc r="D91" t="inlineStr">
      <is>
        <t>display</t>
      </is>
    </nc>
  </rcc>
  <rcc rId="79" sId="1">
    <nc r="C92" t="inlineStr">
      <is>
        <t>passed</t>
      </is>
    </nc>
  </rcc>
  <rcc rId="80" sId="1">
    <nc r="C190" t="inlineStr">
      <is>
        <t>Blocked</t>
      </is>
    </nc>
  </rcc>
  <rcc rId="81" sId="1">
    <nc r="D190" t="inlineStr">
      <is>
        <t>NA:Type C is not applicable for RPL-S DC9 Config</t>
      </is>
    </nc>
  </rcc>
  <rcc rId="82" sId="1">
    <nc r="C191" t="inlineStr">
      <is>
        <t>passed</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 sId="1">
    <nc r="C33" t="inlineStr">
      <is>
        <t>passed</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 sId="1">
    <nc r="C158" t="inlineStr">
      <is>
        <t>passed</t>
      </is>
    </nc>
  </rcc>
  <rcc rId="85" sId="1">
    <nc r="C166" t="inlineStr">
      <is>
        <t>passed</t>
      </is>
    </nc>
  </rcc>
  <rcc rId="86" sId="1">
    <nc r="C167" t="inlineStr">
      <is>
        <t>passed</t>
      </is>
    </nc>
  </rcc>
  <rcc rId="87" sId="1">
    <nc r="C168" t="inlineStr">
      <is>
        <t>passed</t>
      </is>
    </nc>
  </rcc>
  <rfmt sheetId="1" sqref="C168">
    <dxf>
      <alignment horizontal="general" vertical="bottom" textRotation="0" wrapText="0" indent="0" justifyLastLine="0" shrinkToFit="0" readingOrder="0"/>
    </dxf>
  </rfmt>
  <rcc rId="88" sId="1">
    <nc r="C169" t="inlineStr">
      <is>
        <t>passed</t>
      </is>
    </nc>
  </rcc>
  <rfmt sheetId="1" sqref="C169">
    <dxf>
      <alignment horizontal="general" vertical="bottom" textRotation="0" wrapText="0" indent="0" justifyLastLine="0" shrinkToFit="0" readingOrder="0"/>
    </dxf>
  </rfmt>
  <rcc rId="89" sId="1">
    <nc r="C170" t="inlineStr">
      <is>
        <t>passed</t>
      </is>
    </nc>
  </rcc>
  <rfmt sheetId="1" sqref="C170">
    <dxf>
      <alignment horizontal="general" vertical="bottom" textRotation="0" wrapText="0" indent="0" justifyLastLine="0" shrinkToFit="0" readingOrder="0"/>
    </dxf>
  </rfmt>
  <rfmt sheetId="1" sqref="C172">
    <dxf>
      <alignment horizontal="general" vertical="bottom" textRotation="0" wrapText="0" indent="0" justifyLastLine="0" shrinkToFit="0" readingOrder="0"/>
    </dxf>
  </rfmt>
  <rcc rId="90" sId="1">
    <nc r="C176" t="inlineStr">
      <is>
        <t>passed</t>
      </is>
    </nc>
  </rcc>
  <rcc rId="91" sId="1">
    <nc r="C7" t="inlineStr">
      <is>
        <t>WIP</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 sId="1">
    <nc r="C107" t="inlineStr">
      <is>
        <t>passed</t>
      </is>
    </nc>
  </rcc>
  <rcc rId="93" sId="1">
    <nc r="C183" t="inlineStr">
      <is>
        <t>passed</t>
      </is>
    </nc>
  </rcc>
  <rcc rId="94" sId="1">
    <nc r="C188" t="inlineStr">
      <is>
        <t>passed</t>
      </is>
    </nc>
  </rcc>
  <rcc rId="95" sId="1">
    <nc r="C189" t="inlineStr">
      <is>
        <t>passed</t>
      </is>
    </nc>
  </rcc>
  <rcc rId="96" sId="1">
    <nc r="C192" t="inlineStr">
      <is>
        <t>passed</t>
      </is>
    </nc>
  </rcc>
  <rfmt sheetId="1" sqref="C192">
    <dxf>
      <alignment horizontal="general" vertical="bottom" textRotation="0" wrapText="0" indent="0" justifyLastLine="0" shrinkToFit="0" readingOrder="0"/>
    </dxf>
  </rfmt>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 sId="1">
    <nc r="C5" t="inlineStr">
      <is>
        <t>M</t>
      </is>
    </nc>
  </rcc>
  <rcc rId="98" sId="1">
    <nc r="C6" t="inlineStr">
      <is>
        <t>M</t>
      </is>
    </nc>
  </rcc>
  <rcc rId="99" sId="1">
    <nc r="C70" t="inlineStr">
      <is>
        <t>M</t>
      </is>
    </nc>
  </rcc>
  <rcc rId="100" sId="1">
    <nc r="C71" t="inlineStr">
      <is>
        <t>M</t>
      </is>
    </nc>
  </rcc>
  <rcc rId="101" sId="1">
    <nc r="C77" t="inlineStr">
      <is>
        <t>M</t>
      </is>
    </nc>
  </rcc>
  <rcc rId="102" sId="1">
    <nc r="C148" t="inlineStr">
      <is>
        <t>M</t>
      </is>
    </nc>
  </rcc>
  <rfmt sheetId="1" sqref="C147">
    <dxf>
      <alignment horizontal="general" vertical="bottom" textRotation="0" wrapText="0" indent="0" justifyLastLine="0" shrinkToFit="0" readingOrder="0"/>
    </dxf>
  </rfmt>
  <rcc rId="103" sId="1">
    <nc r="C150" t="inlineStr">
      <is>
        <t>M</t>
      </is>
    </nc>
  </rcc>
  <rfmt sheetId="1" sqref="C150">
    <dxf>
      <alignment horizontal="general" vertical="bottom" textRotation="0" wrapText="0" indent="0" justifyLastLine="0" shrinkToFit="0" readingOrder="0"/>
    </dxf>
  </rfmt>
  <rcc rId="104" sId="1">
    <nc r="C151" t="inlineStr">
      <is>
        <t>M</t>
      </is>
    </nc>
  </rcc>
  <rfmt sheetId="1" sqref="C151">
    <dxf>
      <alignment horizontal="general" vertical="bottom" textRotation="0" wrapText="0" indent="0" justifyLastLine="0" shrinkToFit="0" readingOrder="0"/>
    </dxf>
  </rfmt>
  <rcc rId="105" sId="1">
    <nc r="C152" t="inlineStr">
      <is>
        <t>M</t>
      </is>
    </nc>
  </rcc>
  <rfmt sheetId="1" sqref="C152">
    <dxf>
      <alignment horizontal="general" vertical="bottom" textRotation="0" wrapText="0" indent="0" justifyLastLine="0" shrinkToFit="0" readingOrder="0"/>
    </dxf>
  </rfmt>
  <rcc rId="106" sId="1">
    <nc r="C153" t="inlineStr">
      <is>
        <t>M</t>
      </is>
    </nc>
  </rcc>
  <rfmt sheetId="1" sqref="C153">
    <dxf>
      <alignment horizontal="general" vertical="bottom" textRotation="0" wrapText="0" indent="0" justifyLastLine="0" shrinkToFit="0" readingOrder="0"/>
    </dxf>
  </rfmt>
  <rcc rId="107" sId="1">
    <nc r="C193" t="inlineStr">
      <is>
        <t>M</t>
      </is>
    </nc>
  </rcc>
  <rcc rId="108" sId="1">
    <nc r="C194" t="inlineStr">
      <is>
        <t>M</t>
      </is>
    </nc>
  </rcc>
  <rcc rId="109" sId="1">
    <nc r="C125" t="inlineStr">
      <is>
        <t>passed</t>
      </is>
    </nc>
  </rcc>
  <rcc rId="110" sId="1">
    <nc r="C142" t="inlineStr">
      <is>
        <t>passed</t>
      </is>
    </nc>
  </rcc>
  <rcc rId="111" sId="1">
    <nc r="C145" t="inlineStr">
      <is>
        <t>passed</t>
      </is>
    </nc>
  </rcc>
  <rcc rId="112" sId="1">
    <nc r="C146" t="inlineStr">
      <is>
        <t>passed</t>
      </is>
    </nc>
  </rcc>
  <rcc rId="113" sId="1">
    <nc r="C147" t="inlineStr">
      <is>
        <t>passed</t>
      </is>
    </nc>
  </rcc>
  <rdn rId="0" localSheetId="1" customView="1" name="Z_7331952C_C8C1_44A4_B565_34E0330C6160_.wvu.FilterData" hidden="1" oldHidden="1">
    <formula>RPL_S_IFWI_Ext_BAT_Win10GC_Prod!$A$1:$AM$196</formula>
  </rdn>
  <rcv guid="{7331952C-C8C1-44A4-B565-34E0330C6160}"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 sId="1">
    <oc r="C6" t="inlineStr">
      <is>
        <t>M</t>
      </is>
    </oc>
    <nc r="C6" t="inlineStr">
      <is>
        <t>passed</t>
      </is>
    </nc>
  </rcc>
  <rcc rId="116" sId="1">
    <oc r="C5" t="inlineStr">
      <is>
        <t>M</t>
      </is>
    </oc>
    <nc r="C5" t="inlineStr">
      <is>
        <t>passed</t>
      </is>
    </nc>
  </rcc>
  <rcc rId="117" sId="1">
    <oc r="C70" t="inlineStr">
      <is>
        <t>M</t>
      </is>
    </oc>
    <nc r="C70" t="inlineStr">
      <is>
        <t>passed</t>
      </is>
    </nc>
  </rcc>
  <rcc rId="118" sId="1">
    <oc r="C71" t="inlineStr">
      <is>
        <t>M</t>
      </is>
    </oc>
    <nc r="C71" t="inlineStr">
      <is>
        <t>passed</t>
      </is>
    </nc>
  </rcc>
  <rcc rId="119" sId="1">
    <oc r="C77" t="inlineStr">
      <is>
        <t>M</t>
      </is>
    </oc>
    <nc r="C77" t="inlineStr">
      <is>
        <t>passed</t>
      </is>
    </nc>
  </rcc>
  <rcc rId="120" sId="1">
    <oc r="C148" t="inlineStr">
      <is>
        <t>M</t>
      </is>
    </oc>
    <nc r="C148" t="inlineStr">
      <is>
        <t>passed</t>
      </is>
    </nc>
  </rcc>
  <rcc rId="121" sId="1">
    <oc r="C153" t="inlineStr">
      <is>
        <t>M</t>
      </is>
    </oc>
    <nc r="C153" t="inlineStr">
      <is>
        <t>passed</t>
      </is>
    </nc>
  </rcc>
  <rcc rId="122" sId="1">
    <oc r="C150" t="inlineStr">
      <is>
        <t>M</t>
      </is>
    </oc>
    <nc r="C150" t="inlineStr">
      <is>
        <t>passed</t>
      </is>
    </nc>
  </rcc>
  <rcc rId="123" sId="1">
    <oc r="C151" t="inlineStr">
      <is>
        <t>M</t>
      </is>
    </oc>
    <nc r="C151" t="inlineStr">
      <is>
        <t>passed</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oc r="C152" t="inlineStr">
      <is>
        <t>M</t>
      </is>
    </oc>
    <nc r="C152" t="inlineStr">
      <is>
        <t>passed</t>
      </is>
    </nc>
  </rcc>
  <rcc rId="125" sId="1">
    <oc r="C193" t="inlineStr">
      <is>
        <t>M</t>
      </is>
    </oc>
    <nc r="C193" t="inlineStr">
      <is>
        <t>passed</t>
      </is>
    </nc>
  </rcc>
  <rcc rId="126" sId="1">
    <oc r="C194" t="inlineStr">
      <is>
        <t>M</t>
      </is>
    </oc>
    <nc r="C194" t="inlineStr">
      <is>
        <t>passed</t>
      </is>
    </nc>
  </rcc>
  <rfmt sheetId="1" sqref="C194">
    <dxf>
      <alignment horizontal="general" vertical="bottom" textRotation="0" wrapText="0" indent="0" justifyLastLine="0" shrinkToFit="0" readingOrder="0"/>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 sId="1">
    <oc r="C7" t="inlineStr">
      <is>
        <t>WIP</t>
      </is>
    </oc>
    <nc r="C7"/>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 sId="1">
    <nc r="C119" t="inlineStr">
      <is>
        <t>passed</t>
      </is>
    </nc>
  </rcc>
  <rcc rId="129" sId="1">
    <nc r="C116" t="inlineStr">
      <is>
        <t>passed</t>
      </is>
    </nc>
  </rcc>
  <rcc rId="130" sId="1">
    <nc r="C171"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 sId="1">
    <nc r="C23" t="inlineStr">
      <is>
        <t>t</t>
      </is>
    </nc>
  </rcc>
  <rcc rId="132" sId="1">
    <nc r="C24" t="inlineStr">
      <is>
        <t>t</t>
      </is>
    </nc>
  </rcc>
  <rcc rId="133" sId="1">
    <nc r="C91" t="inlineStr">
      <is>
        <t>passed</t>
      </is>
    </nc>
  </rcc>
  <rcc rId="134" sId="1">
    <oc r="D91" t="inlineStr">
      <is>
        <t>display</t>
      </is>
    </oc>
    <nc r="D91"/>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C196" t="inlineStr">
      <is>
        <t>passed</t>
      </is>
    </nc>
  </rcc>
  <rcc rId="2" sId="1">
    <nc r="C195" t="inlineStr">
      <is>
        <t>passed</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
    <nc r="C9" t="inlineStr">
      <is>
        <t>passed</t>
      </is>
    </nc>
  </rcc>
  <rcc rId="136" sId="1">
    <nc r="C64" t="inlineStr">
      <is>
        <t>passed</t>
      </is>
    </nc>
  </rcc>
  <rcc rId="137" sId="1">
    <nc r="C102" t="inlineStr">
      <is>
        <t>passed</t>
      </is>
    </nc>
  </rcc>
  <rcc rId="138" sId="1">
    <nc r="C105" t="inlineStr">
      <is>
        <t>passed</t>
      </is>
    </nc>
  </rcc>
  <rcc rId="139" sId="1">
    <nc r="C108" t="inlineStr">
      <is>
        <t>passed</t>
      </is>
    </nc>
  </rcc>
  <rcc rId="140" sId="1">
    <nc r="C173" t="inlineStr">
      <is>
        <t>passed</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C7" t="inlineStr">
      <is>
        <t>Failed</t>
      </is>
    </nc>
  </rcc>
  <rcc rId="142" sId="1">
    <nc r="D7" t="inlineStr">
      <is>
        <t>16018595116 : [IFWI][RPL-S B1 Production][Upgrade/SKUing][DC5][DC6][DC8]: Observing multiple errors after running latest selftest tool v141</t>
      </is>
    </nc>
  </rcc>
  <rcc rId="143" sId="1">
    <nc r="C164" t="inlineStr">
      <is>
        <t>passed</t>
      </is>
    </nc>
  </rcc>
  <rcc rId="144" sId="1">
    <nc r="C163" t="inlineStr">
      <is>
        <t>passed</t>
      </is>
    </nc>
  </rcc>
  <rcc rId="145" sId="1">
    <nc r="C123" t="inlineStr">
      <is>
        <t>passed</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 sId="1">
    <oc r="D4" t="inlineStr">
      <is>
        <t>NA:Type C is not applicable for RPL-S DC9 Config</t>
      </is>
    </oc>
    <nc r="D4"/>
  </rcc>
  <rcc rId="147" sId="1">
    <oc r="D12" t="inlineStr">
      <is>
        <t>NA:Type C is not applicable for RPL-S DC9 Config</t>
      </is>
    </oc>
    <nc r="D12"/>
  </rcc>
  <rcc rId="148" sId="1">
    <oc r="D25" t="inlineStr">
      <is>
        <t>NA:Type C is not applicable for RPL-S DC9 Config</t>
      </is>
    </oc>
    <nc r="D25"/>
  </rcc>
  <rcc rId="149" sId="1">
    <oc r="D41" t="inlineStr">
      <is>
        <t>NA:Type C is not applicable for RPL-S DC9 Config</t>
      </is>
    </oc>
    <nc r="D41"/>
  </rcc>
  <rcc rId="150" sId="1">
    <oc r="D42" t="inlineStr">
      <is>
        <t>NA:Type C is not applicable for RPL-S DC9 Config</t>
      </is>
    </oc>
    <nc r="D42"/>
  </rcc>
  <rcc rId="151" sId="1">
    <oc r="D43" t="inlineStr">
      <is>
        <t>NA:Type C is not applicable for RPL-S DC9 Config</t>
      </is>
    </oc>
    <nc r="D43"/>
  </rcc>
  <rcc rId="152" sId="1">
    <oc r="D44" t="inlineStr">
      <is>
        <t>NA:Type C is not applicable for RPL-S DC9 Config</t>
      </is>
    </oc>
    <nc r="D44"/>
  </rcc>
  <rcc rId="153" sId="1">
    <oc r="D74" t="inlineStr">
      <is>
        <t>NA:Type C is not applicable for RPL-S DC9 Config</t>
      </is>
    </oc>
    <nc r="D74"/>
  </rcc>
  <rcc rId="154" sId="1">
    <oc r="D75" t="inlineStr">
      <is>
        <t>NA:Type C is not applicable for RPL-S DC9 Config</t>
      </is>
    </oc>
    <nc r="D75"/>
  </rcc>
  <rcc rId="155" sId="1">
    <oc r="D87" t="inlineStr">
      <is>
        <t>NA:Type C is not applicable for RPL-S DC9 Config</t>
      </is>
    </oc>
    <nc r="D87"/>
  </rcc>
  <rcc rId="156" sId="1">
    <oc r="D117" t="inlineStr">
      <is>
        <t>NA:Type C is not applicable for RPL-S DC9 Config</t>
      </is>
    </oc>
    <nc r="D117"/>
  </rcc>
  <rcc rId="157" sId="1">
    <oc r="D118" t="inlineStr">
      <is>
        <t>NA:Type C is not applicable for RPL-S DC9 Config</t>
      </is>
    </oc>
    <nc r="D118"/>
  </rcc>
  <rcc rId="158" sId="1">
    <oc r="D126" t="inlineStr">
      <is>
        <t>NA:Type C is not applicable for RPL-S DC9 Config</t>
      </is>
    </oc>
    <nc r="D126"/>
  </rcc>
  <rcc rId="159" sId="1">
    <oc r="D127" t="inlineStr">
      <is>
        <t>NA:Type C is not applicable for RPL-S DC9 Config</t>
      </is>
    </oc>
    <nc r="D127"/>
  </rcc>
  <rcc rId="160" sId="1">
    <oc r="D184" t="inlineStr">
      <is>
        <t>NA:Type C is not applicable for RPL-S DC9 Config</t>
      </is>
    </oc>
    <nc r="D184"/>
  </rcc>
  <rcc rId="161" sId="1">
    <oc r="D190" t="inlineStr">
      <is>
        <t>NA:Type C is not applicable for RPL-S DC9 Config</t>
      </is>
    </oc>
    <nc r="D190"/>
  </rcc>
  <rcc rId="162" sId="1">
    <oc r="C23" t="inlineStr">
      <is>
        <t>t</t>
      </is>
    </oc>
    <nc r="C23" t="inlineStr">
      <is>
        <t>passed</t>
      </is>
    </nc>
  </rcc>
  <rcc rId="163" sId="1">
    <oc r="C24" t="inlineStr">
      <is>
        <t>t</t>
      </is>
    </oc>
    <nc r="C24" t="inlineStr">
      <is>
        <t>passed</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 sId="1">
    <nc r="C11" t="inlineStr">
      <is>
        <t>Blocked</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 sId="1">
    <nc r="C185" t="inlineStr">
      <is>
        <t>passed</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 sId="1">
    <nc r="C186" t="inlineStr">
      <is>
        <t>D</t>
      </is>
    </nc>
  </rcc>
  <rcc rId="167" sId="1">
    <nc r="C68" t="inlineStr">
      <is>
        <t>D</t>
      </is>
    </nc>
  </rcc>
  <rcc rId="168" sId="1">
    <nc r="C67" t="inlineStr">
      <is>
        <t>D</t>
      </is>
    </nc>
  </rcc>
  <rcc rId="169" sId="1">
    <nc r="C66" t="inlineStr">
      <is>
        <t>D</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 sId="1">
    <nc r="C172" t="inlineStr">
      <is>
        <t>passed</t>
      </is>
    </nc>
  </rcc>
  <rcc rId="171" sId="1">
    <nc r="C128" t="inlineStr">
      <is>
        <t>passed</t>
      </is>
    </nc>
  </rcc>
  <rcc rId="172" sId="1">
    <nc r="D128" t="inlineStr">
      <is>
        <t>Verified with HDMI, eDP, DP, Type C displays</t>
      </is>
    </nc>
  </rcc>
  <rcc rId="173" sId="1">
    <nc r="C106" t="inlineStr">
      <is>
        <t>passed</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 sId="1">
    <nc r="C141" t="inlineStr">
      <is>
        <t>passed</t>
      </is>
    </nc>
  </rcc>
  <rcc rId="175" sId="1">
    <nc r="C149" t="inlineStr">
      <is>
        <t>passed</t>
      </is>
    </nc>
  </rcc>
  <rcc rId="176" sId="1">
    <nc r="C154"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 sId="1">
    <oc r="C66" t="inlineStr">
      <is>
        <t>D</t>
      </is>
    </oc>
    <nc r="C66" t="inlineStr">
      <is>
        <t>passed</t>
      </is>
    </nc>
  </rcc>
  <rcc rId="178" sId="1">
    <oc r="C68" t="inlineStr">
      <is>
        <t>D</t>
      </is>
    </oc>
    <nc r="C68" t="inlineStr">
      <is>
        <t>passed</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1">
    <oc r="C67" t="inlineStr">
      <is>
        <t>D</t>
      </is>
    </oc>
    <nc r="C67" t="inlineStr">
      <is>
        <t>passed</t>
      </is>
    </nc>
  </rcc>
  <rcc rId="180" sId="1">
    <oc r="C186" t="inlineStr">
      <is>
        <t>D</t>
      </is>
    </oc>
    <nc r="C186" t="inlineStr">
      <is>
        <t>passed</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 sId="1" ref="D1:D1048576" action="insertCol"/>
  <rcc rId="4" sId="1">
    <nc r="D1" t="inlineStr">
      <is>
        <t>comments</t>
      </is>
    </nc>
  </rcc>
  <rfmt sheetId="1" sqref="D1">
    <dxf>
      <alignment horizontal="general" vertical="bottom" textRotation="0" wrapText="0" indent="0" justifyLastLine="0" shrinkToFit="0" readingOrder="0"/>
    </dxf>
  </rfmt>
  <rdn rId="0" localSheetId="1" customView="1" name="Z_66CBEADB_92E5_44E4_9016_9EC76E5CEBB4_.wvu.FilterData" hidden="1" oldHidden="1">
    <formula>RPL_S_IFWI_Ext_BAT_Win10GC_Prod!$A$1:$AM$1</formula>
  </rdn>
  <rcv guid="{66CBEADB-92E5-44E4-9016-9EC76E5CEBB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 sId="1">
    <nc r="C55" t="inlineStr">
      <is>
        <t>passed</t>
      </is>
    </nc>
  </rcc>
  <rcc rId="182" sId="1">
    <nc r="C59" t="inlineStr">
      <is>
        <t>passed</t>
      </is>
    </nc>
  </rcc>
  <rcc rId="183" sId="1">
    <nc r="D59" t="inlineStr">
      <is>
        <t>verified with PCI Express Root Port 2</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nc r="C136" t="inlineStr">
      <is>
        <t>passed</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nc r="C63" t="inlineStr">
      <is>
        <t>passed</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 sId="1">
    <oc r="B140" t="inlineStr">
      <is>
        <t>Verify Bluray playback with PAVP on multiple display panels</t>
      </is>
    </oc>
    <nc r="B140" t="inlineStr">
      <is>
        <t xml:space="preserve">Verify Bluray playback with PAVP on multiple display panels </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 sId="1">
    <nc r="C137" t="inlineStr">
      <is>
        <t>passed</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 sId="1">
    <nc r="C104" t="inlineStr">
      <is>
        <t>Blocked</t>
      </is>
    </nc>
  </rcc>
  <rfmt sheetId="1" sqref="C104">
    <dxf>
      <alignment horizontal="general" vertical="bottom" textRotation="0" wrapText="0" indent="0" justifyLastLine="0" shrinkToFit="0" readingOrder="0"/>
    </dxf>
  </rfmt>
  <rcc rId="189" sId="1">
    <nc r="D4" t="inlineStr">
      <is>
        <t>NA:Type C is not applicable for GC Config</t>
      </is>
    </nc>
  </rcc>
  <rcc rId="190" sId="1">
    <nc r="D11" t="inlineStr">
      <is>
        <t>NA:Type C is not applicable for GC Config</t>
      </is>
    </nc>
  </rcc>
  <rcc rId="191" sId="1">
    <nc r="D12" t="inlineStr">
      <is>
        <t>NA:Type C is not applicable for GC Config</t>
      </is>
    </nc>
  </rcc>
  <rcc rId="192" sId="1">
    <nc r="D25" t="inlineStr">
      <is>
        <t>NA:Type C is not applicable for GC Config</t>
      </is>
    </nc>
  </rcc>
  <rcc rId="193" sId="1">
    <nc r="D41" t="inlineStr">
      <is>
        <t>NA:Type C is not applicable for GC Config</t>
      </is>
    </nc>
  </rcc>
  <rcc rId="194" sId="1">
    <nc r="D42" t="inlineStr">
      <is>
        <t>NA:Type C is not applicable for GC Config</t>
      </is>
    </nc>
  </rcc>
  <rcc rId="195" sId="1">
    <nc r="D43" t="inlineStr">
      <is>
        <t>NA:Type C is not applicable for GC Config</t>
      </is>
    </nc>
  </rcc>
  <rcc rId="196" sId="1">
    <nc r="D44" t="inlineStr">
      <is>
        <t>NA:Type C is not applicable for GC Config</t>
      </is>
    </nc>
  </rcc>
  <rcc rId="197" sId="1">
    <nc r="D74" t="inlineStr">
      <is>
        <t>NA:Type C is not applicable for GC Config</t>
      </is>
    </nc>
  </rcc>
  <rcc rId="198" sId="1">
    <nc r="D75" t="inlineStr">
      <is>
        <t>NA:Type C is not applicable for GC Config</t>
      </is>
    </nc>
  </rcc>
  <rcc rId="199" sId="1">
    <nc r="D87" t="inlineStr">
      <is>
        <t>NA:Type C is not applicable for GC Config</t>
      </is>
    </nc>
  </rcc>
  <rcc rId="200" sId="1">
    <nc r="D104" t="inlineStr">
      <is>
        <t>NA:Type C is not applicable for GC Config</t>
      </is>
    </nc>
  </rcc>
  <rcc rId="201" sId="1">
    <nc r="D117" t="inlineStr">
      <is>
        <t>NA:Type C is not applicable for GC Config</t>
      </is>
    </nc>
  </rcc>
  <rcc rId="202" sId="1">
    <nc r="D118" t="inlineStr">
      <is>
        <t>NA:Type C is not applicable for GC Config</t>
      </is>
    </nc>
  </rcc>
  <rcc rId="203" sId="1">
    <nc r="D126" t="inlineStr">
      <is>
        <t>NA:Type C is not applicable for GC Config</t>
      </is>
    </nc>
  </rcc>
  <rcc rId="204" sId="1">
    <nc r="D127" t="inlineStr">
      <is>
        <t>NA:Type C is not applicable for GC Config</t>
      </is>
    </nc>
  </rcc>
  <rcc rId="205" sId="1">
    <nc r="D184" t="inlineStr">
      <is>
        <t>NA:Type C is not applicable for GC Config</t>
      </is>
    </nc>
  </rcc>
  <rcc rId="206" sId="1">
    <nc r="D190" t="inlineStr">
      <is>
        <t>NA:Type C is not applicable for GC Config</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7" sId="1" ref="A197:XFD197" action="deleteRow">
    <rfmt sheetId="1" xfDxf="1" sqref="A197:XFD197" start="0" length="0"/>
  </rrc>
  <rrc rId="208" sId="1" ref="A197:XFD197" action="deleteRow">
    <rfmt sheetId="1" xfDxf="1" sqref="A197:XFD197" start="0" length="0"/>
  </rrc>
  <rrc rId="209" sId="1" ref="A190:XFD190" action="deleteRow">
    <rfmt sheetId="1" xfDxf="1" sqref="A190:XFD190" start="0" length="0"/>
    <rcc rId="0" sId="1">
      <nc r="A190">
        <f>HYPERLINK("https://hsdes.intel.com/resource/14013187934","14013187934")</f>
      </nc>
    </rcc>
    <rcc rId="0" sId="1">
      <nc r="B190" t="inlineStr">
        <is>
          <t>Verify 4K Display Monitor functionality over USB type-C port and connector reversibility</t>
        </is>
      </nc>
    </rcc>
    <rcc rId="0" sId="1">
      <nc r="C190" t="inlineStr">
        <is>
          <t>Blocked</t>
        </is>
      </nc>
    </rcc>
    <rcc rId="0" sId="1">
      <nc r="D190" t="inlineStr">
        <is>
          <t>NA:Type C is not applicable for GC Config</t>
        </is>
      </nc>
    </rcc>
    <rcc rId="0" sId="1">
      <nc r="F190" t="inlineStr">
        <is>
          <t>athirarx</t>
        </is>
      </nc>
    </rcc>
    <rcc rId="0" sId="1">
      <nc r="G190" t="inlineStr">
        <is>
          <t>common</t>
        </is>
      </nc>
    </rcc>
    <rcc rId="0" sId="1">
      <nc r="H190" t="inlineStr">
        <is>
          <t>Ingredient</t>
        </is>
      </nc>
    </rcc>
    <rcc rId="0" sId="1">
      <nc r="I190" t="inlineStr">
        <is>
          <t>Automatable</t>
        </is>
      </nc>
    </rcc>
    <rcc rId="0" sId="1">
      <nc r="J190" t="inlineStr">
        <is>
          <t>Intel Confidential</t>
        </is>
      </nc>
    </rcc>
    <rcc rId="0" sId="1">
      <nc r="K190" t="inlineStr">
        <is>
          <t>bios.platform,bios.sa,fw.ifwi.dekelPhy,fw.ifwi.iom,fw.ifwi.nphy,fw.ifwi.pmc,fw.ifwi.sam,fw.ifwi.sphy,fw.ifwi.tbt</t>
        </is>
      </nc>
    </rcc>
    <rcc rId="0" sId="1">
      <nc r="L190">
        <v>30</v>
      </nc>
    </rcc>
    <rcc rId="0" sId="1">
      <nc r="M190">
        <v>20</v>
      </nc>
    </rcc>
    <rcc rId="0" sId="1">
      <nc r="N190" t="inlineStr">
        <is>
          <t>CSS-IVE-145735</t>
        </is>
      </nc>
    </rcc>
    <rcc rId="0" sId="1">
      <nc r="O190" t="inlineStr">
        <is>
          <t>TCSS</t>
        </is>
      </nc>
    </rcc>
    <rcc rId="0" sId="1">
      <nc r="P190" t="inlineStr">
        <is>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rcc>
    <rcc rId="0" sId="1">
      <nc r="Q190" t="inlineStr">
        <is>
          <t>Display Panels,G3-State,S-states,TBT_PD_EC_NA,TCSS,USB-TypeC</t>
        </is>
      </nc>
    </rcc>
    <rcc rId="0" sId="1">
      <nc r="R190" t="inlineStr">
        <is>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is>
      </nc>
    </rcc>
    <rcc rId="0" sId="1">
      <nc r="S190" t="inlineStr">
        <is>
          <t>CSS-IVE-145735</t>
        </is>
      </nc>
    </rcc>
    <rcc rId="0" sId="1">
      <nc r="T190" t="inlineStr">
        <is>
          <t>Consumer,Corporate_vPro,Slim</t>
        </is>
      </nc>
    </rcc>
    <rcc rId="0" sId="1">
      <nc r="V190" t="inlineStr">
        <is>
          <t>raghav3x</t>
        </is>
      </nc>
    </rcc>
    <rcc rId="0" sId="1">
      <nc r="W190" t="inlineStr">
        <is>
          <t>Display should come on Type-C monitor connected to Type-C connector and 4K resolution should be achieved without any issue. 
Hot plug and unplug should work without change in resolution and should achieve 4K resolution on all repeat cases without any issue </t>
        </is>
      </nc>
    </rcc>
    <rcc rId="0" sId="1">
      <nc r="X190" t="inlineStr">
        <is>
          <t>Client-IFWI</t>
        </is>
      </nc>
    </rcc>
    <rcc rId="0" sId="1">
      <nc r="Y190" t="inlineStr">
        <is>
          <t>2-high</t>
        </is>
      </nc>
    </rcc>
    <rcc rId="0" sId="1">
      <nc r="Z190" t="inlineStr">
        <is>
          <t>bios.arrowlake,bios.meteorlake,bios.raptorlake_refresh,ifwi.alderlake,ifwi.arrowlake,ifwi.jasperlake,ifwi.lunarlake,ifwi.meteorlake,ifwi.raptorlake,ifwi.raptorlake_refresh,ifwi.rocketlake</t>
        </is>
      </nc>
    </rcc>
    <rcc rId="0" sId="1">
      <nc r="AA190" t="inlineStr">
        <is>
          <t>bios.arrowlake,bios.meteorlake,ifwi.alderlake,ifwi.jasperlake,ifwi.meteorlake,ifwi.raptorlake,ifwi.rocketlake</t>
        </is>
      </nc>
    </rcc>
    <rcc rId="0" sId="1">
      <nc r="AC190" t="inlineStr">
        <is>
          <t>product</t>
        </is>
      </nc>
    </rcc>
    <rcc rId="0" sId="1">
      <nc r="AD190" t="inlineStr">
        <is>
          <t>complete.ready_for_production</t>
        </is>
      </nc>
    </rcc>
    <rcc rId="0" sId="1">
      <nc r="AF190" t="inlineStr">
        <is>
          <t>Medium</t>
        </is>
      </nc>
    </rcc>
    <rcc rId="0" sId="1">
      <nc r="AG190" t="inlineStr">
        <is>
          <t>L2 Mandatory-BAT</t>
        </is>
      </nc>
    </rcc>
    <rcc rId="0" sId="1">
      <nc r="AJ190" t="inlineStr">
        <is>
          <t>Functional</t>
        </is>
      </nc>
    </rcc>
    <rcc rId="0" sId="1">
      <nc r="AK190" t="inlineStr">
        <is>
          <t>na</t>
        </is>
      </nc>
    </rcc>
    <rcc rId="0" sId="1">
      <nc r="AL190" t="inlineStr">
        <is>
          <t>This test case is to verify 4K Display Monitor functionality over USB type-C port</t>
        </is>
      </nc>
    </rcc>
    <rcc rId="0" sId="1">
      <nc r="AM190" t="inlineStr">
        <is>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LNLM2SDC7,RPL-P_DC7,RPLS_SV1GC,RPLS_Win10GC,RPLS_SV1DC,RPLHx_Win10GC,RPLP_SV1GC,RPLP_Win10GC,RPLP_SV1DC1,RPLP_Win10DC1,RPLP_SV1DC2,RPLP_Win10DC2,RPL-SBGA_DC3</t>
        </is>
      </nc>
    </rcc>
  </rrc>
  <rrc rId="210" sId="1" ref="A184:XFD184" action="deleteRow">
    <rfmt sheetId="1" xfDxf="1" sqref="A184:XFD184" start="0" length="0"/>
    <rcc rId="0" sId="1">
      <nc r="A184">
        <f>HYPERLINK("https://hsdes.intel.com/resource/14013187747","14013187747")</f>
      </nc>
    </rcc>
    <rcc rId="0" sId="1">
      <nc r="B184" t="inlineStr">
        <is>
          <t>Validate Type-C USB3.2 gen2 host mode functionality on hot insert and removal over Type-C port</t>
        </is>
      </nc>
    </rcc>
    <rcc rId="0" sId="1">
      <nc r="C184" t="inlineStr">
        <is>
          <t>Blocked</t>
        </is>
      </nc>
    </rcc>
    <rcc rId="0" sId="1">
      <nc r="D184" t="inlineStr">
        <is>
          <t>NA:Type C is not applicable for GC Config</t>
        </is>
      </nc>
    </rcc>
    <rcc rId="0" sId="1">
      <nc r="F184" t="inlineStr">
        <is>
          <t>athirarx</t>
        </is>
      </nc>
    </rcc>
    <rcc rId="0" sId="1">
      <nc r="G184" t="inlineStr">
        <is>
          <t>common</t>
        </is>
      </nc>
    </rcc>
    <rcc rId="0" sId="1">
      <nc r="H184" t="inlineStr">
        <is>
          <t>Ingredient</t>
        </is>
      </nc>
    </rcc>
    <rcc rId="0" sId="1">
      <nc r="I184" t="inlineStr">
        <is>
          <t>Automatable</t>
        </is>
      </nc>
    </rcc>
    <rcc rId="0" sId="1">
      <nc r="J184" t="inlineStr">
        <is>
          <t>Intel Confidential</t>
        </is>
      </nc>
    </rcc>
    <rcc rId="0" sId="1">
      <nc r="K184" t="inlineStr">
        <is>
          <t>fw.ifwi.dekelPhy,fw.ifwi.iom,fw.ifwi.nphy,fw.ifwi.pmc,fw.ifwi.sam,fw.ifwi.sphy,fw.ifwi.tbt</t>
        </is>
      </nc>
    </rcc>
    <rcc rId="0" sId="1">
      <nc r="L184">
        <v>15</v>
      </nc>
    </rcc>
    <rcc rId="0" sId="1">
      <nc r="M184">
        <v>10</v>
      </nc>
    </rcc>
    <rcc rId="0" sId="1">
      <nc r="N184" t="inlineStr">
        <is>
          <t>CSS-IVE-132657</t>
        </is>
      </nc>
    </rcc>
    <rcc rId="0" sId="1">
      <nc r="O184" t="inlineStr">
        <is>
          <t>TCSS</t>
        </is>
      </nc>
    </rcc>
    <rcc rId="0" sId="1">
      <nc r="P184" t="inlineStr">
        <is>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Q184" t="inlineStr">
        <is>
          <t>USB-TypeC</t>
        </is>
      </nc>
    </rcc>
    <rcc rId="0" sId="1">
      <nc r="R184" t="inlineStr">
        <is>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is>
      </nc>
    </rcc>
    <rcc rId="0" sId="1">
      <nc r="S184" t="inlineStr">
        <is>
          <t>CSS-IVE-132657</t>
        </is>
      </nc>
    </rcc>
    <rcc rId="0" sId="1">
      <nc r="T184" t="inlineStr">
        <is>
          <t>Consumer,Corporate_vPro,Slim</t>
        </is>
      </nc>
    </rcc>
    <rcc rId="0" sId="1">
      <nc r="V184" t="inlineStr">
        <is>
          <t>raghav3x</t>
        </is>
      </nc>
    </rcc>
    <rcc rId="0" sId="1">
      <nc r="W184" t="inlineStr">
        <is>
          <t>This test is to Verify Type-C USB3.2 gen2 host mode functionality on hot insert and removal over Type-C port</t>
        </is>
      </nc>
    </rcc>
    <rcc rId="0" sId="1">
      <nc r="X184" t="inlineStr">
        <is>
          <t>Client-IFWI</t>
        </is>
      </nc>
    </rcc>
    <rcc rId="0" sId="1">
      <nc r="Y184" t="inlineStr">
        <is>
          <t>4-low</t>
        </is>
      </nc>
    </rcc>
    <rcc rId="0" sId="1">
      <nc r="Z184" t="inlineStr">
        <is>
          <t>bios.lunarlake,ifwi.alderlake,ifwi.arrowlake,ifwi.lunarlake,ifwi.meteorlake,ifwi.raptorlake,ifwi.raptorlake_refresh,ifwi.rocketlake</t>
        </is>
      </nc>
    </rcc>
    <rcc rId="0" sId="1">
      <nc r="AA184" t="inlineStr">
        <is>
          <t>ifwi.alderlake,ifwi.meteorlake,ifwi.raptorlake,ifwi.rocketlake</t>
        </is>
      </nc>
    </rcc>
    <rcc rId="0" sId="1">
      <nc r="AC184" t="inlineStr">
        <is>
          <t>product</t>
        </is>
      </nc>
    </rcc>
    <rcc rId="0" sId="1">
      <nc r="AD184" t="inlineStr">
        <is>
          <t>open.test_update_phase</t>
        </is>
      </nc>
    </rcc>
    <rcc rId="0" sId="1">
      <nc r="AF184" t="inlineStr">
        <is>
          <t>Low</t>
        </is>
      </nc>
    </rcc>
    <rcc rId="0" sId="1">
      <nc r="AG184" t="inlineStr">
        <is>
          <t>L2 Mandatory-BAT</t>
        </is>
      </nc>
    </rcc>
    <rcc rId="0" sId="1">
      <nc r="AJ184" t="inlineStr">
        <is>
          <t>Functional</t>
        </is>
      </nc>
    </rcc>
    <rcc rId="0" sId="1">
      <nc r="AK184" t="inlineStr">
        <is>
          <t>na</t>
        </is>
      </nc>
    </rcc>
    <rcc rId="0" sId="1">
      <nc r="AL184" t="inlineStr">
        <is>
          <t>This test is to Verify Type-C USB3.2 gen2 host mode functionality on hot insert and removal over Type-C port</t>
        </is>
      </nc>
    </rcc>
    <rcc rId="0" sId="1">
      <nc r="AM184" t="inlineStr">
        <is>
          <t>RKL_Native_PO,IFWI_TEST_SUITE,ADL/RKL/JSL,CML_H_ADP_S_PO,Phase_3,MTL_Test_Suite,MTL_S_IFWI_PSS_1.1,ADLMLP4x,IFWI_FOC_BAT,ADL_N_IFWI,IFWI_COVERAGE_DELTA,RPLSGC1,RPLSGC2,ADL-P_5SGC1,ADL-P_5SGC2,ADL-M_5SGC1,ADL-M_4SDC1,ADL-M_3SDC1,ADL-M_3SDC2,ADL-M_3SDC3,ADL-P_4SDC1,ADL-P_3SDC3,ADL-P_2SDC1,ADL-P_2SDC2,RPL-Px_5SGC1,RPL-Px_3SDC1,RPL-P_5SGC1,RPL-P_5SGC2,RPL-P_4SDC1,RPL-P_3SDC2,RPL-P_2SDC3,RPL-S_ 5SGC1,RPL-S_2SDC4,RPL_S_MASTER,RPL_S_IFWI_PO_Phase2,ADL_SBGA_5GC,LNL_M_IFWI_PSS,RPL_Px_PO_P2,MTL_IFWI_QAC,MTL_IFWI_IAC_IOM,MTL_IFWI_IAC_SPHY,RPL_SBGA_IFWI_PO_Phase2,MTL_IFWI_CBV_TBT,MTL_IFWI_CBV_EC,MTL_IFWI_CBV_SPHY,MTL_IFWI_CBV_IOM,ADL_N_IFWI_5SGC1,ADL_N_IFWI_IEC_IOM,ADL_N_IFWI_IEC_NPHY,MTL-P_5SGC1,MTL-P_4SDC1,MTL-P_4SDC2,MTL-P_3SDC3,MTL-P_3SDC4,MTL-P_2SDC5,MTL-P_2SDC6,RPL_P_PO_P2,RPL-P_2SDC5,RPL-P_2SDC6,RPL-Px_4SP2,RPL-Px_2SDC1,RPL-SBGA_2SC1,RPL-SBGA_2SC2-2,ARL_S_IFWI_1.1PSS,RPL-SBGA_4SC,MTLSGC1,MTLSDC1,MTLSDC3,MTLSDC4,RPL_Hx-R-DC1,RPL_Hx-R-GC,RPL_Hx-R-GC,RPL_Hx-R-DC1,RPL_Hx-R-GC,RPL_Hx-R-DC1,RPL_Hx-R-GC,RPL_Hx-R-DC1,LNLM2SDC7,RPL-P_DC7,RPLS_SV1GC,RPLS_Win10GC,RPLS_SV1DC,RPLHx_Win10GC,RPLP_SV1GC,RPLP_Win10GC,RPLP_SV1DC1,RPLP_Win10DC1,RPLP_SV1DC2,RPLP_Win10DC2,RPL-SBGA_DC3</t>
        </is>
      </nc>
    </rcc>
  </rrc>
  <rrc rId="211" sId="1" ref="A126:XFD126" action="deleteRow">
    <rfmt sheetId="1" xfDxf="1" sqref="A126:XFD126" start="0" length="0"/>
    <rcc rId="0" sId="1">
      <nc r="A126">
        <f>HYPERLINK("https://hsdes.intel.com/resource/14013185899","14013185899")</f>
      </nc>
    </rcc>
    <rcc rId="0" sId="1">
      <nc r="B126" t="inlineStr">
        <is>
          <t>Verify Type-C Connector reversibility - USB only devices</t>
        </is>
      </nc>
    </rcc>
    <rcc rId="0" sId="1">
      <nc r="C126" t="inlineStr">
        <is>
          <t>Blocked</t>
        </is>
      </nc>
    </rcc>
    <rcc rId="0" sId="1">
      <nc r="D126" t="inlineStr">
        <is>
          <t>NA:Type C is not applicable for GC Config</t>
        </is>
      </nc>
    </rcc>
    <rcc rId="0" sId="1">
      <nc r="F126" t="inlineStr">
        <is>
          <t>athirarx</t>
        </is>
      </nc>
    </rcc>
    <rcc rId="0" sId="1">
      <nc r="G126" t="inlineStr">
        <is>
          <t>common</t>
        </is>
      </nc>
    </rcc>
    <rcc rId="0" sId="1">
      <nc r="H126" t="inlineStr">
        <is>
          <t>Ingredient</t>
        </is>
      </nc>
    </rcc>
    <rcc rId="0" sId="1">
      <nc r="I126" t="inlineStr">
        <is>
          <t>Automatable</t>
        </is>
      </nc>
    </rcc>
    <rcc rId="0" sId="1">
      <nc r="J126" t="inlineStr">
        <is>
          <t>Intel Confidential</t>
        </is>
      </nc>
    </rcc>
    <rcc rId="0" sId="1">
      <nc r="K126" t="inlineStr">
        <is>
          <t>fw.ifwi.dekelPhy,fw.ifwi.iom,fw.ifwi.nphy,fw.ifwi.pmc,fw.ifwi.sam,fw.ifwi.sphy,fw.ifwi.tbt</t>
        </is>
      </nc>
    </rcc>
    <rcc rId="0" sId="1">
      <nc r="L126">
        <v>20</v>
      </nc>
    </rcc>
    <rcc rId="0" sId="1">
      <nc r="M126">
        <v>15</v>
      </nc>
    </rcc>
    <rcc rId="0" sId="1">
      <nc r="N126" t="inlineStr">
        <is>
          <t>CSS-IVE-130107</t>
        </is>
      </nc>
    </rcc>
    <rcc rId="0" sId="1">
      <nc r="O126" t="inlineStr">
        <is>
          <t>TCSS</t>
        </is>
      </nc>
    </rcc>
    <rcc rId="0" sId="1">
      <nc r="P126"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Q126" t="inlineStr">
        <is>
          <t>TBT_PD_EC_NA,TCSS,USB2.0,USB3.0,USB3.1,USB-TypeC</t>
        </is>
      </nc>
    </rcc>
    <rcc rId="0" sId="1">
      <nc r="R126" t="inlineStr">
        <is>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is>
      </nc>
    </rcc>
    <rcc rId="0" sId="1">
      <nc r="S126" t="inlineStr">
        <is>
          <t>CSS-IVE-130107</t>
        </is>
      </nc>
    </rcc>
    <rcc rId="0" sId="1">
      <nc r="T126" t="inlineStr">
        <is>
          <t>Consumer,Corporate_vPro,Slim</t>
        </is>
      </nc>
    </rcc>
    <rcc rId="0" sId="1">
      <nc r="V126" t="inlineStr">
        <is>
          <t>raghav3x</t>
        </is>
      </nc>
    </rcc>
    <rcc rId="0" sId="1">
      <nc r="W126" t="inlineStr">
        <is>
          <t>TYPE-C should support connector reversibility, connected device should be functional in both direction without any issue</t>
        </is>
      </nc>
    </rcc>
    <rcc rId="0" sId="1">
      <nc r="X126" t="inlineStr">
        <is>
          <t>Client-IFWI</t>
        </is>
      </nc>
    </rcc>
    <rcc rId="0" sId="1">
      <nc r="Y126" t="inlineStr">
        <is>
          <t>2-high</t>
        </is>
      </nc>
    </rcc>
    <rcc rId="0" sId="1">
      <nc r="Z126" t="inlineStr">
        <is>
          <t>ifwi.alderlake,ifwi.arrowlake,ifwi.jasperlake,ifwi.lunarlake,ifwi.meteorlake,ifwi.raptorlake,ifwi.raptorlake_refresh,ifwi.rocketlake</t>
        </is>
      </nc>
    </rcc>
    <rcc rId="0" sId="1">
      <nc r="AA126" t="inlineStr">
        <is>
          <t>ifwi.alderlake,ifwi.jasperlake,ifwi.meteorlake,ifwi.raptorlake,ifwi.rocketlake</t>
        </is>
      </nc>
    </rcc>
    <rcc rId="0" sId="1">
      <nc r="AC126" t="inlineStr">
        <is>
          <t>product</t>
        </is>
      </nc>
    </rcc>
    <rcc rId="0" sId="1">
      <nc r="AD126" t="inlineStr">
        <is>
          <t>complete.ready_for_production</t>
        </is>
      </nc>
    </rcc>
    <rcc rId="0" sId="1">
      <nc r="AF126" t="inlineStr">
        <is>
          <t>Medium</t>
        </is>
      </nc>
    </rcc>
    <rcc rId="0" sId="1">
      <nc r="AG126" t="inlineStr">
        <is>
          <t>L2 Mandatory-BAT</t>
        </is>
      </nc>
    </rcc>
    <rcc rId="0" sId="1">
      <nc r="AJ126" t="inlineStr">
        <is>
          <t>Functional</t>
        </is>
      </nc>
    </rcc>
    <rcc rId="0" sId="1">
      <nc r="AK126" t="inlineStr">
        <is>
          <t>na</t>
        </is>
      </nc>
    </rcc>
    <rcc rId="0" sId="1">
      <nc r="AL126" t="inlineStr">
        <is>
          <t>Verify connector reversibility is possible in TYPE-C and verify the functionality of the device connected to TYPE-C port in both direction</t>
        </is>
      </nc>
    </rcc>
    <rcc rId="0" sId="1">
      <nc r="AM126" t="inlineStr">
        <is>
          <t>KBL_NON_ULT,EC-FV,EC-TYPEC,EC-SX,EC-BATTERY,ICL-ArchReview-PostSi,UDL2.0_ATMS2.0,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LNLM2SDC7,RPL-P_DC7,RPLS_SV1GC,RPLS_Win10GC,RPLS_SV1DC,RPLHx_Win10GC,RPLP_SV1GC,RPLP_Win10GC,RPLP_SV1DC1,RPLP_Win10DC1,RPLP_SV1DC2,RPLP_Win10DC2,RPL-SBGA_DC3</t>
        </is>
      </nc>
    </rcc>
  </rrc>
  <rrc rId="212" sId="1" ref="A126:XFD126" action="deleteRow">
    <rfmt sheetId="1" xfDxf="1" sqref="A126:XFD126" start="0" length="0"/>
    <rcc rId="0" sId="1">
      <nc r="A126">
        <f>HYPERLINK("https://hsdes.intel.com/resource/14013185902","14013185902")</f>
      </nc>
    </rcc>
    <rcc rId="0" sId="1">
      <nc r="B126" t="inlineStr">
        <is>
          <t>Verification of TYPE-C docking station and basic functionality</t>
        </is>
      </nc>
    </rcc>
    <rcc rId="0" sId="1">
      <nc r="C126" t="inlineStr">
        <is>
          <t>Blocked</t>
        </is>
      </nc>
    </rcc>
    <rcc rId="0" sId="1">
      <nc r="D126" t="inlineStr">
        <is>
          <t>NA:Type C is not applicable for GC Config</t>
        </is>
      </nc>
    </rcc>
    <rcc rId="0" sId="1">
      <nc r="F126" t="inlineStr">
        <is>
          <t>athirarx</t>
        </is>
      </nc>
    </rcc>
    <rcc rId="0" sId="1">
      <nc r="G126" t="inlineStr">
        <is>
          <t>common</t>
        </is>
      </nc>
    </rcc>
    <rcc rId="0" sId="1">
      <nc r="H126" t="inlineStr">
        <is>
          <t>Ingredient</t>
        </is>
      </nc>
    </rcc>
    <rcc rId="0" sId="1">
      <nc r="I126" t="inlineStr">
        <is>
          <t>Automatable</t>
        </is>
      </nc>
    </rcc>
    <rcc rId="0" sId="1">
      <nc r="J126" t="inlineStr">
        <is>
          <t>Intel Confidential</t>
        </is>
      </nc>
    </rcc>
    <rcc rId="0" sId="1">
      <nc r="K126" t="inlineStr">
        <is>
          <t>fw.ifwi.dekelPhy,fw.ifwi.iom,fw.ifwi.nphy,fw.ifwi.pmc,fw.ifwi.sam,fw.ifwi.sphy,fw.ifwi.tbt</t>
        </is>
      </nc>
    </rcc>
    <rcc rId="0" sId="1">
      <nc r="L126">
        <v>20</v>
      </nc>
    </rcc>
    <rcc rId="0" sId="1">
      <nc r="M126">
        <v>10</v>
      </nc>
    </rcc>
    <rcc rId="0" sId="1">
      <nc r="N126" t="inlineStr">
        <is>
          <t>CSS-IVE-130113</t>
        </is>
      </nc>
    </rcc>
    <rcc rId="0" sId="1">
      <nc r="O126" t="inlineStr">
        <is>
          <t>TCSS</t>
        </is>
      </nc>
    </rcc>
    <rcc rId="0" sId="1">
      <nc r="P126" t="inlineStr">
        <is>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Q126" t="inlineStr">
        <is>
          <t>Display Panels,Docking support,TBT_PD_EC_NA,TCSS,USB-TypeC</t>
        </is>
      </nc>
    </rcc>
    <rcc rId="0" sId="1">
      <nc r="R126" t="inlineStr">
        <is>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is>
      </nc>
    </rcc>
    <rcc rId="0" sId="1">
      <nc r="S126" t="inlineStr">
        <is>
          <t>CSS-IVE-130113</t>
        </is>
      </nc>
    </rcc>
    <rcc rId="0" sId="1">
      <nc r="T126" t="inlineStr">
        <is>
          <t>Consumer,Corporate_vPro,Slim</t>
        </is>
      </nc>
    </rcc>
    <rcc rId="0" sId="1">
      <nc r="V126" t="inlineStr">
        <is>
          <t>raghav3x</t>
        </is>
      </nc>
    </rcc>
    <rcc rId="0" sId="1">
      <nc r="W126" t="inlineStr">
        <is>
          <t>Device connected to TYPE-C docking station should be functional </t>
        </is>
      </nc>
    </rcc>
    <rcc rId="0" sId="1">
      <nc r="X126" t="inlineStr">
        <is>
          <t>Client-IFWI</t>
        </is>
      </nc>
    </rcc>
    <rcc rId="0" sId="1">
      <nc r="Y126" t="inlineStr">
        <is>
          <t>1-showstopper</t>
        </is>
      </nc>
    </rcc>
    <rcc rId="0" sId="1">
      <nc r="Z126" t="inlineStr">
        <is>
          <t>bios.lunarlake,ifwi.alderlake,ifwi.arrowlake,ifwi.jasperlake,ifwi.lunarlake,ifwi.meteorlake,ifwi.raptorlake,ifwi.raptorlake_refresh,ifwi.rocketlake</t>
        </is>
      </nc>
    </rcc>
    <rcc rId="0" sId="1">
      <nc r="AA126" t="inlineStr">
        <is>
          <t>ifwi.alderlake,ifwi.jasperlake,ifwi.meteorlake,ifwi.raptorlake,ifwi.rocketlake</t>
        </is>
      </nc>
    </rcc>
    <rcc rId="0" sId="1">
      <nc r="AC126" t="inlineStr">
        <is>
          <t>product</t>
        </is>
      </nc>
    </rcc>
    <rcc rId="0" sId="1">
      <nc r="AD126" t="inlineStr">
        <is>
          <t>open.test_update_phase</t>
        </is>
      </nc>
    </rcc>
    <rcc rId="0" sId="1">
      <nc r="AF126" t="inlineStr">
        <is>
          <t>Low</t>
        </is>
      </nc>
    </rcc>
    <rcc rId="0" sId="1">
      <nc r="AG126" t="inlineStr">
        <is>
          <t>L2 Mandatory-BAT</t>
        </is>
      </nc>
    </rcc>
    <rcc rId="0" sId="1">
      <nc r="AJ126" t="inlineStr">
        <is>
          <t>Functional</t>
        </is>
      </nc>
    </rcc>
    <rcc rId="0" sId="1">
      <nc r="AK126" t="inlineStr">
        <is>
          <t>na</t>
        </is>
      </nc>
    </rcc>
    <rcc rId="0" sId="1">
      <nc r="AL126" t="inlineStr">
        <is>
          <t>Test case intended to verify TYPE-C docking station basic functionality </t>
        </is>
      </nc>
    </rcc>
    <rcc rId="0" sId="1">
      <nc r="AM126" t="inlineStr">
        <is>
          <t>KBL_NON_ULT,EC-TYPEC,EC-BAT,TCSS-TBT-P1,ICL-ArchReview-PostSi,ICL_BAT_NEW,BIOS_EXT_BAT,LKF_PO_Phase2,UDL2.0_ATMS2.0,LKF_PO_New_P2,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LNLM2SDC7,RPL-P_DC7,RPLS_SV1GC,RPLS_Win10GC,RPLS_SV1DC,RPLHx_Win10GC,RPLP_SV1GC,RPLP_Win10GC,RPLP_SV1DC1,RPLP_Win10DC1,RPLP_SV1DC2,RPLP_Win10DC2,RPL-SBGA_DC3</t>
        </is>
      </nc>
    </rcc>
  </rrc>
  <rrc rId="213" sId="1" ref="A117:XFD117" action="deleteRow">
    <rfmt sheetId="1" xfDxf="1" sqref="A117:XFD117" start="0" length="0"/>
    <rcc rId="0" sId="1">
      <nc r="A117">
        <f>HYPERLINK("https://hsdes.intel.com/resource/14013185755","14013185755")</f>
      </nc>
    </rcc>
    <rcc rId="0" sId="1">
      <nc r="B117" t="inlineStr">
        <is>
          <t>Validate Type-C USB3.0 Host Mode (Type-C to A) functionality on hot insert and removal over Type-C port and connector reversibility</t>
        </is>
      </nc>
    </rcc>
    <rcc rId="0" sId="1">
      <nc r="C117" t="inlineStr">
        <is>
          <t>Blocked</t>
        </is>
      </nc>
    </rcc>
    <rcc rId="0" sId="1">
      <nc r="D117" t="inlineStr">
        <is>
          <t>NA:Type C is not applicable for GC Config</t>
        </is>
      </nc>
    </rcc>
    <rcc rId="0" sId="1">
      <nc r="F117" t="inlineStr">
        <is>
          <t>athirarx</t>
        </is>
      </nc>
    </rcc>
    <rcc rId="0" sId="1">
      <nc r="G117" t="inlineStr">
        <is>
          <t>emulation.hybrid,emulation.subsystem,silicon,simulation.subsystem</t>
        </is>
      </nc>
    </rcc>
    <rcc rId="0" sId="1">
      <nc r="H117" t="inlineStr">
        <is>
          <t>Ingredient</t>
        </is>
      </nc>
    </rcc>
    <rcc rId="0" sId="1">
      <nc r="I117" t="inlineStr">
        <is>
          <t>Automatable</t>
        </is>
      </nc>
    </rcc>
    <rcc rId="0" sId="1">
      <nc r="J117" t="inlineStr">
        <is>
          <t>Intel Confidential</t>
        </is>
      </nc>
    </rcc>
    <rcc rId="0" sId="1">
      <nc r="K117" t="inlineStr">
        <is>
          <t>bios.platform,bios.sa,fw.ifwi.MGPhy,fw.ifwi.dekelPhy,fw.ifwi.iom,fw.ifwi.nphy,fw.ifwi.pmc,fw.ifwi.sam,fw.ifwi.sphy,fw.ifwi.tbt</t>
        </is>
      </nc>
    </rcc>
    <rcc rId="0" sId="1">
      <nc r="L117">
        <v>25</v>
      </nc>
    </rcc>
    <rcc rId="0" sId="1">
      <nc r="M117">
        <v>18</v>
      </nc>
    </rcc>
    <rcc rId="0" sId="1">
      <nc r="N117" t="inlineStr">
        <is>
          <t>CSS-IVE-105843</t>
        </is>
      </nc>
    </rcc>
    <rcc rId="0" sId="1">
      <nc r="O117" t="inlineStr">
        <is>
          <t>TCSS</t>
        </is>
      </nc>
    </rcc>
    <rcc rId="0" sId="1">
      <nc r="P117" t="inlineStr">
        <is>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is>
      </nc>
    </rcc>
    <rcc rId="0" sId="1">
      <nc r="Q117" t="inlineStr">
        <is>
          <t>EC-Lite,TBT_PD_EC_NA,TCSS,USB3.0,USB-TypeC</t>
        </is>
      </nc>
    </rcc>
    <rcc rId="0" sId="1">
      <nc r="R117" t="inlineStr">
        <is>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is>
      </nc>
    </rcc>
    <rcc rId="0" sId="1">
      <nc r="S117" t="inlineStr">
        <is>
          <t>CSS-IVE-105843</t>
        </is>
      </nc>
    </rcc>
    <rcc rId="0" sId="1">
      <nc r="T117" t="inlineStr">
        <is>
          <t>Consumer,Corporate_vPro,Slim</t>
        </is>
      </nc>
    </rcc>
    <rcc rId="0" sId="1">
      <nc r="V117" t="inlineStr">
        <is>
          <t>raghav3x</t>
        </is>
      </nc>
    </rcc>
    <rcc rId="0" sId="1">
      <nc r="W117" t="inlineStr">
        <is>
          <t>USB3.0 disk should function without any issue on hot insert and removal over Type-C port</t>
        </is>
      </nc>
    </rcc>
    <rcc rId="0" sId="1">
      <nc r="X117" t="inlineStr">
        <is>
          <t>Client-BIOS</t>
        </is>
      </nc>
    </rcc>
    <rcc rId="0" sId="1">
      <nc r="Y117" t="inlineStr">
        <is>
          <t>1-showstopper</t>
        </is>
      </nc>
    </rcc>
    <rcc rId="0" sId="1">
      <nc r="Z117" t="inlineStr">
        <is>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is>
      </nc>
    </rcc>
    <rcc rId="0" sId="1">
      <nc r="AA117" t="inlineStr">
        <is>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is>
      </nc>
    </rcc>
    <rcc rId="0" sId="1">
      <nc r="AC117" t="inlineStr">
        <is>
          <t>product</t>
        </is>
      </nc>
    </rcc>
    <rcc rId="0" sId="1">
      <nc r="AD117" t="inlineStr">
        <is>
          <t>complete.ready_for_production</t>
        </is>
      </nc>
    </rcc>
    <rcc rId="0" sId="1">
      <nc r="AF117" t="inlineStr">
        <is>
          <t>Medium</t>
        </is>
      </nc>
    </rcc>
    <rcc rId="0" sId="1">
      <nc r="AG117" t="inlineStr">
        <is>
          <t>L2 Mandatory-BAT</t>
        </is>
      </nc>
    </rcc>
    <rcc rId="0" sId="1">
      <nc r="AJ117" t="inlineStr">
        <is>
          <t>Functional</t>
        </is>
      </nc>
    </rcc>
    <rcc rId="0" sId="1">
      <nc r="AK117" t="inlineStr">
        <is>
          <t>USB Tree View,USB View</t>
        </is>
      </nc>
    </rcc>
    <rcc rId="0" sId="1">
      <nc r="AL117" t="inlineStr">
        <is>
          <t>This test is to validate Type-C USB3.0 Host Mode (Type-C to A) functionality on hot insert and removal over Type-C port</t>
        </is>
      </nc>
    </rcc>
    <rcc rId="0" sId="1">
      <nc r="AM117" t="inlineStr">
        <is>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LNLM2SDC7,RPL-P_DC7,RPLS_SV1GC,RPLS_Win10GC,RPLS_SV1DC,RPLHx_Win10GC,RPLP_SV1GC,RPLP_Win10GC,RPLP_SV1DC1,RPLP_Win10DC1,RPLP_SV1DC2,RPLP_Win10DC2,RPL-SBGA_DC3</t>
        </is>
      </nc>
    </rcc>
  </rrc>
  <rrc rId="214" sId="1" ref="A117:XFD117" action="deleteRow">
    <rfmt sheetId="1" xfDxf="1" sqref="A117:XFD117" start="0" length="0"/>
    <rcc rId="0" sId="1">
      <nc r="A117">
        <f>HYPERLINK("https://hsdes.intel.com/resource/14013185758","14013185758")</f>
      </nc>
    </rcc>
    <rcc rId="0" sId="1">
      <nc r="B117" t="inlineStr">
        <is>
          <t>Validate Type-C USB3.1 gen1 Host Mode functionality on hot insert and removal over Type-C port</t>
        </is>
      </nc>
    </rcc>
    <rcc rId="0" sId="1">
      <nc r="C117" t="inlineStr">
        <is>
          <t>Blocked</t>
        </is>
      </nc>
    </rcc>
    <rcc rId="0" sId="1">
      <nc r="D117" t="inlineStr">
        <is>
          <t>NA:Type C is not applicable for GC Config</t>
        </is>
      </nc>
    </rcc>
    <rcc rId="0" sId="1">
      <nc r="F117" t="inlineStr">
        <is>
          <t>athirarx</t>
        </is>
      </nc>
    </rcc>
    <rcc rId="0" sId="1">
      <nc r="G117" t="inlineStr">
        <is>
          <t>common,emulation.ip,fpga.hybrid,silicon,simulation.ip</t>
        </is>
      </nc>
    </rcc>
    <rcc rId="0" sId="1">
      <nc r="H117" t="inlineStr">
        <is>
          <t>Ingredient</t>
        </is>
      </nc>
    </rcc>
    <rcc rId="0" sId="1">
      <nc r="I117" t="inlineStr">
        <is>
          <t>Automatable</t>
        </is>
      </nc>
    </rcc>
    <rcc rId="0" sId="1">
      <nc r="J117" t="inlineStr">
        <is>
          <t>Intel Confidential</t>
        </is>
      </nc>
    </rcc>
    <rcc rId="0" sId="1">
      <nc r="K117" t="inlineStr">
        <is>
          <t>bios.platform,bios.sa,fw.ifwi.MGPhy,fw.ifwi.dekelPhy,fw.ifwi.iom,fw.ifwi.nphy,fw.ifwi.pmc,fw.ifwi.sam,fw.ifwi.sphy,fw.ifwi.tbt</t>
        </is>
      </nc>
    </rcc>
    <rcc rId="0" sId="1">
      <nc r="L117">
        <v>25</v>
      </nc>
    </rcc>
    <rcc rId="0" sId="1">
      <nc r="M117">
        <v>18</v>
      </nc>
    </rcc>
    <rcc rId="0" sId="1">
      <nc r="N117" t="inlineStr">
        <is>
          <t>CSS-IVE-105845</t>
        </is>
      </nc>
    </rcc>
    <rcc rId="0" sId="1">
      <nc r="O117" t="inlineStr">
        <is>
          <t>TCSS</t>
        </is>
      </nc>
    </rcc>
    <rcc rId="0" sId="1">
      <nc r="P117" t="inlineStr">
        <is>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is>
      </nc>
    </rcc>
    <rcc rId="0" sId="1">
      <nc r="Q117" t="inlineStr">
        <is>
          <t>EC-Lite,TBT_PD_EC_NA,TCSS,USB3.1,USB-TypeC</t>
        </is>
      </nc>
    </rcc>
    <rcc rId="0" sId="1">
      <nc r="R117" t="inlineStr">
        <is>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is>
      </nc>
    </rcc>
    <rcc rId="0" sId="1">
      <nc r="S117" t="inlineStr">
        <is>
          <t>CSS-IVE-105845</t>
        </is>
      </nc>
    </rcc>
    <rcc rId="0" sId="1">
      <nc r="T117" t="inlineStr">
        <is>
          <t>Consumer,Corporate_vPro,Slim</t>
        </is>
      </nc>
    </rcc>
    <rcc rId="0" sId="1">
      <nc r="V117" t="inlineStr">
        <is>
          <t>raghav3x</t>
        </is>
      </nc>
    </rcc>
    <rcc rId="0" sId="1">
      <nc r="W117" t="inlineStr">
        <is>
          <t>Type-C USB3.1 gen1 storage should function without any issue on hot insert and removal over Type-C port</t>
        </is>
      </nc>
    </rcc>
    <rcc rId="0" sId="1">
      <nc r="X117" t="inlineStr">
        <is>
          <t>Client-BIOS</t>
        </is>
      </nc>
    </rcc>
    <rcc rId="0" sId="1">
      <nc r="Y117" t="inlineStr">
        <is>
          <t>1-showstopper</t>
        </is>
      </nc>
    </rcc>
    <rcc rId="0" sId="1">
      <nc r="Z117" t="inlineStr">
        <is>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is>
      </nc>
    </rcc>
    <rcc rId="0" sId="1">
      <nc r="AA117" t="inlineStr">
        <is>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is>
      </nc>
    </rcc>
    <rcc rId="0" sId="1">
      <nc r="AC117" t="inlineStr">
        <is>
          <t>product</t>
        </is>
      </nc>
    </rcc>
    <rcc rId="0" sId="1">
      <nc r="AD117" t="inlineStr">
        <is>
          <t>complete.ready_for_production</t>
        </is>
      </nc>
    </rcc>
    <rcc rId="0" sId="1">
      <nc r="AF117" t="inlineStr">
        <is>
          <t>Medium</t>
        </is>
      </nc>
    </rcc>
    <rcc rId="0" sId="1">
      <nc r="AG117" t="inlineStr">
        <is>
          <t>L2 Mandatory-BAT</t>
        </is>
      </nc>
    </rcc>
    <rcc rId="0" sId="1">
      <nc r="AJ117" t="inlineStr">
        <is>
          <t>Functional</t>
        </is>
      </nc>
    </rcc>
    <rcc rId="0" sId="1">
      <nc r="AK117" t="inlineStr">
        <is>
          <t>USB View</t>
        </is>
      </nc>
    </rcc>
    <rcc rId="0" sId="1">
      <nc r="AL117" t="inlineStr">
        <is>
          <t>This test is to validate Type-C USB3.1 gen1 functionality on hot insert and removal over Type-C port</t>
        </is>
      </nc>
    </rcc>
    <rcc rId="0" sId="1">
      <nc r="AM117" t="inlineStr">
        <is>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LNLM2SDC7,RPL-P_DC7,RPLS_SV1GC,RPLS_Win10GC,RPLS_SV1DC,RPLHx_Win10GC,RPLP_SV1GC,RPLP_Win10GC,RPLP_SV1DC1,RPLP_Win10DC1,RPLP_SV1DC2,RPLP_Win10DC2,RPL-SBGA_DC3</t>
        </is>
      </nc>
    </rcc>
  </rrc>
  <rrc rId="215" sId="1" ref="A104:XFD104" action="deleteRow">
    <rfmt sheetId="1" xfDxf="1" sqref="A104:XFD104" start="0" length="0"/>
    <rcc rId="0" sId="1">
      <nc r="A104">
        <f>HYPERLINK("https://hsdes.intel.com/resource/14013185392","14013185392")</f>
      </nc>
    </rcc>
    <rcc rId="0" sId="1">
      <nc r="B104" t="inlineStr">
        <is>
          <t>Validate USB devices hot plug check pre and post S0i3(Disconnected Modern Standby) cycle with devices connected on Type-C port</t>
        </is>
      </nc>
    </rcc>
    <rcc rId="0" sId="1">
      <nc r="C104" t="inlineStr">
        <is>
          <t>Blocked</t>
        </is>
      </nc>
    </rcc>
    <rcc rId="0" sId="1">
      <nc r="D104" t="inlineStr">
        <is>
          <t>NA:Type C is not applicable for GC Config</t>
        </is>
      </nc>
    </rcc>
    <rcc rId="0" sId="1">
      <nc r="F104" t="inlineStr">
        <is>
          <t>athirarx</t>
        </is>
      </nc>
    </rcc>
    <rcc rId="0" sId="1">
      <nc r="G104" t="inlineStr">
        <is>
          <t>common,emulation.ip,silicon,simulation.ip</t>
        </is>
      </nc>
    </rcc>
    <rcc rId="0" sId="1">
      <nc r="H104" t="inlineStr">
        <is>
          <t>Ingredient</t>
        </is>
      </nc>
    </rcc>
    <rcc rId="0" sId="1">
      <nc r="I104" t="inlineStr">
        <is>
          <t>Automatable</t>
        </is>
      </nc>
    </rcc>
    <rcc rId="0" sId="1">
      <nc r="J104" t="inlineStr">
        <is>
          <t>Intel Confidential</t>
        </is>
      </nc>
    </rcc>
    <rcc rId="0" sId="1">
      <nc r="K104" t="inlineStr">
        <is>
          <t>bios.platform,bios.sa,fw.ifwi.MGPhy,fw.ifwi.dekelPhy,fw.ifwi.iom,fw.ifwi.nphy,fw.ifwi.pmc,fw.ifwi.sphy,fw.ifwi.tbt</t>
        </is>
      </nc>
    </rcc>
    <rcc rId="0" sId="1">
      <nc r="L104">
        <v>40</v>
      </nc>
    </rcc>
    <rcc rId="0" sId="1">
      <nc r="M104">
        <v>15</v>
      </nc>
    </rcc>
    <rcc rId="0" sId="1">
      <nc r="N104" t="inlineStr">
        <is>
          <t>CSS-IVE-90955</t>
        </is>
      </nc>
    </rcc>
    <rcc rId="0" sId="1">
      <nc r="O104" t="inlineStr">
        <is>
          <t>TCSS</t>
        </is>
      </nc>
    </rcc>
    <rcc rId="0" sId="1">
      <nc r="P104" t="inlineStr">
        <is>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TGL_Simics_VP_RS2_PSS1.1,TGL_U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Q104" t="inlineStr">
        <is>
          <t>MoS (Modern Standby),S0ix-states,TBT_PD_EC_NA,TCSS,USB-TypeC</t>
        </is>
      </nc>
    </rcc>
    <rcc rId="0" sId="1">
      <nc r="R104" t="inlineStr">
        <is>
          <t>BC-RQTBC-13080 
LKF PRD Coverage: BC-RQTBCLF-468
TGL FR Coverage : 1405574486,1405574489,220195081,220195274
JSLP Coverage ID: 2203202802,2203201730,1607196304
RKL Coverage ID :2203201383,2203202518,2203203016,2203202802,2203202480
ADL: 2205445428</t>
        </is>
      </nc>
    </rcc>
    <rcc rId="0" sId="1">
      <nc r="S104" t="inlineStr">
        <is>
          <t>CSS-IVE-90955</t>
        </is>
      </nc>
    </rcc>
    <rcc rId="0" sId="1">
      <nc r="T104" t="inlineStr">
        <is>
          <t>Consumer,Corporate_vPro,Slim</t>
        </is>
      </nc>
    </rcc>
    <rcc rId="0" sId="1">
      <nc r="V104" t="inlineStr">
        <is>
          <t>raghav3x</t>
        </is>
      </nc>
    </rcc>
    <rcc rId="0" sId="1">
      <nc r="W104" t="inlineStr">
        <is>
          <t>USB device hot plugged via USB-C port should be enumerated in device manager pre and post cycle without any issue</t>
        </is>
      </nc>
    </rcc>
    <rcc rId="0" sId="1">
      <nc r="X104" t="inlineStr">
        <is>
          <t>Client-BIOS</t>
        </is>
      </nc>
    </rcc>
    <rcc rId="0" sId="1">
      <nc r="Y104" t="inlineStr">
        <is>
          <t>1-showstopper</t>
        </is>
      </nc>
    </rcc>
    <rcc rId="0" sId="1">
      <nc r="Z104" t="inlineStr">
        <is>
          <t>bios.alderlake,bios.amberlake,bios.apollolake,bios.arrowlake,bios.broxton,bios.cannonlake,bios.coffeelake,bios.cometlake,bios.geminilake,bios.icelake-client,bios.jasperlake,bios.kabylake,bios.kabylake_r,bios.lakefield,bios.lunarlake,bios.meteorlake,bios.raptorlake,bios.raptorlake_refresh,bios.tigerlake,bios.whiskeylake,ifwi.amberlake,ifwi.apollolake,ifwi.arrowlake,ifwi.broxton,ifwi.cannonlake,ifwi.coffeelake,ifwi.cometlake,ifwi.geminilake,ifwi.icelake,ifwi.kabylake,ifwi.kabylake_r,ifwi.lakefield,ifwi.meteorlake,ifwi.raptorlake,ifwi.raptorlake_refresh,ifwi.tigerlake,ifwi.whiskeylake</t>
        </is>
      </nc>
    </rcc>
    <rcc rId="0" sId="1">
      <nc r="AA104" t="inlineStr">
        <is>
          <t>bios.alderlake,bios.amberlake,bios.apollolake,bios.cannonlake,bios.coffeelake,bios.cometlake,bios.geminilake,bios.icelake-client,bios.jasperlake,bios.kabylake,bios.kabylake_r,bios.lakefield,bios.lunarlake,bios.meteorlake,bios.raptorlake,bios.tigerlake,bios.whiskeylake,ifwi.amberlake,ifwi.apollolake,ifwi.cannonlake,ifwi.coffeelake,ifwi.cometlake,ifwi.geminilake,ifwi.icelake,ifwi.kabylake,ifwi.kabylake_r,ifwi.lakefield,ifwi.meteorlake,ifwi.raptorlake,ifwi.tigerlake,ifwi.whiskeylake</t>
        </is>
      </nc>
    </rcc>
    <rcc rId="0" sId="1">
      <nc r="AC104" t="inlineStr">
        <is>
          <t>product</t>
        </is>
      </nc>
    </rcc>
    <rcc rId="0" sId="1">
      <nc r="AD104" t="inlineStr">
        <is>
          <t>complete.ready_for_production</t>
        </is>
      </nc>
    </rcc>
    <rcc rId="0" sId="1">
      <nc r="AF104" t="inlineStr">
        <is>
          <t>Medium</t>
        </is>
      </nc>
    </rcc>
    <rcc rId="0" sId="1">
      <nc r="AG104" t="inlineStr">
        <is>
          <t>L2 Mandatory-BAT</t>
        </is>
      </nc>
    </rcc>
    <rcc rId="0" sId="1">
      <nc r="AJ104" t="inlineStr">
        <is>
          <t>Functional</t>
        </is>
      </nc>
    </rcc>
    <rcc rId="0" sId="1">
      <nc r="AK104" t="inlineStr">
        <is>
          <t>Socwatch</t>
        </is>
      </nc>
    </rcc>
    <rcc rId="0" sId="1">
      <nc r="AL104" t="inlineStr">
        <is>
          <t>This test is to verify USB devices hot plug functionality check pre and post S0i3(Modern Standby) cycle with devices connected on Type C port Android OS related steps: 1. Boot to AOS2. Connect USB device to Type C port on DUT and check whether device is getting detected in device3. Disconnect USB device and Perform S0i3 cycle4. Repeat step 2 Expected results: USB device connected via Type C port should be detected in DUT pre and post cycle</t>
        </is>
      </nc>
    </rcc>
    <rcc rId="0" sId="1">
      <nc r="AM104" t="inlineStr">
        <is>
          <t>KBL_NON_ULT,GLK-IFWI-SI,EC-FV,EC-SX,EC-TYPEC,ICL_BAT_NEW,BIOS_EXT_BAT,UDL2.0_ATMS2.0,EC-PD-NA,OBC-CNL-PCH-XDCI-USBC-USB2_Storage,OBC-ICL-CPU-iTCSS-TCSS-USB2_Storage,OBC-TGL-CPU-iTCSS-TCSS-USB2_Storage,OBC-LKF-CPU-TCSS-USBC-USB2_Storage,OBC-CFL-PCH-XDCI-USBC-USB2_Storage,CML_BIOS_SPL,TGL_IFWI_FOC_BLUE,IFWI_Payload_IOM,IFWI_Payload_TBT,IFWI_Payload_EC,UTR_SYNC,RPL_S_MASTER,RPL_S_BackwardComp,ADL-S_ 5SGC_1DPC,ADL_N_MASTER,ADL_N_5SGC1,ADL_N_4SDC1,ADL_N_3SDC1,ADL_N_2SDC1,ADL_N_2SDC2,ADL_N_2SDC3,IFWI_TEST_SUITE,IFWI_COMMON_UNIFIED,MTL_Test_Suite,ADL-P_5SGC1,ADL-P_5SGC2,MTL_P_MASTER,MTL_S_MASTER,,ADL_SBGA_5GC,RPL-SBGA_5SC,ADL-M_5SGC1,ADL-M_2SDC2,ADL-M_3SDC1,ADL-M_2SDC1,ADL-M_3SDC2,EC-NA,EC-REVIEW,TCSS-TBT-P1,ICL-ArchReview-PostSi,GLK-RS3-10_IFWI,LKF_ERB_PO,LKF_PO_Phase3,LKF_PO_New_P3,TGL_ERB_PO,OBC-CNL-PCH-XDCI-USBC_Audio,OBC-CFL-PCH-XDCI-USBC_Audio,OBC-LKF-CPU-IOM-TCSS-USBC_Audio,OBC-ICL-CPU-IOM-TCSS-USBC_Audio,OBC-TGL-CPU-IOM-TCSS-USBC_Audio,TGL_BIOS_PO_P2,TGL_IFWI_PO_P2,TGL_NEW_BAT,ADL-S_TGP-H_PO_Phase2,LKF_WCOS_BIOS_BAT_NEW,MTL_PSS_1.1,ARL_S_PSS1.1,ADL_M_PO_Phase2,ADL-S_4SDC1,ADL-S_4SDC2,ADL-S_4SDC4,MTL_VS_0.8,IFWI_FOC_BAT,MTL_IFWI_PSS_EXTENDED,RPL-S_ 5SGC1,CQN_DASHBOARD,MTL_M_MASTER,ADL-P_4SDC2,ADL_N_PO_Phase2,RPL-Px_5SGC1,RPL-Px_3SDC1,RPL-P_5SGC1,RPL-P_5SGC2,RPL-P_4SDC1,RPL-P_3SDC2,RPL-P_2SDC3,ADL_N_REV0,ADL-N_REV1,MTL_IFWI_BAT,MTL_HFPGA_TCSS,RPL-S_5SGC1,RPL-S_2SDC4,MTL-M_5SGC1,MTL-M_4SDC1,MTL-M_4SDC2,MTL-M_3SDC3,MTL-M_2SDC4,MTL-M_2SDC5,MTL-M_2SDC6,MTL_IFWI_CBV_TBT,MTL_IFWI_CBV_EC,MTL_IFWI_CBV_IOM,MTL-P_5SGC1,MTL-P_4SDC1,MTL-P_4SDC2,MTL-P_3SDC3,MTL-P_3SDC4,MTL-P_2SDC5,MTL-P_2SDC6,RPL-SBGA_4SC,RPL-SBGA_2SC1,RPL-SBGA_2SC2-2,MTLSDC1,MTLSGC1,MTLSDC1,MTLSDC4,MTLSGC1,MTLSDC1,MTLSDC3,MTLSGC1,MTLSDC1,MTLSDC2,MTLSDC3,MTLSDC4,LNLM5SGC,LNLM3SDC3,LNLM3SDC4,LNLM3SDC5,LNLM5SGC,LNLM3SDC3,LNLM3SDC4,LNLM3SDC5,LNLM5SGC,LNLM3SDC3,LNLM3SDC4,LNLM3SDC5,LNLM3SDC1,LNLM2SDC6,RPL_Hx-R-DC1,RPL_Hx-R-GC,RPL_Hx-R-GC,RPL_Hx-R-DC1,LNLM2SDC7,MTL_PSS_1.1_Block,RPLS_SV1GC,RPLS_Win10GC,RPLS_SV1DC,RPLHx_Win10GC,RPL-SBGA_DC3</t>
        </is>
      </nc>
    </rcc>
  </rrc>
  <rrc rId="216" sId="1" ref="A87:XFD87" action="deleteRow">
    <rfmt sheetId="1" xfDxf="1" sqref="A87:XFD87" start="0" length="0"/>
    <rcc rId="0" sId="1">
      <nc r="A87">
        <f>HYPERLINK("https://hsdes.intel.com/resource/14013184072","14013184072")</f>
      </nc>
    </rcc>
    <rcc rId="0" sId="1">
      <nc r="B87" t="inlineStr">
        <is>
          <t>Validate Type-C USB2.0 Host Mode (Type-C to A) functionality on hot insert and removal over Type-C port</t>
        </is>
      </nc>
    </rcc>
    <rcc rId="0" sId="1">
      <nc r="C87" t="inlineStr">
        <is>
          <t>Blocked</t>
        </is>
      </nc>
    </rcc>
    <rcc rId="0" sId="1">
      <nc r="D87" t="inlineStr">
        <is>
          <t>NA:Type C is not applicable for GC Config</t>
        </is>
      </nc>
    </rcc>
    <rcc rId="0" sId="1">
      <nc r="F87" t="inlineStr">
        <is>
          <t>athirarx</t>
        </is>
      </nc>
    </rcc>
    <rcc rId="0" sId="1">
      <nc r="G87" t="inlineStr">
        <is>
          <t>common,emulation.ip,silicon,simulation.ip</t>
        </is>
      </nc>
    </rcc>
    <rcc rId="0" sId="1">
      <nc r="H87" t="inlineStr">
        <is>
          <t>Ingredient</t>
        </is>
      </nc>
    </rcc>
    <rcc rId="0" sId="1">
      <nc r="I87" t="inlineStr">
        <is>
          <t>Automatable</t>
        </is>
      </nc>
    </rcc>
    <rcc rId="0" sId="1">
      <nc r="J87" t="inlineStr">
        <is>
          <t>Intel Confidential</t>
        </is>
      </nc>
    </rcc>
    <rcc rId="0" sId="1">
      <nc r="K87" t="inlineStr">
        <is>
          <t>bios.platform,bios.sa,fw.ifwi.MGPhy,fw.ifwi.dekelPhy,fw.ifwi.iom,fw.ifwi.nphy,fw.ifwi.pmc,fw.ifwi.sam,fw.ifwi.sphy,fw.ifwi.tbt</t>
        </is>
      </nc>
    </rcc>
    <rcc rId="0" sId="1">
      <nc r="L87">
        <v>15</v>
      </nc>
    </rcc>
    <rcc rId="0" sId="1">
      <nc r="M87">
        <v>10</v>
      </nc>
    </rcc>
    <rcc rId="0" sId="1">
      <nc r="N87" t="inlineStr">
        <is>
          <t>CSS-IVE-76581</t>
        </is>
      </nc>
    </rcc>
    <rcc rId="0" sId="1">
      <nc r="O87" t="inlineStr">
        <is>
          <t>TCSS</t>
        </is>
      </nc>
    </rcc>
    <rcc rId="0" sId="1">
      <nc r="P87" t="inlineStr">
        <is>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is>
      </nc>
    </rcc>
    <rcc rId="0" sId="1">
      <nc r="Q87" t="inlineStr">
        <is>
          <t>EC-Lite,TBT_PD_EC_NA,TCSS,USB2.0,USB-TypeC</t>
        </is>
      </nc>
    </rcc>
    <rcc rId="0" sId="1">
      <nc r="R87" t="inlineStr">
        <is>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is>
      </nc>
    </rcc>
    <rcc rId="0" sId="1">
      <nc r="S87" t="inlineStr">
        <is>
          <t>CSS-IVE-76581</t>
        </is>
      </nc>
    </rcc>
    <rcc rId="0" sId="1">
      <nc r="T87" t="inlineStr">
        <is>
          <t>Consumer,Corporate_vPro,Slim</t>
        </is>
      </nc>
    </rcc>
    <rcc rId="0" sId="1">
      <nc r="V87" t="inlineStr">
        <is>
          <t>raghav3x</t>
        </is>
      </nc>
    </rcc>
    <rcc rId="0" sId="1">
      <nc r="W87" t="inlineStr">
        <is>
          <t>USB 2.0 disk should function without any issue on hot insert and removal over Type-C port</t>
        </is>
      </nc>
    </rcc>
    <rcc rId="0" sId="1">
      <nc r="X87" t="inlineStr">
        <is>
          <t>Client-BIOS</t>
        </is>
      </nc>
    </rcc>
    <rcc rId="0" sId="1">
      <nc r="Y87" t="inlineStr">
        <is>
          <t>1-showstopper</t>
        </is>
      </nc>
    </rcc>
    <rcc rId="0" sId="1">
      <nc r="Z87" t="inlineStr">
        <is>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is>
      </nc>
    </rcc>
    <rcc rId="0" sId="1">
      <nc r="AA87" t="inlineStr">
        <is>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is>
      </nc>
    </rcc>
    <rcc rId="0" sId="1">
      <nc r="AC87" t="inlineStr">
        <is>
          <t>product</t>
        </is>
      </nc>
    </rcc>
    <rcc rId="0" sId="1">
      <nc r="AD87" t="inlineStr">
        <is>
          <t>complete.ready_for_production</t>
        </is>
      </nc>
    </rcc>
    <rcc rId="0" sId="1">
      <nc r="AF87" t="inlineStr">
        <is>
          <t>Low</t>
        </is>
      </nc>
    </rcc>
    <rcc rId="0" sId="1">
      <nc r="AG87" t="inlineStr">
        <is>
          <t>L2 Mandatory-BAT</t>
        </is>
      </nc>
    </rcc>
    <rcc rId="0" sId="1">
      <nc r="AJ87" t="inlineStr">
        <is>
          <t>Functional</t>
        </is>
      </nc>
    </rcc>
    <rcc rId="0" sId="1">
      <nc r="AK87" t="inlineStr">
        <is>
          <t>USB Tree View,USB View,iTestSuite</t>
        </is>
      </nc>
    </rcc>
    <rcc rId="0" sId="1">
      <nc r="AL87" t="inlineStr">
        <is>
          <t>This test is to validate Type-C USB2.0 Host Mode (Type-C to A) functionality on hot insert and removal over Type-C port</t>
        </is>
      </nc>
    </rcc>
    <rcc rId="0" sId="1">
      <nc r="AM87" t="inlineStr">
        <is>
          <t>GraCom,KBL_NON_ULT,GLK-IFWI-SI,GLK_eSPI_Sanity_inprod,ICL_PSS_BAT_NEW,ICL_BAT_NEW,BIOS_EXT_BAT,UDL2.0_ATMS2.0,ec-tgl-pss-exbat,EC-AML-NA,TGL_ERB_PO,ECLITE-BAT,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ARL_S_PSS1.0,LNLM2SDC7,RPL-P_DC7,RPLS_SV1GC,RPLS_Win10GC,RPLS_SV1DC,RPLHx_Win10GC,RPLP_SV1GC,RPLP_Win10GC,RPLP_SV1DC1,RPLP_Win10DC1,RPLP_SV1DC2,RPLP_Win10DC2,RPL-P_DC7,RPL-SBGA_DC3</t>
        </is>
      </nc>
    </rcc>
  </rrc>
  <rrc rId="217" sId="1" ref="A74:XFD74" action="deleteRow">
    <rfmt sheetId="1" xfDxf="1" sqref="A74:XFD74" start="0" length="0"/>
    <rcc rId="0" sId="1">
      <nc r="A74">
        <f>HYPERLINK("https://hsdes.intel.com/resource/14013182348","14013182348")</f>
      </nc>
    </rcc>
    <rcc rId="0" sId="1">
      <nc r="B74" t="inlineStr">
        <is>
          <t>Verify SUT should be able to boot from USB2.0 Pendrive over Type-C port</t>
        </is>
      </nc>
    </rcc>
    <rcc rId="0" sId="1">
      <nc r="C74" t="inlineStr">
        <is>
          <t>Blocked</t>
        </is>
      </nc>
    </rcc>
    <rcc rId="0" sId="1">
      <nc r="D74" t="inlineStr">
        <is>
          <t>NA:Type C is not applicable for GC Config</t>
        </is>
      </nc>
    </rcc>
    <rcc rId="0" sId="1">
      <nc r="F74" t="inlineStr">
        <is>
          <t>athirarx</t>
        </is>
      </nc>
    </rcc>
    <rcc rId="0" sId="1">
      <nc r="G74" t="inlineStr">
        <is>
          <t>common,emulation.ip,fpga.hybrid,silicon,simulation.ip</t>
        </is>
      </nc>
    </rcc>
    <rcc rId="0" sId="1">
      <nc r="H74" t="inlineStr">
        <is>
          <t>Ingredient</t>
        </is>
      </nc>
    </rcc>
    <rcc rId="0" sId="1">
      <nc r="I74" t="inlineStr">
        <is>
          <t>Automatable</t>
        </is>
      </nc>
    </rcc>
    <rcc rId="0" sId="1">
      <nc r="J74" t="inlineStr">
        <is>
          <t>Intel Confidential</t>
        </is>
      </nc>
    </rcc>
    <rcc rId="0" sId="1">
      <nc r="K74" t="inlineStr">
        <is>
          <t>bios.platform,bios.sa,fw.ifwi.MGPhy,fw.ifwi.dekelPhy,fw.ifwi.iom,fw.ifwi.nphy,fw.ifwi.pmc,fw.ifwi.sam,fw.ifwi.sphy,fw.ifwi.tbt</t>
        </is>
      </nc>
    </rcc>
    <rcc rId="0" sId="1">
      <nc r="L74">
        <v>30</v>
      </nc>
    </rcc>
    <rcc rId="0" sId="1">
      <nc r="M74">
        <v>25</v>
      </nc>
    </rcc>
    <rcc rId="0" sId="1">
      <nc r="N74" t="inlineStr">
        <is>
          <t>CSS-IVE-75934</t>
        </is>
      </nc>
    </rcc>
    <rcc rId="0" sId="1">
      <nc r="O74" t="inlineStr">
        <is>
          <t>TCSS</t>
        </is>
      </nc>
    </rcc>
    <rcc rId="0" sId="1">
      <nc r="P74" t="inlineStr">
        <is>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is>
      </nc>
    </rcc>
    <rcc rId="0" sId="1">
      <nc r="Q74" t="inlineStr">
        <is>
          <t>TBT_PD_EC_NA,TCSS,USB-TypeC</t>
        </is>
      </nc>
    </rcc>
    <rcc rId="0" sId="1">
      <nc r="R74" t="inlineStr">
        <is>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is>
      </nc>
    </rcc>
    <rcc rId="0" sId="1">
      <nc r="S74" t="inlineStr">
        <is>
          <t>CSS-IVE-75934</t>
        </is>
      </nc>
    </rcc>
    <rcc rId="0" sId="1">
      <nc r="T74" t="inlineStr">
        <is>
          <t>Consumer,Corporate_vPro,Slim</t>
        </is>
      </nc>
    </rcc>
    <rcc rId="0" sId="1">
      <nc r="V74" t="inlineStr">
        <is>
          <t>raghav3x</t>
        </is>
      </nc>
    </rcc>
    <rcc rId="0" sId="1">
      <nc r="W74" t="inlineStr">
        <is>
          <t>SUT should be able to boot from Type-C-USB2.0-bootable-Pendrive</t>
        </is>
      </nc>
    </rcc>
    <rcc rId="0" sId="1">
      <nc r="X74" t="inlineStr">
        <is>
          <t>Client-BIOS</t>
        </is>
      </nc>
    </rcc>
    <rcc rId="0" sId="1">
      <nc r="Y74" t="inlineStr">
        <is>
          <t>1-showstopper</t>
        </is>
      </nc>
    </rcc>
    <rcc rId="0" sId="1">
      <nc r="Z74" t="inlineStr">
        <is>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is>
      </nc>
    </rcc>
    <rcc rId="0" sId="1">
      <nc r="AA74" t="inlineStr">
        <is>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is>
      </nc>
    </rcc>
    <rcc rId="0" sId="1">
      <nc r="AC74" t="inlineStr">
        <is>
          <t>product</t>
        </is>
      </nc>
    </rcc>
    <rcc rId="0" sId="1">
      <nc r="AD74" t="inlineStr">
        <is>
          <t>complete.ready_for_production</t>
        </is>
      </nc>
    </rcc>
    <rcc rId="0" sId="1">
      <nc r="AF74" t="inlineStr">
        <is>
          <t>High</t>
        </is>
      </nc>
    </rcc>
    <rcc rId="0" sId="1">
      <nc r="AG74" t="inlineStr">
        <is>
          <t>L2 Mandatory-BAT</t>
        </is>
      </nc>
    </rcc>
    <rcc rId="0" sId="1">
      <nc r="AJ74" t="inlineStr">
        <is>
          <t>Functional</t>
        </is>
      </nc>
    </rcc>
    <rcc rId="0" sId="1">
      <nc r="AK74" t="inlineStr">
        <is>
          <t>na</t>
        </is>
      </nc>
    </rcc>
    <rcc rId="0" sId="1">
      <nc r="AL74" t="inlineStr">
        <is>
          <t>This test is to Validate booting SUT with USB2.0 disk over Type-C port</t>
        </is>
      </nc>
    </rcc>
    <rcc rId="0" sId="1">
      <nc r="AM74" t="inlineStr">
        <is>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_x000D_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LNLM2SDC7,RPL-P_DC7,RPLS_SV1GC,RPLS_Win10GC,RPLS_SV1DC,RPLHx_Win10GC,RPLP_SV1GC,RPLP_Win10GC,RPLP_SV1DC1,RPLP_Win10DC1,RPLP_SV1DC2,RPLP_Win10DC2,RPL-P_DC7,RPL-SBGA_DC3</t>
        </is>
      </nc>
    </rcc>
  </rrc>
  <rrc rId="218" sId="1" ref="A74:XFD74" action="deleteRow">
    <rfmt sheetId="1" xfDxf="1" sqref="A74:XFD74" start="0" length="0"/>
    <rcc rId="0" sId="1">
      <nc r="A74">
        <f>HYPERLINK("https://hsdes.intel.com/resource/14013182355","14013182355")</f>
      </nc>
    </rcc>
    <rcc rId="0" sId="1">
      <nc r="B74" t="inlineStr">
        <is>
          <t>Verify SUT should be able to boot from USB 3.0 disk over Type-C port</t>
        </is>
      </nc>
    </rcc>
    <rcc rId="0" sId="1">
      <nc r="C74" t="inlineStr">
        <is>
          <t>Blocked</t>
        </is>
      </nc>
    </rcc>
    <rcc rId="0" sId="1">
      <nc r="D74" t="inlineStr">
        <is>
          <t>NA:Type C is not applicable for GC Config</t>
        </is>
      </nc>
    </rcc>
    <rcc rId="0" sId="1">
      <nc r="F74" t="inlineStr">
        <is>
          <t>athirarx</t>
        </is>
      </nc>
    </rcc>
    <rcc rId="0" sId="1">
      <nc r="G74" t="inlineStr">
        <is>
          <t>common,emulation.ip,silicon,simulation.ip</t>
        </is>
      </nc>
    </rcc>
    <rcc rId="0" sId="1">
      <nc r="H74" t="inlineStr">
        <is>
          <t>Ingredient</t>
        </is>
      </nc>
    </rcc>
    <rcc rId="0" sId="1">
      <nc r="I74" t="inlineStr">
        <is>
          <t>Automatable</t>
        </is>
      </nc>
    </rcc>
    <rcc rId="0" sId="1">
      <nc r="J74" t="inlineStr">
        <is>
          <t>Intel Confidential</t>
        </is>
      </nc>
    </rcc>
    <rcc rId="0" sId="1">
      <nc r="K74" t="inlineStr">
        <is>
          <t>bios.platform,bios.sa,fw.ifwi.MGPhy,fw.ifwi.dekelPhy,fw.ifwi.iom,fw.ifwi.nphy,fw.ifwi.pmc,fw.ifwi.sam,fw.ifwi.sphy,fw.ifwi.tbt</t>
        </is>
      </nc>
    </rcc>
    <rcc rId="0" sId="1">
      <nc r="L74">
        <v>30</v>
      </nc>
    </rcc>
    <rcc rId="0" sId="1">
      <nc r="M74">
        <v>25</v>
      </nc>
    </rcc>
    <rcc rId="0" sId="1">
      <nc r="N74" t="inlineStr">
        <is>
          <t>CSS-IVE-75935</t>
        </is>
      </nc>
    </rcc>
    <rcc rId="0" sId="1">
      <nc r="O74" t="inlineStr">
        <is>
          <t>TCSS</t>
        </is>
      </nc>
    </rcc>
    <rcc rId="0" sId="1">
      <nc r="P74" t="inlineStr">
        <is>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is>
      </nc>
    </rcc>
    <rcc rId="0" sId="1">
      <nc r="Q74" t="inlineStr">
        <is>
          <t>BIOS-Boot-Flows,EC-Lite,TBT_PD_EC_NA,TCSS,USB3.1,USB-TypeC</t>
        </is>
      </nc>
    </rcc>
    <rcc rId="0" sId="1">
      <nc r="R74" t="inlineStr">
        <is>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is>
      </nc>
    </rcc>
    <rcc rId="0" sId="1">
      <nc r="S74" t="inlineStr">
        <is>
          <t>CSS-IVE-75935</t>
        </is>
      </nc>
    </rcc>
    <rcc rId="0" sId="1">
      <nc r="T74" t="inlineStr">
        <is>
          <t>Consumer,Corporate_vPro,Slim</t>
        </is>
      </nc>
    </rcc>
    <rcc rId="0" sId="1">
      <nc r="V74" t="inlineStr">
        <is>
          <t>raghav3x</t>
        </is>
      </nc>
    </rcc>
    <rcc rId="0" sId="1">
      <nc r="W74" t="inlineStr">
        <is>
          <t>SUT should be able to boot from Type-C-USB3.0-bootable-Pendrive</t>
        </is>
      </nc>
    </rcc>
    <rcc rId="0" sId="1">
      <nc r="X74" t="inlineStr">
        <is>
          <t>Client-BIOS</t>
        </is>
      </nc>
    </rcc>
    <rcc rId="0" sId="1">
      <nc r="Y74" t="inlineStr">
        <is>
          <t>1-showstopper</t>
        </is>
      </nc>
    </rcc>
    <rcc rId="0" sId="1">
      <nc r="Z74" t="inlineStr">
        <is>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is>
      </nc>
    </rcc>
    <rcc rId="0" sId="1">
      <nc r="AA74" t="inlineStr">
        <is>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is>
      </nc>
    </rcc>
    <rcc rId="0" sId="1">
      <nc r="AC74" t="inlineStr">
        <is>
          <t>product</t>
        </is>
      </nc>
    </rcc>
    <rcc rId="0" sId="1">
      <nc r="AD74" t="inlineStr">
        <is>
          <t>complete.ready_for_production</t>
        </is>
      </nc>
    </rcc>
    <rcc rId="0" sId="1">
      <nc r="AF74" t="inlineStr">
        <is>
          <t>High</t>
        </is>
      </nc>
    </rcc>
    <rcc rId="0" sId="1">
      <nc r="AG74" t="inlineStr">
        <is>
          <t>L2 Mandatory-BAT</t>
        </is>
      </nc>
    </rcc>
    <rcc rId="0" sId="1">
      <nc r="AJ74" t="inlineStr">
        <is>
          <t>Functional</t>
        </is>
      </nc>
    </rcc>
    <rcc rId="0" sId="1">
      <nc r="AK74" t="inlineStr">
        <is>
          <t>na</t>
        </is>
      </nc>
    </rcc>
    <rcc rId="0" sId="1">
      <nc r="AL74" t="inlineStr">
        <is>
          <t xml:space="preserve">This test is to verify SUT booted from Type-C-USB3.0-Pendrive </t>
        </is>
      </nc>
    </rcc>
    <rcc rId="0" sId="1">
      <nc r="AM74" t="inlineStr">
        <is>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LNLM2SDC7,RPL-P_DC7,RPLS_SV1GC,RPLS_Win10GC,RPLS_SV1DC,RPLHx_Win10GC,RPLP_SV1GC,RPLP_Win10GC,RPLP_SV1DC1,RPLP_Win10DC1,RPLP_SV1DC2,RPLP_Win10DC2,RPL-P_DC7,RPL-SBGA_DC3</t>
        </is>
      </nc>
    </rcc>
  </rrc>
  <rrc rId="219" sId="1" ref="A41:XFD41" action="deleteRow">
    <rfmt sheetId="1" xfDxf="1" sqref="A41:XFD41" start="0" length="0"/>
    <rcc rId="0" sId="1">
      <nc r="A41">
        <f>HYPERLINK("https://hsdes.intel.com/resource/14013172912","14013172912")</f>
      </nc>
    </rcc>
    <rcc rId="0" sId="1">
      <nc r="B41" t="inlineStr">
        <is>
          <t>Verify Type-C Connector reversibility - USB only devices</t>
        </is>
      </nc>
    </rcc>
    <rcc rId="0" sId="1">
      <nc r="C41" t="inlineStr">
        <is>
          <t>Blocked</t>
        </is>
      </nc>
    </rcc>
    <rcc rId="0" sId="1">
      <nc r="D41" t="inlineStr">
        <is>
          <t>NA:Type C is not applicable for GC Config</t>
        </is>
      </nc>
    </rcc>
    <rcc rId="0" sId="1">
      <nc r="F41" t="inlineStr">
        <is>
          <t>athirarx</t>
        </is>
      </nc>
    </rcc>
    <rcc rId="0" sId="1">
      <nc r="G41" t="inlineStr">
        <is>
          <t>common,emulation.ip,fpga.hybrid,silicon,simulation.ip</t>
        </is>
      </nc>
    </rcc>
    <rcc rId="0" sId="1">
      <nc r="H41" t="inlineStr">
        <is>
          <t>Ingredient</t>
        </is>
      </nc>
    </rcc>
    <rcc rId="0" sId="1">
      <nc r="I41" t="inlineStr">
        <is>
          <t>Automation Not Possible</t>
        </is>
      </nc>
    </rcc>
    <rcc rId="0" sId="1">
      <nc r="J41" t="inlineStr">
        <is>
          <t>Intel Confidential</t>
        </is>
      </nc>
    </rcc>
    <rcc rId="0" sId="1">
      <nc r="K41" t="inlineStr">
        <is>
          <t>bios.platform,bios.sa,fw.ifwi.MGPhy,fw.ifwi.dekelPhy,fw.ifwi.iom,fw.ifwi.nphy,fw.ifwi.pmc,fw.ifwi.sam,fw.ifwi.sphy,fw.ifwi.tbt</t>
        </is>
      </nc>
    </rcc>
    <rcc rId="0" sId="1">
      <nc r="L41">
        <v>25</v>
      </nc>
    </rcc>
    <rcc rId="0" sId="1">
      <nc r="M41">
        <v>20</v>
      </nc>
    </rcc>
    <rcc rId="0" sId="1">
      <nc r="N41" t="inlineStr">
        <is>
          <t>CSS-IVE-73195</t>
        </is>
      </nc>
    </rcc>
    <rcc rId="0" sId="1">
      <nc r="O41" t="inlineStr">
        <is>
          <t>TCSS</t>
        </is>
      </nc>
    </rcc>
    <rcc rId="0" sId="1">
      <nc r="P41"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is>
      </nc>
    </rcc>
    <rcc rId="0" sId="1">
      <nc r="Q41" t="inlineStr">
        <is>
          <t>TBT_PD_EC_NA,TCSS,USB2.0,USB3.0,USB3.1,USB-TypeC</t>
        </is>
      </nc>
    </rcc>
    <rcc rId="0" sId="1">
      <nc r="R41" t="inlineStr">
        <is>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is>
      </nc>
    </rcc>
    <rcc rId="0" sId="1">
      <nc r="S41" t="inlineStr">
        <is>
          <t>CSS-IVE-73195</t>
        </is>
      </nc>
    </rcc>
    <rcc rId="0" sId="1">
      <nc r="T41" t="inlineStr">
        <is>
          <t>Consumer,Corporate_vPro,Slim</t>
        </is>
      </nc>
    </rcc>
    <rcc rId="0" sId="1">
      <nc r="V41" t="inlineStr">
        <is>
          <t>raghav3x</t>
        </is>
      </nc>
    </rcc>
    <rcc rId="0" sId="1">
      <nc r="W41" t="inlineStr">
        <is>
          <t>TYPE-C should support connector reversibility, connected device should be functional in both direction without any issue</t>
        </is>
      </nc>
    </rcc>
    <rcc rId="0" sId="1">
      <nc r="X41" t="inlineStr">
        <is>
          <t>Client-BIOS</t>
        </is>
      </nc>
    </rcc>
    <rcc rId="0" sId="1">
      <nc r="Y41" t="inlineStr">
        <is>
          <t>2-high</t>
        </is>
      </nc>
    </rcc>
    <rcc rId="0" sId="1">
      <nc r="Z41" t="inlineStr">
        <is>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is>
      </nc>
    </rcc>
    <rcc rId="0" sId="1">
      <nc r="AA41" t="inlineStr">
        <is>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is>
      </nc>
    </rcc>
    <rcc rId="0" sId="1">
      <nc r="AC41" t="inlineStr">
        <is>
          <t>product</t>
        </is>
      </nc>
    </rcc>
    <rcc rId="0" sId="1">
      <nc r="AD41" t="inlineStr">
        <is>
          <t>complete.ready_for_production</t>
        </is>
      </nc>
    </rcc>
    <rcc rId="0" sId="1">
      <nc r="AF41" t="inlineStr">
        <is>
          <t>Medium</t>
        </is>
      </nc>
    </rcc>
    <rcc rId="0" sId="1">
      <nc r="AG41" t="inlineStr">
        <is>
          <t>L2 Mandatory-BAT</t>
        </is>
      </nc>
    </rcc>
    <rcc rId="0" sId="1">
      <nc r="AJ41" t="inlineStr">
        <is>
          <t>Functional</t>
        </is>
      </nc>
    </rcc>
    <rcc rId="0" sId="1">
      <nc r="AK41" t="inlineStr">
        <is>
          <t>na</t>
        </is>
      </nc>
    </rcc>
    <rcc rId="0" sId="1">
      <nc r="AL41" t="inlineStr">
        <is>
          <t>Verify connector reversibility is possible in TYPE-C and verify the functionality of the device connected to TYPE-C port in both direction</t>
        </is>
      </nc>
    </rcc>
    <rcc rId="0" sId="1">
      <nc r="AM41" t="inlineStr">
        <is>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LNLM2SDC7,RPL-P_DC7,RPLS_SV1GC,RPLS_Win10GC,RPLS_SV1DC,RPLHx_Win10GC,RPLP_SV1GC,RPLP_Win10GC,RPLP_SV1DC1,RPLP_Win10DC1,RPLP_SV1DC2,RPLP_Win10DC2,RPL-SBGA_DC3</t>
        </is>
      </nc>
    </rcc>
  </rrc>
  <rrc rId="220" sId="1" ref="A41:XFD41" action="deleteRow">
    <rfmt sheetId="1" xfDxf="1" sqref="A41:XFD41" start="0" length="0"/>
    <rcc rId="0" sId="1">
      <nc r="A41">
        <f>HYPERLINK("https://hsdes.intel.com/resource/14013172915","14013172915")</f>
      </nc>
    </rcc>
    <rcc rId="0" sId="1">
      <nc r="B41" t="inlineStr">
        <is>
          <t>Validate Type-C USB3.2 gen1 Host Mode functionality - after G3 and Warm reboot cycles</t>
        </is>
      </nc>
    </rcc>
    <rcc rId="0" sId="1">
      <nc r="C41" t="inlineStr">
        <is>
          <t>Blocked</t>
        </is>
      </nc>
    </rcc>
    <rcc rId="0" sId="1">
      <nc r="D41" t="inlineStr">
        <is>
          <t>NA:Type C is not applicable for GC Config</t>
        </is>
      </nc>
    </rcc>
    <rcc rId="0" sId="1">
      <nc r="F41" t="inlineStr">
        <is>
          <t>athirarx</t>
        </is>
      </nc>
    </rcc>
    <rcc rId="0" sId="1">
      <nc r="G41" t="inlineStr">
        <is>
          <t>common,emulation.ip,silicon,simulation.ip</t>
        </is>
      </nc>
    </rcc>
    <rcc rId="0" sId="1">
      <nc r="H41" t="inlineStr">
        <is>
          <t>Ingredient</t>
        </is>
      </nc>
    </rcc>
    <rcc rId="0" sId="1">
      <nc r="I41" t="inlineStr">
        <is>
          <t>Automatable</t>
        </is>
      </nc>
    </rcc>
    <rcc rId="0" sId="1">
      <nc r="J41" t="inlineStr">
        <is>
          <t>Intel Confidential</t>
        </is>
      </nc>
    </rcc>
    <rcc rId="0" sId="1">
      <nc r="K41" t="inlineStr">
        <is>
          <t>bios.platform,bios.sa,fw.ifwi.MGPhy,fw.ifwi.dekelPhy,fw.ifwi.iom,fw.ifwi.nphy,fw.ifwi.pmc,fw.ifwi.sam,fw.ifwi.sphy,fw.ifwi.tbt</t>
        </is>
      </nc>
    </rcc>
    <rcc rId="0" sId="1">
      <nc r="L41">
        <v>20</v>
      </nc>
    </rcc>
    <rcc rId="0" sId="1">
      <nc r="M41">
        <v>20</v>
      </nc>
    </rcc>
    <rcc rId="0" sId="1">
      <nc r="N41" t="inlineStr">
        <is>
          <t>CSS-IVE-76272</t>
        </is>
      </nc>
    </rcc>
    <rcc rId="0" sId="1">
      <nc r="O41" t="inlineStr">
        <is>
          <t>TCSS</t>
        </is>
      </nc>
    </rcc>
    <rcc rId="0" sId="1">
      <nc r="P41" t="inlineStr">
        <is>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HFPGA_RS3_PSS1.1,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1.0 ,TGL_Simics_VP_RS4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t>
        </is>
      </nc>
    </rcc>
    <rcc rId="0" sId="1">
      <nc r="Q41" t="inlineStr">
        <is>
          <t>EC-Lite,TBT_IOMMU,TBT_PD_EC_NA,TCSS,USB3.1,USB3.2,USB-TypeC</t>
        </is>
      </nc>
    </rcc>
    <rcc rId="0" sId="1">
      <nc r="R41" t="inlineStr">
        <is>
          <t>BC-RQTBC-13080
BC-RQTBC-13336 
LKF PSS UCIS Coverage: IceLake-UCIS-4268, IceLake-UCIS-4265, IceLake-UCIS-4281 ,4_335-UCIS-2980
 LKF PRD Coverage: BC-RQTBCLF-412
RKL Coverage ID :2203201383,2203202518,2203203016,2203202802,2203202480
ADL: 2205445428,2205443393 , 1209714323</t>
        </is>
      </nc>
    </rcc>
    <rcc rId="0" sId="1">
      <nc r="S41" t="inlineStr">
        <is>
          <t>CSS-IVE-76272</t>
        </is>
      </nc>
    </rcc>
    <rcc rId="0" sId="1">
      <nc r="T41" t="inlineStr">
        <is>
          <t>Consumer,Corporate_vPro</t>
        </is>
      </nc>
    </rcc>
    <rcc rId="0" sId="1">
      <nc r="V41" t="inlineStr">
        <is>
          <t>raghav3x</t>
        </is>
      </nc>
    </rcc>
    <rcc rId="0" sId="1">
      <nc r="W41" t="inlineStr">
        <is>
          <t>Type-C capable devices connected to TYPE-C port should be functionally working fine post G3 and reboot cycles</t>
        </is>
      </nc>
    </rcc>
    <rcc rId="0" sId="1">
      <nc r="X41" t="inlineStr">
        <is>
          <t>Client-BIOS</t>
        </is>
      </nc>
    </rcc>
    <rcc rId="0" sId="1">
      <nc r="Y41" t="inlineStr">
        <is>
          <t>2-high</t>
        </is>
      </nc>
    </rcc>
    <rcc rId="0" sId="1">
      <nc r="Z41" t="inlineStr">
        <is>
          <t>bios.amberlake,bios.apollolake,bios.arrowlake,bios.cannonlake,bios.coffeelake,bios.cometlake,bios.geminilake,bios.icelake-client,bios.jasperlake,bios.kabylake,bios.kabylake_r,bios.lakefield,bios.lunarlake,bios.mete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is>
      </nc>
    </rcc>
    <rcc rId="0" sId="1">
      <nc r="AA41" t="inlineStr">
        <is>
          <t>bios.amberlake,bios.apollo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is>
      </nc>
    </rcc>
    <rcc rId="0" sId="1">
      <nc r="AC41" t="inlineStr">
        <is>
          <t>product</t>
        </is>
      </nc>
    </rcc>
    <rcc rId="0" sId="1">
      <nc r="AD41" t="inlineStr">
        <is>
          <t>complete.ready_for_production</t>
        </is>
      </nc>
    </rcc>
    <rcc rId="0" sId="1">
      <nc r="AF41" t="inlineStr">
        <is>
          <t>Medium</t>
        </is>
      </nc>
    </rcc>
    <rcc rId="0" sId="1">
      <nc r="AG41" t="inlineStr">
        <is>
          <t>L2 Mandatory-BAT</t>
        </is>
      </nc>
    </rcc>
    <rcc rId="0" sId="1">
      <nc r="AJ41" t="inlineStr">
        <is>
          <t>Functional</t>
        </is>
      </nc>
    </rcc>
    <rcc rId="0" sId="1">
      <nc r="AK41" t="inlineStr">
        <is>
          <t>na</t>
        </is>
      </nc>
    </rcc>
    <rcc rId="0" sId="1">
      <nc r="AL41" t="inlineStr">
        <is>
          <t>Type-C capable pen drive directly connect to the type-C port with out any adapter. Device should detected, enumerate accurately and functionality with G3 and warm reboot cyclesNote: Checking only basic devices and basic functionality. Speed tests and performance tests are not done.</t>
        </is>
      </nc>
    </rcc>
    <rcc rId="0" sId="1">
      <nc r="AM41" t="inlineStr">
        <is>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IFWI_Payload_TBT,IFWI_Payload_EC,MTL_PSS_1.1,ARL_S_PSS1.1,UTR_SYNC,IFWI_TEST_SUITE,IFWI_COMMON_UNIFIED,IFWI_FOC_BAT,MTL_P_MASTER,MTL_M_MASTER,MTL_S_MASTER,MTL_N_MASTER,RPL_P_MASTER,RPL_S_MASTER,RPL-Px_5SGC1,RPL-Px_3SDC1,RPL-P_5SGC1,RPL-P_5SGC2,RPL-P_4SDC1,RPL-P_3SDC2,RPL-P_2SDC3,RPL-S_ 5SGC1,RPL-S_2SDC4,RPL_S_IFWI_PO_Phase3,RPL_Px_PO_P3,MTL-M_5SGC1,MTL-M_4SDC1,MTL-M_4SDC2,MTL-M_3SDC3,MTL-M_2SDC4,MTL-M_2SDC5,MTL-M_2SDC6,MTL_IFWI_IAC_IOM,MTL_IFWI_IAC_SPHY,RPL_SBGA_IFWI_PO_Phase3,MTL_IFWI_CBV_PMC,MTL_IFWI_CBV_TBT,MTL_IFWI_CBV_EC,MTL_IFWI_CBV_SPHY,MTL_IFWI_CBV_IOM,MTL-P_5SGC1,MTL-P_4SDC1,MTL-P_4SDC2,MTL-P_3SDC3,MTL-P_3SDC4,MTL-P_2SDC5,MTL-P_2SDC6,RPL_P_PO_P3,RPL-P_2SDC5,RPL-P_2SDC6,RPL-Px_4SP2,LNL_M_PSS0.8,MTL_M_P_PV_POR,MTLSDC1,MTLSGC1,MTLSDC1,MTLSDC4,MTLSGC1,MTLSDC1,MTLSDC3,MTLSGC1,MTLSDC1,MTLSDC2,MTLSDC3,MTLSDC4,LNLM5SGC,LNLM3SDC3,LNLM3SDC4,LNLM3SDC5,LNLM5SGC,LNLM3SDC3,LNLM3SDC4,LNLM3SDC5,LNLM5SGC,LNLM3SDC3,LNLM3SDC4,LNLM3SDC5,LNLM3SDC1,LNLM2SDC6,RPL_Hx-R-DC1,RPL_Hx-R-GC,RPL_Hx-R-GC,RPL_Hx-R-DC1,LNLM2SDC7,RPL-P_DC7,RPLS_SV1GC,RPLS_Win10GC,RPLS_SV1DC,RPLP_SV1GC,RPLP_Win10GC,RPLP_SV1DC1,RPLP_Win10DC1,RPLP_SV1DC2,RPLP_Win10DC2</t>
        </is>
      </nc>
    </rcc>
  </rrc>
  <rrc rId="221" sId="1" ref="A41:XFD41" action="deleteRow">
    <rfmt sheetId="1" xfDxf="1" sqref="A41:XFD41" start="0" length="0"/>
    <rcc rId="0" sId="1">
      <nc r="A41">
        <f>HYPERLINK("https://hsdes.intel.com/resource/14013172917","14013172917")</f>
      </nc>
    </rcc>
    <rcc rId="0" sId="1">
      <nc r="B41" t="inlineStr">
        <is>
          <t>Verify USB-Keyboards functionality connected on Type-C port in Pre-OS and Post OS environment</t>
        </is>
      </nc>
    </rcc>
    <rcc rId="0" sId="1">
      <nc r="C41" t="inlineStr">
        <is>
          <t>Blocked</t>
        </is>
      </nc>
    </rcc>
    <rcc rId="0" sId="1">
      <nc r="D41" t="inlineStr">
        <is>
          <t>NA:Type C is not applicable for GC Config</t>
        </is>
      </nc>
    </rcc>
    <rcc rId="0" sId="1">
      <nc r="F41" t="inlineStr">
        <is>
          <t>athirarx</t>
        </is>
      </nc>
    </rcc>
    <rcc rId="0" sId="1">
      <nc r="G41" t="inlineStr">
        <is>
          <t>common,emulation.ip,fpga.hybrid,silicon,simulation.ip</t>
        </is>
      </nc>
    </rcc>
    <rcc rId="0" sId="1">
      <nc r="H41" t="inlineStr">
        <is>
          <t>Ingredient</t>
        </is>
      </nc>
    </rcc>
    <rcc rId="0" sId="1">
      <nc r="I41" t="inlineStr">
        <is>
          <t>Automatable</t>
        </is>
      </nc>
    </rcc>
    <rcc rId="0" sId="1">
      <nc r="J41" t="inlineStr">
        <is>
          <t>Intel Confidential</t>
        </is>
      </nc>
    </rcc>
    <rcc rId="0" sId="1">
      <nc r="K41" t="inlineStr">
        <is>
          <t>bios.platform,bios.sa,fw.ifwi.MGPhy,fw.ifwi.dekelPhy,fw.ifwi.iom,fw.ifwi.nphy,fw.ifwi.pmc,fw.ifwi.sam,fw.ifwi.sphy,fw.ifwi.tbt</t>
        </is>
      </nc>
    </rcc>
    <rcc rId="0" sId="1">
      <nc r="L41">
        <v>25</v>
      </nc>
    </rcc>
    <rcc rId="0" sId="1">
      <nc r="M41">
        <v>18</v>
      </nc>
    </rcc>
    <rcc rId="0" sId="1">
      <nc r="N41" t="inlineStr">
        <is>
          <t>CSS-IVE-76273</t>
        </is>
      </nc>
    </rcc>
    <rcc rId="0" sId="1">
      <nc r="O41" t="inlineStr">
        <is>
          <t>TCSS</t>
        </is>
      </nc>
    </rcc>
    <rcc rId="0" sId="1">
      <nc r="P41"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is>
      </nc>
    </rcc>
    <rcc rId="0" sId="1">
      <nc r="Q41" t="inlineStr">
        <is>
          <t>TBT_PD_EC_NA,TCSS,UEFI,USB-TypeC</t>
        </is>
      </nc>
    </rcc>
    <rcc rId="0" sId="1">
      <nc r="R41" t="inlineStr">
        <is>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is>
      </nc>
    </rcc>
    <rcc rId="0" sId="1">
      <nc r="S41" t="inlineStr">
        <is>
          <t>CSS-IVE-76273</t>
        </is>
      </nc>
    </rcc>
    <rcc rId="0" sId="1">
      <nc r="T41" t="inlineStr">
        <is>
          <t>Consumer,Corporate_vPro,Slim</t>
        </is>
      </nc>
    </rcc>
    <rcc rId="0" sId="1">
      <nc r="V41" t="inlineStr">
        <is>
          <t>raghav3x</t>
        </is>
      </nc>
    </rcc>
    <rcc rId="0" sId="1">
      <nc r="W41" t="inlineStr">
        <is>
          <t xml:space="preserve">USB Keyboard connected to Type-C port should function properly in Pre-OS and Post OS environment </t>
        </is>
      </nc>
    </rcc>
    <rcc rId="0" sId="1">
      <nc r="X41" t="inlineStr">
        <is>
          <t>Client-BIOS</t>
        </is>
      </nc>
    </rcc>
    <rcc rId="0" sId="1">
      <nc r="Y41" t="inlineStr">
        <is>
          <t>1-showstopper</t>
        </is>
      </nc>
    </rcc>
    <rcc rId="0" sId="1">
      <nc r="Z41" t="inlineStr">
        <is>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is>
      </nc>
    </rcc>
    <rcc rId="0" sId="1">
      <nc r="AA41" t="inlineStr">
        <is>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is>
      </nc>
    </rcc>
    <rcc rId="0" sId="1">
      <nc r="AC41" t="inlineStr">
        <is>
          <t>product</t>
        </is>
      </nc>
    </rcc>
    <rcc rId="0" sId="1">
      <nc r="AD41" t="inlineStr">
        <is>
          <t>complete.ready_for_production</t>
        </is>
      </nc>
    </rcc>
    <rcc rId="0" sId="1">
      <nc r="AF41" t="inlineStr">
        <is>
          <t>Medium</t>
        </is>
      </nc>
    </rcc>
    <rcc rId="0" sId="1">
      <nc r="AG41" t="inlineStr">
        <is>
          <t>L2 Mandatory-BAT</t>
        </is>
      </nc>
    </rcc>
    <rcc rId="0" sId="1">
      <nc r="AJ41" t="inlineStr">
        <is>
          <t>Functional</t>
        </is>
      </nc>
    </rcc>
    <rcc rId="0" sId="1">
      <nc r="AK41" t="inlineStr">
        <is>
          <t>iTestSuite,na</t>
        </is>
      </nc>
    </rcc>
    <rcc rId="0" sId="1">
      <nc r="AL41" t="inlineStr">
        <is>
          <t xml:space="preserve">USB-Keyboard connected to Type-C port should work in Pre-OS and Post OS environment </t>
        </is>
      </nc>
    </rcc>
    <rcc rId="0" sId="1">
      <nc r="AM41" t="inlineStr">
        <is>
          <t>KBL_NON_ULT,GLK-FW-PO,EC-BAT,EC-TYPEC,ICL-ArchReview-PostSi,InProdATMS1.0_03March2018,LKF_PO_Phase1,PSE 1.0,EC-PD-NA,TGL_ERB_PO,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ARL_S_PSS1.0,LNLM2SDC7,RPL-P_DC7,RPLS_SV1GC,RPLS_Win10GC,RPLS_SV1DC,RPLHx_Win10GC,RPLP_SV1GC,RPLP_Win10GC,RPLP_SV1DC1,RPLP_Win10DC1,RPLP_SV1DC2,RPLP_Win10DC2,RPL-SBGA_DC3</t>
        </is>
      </nc>
    </rcc>
  </rrc>
  <rrc rId="222" sId="1" ref="A41:XFD41" action="deleteRow">
    <rfmt sheetId="1" xfDxf="1" sqref="A41:XFD41" start="0" length="0"/>
    <rcc rId="0" sId="1">
      <nc r="A41">
        <f>HYPERLINK("https://hsdes.intel.com/resource/14013172940","14013172940")</f>
      </nc>
    </rcc>
    <rcc rId="0" sId="1">
      <nc r="B41" t="inlineStr">
        <is>
          <t>Verify Type-C Connector reversibility functionality for Display over Type-C port</t>
        </is>
      </nc>
    </rcc>
    <rcc rId="0" sId="1">
      <nc r="C41" t="inlineStr">
        <is>
          <t>Blocked</t>
        </is>
      </nc>
    </rcc>
    <rcc rId="0" sId="1">
      <nc r="D41" t="inlineStr">
        <is>
          <t>NA:Type C is not applicable for GC Config</t>
        </is>
      </nc>
    </rcc>
    <rcc rId="0" sId="1">
      <nc r="F41" t="inlineStr">
        <is>
          <t>athirarx</t>
        </is>
      </nc>
    </rcc>
    <rcc rId="0" sId="1">
      <nc r="G41" t="inlineStr">
        <is>
          <t>common,emulation.ip,silicon,simulation.ip</t>
        </is>
      </nc>
    </rcc>
    <rcc rId="0" sId="1">
      <nc r="H41" t="inlineStr">
        <is>
          <t>Ingredient</t>
        </is>
      </nc>
    </rcc>
    <rcc rId="0" sId="1">
      <nc r="I41" t="inlineStr">
        <is>
          <t>Automatable</t>
        </is>
      </nc>
    </rcc>
    <rcc rId="0" sId="1">
      <nc r="J41" t="inlineStr">
        <is>
          <t>Intel Confidential</t>
        </is>
      </nc>
    </rcc>
    <rcc rId="0" sId="1">
      <nc r="K41" t="inlineStr">
        <is>
          <t>bios.platform,bios.sa,fw.ifwi.MGPhy,fw.ifwi.dekelPhy,fw.ifwi.iom,fw.ifwi.nphy,fw.ifwi.pmc,fw.ifwi.sam,fw.ifwi.sphy,fw.ifwi.tbt</t>
        </is>
      </nc>
    </rcc>
    <rcc rId="0" sId="1">
      <nc r="L41">
        <v>25</v>
      </nc>
    </rcc>
    <rcc rId="0" sId="1">
      <nc r="M41">
        <v>20</v>
      </nc>
    </rcc>
    <rcc rId="0" sId="1">
      <nc r="N41" t="inlineStr">
        <is>
          <t>CSS-IVE-99711</t>
        </is>
      </nc>
    </rcc>
    <rcc rId="0" sId="1">
      <nc r="O41" t="inlineStr">
        <is>
          <t>TCSS</t>
        </is>
      </nc>
    </rcc>
    <rcc rId="0" sId="1">
      <nc r="P41" t="inlineStr">
        <is>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is>
      </nc>
    </rcc>
    <rcc rId="0" sId="1">
      <nc r="Q41" t="inlineStr">
        <is>
          <t>Display Panels,TBT_IOMMU,TBT_PD_EC_NA,TCSS,USB-TypeC</t>
        </is>
      </nc>
    </rcc>
    <rcc rId="0" sId="1">
      <nc r="R41" t="inlineStr">
        <is>
          <t>BC-RQTBC-13080
BC-RQTBC-13305
CNL-UCIS-7728
BC-RQTBC-13961
BC-RQTBC-12460
BC-RQTBC-13336 LKF PSS UCIS Coverage: IceLake-UCIS-4280,4_335-UCIS-2994
ICL PRD Coverage: BC-RQTBC-14628 BC-RQTBC-13819 
TGL PRD Coverage: BC-RQTBCTL-445
1504409626
ADL : 2205446168 , 2209397682 , 2205446182MTL_P : 22010767569  MTL_M : 22010767598
MTL : 16011327086 , 16011326930</t>
        </is>
      </nc>
    </rcc>
    <rcc rId="0" sId="1">
      <nc r="S41" t="inlineStr">
        <is>
          <t>CSS-IVE-99711</t>
        </is>
      </nc>
    </rcc>
    <rcc rId="0" sId="1">
      <nc r="T41" t="inlineStr">
        <is>
          <t>Consumer,Corporate_vPro,Slim</t>
        </is>
      </nc>
    </rcc>
    <rcc rId="0" sId="1">
      <nc r="V41" t="inlineStr">
        <is>
          <t>raghav3x</t>
        </is>
      </nc>
    </rcc>
    <rcc rId="0" sId="1">
      <nc r="W41" t="inlineStr">
        <is>
          <t>Type-C Connector reversibility functionality for Display over Type-C port should function without any issue and resolution should not change when flip cable</t>
        </is>
      </nc>
    </rcc>
    <rcc rId="0" sId="1">
      <nc r="X41" t="inlineStr">
        <is>
          <t>Client-BIOS</t>
        </is>
      </nc>
    </rcc>
    <rcc rId="0" sId="1">
      <nc r="Y41" t="inlineStr">
        <is>
          <t>2-high</t>
        </is>
      </nc>
    </rcc>
    <rcc rId="0" sId="1">
      <nc r="Z41" t="inlineStr">
        <is>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raptorlake_refresh,ifwi.tigerlake,ifwi.whiskeylake</t>
        </is>
      </nc>
    </rcc>
    <rcc rId="0" sId="1">
      <nc r="AA41" t="inlineStr">
        <is>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is>
      </nc>
    </rcc>
    <rcc rId="0" sId="1">
      <nc r="AC41" t="inlineStr">
        <is>
          <t>product</t>
        </is>
      </nc>
    </rcc>
    <rcc rId="0" sId="1">
      <nc r="AD41" t="inlineStr">
        <is>
          <t>complete.ready_for_production</t>
        </is>
      </nc>
    </rcc>
    <rcc rId="0" sId="1">
      <nc r="AF41" t="inlineStr">
        <is>
          <t>Medium</t>
        </is>
      </nc>
    </rcc>
    <rcc rId="0" sId="1">
      <nc r="AG41" t="inlineStr">
        <is>
          <t>L1 DailyCI-Basic-Sanity</t>
        </is>
      </nc>
    </rcc>
    <rcc rId="0" sId="1">
      <nc r="AJ41" t="inlineStr">
        <is>
          <t>Functional</t>
        </is>
      </nc>
    </rcc>
    <rcc rId="0" sId="1">
      <nc r="AK41" t="inlineStr">
        <is>
          <t>na</t>
        </is>
      </nc>
    </rcc>
    <rcc rId="0" sId="1">
      <nc r="AL41" t="inlineStr">
        <is>
          <t>This test case to Verify Type-C Connector reversibility functionality for Display over Type-C port</t>
        </is>
      </nc>
    </rcc>
    <rcc rId="0" sId="1">
      <nc r="AM41" t="inlineStr">
        <is>
          <t>EC-TYPEC,TCSS-TBT-P1,GLK-IFWI-SI,ICL-ArchReview-PostSi,UDL2.0_ATMS2.0,LKF_PO_Phase3,LKF_PO_New_P3,EC-PD-NA,CML_BIOS_SPL,TGL_BIOS_PO_P2,Bios_DMA,TGL_IFWI_PO_P2,CML_TBT_Security_BIOS,CML_DG1_Delta,TGL_IFWI_FOC_BLUE,CML-H_ADP-S_PO_Phase2,ADL-S_TGP-H_PO_Phase2,ADL-S_TGP-H_PO_Phase3,RKL_CMLS_CPU_TCS,ADL_P_ERB_BIOS_PO,IFWI_Payload_TBT,IFWI_Payload_EC,MTL_PSS_1.0,UTR_SYNC,Automation_Inproduction,RPL_S_MASTER,RPL_S_BackwardComp,ADL-S_ 5SGC_1DPC,ADL_N_MASTER,ADL_N_5SGC1,ADL_N_4SDC1,ADL_N_3SDC1,ADL_N_2SDC1,ADL_N_2SDC2,ADL_N_2SDC3,IFWI_TEST_SUITE,IFWI_COMMON_UNIFIED,TGL_H_MASTER,RPL-S_ 5SGC1,CQN_DASHBOARD,ADL-P_5SGC1,ADL-P_5SGC2,MTL_P_MASTER,MTL_M_MASTER,MTL_S_MASTER,ADL-M_5SGC1,ADL-M_2SDC2,ADL-M_3SDC1,ADL-M_3SDC2,ADL-M_2SDC1,RPL-Px_5SGC1,RPL-Px_3SDC1,RPL-P_5SGC1,RPL-P_5SGC2,RPL-P_3SDC2,RPL-P_2SDC3,ADL_N_REV0,ADL-N_REV1,ADL_SBGA_5GC,RPL-SBGA_5SC,KBL_NON_ULT,EC-NA,EC-REVIEW,GLK-RS3-10_IFWI,ICL_BAT_NEW,LKF_ERB_PO,BIOS_EXT_BAT,TGL_ERB_PO,TGL_NEW_BAT,LKF_WCOS_BIOS_BAT_NEW,ADL_M_PO_Phase2,ADL-S_4SDC1,ADL-S_4SDC2,ADL-S_4SDC4,MTL_VS_0.8,MTL_Test_Suite,IFWI_FOC_BAT,MTL_IFWI_PSS_EXTENDED,ADL-P_4SDC2,ADL_N_PO_Phase2,MTL_IFWI_BAT,MTL_HFPGA_TCSS,RPL-S_5SGC1,MTL-M_5SGC1,MTL-M_4SDC1,MTL-M_4SDC2,MTL-M_3SDC3,MTL-M_2SDC4,MTL-M_2SDC5,MTL-M_2SDC6,MTL_IFWI_CBV_TBT,MTL_IFWI_CBV_EC,MTL_IFWI_CBV_IOM,MTL-P_5SGC1,MTL-P_4SDC1,MTL-P_4SDC2,MTL-P_3SDC3,MTL-P_3SDC4,MTL-P_2SDC5,MTL-P_2SDC6,RPL-SBGA_4SC,RPL-Px_4SP2,RPL-P_2SDC4,RPL-P_2SDC5,RPL-P_2SDC6,RPL-Px_2SDC1,RPL-SBGA_2SC1,RPL-SBGA_2SC2-2,MTL-P_IFWI_PO,MTL_PSS_1.0_Block,MTL_PSS_1.1,ARL_S_PSS1.1,LNLM5SGC,LNLM3SDC3,LNLM3SDC4,LNLM3SDC5,LNLM3SDC1,LNLM2SDC6,ARL_S_PSS1.0,RPL-P_4SDC1,MTLSGC1,MTLSGC1,MTLSDC1,MTLSDC2,MTLSDC3,MTLSDC4,MTLSDC2,MTLSDC3,MTLSDC4,MTLSDC1,RPL_Hx-R-DC1,RPL_Hx-R-GC,RPL_Hx-R-GC,RPL_Hx-R-DC1,LNLM2SDC7,RPL-P_DC7,RPLS_SV1GC,RPLS_Win10GC,RPLS_SV1DC,RPLHx_Win10GC,RPLP_SV1GC,RPLP_Win10GC,RPLP_SV1DC1,RPLP_Win10DC1,RPLP_SV1DC2,RPLP_Win10DC2,RPL-SBGA_DC3</t>
        </is>
      </nc>
    </rcc>
  </rrc>
  <rrc rId="223" sId="1" ref="A25:XFD25" action="deleteRow">
    <rfmt sheetId="1" xfDxf="1" sqref="A25:XFD25" start="0" length="0"/>
    <rcc rId="0" sId="1">
      <nc r="A25">
        <f>HYPERLINK("https://hsdes.intel.com/resource/14013160756","14013160756")</f>
      </nc>
    </rcc>
    <rcc rId="0" sId="1">
      <nc r="B25" t="inlineStr">
        <is>
          <t>Validate data transfer functionality between USB drives connected over Type-C port</t>
        </is>
      </nc>
    </rcc>
    <rcc rId="0" sId="1">
      <nc r="C25" t="inlineStr">
        <is>
          <t>Blocked</t>
        </is>
      </nc>
    </rcc>
    <rcc rId="0" sId="1">
      <nc r="D25" t="inlineStr">
        <is>
          <t>NA:Type C is not applicable for GC Config</t>
        </is>
      </nc>
    </rcc>
    <rcc rId="0" sId="1">
      <nc r="F25" t="inlineStr">
        <is>
          <t>athirarx</t>
        </is>
      </nc>
    </rcc>
    <rcc rId="0" sId="1">
      <nc r="G25" t="inlineStr">
        <is>
          <t>common,emulation.ip,fpga.hybrid,silicon,simulation.ip</t>
        </is>
      </nc>
    </rcc>
    <rcc rId="0" sId="1">
      <nc r="H25" t="inlineStr">
        <is>
          <t>Ingredient</t>
        </is>
      </nc>
    </rcc>
    <rcc rId="0" sId="1">
      <nc r="I25" t="inlineStr">
        <is>
          <t>Automatable</t>
        </is>
      </nc>
    </rcc>
    <rcc rId="0" sId="1">
      <nc r="J25" t="inlineStr">
        <is>
          <t>Intel Confidential</t>
        </is>
      </nc>
    </rcc>
    <rcc rId="0" sId="1">
      <nc r="K25" t="inlineStr">
        <is>
          <t>bios.platform,bios.sa,fw.ifwi.MGPhy,fw.ifwi.dekelPhy,fw.ifwi.iom,fw.ifwi.nphy,fw.ifwi.pmc,fw.ifwi.sam,fw.ifwi.sphy,fw.ifwi.tbt</t>
        </is>
      </nc>
    </rcc>
    <rcc rId="0" sId="1">
      <nc r="L25">
        <v>15</v>
      </nc>
    </rcc>
    <rcc rId="0" sId="1">
      <nc r="M25">
        <v>8</v>
      </nc>
    </rcc>
    <rcc rId="0" sId="1">
      <nc r="N25" t="inlineStr">
        <is>
          <t>CSS-IVE-105628</t>
        </is>
      </nc>
    </rcc>
    <rcc rId="0" sId="1">
      <nc r="O25" t="inlineStr">
        <is>
          <t>TCSS</t>
        </is>
      </nc>
    </rcc>
    <rcc rId="0" sId="1">
      <nc r="P25" t="inlineStr">
        <is>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is>
      </nc>
    </rcc>
    <rcc rId="0" sId="1">
      <nc r="Q25" t="inlineStr">
        <is>
          <t>TBT_PD_EC_NA,TCSS,USB2.0,USB3.0,USB-TypeC</t>
        </is>
      </nc>
    </rcc>
    <rcc rId="0" sId="1">
      <nc r="R25" t="inlineStr">
        <is>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is>
      </nc>
    </rcc>
    <rcc rId="0" sId="1">
      <nc r="S25" t="inlineStr">
        <is>
          <t>CSS-IVE-105628</t>
        </is>
      </nc>
    </rcc>
    <rcc rId="0" sId="1">
      <nc r="T25" t="inlineStr">
        <is>
          <t>Consumer,Corporate_vPro,Slim</t>
        </is>
      </nc>
    </rcc>
    <rcc rId="0" sId="1">
      <nc r="V25" t="inlineStr">
        <is>
          <t>raghav3x</t>
        </is>
      </nc>
    </rcc>
    <rcc rId="0" sId="1">
      <nc r="W25" t="inlineStr">
        <is>
          <t>USB 3.1/3.0 device should function properly on cold-plug over Type-C port without any issue</t>
        </is>
      </nc>
    </rcc>
    <rcc rId="0" sId="1">
      <nc r="X25" t="inlineStr">
        <is>
          <t>Client-BIOS</t>
        </is>
      </nc>
    </rcc>
    <rcc rId="0" sId="1">
      <nc r="Y25" t="inlineStr">
        <is>
          <t>1-showstopper</t>
        </is>
      </nc>
    </rcc>
    <rcc rId="0" sId="1">
      <nc r="Z25" t="inlineStr">
        <is>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is>
      </nc>
    </rcc>
    <rcc rId="0" sId="1">
      <nc r="AA25" t="inlineStr">
        <is>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is>
      </nc>
    </rcc>
    <rcc rId="0" sId="1">
      <nc r="AC25" t="inlineStr">
        <is>
          <t>product</t>
        </is>
      </nc>
    </rcc>
    <rcc rId="0" sId="1">
      <nc r="AD25" t="inlineStr">
        <is>
          <t>complete.ready_for_production</t>
        </is>
      </nc>
    </rcc>
    <rcc rId="0" sId="1">
      <nc r="AF25" t="inlineStr">
        <is>
          <t>Low</t>
        </is>
      </nc>
    </rcc>
    <rcc rId="0" sId="1">
      <nc r="AG25" t="inlineStr">
        <is>
          <t>L2 Mandatory-BAT</t>
        </is>
      </nc>
    </rcc>
    <rcc rId="0" sId="1">
      <nc r="AJ25" t="inlineStr">
        <is>
          <t>Functional</t>
        </is>
      </nc>
    </rcc>
    <rcc rId="0" sId="1">
      <nc r="AK25" t="inlineStr">
        <is>
          <t>USB Tree View,USB View</t>
        </is>
      </nc>
    </rcc>
    <rcc rId="0" sId="1">
      <nc r="AL25" t="inlineStr">
        <is>
          <t>This Test case to Validate data transfer functionality between USB drives connected over Type-C port</t>
        </is>
      </nc>
    </rcc>
    <rcc rId="0" sId="1">
      <nc r="AM25" t="inlineStr">
        <is>
          <t>ICL-ArchReview-PostSi,ICL_BAT_NEW,LKF_ERB_PO,BIOS_EXT_BAT,LKF_PO_Phase2,UDL2.0_ATMS2.0,LKF_PO_New_P3,TGL_ERB_PO,TGL_H_PSS_BIOS_BAT,TGL_IFWI_FOC_BLUE,LKF_WCOS_BIOS_BAT_NEW,IFWI_Payload_TBT,IFWI_Payload_EC,UTR_SYNC,RPL_S_BackwardComp,ADL-S_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LNLM2SDC7,RPL-P_DC7,RPLS_SV1GC,RPLS_Win10GC,RPLS_SV1DC,RPLHx_Win10GC,RPLP_SV1GC,RPLP_Win10GC,RPLP_SV1DC1,RPLP_Win10DC1,RPLP_SV1DC2,RPLP_Win10DC2,RPL-SBGA_DC3</t>
        </is>
      </nc>
    </rcc>
  </rrc>
  <rrc rId="224" sId="1" ref="A11:XFD11" action="deleteRow">
    <rfmt sheetId="1" xfDxf="1" sqref="A11:XFD11" start="0" length="0"/>
    <rcc rId="0" sId="1">
      <nc r="A11">
        <f>HYPERLINK("https://hsdes.intel.com/resource/14013158799","14013158799")</f>
      </nc>
    </rcc>
    <rcc rId="0" sId="1">
      <nc r="B11" t="inlineStr">
        <is>
          <t>Verify USB3.1 gen2 device functionality in pre and post OS</t>
        </is>
      </nc>
    </rcc>
    <rcc rId="0" sId="1">
      <nc r="C11" t="inlineStr">
        <is>
          <t>Blocked</t>
        </is>
      </nc>
    </rcc>
    <rcc rId="0" sId="1">
      <nc r="D11" t="inlineStr">
        <is>
          <t>NA:Type C is not applicable for GC Config</t>
        </is>
      </nc>
    </rcc>
    <rcc rId="0" sId="1">
      <nc r="F11" t="inlineStr">
        <is>
          <t>athirarx</t>
        </is>
      </nc>
    </rcc>
    <rcc rId="0" sId="1">
      <nc r="G11" t="inlineStr">
        <is>
          <t>common,emulation.ip,fpga.hybrid,silicon,simulation.ip</t>
        </is>
      </nc>
    </rcc>
    <rcc rId="0" sId="1">
      <nc r="H11" t="inlineStr">
        <is>
          <t>Ingredient</t>
        </is>
      </nc>
    </rcc>
    <rcc rId="0" sId="1">
      <nc r="I11" t="inlineStr">
        <is>
          <t>Automatable</t>
        </is>
      </nc>
    </rcc>
    <rcc rId="0" sId="1">
      <nc r="J11" t="inlineStr">
        <is>
          <t>Intel Confidential</t>
        </is>
      </nc>
    </rcc>
    <rcc rId="0" sId="1">
      <nc r="K11" t="inlineStr">
        <is>
          <t>bios.platform,bios.sa,fw.ifwi.MGPhy,fw.ifwi.dekelPhy,fw.ifwi.iom,fw.ifwi.nphy,fw.ifwi.pmc,fw.ifwi.sam,fw.ifwi.sphy,fw.ifwi.tbt</t>
        </is>
      </nc>
    </rcc>
    <rcc rId="0" sId="1">
      <nc r="L11">
        <v>20</v>
      </nc>
    </rcc>
    <rcc rId="0" sId="1">
      <nc r="M11">
        <v>13</v>
      </nc>
    </rcc>
    <rcc rId="0" sId="1">
      <nc r="N11" t="inlineStr">
        <is>
          <t>CSS-IVE-94313</t>
        </is>
      </nc>
    </rcc>
    <rcc rId="0" sId="1">
      <nc r="O11" t="inlineStr">
        <is>
          <t>TCSS</t>
        </is>
      </nc>
    </rcc>
    <rcc rId="0" sId="1">
      <nc r="P11"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is>
      </nc>
    </rcc>
    <rcc rId="0" sId="1">
      <nc r="Q11" t="inlineStr">
        <is>
          <t>TBT_PD_EC_NA,TCSS,USB3.1,USB-TypeC</t>
        </is>
      </nc>
    </rcc>
    <rcc rId="0" sId="1">
      <nc r="R11" t="inlineStr">
        <is>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is>
      </nc>
    </rcc>
    <rcc rId="0" sId="1">
      <nc r="S11" t="inlineStr">
        <is>
          <t>CSS-IVE-94313</t>
        </is>
      </nc>
    </rcc>
    <rcc rId="0" sId="1">
      <nc r="T11" t="inlineStr">
        <is>
          <t>Consumer,Corporate_vPro,Slim</t>
        </is>
      </nc>
    </rcc>
    <rcc rId="0" sId="1">
      <nc r="V11" t="inlineStr">
        <is>
          <t>raghav3x</t>
        </is>
      </nc>
    </rcc>
    <rcc rId="0" sId="1">
      <nc r="W11" t="inlineStr">
        <is>
          <t>Type-C-USB3.1-Gen2-SSD should be functional pre and post os on hot-plug without any issues</t>
        </is>
      </nc>
    </rcc>
    <rcc rId="0" sId="1">
      <nc r="X11" t="inlineStr">
        <is>
          <t>Client-BIOS</t>
        </is>
      </nc>
    </rcc>
    <rcc rId="0" sId="1">
      <nc r="Y11" t="inlineStr">
        <is>
          <t>1-showstopper</t>
        </is>
      </nc>
    </rcc>
    <rcc rId="0" sId="1">
      <nc r="Z11" t="inlineStr">
        <is>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is>
      </nc>
    </rcc>
    <rcc rId="0" sId="1">
      <nc r="AA11" t="inlineStr">
        <is>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is>
      </nc>
    </rcc>
    <rcc rId="0" sId="1">
      <nc r="AC11" t="inlineStr">
        <is>
          <t>product</t>
        </is>
      </nc>
    </rcc>
    <rcc rId="0" sId="1">
      <nc r="AD11" t="inlineStr">
        <is>
          <t>complete.ready_for_production</t>
        </is>
      </nc>
    </rcc>
    <rcc rId="0" sId="1">
      <nc r="AF11" t="inlineStr">
        <is>
          <t>Low</t>
        </is>
      </nc>
    </rcc>
    <rcc rId="0" sId="1">
      <nc r="AG11" t="inlineStr">
        <is>
          <t>L2 Mandatory-BAT</t>
        </is>
      </nc>
    </rcc>
    <rcc rId="0" sId="1">
      <nc r="AJ11" t="inlineStr">
        <is>
          <t>Functional</t>
        </is>
      </nc>
    </rcc>
    <rcc rId="0" sId="1">
      <nc r="AK11" t="inlineStr">
        <is>
          <t>USB Tree View,iTestSuite,na</t>
        </is>
      </nc>
    </rcc>
    <rcc rId="0" sId="1">
      <nc r="AL11" t="inlineStr">
        <is>
          <t>This test is to Verify Type-C USB3.1 device pre and post OS</t>
        </is>
      </nc>
    </rcc>
    <rcc rId="0" sId="1">
      <nc r="AM11" t="inlineStr">
        <is>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LNLM2SDC7,LNLM2SDC7,RPL-S_2SDC9,RPLS_SV1GC,RPLS_Win10GC,RPLS_SV1DC,RPLHx_Win10GC,RPLP_SV1GC,RPLP_Win10GC,RPLP_SV1DC1,RPLP_Win10DC1,RPLP_SV1DC2,RPLP_Win10DC2</t>
        </is>
      </nc>
    </rcc>
  </rrc>
  <rrc rId="225" sId="1" ref="A11:XFD11" action="deleteRow">
    <rfmt sheetId="1" xfDxf="1" sqref="A11:XFD11" start="0" length="0"/>
    <rcc rId="0" sId="1">
      <nc r="A11">
        <f>HYPERLINK("https://hsdes.intel.com/resource/14013158803","14013158803")</f>
      </nc>
    </rcc>
    <rcc rId="0" sId="1">
      <nc r="B11" t="inlineStr">
        <is>
          <t>Validate Type-C USB3.2 gen2x1 host mode functionality on hot insert and removal over Type-C port</t>
        </is>
      </nc>
    </rcc>
    <rcc rId="0" sId="1">
      <nc r="C11" t="inlineStr">
        <is>
          <t>Blocked</t>
        </is>
      </nc>
    </rcc>
    <rcc rId="0" sId="1">
      <nc r="D11" t="inlineStr">
        <is>
          <t>NA:Type C is not applicable for GC Config</t>
        </is>
      </nc>
    </rcc>
    <rcc rId="0" sId="1">
      <nc r="F11" t="inlineStr">
        <is>
          <t>athirarx</t>
        </is>
      </nc>
    </rcc>
    <rcc rId="0" sId="1">
      <nc r="G11" t="inlineStr">
        <is>
          <t>common,emulation.ip,fpga.hybrid,silicon,simulation.ip</t>
        </is>
      </nc>
    </rcc>
    <rcc rId="0" sId="1">
      <nc r="H11" t="inlineStr">
        <is>
          <t>Ingredient</t>
        </is>
      </nc>
    </rcc>
    <rcc rId="0" sId="1">
      <nc r="I11" t="inlineStr">
        <is>
          <t>Automatable</t>
        </is>
      </nc>
    </rcc>
    <rcc rId="0" sId="1">
      <nc r="J11" t="inlineStr">
        <is>
          <t>Intel Confidential</t>
        </is>
      </nc>
    </rcc>
    <rcc rId="0" sId="1">
      <nc r="K11" t="inlineStr">
        <is>
          <t>bios.platform,bios.sa,fw.ifwi.MGPhy,fw.ifwi.dekelPhy,fw.ifwi.iom,fw.ifwi.nphy,fw.ifwi.pmc,fw.ifwi.sam,fw.ifwi.sphy,fw.ifwi.tbt</t>
        </is>
      </nc>
    </rcc>
    <rcc rId="0" sId="1">
      <nc r="L11">
        <v>25</v>
      </nc>
    </rcc>
    <rcc rId="0" sId="1">
      <nc r="M11">
        <v>18</v>
      </nc>
    </rcc>
    <rcc rId="0" sId="1">
      <nc r="N11" t="inlineStr">
        <is>
          <t>CSS-IVE-94314</t>
        </is>
      </nc>
    </rcc>
    <rcc rId="0" sId="1">
      <nc r="O11" t="inlineStr">
        <is>
          <t>TCSS</t>
        </is>
      </nc>
    </rcc>
    <rcc rId="0" sId="1">
      <nc r="P11"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is>
      </nc>
    </rcc>
    <rcc rId="0" sId="1">
      <nc r="Q11" t="inlineStr">
        <is>
          <t>EC-Lite,TBT_PD_EC_NA,TCSS,USB3.1,USB-TypeC</t>
        </is>
      </nc>
    </rcc>
    <rcc rId="0" sId="1">
      <nc r="R11" t="inlineStr">
        <is>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is>
      </nc>
    </rcc>
    <rcc rId="0" sId="1">
      <nc r="S11" t="inlineStr">
        <is>
          <t>CSS-IVE-94314</t>
        </is>
      </nc>
    </rcc>
    <rcc rId="0" sId="1">
      <nc r="T11" t="inlineStr">
        <is>
          <t>Consumer,Corporate_vPro,Slim</t>
        </is>
      </nc>
    </rcc>
    <rcc rId="0" sId="1">
      <nc r="V11" t="inlineStr">
        <is>
          <t>raghav3x</t>
        </is>
      </nc>
    </rcc>
    <rcc rId="0" sId="1">
      <nc r="W11" t="inlineStr">
        <is>
          <t>Type-C USB3.2 gen 2x1 should be enumerated as SuperSpeed Plus Operational and Super Speed Plus Capable without any issue</t>
        </is>
      </nc>
    </rcc>
    <rcc rId="0" sId="1">
      <nc r="X11" t="inlineStr">
        <is>
          <t>Client-BIOS</t>
        </is>
      </nc>
    </rcc>
    <rcc rId="0" sId="1">
      <nc r="Y11" t="inlineStr">
        <is>
          <t>1-showstopper</t>
        </is>
      </nc>
    </rcc>
    <rcc rId="0" sId="1">
      <nc r="Z11" t="inlineStr">
        <is>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is>
      </nc>
    </rcc>
    <rcc rId="0" sId="1">
      <nc r="AA11" t="inlineStr">
        <is>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is>
      </nc>
    </rcc>
    <rcc rId="0" sId="1">
      <nc r="AC11" t="inlineStr">
        <is>
          <t>product</t>
        </is>
      </nc>
    </rcc>
    <rcc rId="0" sId="1">
      <nc r="AD11" t="inlineStr">
        <is>
          <t>complete.ready_for_production</t>
        </is>
      </nc>
    </rcc>
    <rcc rId="0" sId="1">
      <nc r="AF11" t="inlineStr">
        <is>
          <t>Medium</t>
        </is>
      </nc>
    </rcc>
    <rcc rId="0" sId="1">
      <nc r="AG11" t="inlineStr">
        <is>
          <t>L2 Mandatory-BAT</t>
        </is>
      </nc>
    </rcc>
    <rcc rId="0" sId="1">
      <nc r="AJ11" t="inlineStr">
        <is>
          <t>Functional</t>
        </is>
      </nc>
    </rcc>
    <rcc rId="0" sId="1">
      <nc r="AK11" t="inlineStr">
        <is>
          <t>USB Tree View,USB View</t>
        </is>
      </nc>
    </rcc>
    <rcc rId="0" sId="1">
      <nc r="AL11" t="inlineStr">
        <is>
          <t>This test is to Verify Type-C USB3.2 gen2x1 host mode functionality on hot insert and removal over Type-C port</t>
        </is>
      </nc>
    </rcc>
    <rcc rId="0" sId="1">
      <nc r="AM11" t="inlineStr">
        <is>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LNLM2SDC7,RPL-P_DC7,RPLS_SV1GC,RPLS_Win10GC,RPLS_SV1DC,RPLHx_Win10GC,RPLP_SV1GC,RPLP_Win10GC,RPLP_SV1DC1,RPLP_Win10DC1,RPLP_SV1DC2,RPLP_Win10DC2,RPL-SBGA_DC3</t>
        </is>
      </nc>
    </rcc>
  </rrc>
  <rrc rId="226" sId="1" ref="A4:XFD4" action="deleteRow">
    <rfmt sheetId="1" xfDxf="1" sqref="A4:XFD4" start="0" length="0"/>
    <rcc rId="0" sId="1">
      <nc r="A4">
        <f>HYPERLINK("https://hsdes.intel.com/resource/14013121252","14013121252")</f>
      </nc>
    </rcc>
    <rcc rId="0" sId="1">
      <nc r="B4" t="inlineStr">
        <is>
          <t>Validate digital audio functionality over Type-C port</t>
        </is>
      </nc>
    </rcc>
    <rcc rId="0" sId="1">
      <nc r="C4" t="inlineStr">
        <is>
          <t>Blocked</t>
        </is>
      </nc>
    </rcc>
    <rcc rId="0" sId="1">
      <nc r="D4" t="inlineStr">
        <is>
          <t>NA:Type C is not applicable for GC Config</t>
        </is>
      </nc>
    </rcc>
    <rcc rId="0" sId="1">
      <nc r="F4" t="inlineStr">
        <is>
          <t>athirarx</t>
        </is>
      </nc>
    </rcc>
    <rcc rId="0" sId="1">
      <nc r="G4" t="inlineStr">
        <is>
          <t>common,emulation.ip,silicon,simulation.ip</t>
        </is>
      </nc>
    </rcc>
    <rcc rId="0" sId="1">
      <nc r="H4" t="inlineStr">
        <is>
          <t>Ingredient</t>
        </is>
      </nc>
    </rcc>
    <rcc rId="0" sId="1">
      <nc r="I4" t="inlineStr">
        <is>
          <t>Automatable</t>
        </is>
      </nc>
    </rcc>
    <rcc rId="0" sId="1">
      <nc r="J4" t="inlineStr">
        <is>
          <t>Intel Confidential</t>
        </is>
      </nc>
    </rcc>
    <rcc rId="0" sId="1">
      <nc r="K4" t="inlineStr">
        <is>
          <t>bios.platform,bios.sa,fw.ifwi.MGPhy,fw.ifwi.dekelPhy,fw.ifwi.iom,fw.ifwi.nphy,fw.ifwi.pmc,fw.ifwi.sam,fw.ifwi.sphy,fw.ifwi.tbt</t>
        </is>
      </nc>
    </rcc>
    <rcc rId="0" sId="1">
      <nc r="L4">
        <v>20</v>
      </nc>
    </rcc>
    <rcc rId="0" sId="1">
      <nc r="M4">
        <v>15</v>
      </nc>
    </rcc>
    <rcc rId="0" sId="1">
      <nc r="N4" t="inlineStr">
        <is>
          <t>CSS-IVE-61677</t>
        </is>
      </nc>
    </rcc>
    <rcc rId="0" sId="1">
      <nc r="O4" t="inlineStr">
        <is>
          <t>TCSS</t>
        </is>
      </nc>
    </rcc>
    <rcc rId="0" sId="1">
      <nc r="P4" t="inlineStr">
        <is>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is>
      </nc>
    </rcc>
    <rcc rId="0" sId="1">
      <nc r="Q4" t="inlineStr">
        <is>
          <t>EC-Lite,S-states,TBT_PD_EC_NA,TCSS,USB-TypeC</t>
        </is>
      </nc>
    </rcc>
    <rcc rId="0" sId="1">
      <nc r="R4" t="inlineStr">
        <is>
          <t>BC-RQTBC-13336
BC-RQTBC-12460
BC-RQTBC-13961 
LKF PSS UCIS Coverage: IceLake-UCIS-4265 ,4_335-UCIS-2980
LKF PRD Coverage: BC-RQTBCLF-412, 4_335-UCIS-3039
RKL Coverage ID :2203201383,2203202518,2203203016,2203202802,2203202480
ADL: 2205445428MTL_P : 22010767569  MTL_M : 22010767598
MTL : 16011326947</t>
        </is>
      </nc>
    </rcc>
    <rcc rId="0" sId="1">
      <nc r="S4" t="inlineStr">
        <is>
          <t>CSS-IVE-61677</t>
        </is>
      </nc>
    </rcc>
    <rcc rId="0" sId="1">
      <nc r="T4" t="inlineStr">
        <is>
          <t>Consumer,Corporate_vPro,Slim</t>
        </is>
      </nc>
    </rcc>
    <rcc rId="0" sId="1">
      <nc r="V4" t="inlineStr">
        <is>
          <t>raghav3x</t>
        </is>
      </nc>
    </rcc>
    <rcc rId="0" sId="1">
      <nc r="W4" t="inlineStr">
        <is>
          <t>Digital audio functionality via Type-C port should be functional without any issue</t>
        </is>
      </nc>
    </rcc>
    <rcc rId="0" sId="1">
      <nc r="X4" t="inlineStr">
        <is>
          <t>Client-BIOS</t>
        </is>
      </nc>
    </rcc>
    <rcc rId="0" sId="1">
      <nc r="Y4" t="inlineStr">
        <is>
          <t>1-showstopper</t>
        </is>
      </nc>
    </rcc>
    <rcc rId="0" sId="1">
      <nc r="Z4" t="inlineStr">
        <is>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is>
      </nc>
    </rcc>
    <rcc rId="0" sId="1">
      <nc r="AA4" t="inlineStr">
        <is>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is>
      </nc>
    </rcc>
    <rcc rId="0" sId="1">
      <nc r="AC4" t="inlineStr">
        <is>
          <t>product</t>
        </is>
      </nc>
    </rcc>
    <rcc rId="0" sId="1">
      <nc r="AD4" t="inlineStr">
        <is>
          <t>complete.ready_for_production</t>
        </is>
      </nc>
    </rcc>
    <rcc rId="0" sId="1">
      <nc r="AF4" t="inlineStr">
        <is>
          <t>Medium</t>
        </is>
      </nc>
    </rcc>
    <rcc rId="0" sId="1">
      <nc r="AG4" t="inlineStr">
        <is>
          <t>L2 Mandatory-BAT</t>
        </is>
      </nc>
    </rcc>
    <rcc rId="0" sId="1">
      <nc r="AJ4" t="inlineStr">
        <is>
          <t>Functional</t>
        </is>
      </nc>
    </rcc>
    <rcc rId="0" sId="1">
      <nc r="AK4" t="inlineStr">
        <is>
          <t>na</t>
        </is>
      </nc>
    </rcc>
    <rcc rId="0" sId="1">
      <nc r="AL4" t="inlineStr">
        <is>
          <t>This Test case to check digital audio streaming functionality over Type-C port</t>
        </is>
      </nc>
    </rcc>
    <rcc rId="0" sId="1">
      <nc r="AM4" t="inlineStr">
        <is>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LNLM2SDC7,RPL-P_DC7,RPLS_SV1GC,RPLS_Win10GC,RPLS_SV1DC,RPLHx_Win10GC,RPLP_SV1GC,RPLP_Win10GC,RPLP_SV1DC1,RPLP_Win10DC1,RPLP_SV1DC2,RPLP_Win10DC2,RPL-SBGA_DC3</t>
        </is>
      </nc>
    </rcc>
  </rrc>
  <rcv guid="{C4CEA99D-5492-40D2-BE64-8FAE946F8384}" action="delete"/>
  <rdn rId="0" localSheetId="1" customView="1" name="Z_C4CEA99D_5492_40D2_BE64_8FAE946F8384_.wvu.FilterData" hidden="1" oldHidden="1">
    <formula>RPL_S_IFWI_Ext_BAT_Win10GC_Prod!$A$1:$AM$178</formula>
  </rdn>
  <rcv guid="{C4CEA99D-5492-40D2-BE64-8FAE946F8384}"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 sId="1">
    <oc r="E82" t="inlineStr">
      <is>
        <t>Challenge in comparing the time/date values from bios  and OS due to different format</t>
      </is>
    </oc>
    <nc r="E82"/>
  </rcc>
  <rcc rId="229" sId="1">
    <oc r="E131" t="inlineStr">
      <is>
        <t>MEBX setting not supported by the automation framework</t>
      </is>
    </oc>
    <nc r="E131"/>
  </rcc>
  <rcc rId="230" sId="1">
    <oc r="E126" t="inlineStr">
      <is>
        <t>MEBX setup is not supported by the automation framework</t>
      </is>
    </oc>
    <nc r="E126"/>
  </rcc>
  <rcc rId="231" sId="1">
    <oc r="E136" t="inlineStr">
      <is>
        <t>Changes to testcase(inclusion of check for S3state along with S4state) is to be updated in previously available script</t>
      </is>
    </oc>
    <nc r="E136"/>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 sId="1">
    <nc r="C41" t="inlineStr">
      <is>
        <t>Blocked</t>
      </is>
    </nc>
  </rcc>
  <rcc rId="233" sId="1">
    <nc r="D41" t="inlineStr">
      <is>
        <t>NA:8k display is not applicable for GC Config</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 sId="1">
    <nc r="C123" t="inlineStr">
      <is>
        <t>passed</t>
      </is>
    </nc>
  </rcc>
  <rcc rId="235" sId="1">
    <nc r="C124" t="inlineStr">
      <is>
        <t>passed</t>
      </is>
    </nc>
  </rcc>
  <rcv guid="{7331952C-C8C1-44A4-B565-34E0330C6160}" action="delete"/>
  <rdn rId="0" localSheetId="1" customView="1" name="Z_7331952C_C8C1_44A4_B565_34E0330C6160_.wvu.FilterData" hidden="1" oldHidden="1">
    <formula>RPL_S_IFWI_Ext_BAT_Win10GC_Prod!$A$1:$AM$178</formula>
    <oldFormula>RPL_S_IFWI_Ext_BAT_Win10GC_Prod!$A$1:$AM$178</oldFormula>
  </rdn>
  <rcv guid="{7331952C-C8C1-44A4-B565-34E0330C6160}"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 sId="1">
    <nc r="C177" t="inlineStr">
      <is>
        <t>passed</t>
      </is>
    </nc>
  </rcc>
  <rcc rId="7" sId="1">
    <nc r="C178" t="inlineStr">
      <is>
        <t>passed</t>
      </is>
    </nc>
  </rcc>
  <rcc rId="8" sId="1">
    <nc r="C179" t="inlineStr">
      <is>
        <t>passed</t>
      </is>
    </nc>
  </rcc>
  <rcc rId="9" sId="1">
    <nc r="C180" t="inlineStr">
      <is>
        <t>passed</t>
      </is>
    </nc>
  </rcc>
  <rcc rId="10" sId="1">
    <nc r="C181" t="inlineStr">
      <is>
        <t>passed</t>
      </is>
    </nc>
  </rcc>
  <rcc rId="11" sId="1">
    <nc r="C182" t="inlineStr">
      <is>
        <t>passed</t>
      </is>
    </nc>
  </rcc>
  <rfmt sheetId="1" sqref="C182">
    <dxf>
      <alignment horizontal="general" vertical="bottom" textRotation="0" wrapText="0" indent="0" justifyLastLine="0" shrinkToFit="0" readingOrder="0"/>
    </dxf>
  </rfmt>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7" sId="1" ref="A41:XFD41" action="deleteRow">
    <rfmt sheetId="1" xfDxf="1" sqref="A41:XFD41" start="0" length="0"/>
    <rcc rId="0" sId="1">
      <nc r="A41">
        <f>HYPERLINK("https://hsdes.intel.com/resource/14013174630","14013174630")</f>
      </nc>
    </rcc>
    <rcc rId="0" sId="1">
      <nc r="B41" t="inlineStr">
        <is>
          <t>Verification of resolution for 8K display panel in Post OS</t>
        </is>
      </nc>
    </rcc>
    <rcc rId="0" sId="1">
      <nc r="C41" t="inlineStr">
        <is>
          <t>Blocked</t>
        </is>
      </nc>
    </rcc>
    <rcc rId="0" sId="1">
      <nc r="D41" t="inlineStr">
        <is>
          <t>NA:8k display is not applicable for GC Config</t>
        </is>
      </nc>
    </rcc>
    <rcc rId="0" sId="1">
      <nc r="F41" t="inlineStr">
        <is>
          <t>vchenthx</t>
        </is>
      </nc>
    </rcc>
    <rcc rId="0" sId="1">
      <nc r="G41" t="inlineStr">
        <is>
          <t>common,emulation.ip,silicon,simulation.ip</t>
        </is>
      </nc>
    </rcc>
    <rcc rId="0" sId="1">
      <nc r="H41" t="inlineStr">
        <is>
          <t>Ingredient</t>
        </is>
      </nc>
    </rcc>
    <rcc rId="0" sId="1">
      <nc r="I41" t="inlineStr">
        <is>
          <t>Automatable</t>
        </is>
      </nc>
    </rcc>
    <rcc rId="0" sId="1">
      <nc r="J41" t="inlineStr">
        <is>
          <t>Intel Confidential</t>
        </is>
      </nc>
    </rcc>
    <rcc rId="0" sId="1">
      <nc r="K41" t="inlineStr">
        <is>
          <t>bios.platform,fw.ifwi.bios</t>
        </is>
      </nc>
    </rcc>
    <rcc rId="0" sId="1">
      <nc r="L41">
        <v>5</v>
      </nc>
    </rcc>
    <rcc rId="0" sId="1">
      <nc r="M41">
        <v>5</v>
      </nc>
    </rcc>
    <rcc rId="0" sId="1">
      <nc r="N41" t="inlineStr">
        <is>
          <t>CSS-IVE-100091</t>
        </is>
      </nc>
    </rcc>
    <rcc rId="0" sId="1">
      <nc r="O41" t="inlineStr">
        <is>
          <t>Display, Graphics, Video and Audio</t>
        </is>
      </nc>
    </rcc>
    <rcc rId="0" sId="1">
      <nc r="P41" t="inlineStr">
        <is>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is>
      </nc>
    </rcc>
    <rcc rId="0" sId="1">
      <nc r="Q41" t="inlineStr">
        <is>
          <t>Display Panels</t>
        </is>
      </nc>
    </rcc>
    <rcc rId="0" sId="1">
      <nc r="R41" t="inlineStr">
        <is>
          <t>BC-RQTBC-14500
BC-RQTBCTL-558
RKL: 2203203070
JSLP: 2203203070
MTL: 16011187452</t>
        </is>
      </nc>
    </rcc>
    <rcc rId="0" sId="1">
      <nc r="S41" t="inlineStr">
        <is>
          <t>CSS-IVE-100091</t>
        </is>
      </nc>
    </rcc>
    <rcc rId="0" sId="1">
      <nc r="T41" t="inlineStr">
        <is>
          <t>Consumer,Corporate_vPro</t>
        </is>
      </nc>
    </rcc>
    <rcc rId="0" sId="1">
      <nc r="U41" t="inlineStr">
        <is>
          <t>windows.cobalt.client</t>
        </is>
      </nc>
    </rcc>
    <rcc rId="0" sId="1">
      <nc r="V41" t="inlineStr">
        <is>
          <t>pke</t>
        </is>
      </nc>
    </rcc>
    <rcc rId="0" sId="1">
      <nc r="W41" t="inlineStr">
        <is>
          <t>Test Pass, if 8K resolution(7680x4320) observed at OS</t>
        </is>
      </nc>
    </rcc>
    <rcc rId="0" sId="1">
      <nc r="X41" t="inlineStr">
        <is>
          <t>Client-BIOS</t>
        </is>
      </nc>
    </rcc>
    <rcc rId="0" sId="1">
      <nc r="Y41" t="inlineStr">
        <is>
          <t>1-showstopper</t>
        </is>
      </nc>
    </rcc>
    <rcc rId="0" sId="1">
      <nc r="Z41" t="inlineStr">
        <is>
          <t>bios.alderlake,bios.arrowlake,bios.birchstream_diamondrapids,bios.lunarlake,bios.meteorlake,bios.raptorlake,bios.raptorlake_refresh,bios.tigerlake,ifwi.arrowlake,ifwi.lunarlake,ifwi.meteorlake,ifwi.raptorlake,ifwi.raptorlake_refresh,ifwi.tigerlake</t>
        </is>
      </nc>
    </rcc>
    <rcc rId="0" sId="1">
      <nc r="AA41" t="inlineStr">
        <is>
          <t>bios.alderlake,bios.lunarlake,bios.meteorlake,bios.raptorlake,bios.tigerlake,ifwi.meteorlake,ifwi.raptorlake,ifwi.tigerlake</t>
        </is>
      </nc>
    </rcc>
    <rcc rId="0" sId="1">
      <nc r="AC41" t="inlineStr">
        <is>
          <t>product</t>
        </is>
      </nc>
    </rcc>
    <rcc rId="0" sId="1">
      <nc r="AD41" t="inlineStr">
        <is>
          <t>complete.ready_for_production</t>
        </is>
      </nc>
    </rcc>
    <rcc rId="0" sId="1">
      <nc r="AF41" t="inlineStr">
        <is>
          <t>Low</t>
        </is>
      </nc>
    </rcc>
    <rcc rId="0" sId="1">
      <nc r="AG41" t="inlineStr">
        <is>
          <t>L2 Mandatory-BAT</t>
        </is>
      </nc>
    </rcc>
    <rcc rId="0" sId="1">
      <nc r="AJ41" t="inlineStr">
        <is>
          <t>Functional</t>
        </is>
      </nc>
    </rcc>
    <rcc rId="0" sId="1">
      <nc r="AK41" t="inlineStr">
        <is>
          <t>na</t>
        </is>
      </nc>
    </rcc>
    <rcc rId="0" sId="1">
      <nc r="AL41" t="inlineStr">
        <is>
          <t>To verify 8K resolution in Post OS</t>
        </is>
      </nc>
    </rcc>
    <rcc rId="0" sId="1">
      <nc r="AM41" t="inlineStr">
        <is>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Win10GC,RPLS_SV1GC,RPL-S_4SDC1,RPL-S_4SDC2,RPL-S_2SDC1,RPL-S_2SDC2,RPL-S_2SDC3,ADL-P_5SGC1,ADL-P_5SGC2,RPL_Steps_Tag_NA,MTL_Steps_Tag_NA,RPL_S_BackwardComp,ADL_N_REV0,ADL-N_REV1,ADL_SBGA_5GC,ADL_SBGA_3DC1,ADL_SBGA_3DC2,ADL_SBGA_3DC3,ADL_SBGA_3DC4,RPL-SBGA_5SC,RPLHx_SV1GC,RPLHx_Win10GC,RPL-SBGA_3SC1,ADL-M_5SGC1,ADL-M_3SDC1,ADL-M_3SDC2,ADL-M_2SDC1,ADL-M_2SDC2,RPL-P_3SDC3,RPL-P_PNP_GC,RPL-S_2SDC7,MTL_IFWI_CBV_BIOS,MTL-P_5SGC1,MTL-P_4SDC2,MTL-P_3SDC3,MTL-P_3SDC4,LNL_M_PSS1.1, MTLSGC1,MTLSDC1,MTLSDC2,MTLSDC3,MTLSDC4,RPL_Hx-R-GC,RPL_Hx-R-DC1</t>
        </is>
      </nc>
    </rcc>
  </rrc>
  <rcc rId="238" sId="1">
    <oc r="D13" t="inlineStr">
      <is>
        <t>Verified with TBT port</t>
      </is>
    </oc>
    <nc r="D13"/>
  </rcc>
  <rcc rId="239" sId="1">
    <oc r="D50" t="inlineStr">
      <is>
        <t>verified with PCI Express Root Port 2</t>
      </is>
    </oc>
    <nc r="D50"/>
  </rcc>
  <rdn rId="0" localSheetId="1" customView="1" name="Z_9AD41089_9B9E_4B5C_9D4F_19FD0C6383F0_.wvu.FilterData" hidden="1" oldHidden="1">
    <formula>RPL_S_IFWI_Ext_BAT_Win10GC_Prod!$A$1:$AM$177</formula>
  </rdn>
  <rcv guid="{9AD41089-9B9E-4B5C-9D4F-19FD0C6383F0}"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
    <oc r="A1" t="inlineStr">
      <is>
        <t>id</t>
      </is>
    </oc>
    <nc r="A1" t="inlineStr">
      <is>
        <t>TCD_ID</t>
      </is>
    </nc>
  </rcc>
  <rcc rId="242" sId="1">
    <oc r="B1" t="inlineStr">
      <is>
        <t>title</t>
      </is>
    </oc>
    <nc r="B1" t="inlineStr">
      <is>
        <t>TCD_Title</t>
      </is>
    </nc>
  </rcc>
  <rcc rId="243" sId="1">
    <oc r="C1" t="inlineStr">
      <is>
        <t>status</t>
      </is>
    </oc>
    <nc r="C1" t="inlineStr">
      <is>
        <t>Status</t>
      </is>
    </nc>
  </rcc>
  <rdn rId="0" localSheetId="1" customView="1" name="Z_32C8AE78_970E_4A0B_AACE_4A94CA6ADA04_.wvu.FilterData" hidden="1" oldHidden="1">
    <formula>RPL_S_IFWI_Ext_BAT_Win10GC_Prod!$A$1:$AM$177</formula>
  </rdn>
  <rcv guid="{32C8AE78-970E-4A0B-AACE-4A94CA6ADA04}"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C26" t="inlineStr">
      <is>
        <t>passed</t>
      </is>
    </nc>
  </rcc>
  <rcc rId="13" sId="1">
    <nc r="C47" t="inlineStr">
      <is>
        <t>passed</t>
      </is>
    </nc>
  </rcc>
  <rcc rId="14" sId="1">
    <nc r="C50" t="inlineStr">
      <is>
        <t>passed</t>
      </is>
    </nc>
  </rcc>
  <rfmt sheetId="1" sqref="C50">
    <dxf>
      <alignment horizontal="general" vertical="bottom" textRotation="0" wrapText="0" indent="0" justifyLastLine="0" shrinkToFit="0" readingOrder="0"/>
    </dxf>
  </rfmt>
  <rcc rId="15" sId="1">
    <nc r="C120" t="inlineStr">
      <is>
        <t>passed</t>
      </is>
    </nc>
  </rcc>
  <rcc rId="16" sId="1">
    <nc r="C129" t="inlineStr">
      <is>
        <t>passed</t>
      </is>
    </nc>
  </rcc>
  <rcc rId="17" sId="1">
    <nc r="C135" t="inlineStr">
      <is>
        <t>passed</t>
      </is>
    </nc>
  </rcc>
  <rfmt sheetId="1" sqref="C182">
    <dxf>
      <alignment horizontal="general" vertical="bottom" textRotation="0" wrapText="0" indent="0" justifyLastLine="0" shrinkToFit="0" readingOrder="0"/>
    </dxf>
  </rfmt>
  <rcc rId="18" sId="1">
    <nc r="C187" t="inlineStr">
      <is>
        <t>passed</t>
      </is>
    </nc>
  </rcc>
  <rfmt sheetId="1" sqref="C187">
    <dxf>
      <alignment horizontal="general" vertical="bottom" textRotation="0" wrapText="0" indent="0" justifyLastLine="0" shrinkToFit="0" readingOrder="0"/>
    </dxf>
  </rfmt>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nc r="C4" t="inlineStr">
      <is>
        <t>Blocked</t>
      </is>
    </nc>
  </rcc>
  <rcc rId="20" sId="1">
    <nc r="D4" t="inlineStr">
      <is>
        <t>NA:Type C is not applicable for RPL-S DC9 Config</t>
      </is>
    </nc>
  </rcc>
  <rcc rId="21" sId="1">
    <nc r="C12" t="inlineStr">
      <is>
        <t>Blocked</t>
      </is>
    </nc>
  </rcc>
  <rcc rId="22" sId="1">
    <nc r="D12" t="inlineStr">
      <is>
        <t>NA:Type C is not applicable for RPL-S DC9 Config</t>
      </is>
    </nc>
  </rcc>
  <rcc rId="23" sId="1">
    <nc r="C25" t="inlineStr">
      <is>
        <t>Blocked</t>
      </is>
    </nc>
  </rcc>
  <rcc rId="24" sId="1">
    <nc r="D25" t="inlineStr">
      <is>
        <t>NA:Type C is not applicable for RPL-S DC9 Config</t>
      </is>
    </nc>
  </rcc>
  <rcc rId="25" sId="1">
    <nc r="C41" t="inlineStr">
      <is>
        <t>Blocked</t>
      </is>
    </nc>
  </rcc>
  <rcc rId="26" sId="1">
    <nc r="D41" t="inlineStr">
      <is>
        <t>NA:Type C is not applicable for RPL-S DC9 Config</t>
      </is>
    </nc>
  </rcc>
  <rcc rId="27" sId="1">
    <nc r="C42" t="inlineStr">
      <is>
        <t>Blocked</t>
      </is>
    </nc>
  </rcc>
  <rcc rId="28" sId="1">
    <nc r="D42" t="inlineStr">
      <is>
        <t>NA:Type C is not applicable for RPL-S DC9 Config</t>
      </is>
    </nc>
  </rcc>
  <rcc rId="29" sId="1">
    <nc r="C43" t="inlineStr">
      <is>
        <t>Blocked</t>
      </is>
    </nc>
  </rcc>
  <rcc rId="30" sId="1">
    <nc r="D43" t="inlineStr">
      <is>
        <t>NA:Type C is not applicable for RPL-S DC9 Config</t>
      </is>
    </nc>
  </rcc>
  <rcc rId="31" sId="1">
    <nc r="C44" t="inlineStr">
      <is>
        <t>Blocked</t>
      </is>
    </nc>
  </rcc>
  <rfmt sheetId="1" sqref="C44">
    <dxf>
      <alignment horizontal="general" vertical="bottom" textRotation="0" wrapText="0" indent="0" justifyLastLine="0" shrinkToFit="0" readingOrder="0"/>
    </dxf>
  </rfmt>
  <rcc rId="32" sId="1">
    <nc r="D44" t="inlineStr">
      <is>
        <t>NA:Type C is not applicable for RPL-S DC9 Config</t>
      </is>
    </nc>
  </rcc>
  <rfmt sheetId="1" sqref="D44">
    <dxf>
      <alignment horizontal="general" vertical="bottom" textRotation="0" wrapText="0" indent="0" justifyLastLine="0" shrinkToFit="0" readingOrder="0"/>
    </dxf>
  </rfmt>
  <rcc rId="33" sId="1">
    <nc r="C74" t="inlineStr">
      <is>
        <t>Blocked</t>
      </is>
    </nc>
  </rcc>
  <rcc rId="34" sId="1">
    <nc r="D74" t="inlineStr">
      <is>
        <t>NA:Type C is not applicable for RPL-S DC9 Config</t>
      </is>
    </nc>
  </rcc>
  <rcc rId="35" sId="1">
    <nc r="C75" t="inlineStr">
      <is>
        <t>Blocked</t>
      </is>
    </nc>
  </rcc>
  <rcc rId="36" sId="1">
    <nc r="D75" t="inlineStr">
      <is>
        <t>NA:Type C is not applicable for RPL-S DC9 Config</t>
      </is>
    </nc>
  </rcc>
  <rcc rId="37" sId="1">
    <nc r="C87" t="inlineStr">
      <is>
        <t>Blocked</t>
      </is>
    </nc>
  </rcc>
  <rcc rId="38" sId="1">
    <nc r="D87" t="inlineStr">
      <is>
        <t>NA:Type C is not applicable for RPL-S DC9 Config</t>
      </is>
    </nc>
  </rcc>
  <rcc rId="39" sId="1">
    <nc r="C117" t="inlineStr">
      <is>
        <t>Blocked</t>
      </is>
    </nc>
  </rcc>
  <rcc rId="40" sId="1">
    <nc r="D117" t="inlineStr">
      <is>
        <t>NA:Type C is not applicable for RPL-S DC9 Config</t>
      </is>
    </nc>
  </rcc>
  <rcc rId="41" sId="1">
    <nc r="C118" t="inlineStr">
      <is>
        <t>Blocked</t>
      </is>
    </nc>
  </rcc>
  <rcc rId="42" sId="1">
    <nc r="D118" t="inlineStr">
      <is>
        <t>NA:Type C is not applicable for RPL-S DC9 Config</t>
      </is>
    </nc>
  </rcc>
  <rcc rId="43" sId="1">
    <nc r="C126" t="inlineStr">
      <is>
        <t>Blocked</t>
      </is>
    </nc>
  </rcc>
  <rcc rId="44" sId="1">
    <oc r="E126" t="inlineStr">
      <is>
        <t>Cannot be automated since connector needs to be reversed during second iteration</t>
      </is>
    </oc>
    <nc r="E126"/>
  </rcc>
  <rcc rId="45" sId="1">
    <nc r="D126" t="inlineStr">
      <is>
        <t>NA:Type C is not applicable for RPL-S DC9 Config</t>
      </is>
    </nc>
  </rcc>
  <rcc rId="46" sId="1">
    <nc r="C127" t="inlineStr">
      <is>
        <t>Blocked</t>
      </is>
    </nc>
  </rcc>
  <rcc rId="47" sId="1">
    <nc r="D127" t="inlineStr">
      <is>
        <t>NA:Type C is not applicable for RPL-S DC9 Config</t>
      </is>
    </nc>
  </rcc>
  <rcc rId="48" sId="1">
    <nc r="C184" t="inlineStr">
      <is>
        <t>Blocked</t>
      </is>
    </nc>
  </rcc>
  <rcc rId="49" sId="1">
    <nc r="D184" t="inlineStr">
      <is>
        <t>NA:Type C is not applicable for RPL-S DC9 Config</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 sId="1">
    <nc r="C103" t="inlineStr">
      <is>
        <t>passed</t>
      </is>
    </nc>
  </rcc>
  <rcc rId="51" sId="1">
    <nc r="C113" t="inlineStr">
      <is>
        <t>passed</t>
      </is>
    </nc>
  </rcc>
  <rcc rId="52" sId="1">
    <nc r="C114" t="inlineStr">
      <is>
        <t>passed</t>
      </is>
    </nc>
  </rcc>
  <rcc rId="53" sId="1">
    <nc r="C174" t="inlineStr">
      <is>
        <t>passed</t>
      </is>
    </nc>
  </rcc>
  <rcc rId="54" sId="1">
    <nc r="C175" t="inlineStr">
      <is>
        <t>passed</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 sId="1">
    <nc r="C3" t="inlineStr">
      <is>
        <t>passed</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 sId="1">
    <nc r="C30" t="inlineStr">
      <is>
        <t>passed</t>
      </is>
    </nc>
  </rcc>
  <rcc rId="57" sId="1">
    <nc r="C29" t="inlineStr">
      <is>
        <t>passed</t>
      </is>
    </nc>
  </rcc>
  <rcc rId="58" sId="1">
    <nc r="C20" t="inlineStr">
      <is>
        <t>passed</t>
      </is>
    </nc>
  </rcc>
  <rcc rId="59" sId="1">
    <nc r="C39" t="inlineStr">
      <is>
        <t>passed</t>
      </is>
    </nc>
  </rcc>
  <rcc rId="60" sId="1">
    <nc r="C46" t="inlineStr">
      <is>
        <t>passed</t>
      </is>
    </nc>
  </rcc>
  <rfmt sheetId="1" sqref="C46">
    <dxf>
      <alignment horizontal="general" vertical="bottom" textRotation="0" wrapText="0" indent="0" justifyLastLine="0" shrinkToFit="0" readingOrder="0"/>
    </dxf>
  </rfmt>
  <rcc rId="61" sId="1">
    <nc r="C54" t="inlineStr">
      <is>
        <t>passed</t>
      </is>
    </nc>
  </rcc>
  <rfmt sheetId="1" sqref="C54">
    <dxf>
      <alignment horizontal="general" vertical="bottom" textRotation="0" wrapText="0" indent="0" justifyLastLine="0" shrinkToFit="0" readingOrder="0"/>
    </dxf>
  </rfmt>
  <rcc rId="62" sId="1">
    <nc r="C57" t="inlineStr">
      <is>
        <t>passed</t>
      </is>
    </nc>
  </rcc>
  <rfmt sheetId="1" sqref="C57">
    <dxf>
      <alignment horizontal="general" vertical="bottom" textRotation="0" wrapText="0" indent="0" justifyLastLine="0" shrinkToFit="0" readingOrder="0"/>
    </dxf>
  </rfmt>
  <rcc rId="63" sId="1">
    <nc r="C58" t="inlineStr">
      <is>
        <t>passed</t>
      </is>
    </nc>
  </rcc>
  <rfmt sheetId="1" sqref="C58">
    <dxf>
      <alignment horizontal="general" vertical="bottom" textRotation="0" wrapText="0" indent="0" justifyLastLine="0" shrinkToFit="0" readingOrder="0"/>
    </dxf>
  </rfmt>
  <rcc rId="64" sId="1">
    <nc r="C61" t="inlineStr">
      <is>
        <t>passed</t>
      </is>
    </nc>
  </rcc>
  <rfmt sheetId="1" sqref="C61">
    <dxf>
      <alignment horizontal="general" vertical="bottom" textRotation="0" wrapText="0" indent="0" justifyLastLine="0" shrinkToFit="0" readingOrder="0"/>
    </dxf>
  </rfmt>
  <rcc rId="65" sId="1">
    <nc r="C62" t="inlineStr">
      <is>
        <t>passed</t>
      </is>
    </nc>
  </rcc>
  <rfmt sheetId="1" sqref="C62">
    <dxf>
      <alignment horizontal="general" vertical="bottom" textRotation="0" wrapText="0" indent="0" justifyLastLine="0" shrinkToFit="0" readingOrder="0"/>
    </dxf>
  </rfmt>
  <rcc rId="66" sId="1">
    <nc r="C69" t="inlineStr">
      <is>
        <t>passed</t>
      </is>
    </nc>
  </rcc>
  <rcc rId="67" sId="1">
    <nc r="C86" t="inlineStr">
      <is>
        <t>passed</t>
      </is>
    </nc>
  </rcc>
  <rcc rId="68" sId="1">
    <nc r="C90" t="inlineStr">
      <is>
        <t>passed</t>
      </is>
    </nc>
  </rcc>
  <rcc rId="69" sId="1">
    <nc r="C101" t="inlineStr">
      <is>
        <t>passed</t>
      </is>
    </nc>
  </rcc>
  <rcc rId="70" sId="1">
    <nc r="C121" t="inlineStr">
      <is>
        <t>passed</t>
      </is>
    </nc>
  </rcc>
  <rcc rId="71" sId="1">
    <nc r="C122" t="inlineStr">
      <is>
        <t>passed</t>
      </is>
    </nc>
  </rcc>
  <rcc rId="72" sId="1">
    <nc r="C124" t="inlineStr">
      <is>
        <t>passed</t>
      </is>
    </nc>
  </rcc>
  <rcc rId="73" sId="1">
    <nc r="C134" t="inlineStr">
      <is>
        <t>passed</t>
      </is>
    </nc>
  </rcc>
  <rcc rId="74" sId="1">
    <nc r="C138" t="inlineStr">
      <is>
        <t>passed</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77"/>
  <sheetViews>
    <sheetView tabSelected="1" workbookViewId="0">
      <selection activeCell="C1" sqref="C1"/>
    </sheetView>
  </sheetViews>
  <sheetFormatPr defaultColWidth="8.88671875" defaultRowHeight="14.4" x14ac:dyDescent="0.3"/>
  <cols>
    <col min="1" max="1" width="12" style="1" bestFit="1" customWidth="1"/>
    <col min="2" max="2" width="125.88671875" style="1" bestFit="1" customWidth="1"/>
    <col min="3" max="3" width="8.6640625" style="1" bestFit="1" customWidth="1"/>
    <col min="4" max="4" width="119.5546875" style="1" bestFit="1" customWidth="1"/>
    <col min="5" max="5" width="96.33203125" style="1" bestFit="1" customWidth="1"/>
    <col min="6" max="6" width="19.88671875" style="1" bestFit="1" customWidth="1"/>
    <col min="7" max="7" width="60.44140625" style="1" bestFit="1" customWidth="1"/>
    <col min="8" max="8" width="14.88671875" style="1" bestFit="1" customWidth="1"/>
    <col min="9" max="9" width="21.5546875" style="1" bestFit="1" customWidth="1"/>
    <col min="10" max="10" width="15.109375" style="1" bestFit="1" customWidth="1"/>
    <col min="11" max="11" width="106.77734375" style="1" bestFit="1" customWidth="1"/>
    <col min="12" max="12" width="7.88671875" style="1" bestFit="1" customWidth="1"/>
    <col min="13" max="13" width="5.77734375" style="1" bestFit="1" customWidth="1"/>
    <col min="14" max="14" width="14" style="1" bestFit="1" customWidth="1"/>
    <col min="15" max="15" width="35.5546875" style="1" bestFit="1" customWidth="1"/>
    <col min="16" max="16" width="255.77734375" style="1" bestFit="1" customWidth="1"/>
    <col min="17" max="17" width="170.33203125" style="1" bestFit="1" customWidth="1"/>
    <col min="18" max="18" width="255.77734375" style="1" bestFit="1" customWidth="1"/>
    <col min="19" max="19" width="14" style="1" bestFit="1" customWidth="1"/>
    <col min="20" max="20" width="26.88671875" style="1" bestFit="1" customWidth="1"/>
    <col min="21" max="21" width="25.6640625" style="1" bestFit="1" customWidth="1"/>
    <col min="22" max="22" width="8.44140625" style="1" bestFit="1" customWidth="1"/>
    <col min="23" max="23" width="255.77734375" style="1" bestFit="1" customWidth="1"/>
    <col min="24" max="24" width="11.44140625" style="1" bestFit="1" customWidth="1"/>
    <col min="25" max="25" width="13.33203125" style="1" bestFit="1" customWidth="1"/>
    <col min="26" max="27" width="255.77734375" style="1" bestFit="1" customWidth="1"/>
    <col min="28" max="28" width="15.44140625" style="1" bestFit="1" customWidth="1"/>
    <col min="29" max="29" width="7.33203125" style="1" bestFit="1" customWidth="1"/>
    <col min="30" max="30" width="34" style="1" bestFit="1" customWidth="1"/>
    <col min="31" max="31" width="20.77734375" style="1" bestFit="1" customWidth="1"/>
    <col min="32" max="32" width="14.109375" style="1" bestFit="1" customWidth="1"/>
    <col min="33" max="33" width="19.6640625" style="1" bestFit="1" customWidth="1"/>
    <col min="34" max="34" width="11.44140625" style="1" bestFit="1" customWidth="1"/>
    <col min="35" max="35" width="16.109375" style="1" bestFit="1" customWidth="1"/>
    <col min="36" max="36" width="10" style="1" bestFit="1" customWidth="1"/>
    <col min="37" max="37" width="36.5546875" style="1" bestFit="1" customWidth="1"/>
    <col min="38" max="39" width="255.77734375" style="1" bestFit="1" customWidth="1"/>
    <col min="40" max="16384" width="8.88671875" style="1"/>
  </cols>
  <sheetData>
    <row r="1" spans="1:39" x14ac:dyDescent="0.3">
      <c r="A1" s="1" t="s">
        <v>1644</v>
      </c>
      <c r="B1" s="1" t="s">
        <v>1645</v>
      </c>
      <c r="C1" s="1" t="s">
        <v>1646</v>
      </c>
      <c r="D1" s="1" t="s">
        <v>1639</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HYPERLINK("https://hsdes.intel.com/resource/14013115489","14013115489")</f>
        <v>14013115489</v>
      </c>
      <c r="B2" s="1" t="s">
        <v>35</v>
      </c>
      <c r="C2" s="1" t="s">
        <v>1637</v>
      </c>
      <c r="F2" s="1" t="s">
        <v>36</v>
      </c>
      <c r="G2" s="1" t="s">
        <v>37</v>
      </c>
      <c r="H2" s="1" t="s">
        <v>38</v>
      </c>
      <c r="I2" s="1" t="s">
        <v>39</v>
      </c>
      <c r="J2" s="1" t="s">
        <v>40</v>
      </c>
      <c r="K2" s="1" t="s">
        <v>41</v>
      </c>
      <c r="L2" s="1">
        <v>14</v>
      </c>
      <c r="M2" s="1">
        <v>6</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HYPERLINK("https://hsdes.intel.com/resource/14013118756","14013118756")</f>
        <v>14013118756</v>
      </c>
      <c r="B3" s="1" t="s">
        <v>62</v>
      </c>
      <c r="C3" s="1" t="s">
        <v>1637</v>
      </c>
      <c r="F3" s="1" t="s">
        <v>48</v>
      </c>
      <c r="G3" s="1" t="s">
        <v>63</v>
      </c>
      <c r="H3" s="1" t="s">
        <v>38</v>
      </c>
      <c r="I3" s="1" t="s">
        <v>39</v>
      </c>
      <c r="J3" s="1" t="s">
        <v>40</v>
      </c>
      <c r="K3" s="1" t="s">
        <v>64</v>
      </c>
      <c r="L3" s="1">
        <v>12</v>
      </c>
      <c r="M3" s="1">
        <v>10</v>
      </c>
      <c r="N3" s="1" t="s">
        <v>65</v>
      </c>
      <c r="O3" s="1" t="s">
        <v>66</v>
      </c>
      <c r="P3" s="1" t="s">
        <v>67</v>
      </c>
      <c r="Q3" s="1" t="s">
        <v>68</v>
      </c>
      <c r="R3" s="1" t="s">
        <v>69</v>
      </c>
      <c r="S3" s="1" t="s">
        <v>65</v>
      </c>
      <c r="T3" s="1" t="s">
        <v>70</v>
      </c>
      <c r="V3" s="1" t="s">
        <v>71</v>
      </c>
      <c r="W3" s="1" t="s">
        <v>72</v>
      </c>
      <c r="X3" s="1" t="s">
        <v>50</v>
      </c>
      <c r="Y3" s="1" t="s">
        <v>51</v>
      </c>
      <c r="Z3" s="1" t="s">
        <v>73</v>
      </c>
      <c r="AA3" s="1" t="s">
        <v>74</v>
      </c>
      <c r="AC3" s="1" t="s">
        <v>54</v>
      </c>
      <c r="AD3" s="1" t="s">
        <v>55</v>
      </c>
      <c r="AF3" s="1" t="s">
        <v>56</v>
      </c>
      <c r="AG3" s="1" t="s">
        <v>75</v>
      </c>
      <c r="AJ3" s="1" t="s">
        <v>58</v>
      </c>
      <c r="AK3" s="1" t="s">
        <v>76</v>
      </c>
      <c r="AL3" s="1" t="s">
        <v>77</v>
      </c>
      <c r="AM3" s="1" t="s">
        <v>78</v>
      </c>
    </row>
    <row r="4" spans="1:39" x14ac:dyDescent="0.3">
      <c r="A4" s="1" t="str">
        <f>HYPERLINK("https://hsdes.intel.com/resource/14013156710","14013156710")</f>
        <v>14013156710</v>
      </c>
      <c r="B4" s="1" t="s">
        <v>84</v>
      </c>
      <c r="C4" s="1" t="s">
        <v>1637</v>
      </c>
      <c r="F4" s="1" t="s">
        <v>85</v>
      </c>
      <c r="G4" s="1" t="s">
        <v>86</v>
      </c>
      <c r="H4" s="1" t="s">
        <v>38</v>
      </c>
      <c r="I4" s="1" t="s">
        <v>39</v>
      </c>
      <c r="J4" s="1" t="s">
        <v>40</v>
      </c>
      <c r="K4" s="1" t="s">
        <v>87</v>
      </c>
      <c r="L4" s="1">
        <v>10</v>
      </c>
      <c r="M4" s="1">
        <v>5</v>
      </c>
      <c r="N4" s="1" t="s">
        <v>88</v>
      </c>
      <c r="O4" s="1" t="s">
        <v>89</v>
      </c>
      <c r="P4" s="1" t="s">
        <v>90</v>
      </c>
      <c r="Q4" s="1" t="s">
        <v>91</v>
      </c>
      <c r="R4" s="1" t="s">
        <v>92</v>
      </c>
      <c r="S4" s="1" t="s">
        <v>88</v>
      </c>
      <c r="T4" s="1" t="s">
        <v>93</v>
      </c>
      <c r="V4" s="1" t="s">
        <v>85</v>
      </c>
      <c r="W4" s="1" t="s">
        <v>94</v>
      </c>
      <c r="X4" s="1" t="s">
        <v>50</v>
      </c>
      <c r="Y4" s="1" t="s">
        <v>51</v>
      </c>
      <c r="Z4" s="1" t="s">
        <v>95</v>
      </c>
      <c r="AA4" s="1" t="s">
        <v>96</v>
      </c>
      <c r="AC4" s="1" t="s">
        <v>54</v>
      </c>
      <c r="AD4" s="1" t="s">
        <v>55</v>
      </c>
      <c r="AF4" s="1" t="s">
        <v>56</v>
      </c>
      <c r="AG4" s="1" t="s">
        <v>75</v>
      </c>
      <c r="AJ4" s="1" t="s">
        <v>58</v>
      </c>
      <c r="AK4" s="1" t="s">
        <v>76</v>
      </c>
      <c r="AL4" s="1" t="s">
        <v>97</v>
      </c>
      <c r="AM4" s="1" t="s">
        <v>98</v>
      </c>
    </row>
    <row r="5" spans="1:39" x14ac:dyDescent="0.3">
      <c r="A5" s="1" t="str">
        <f>HYPERLINK("https://hsdes.intel.com/resource/14013156714","14013156714")</f>
        <v>14013156714</v>
      </c>
      <c r="B5" s="1" t="s">
        <v>99</v>
      </c>
      <c r="C5" s="1" t="s">
        <v>1637</v>
      </c>
      <c r="F5" s="1" t="s">
        <v>85</v>
      </c>
      <c r="G5" s="1" t="s">
        <v>100</v>
      </c>
      <c r="H5" s="1" t="s">
        <v>38</v>
      </c>
      <c r="I5" s="1" t="s">
        <v>39</v>
      </c>
      <c r="J5" s="1" t="s">
        <v>40</v>
      </c>
      <c r="K5" s="1" t="s">
        <v>87</v>
      </c>
      <c r="L5" s="1">
        <v>15</v>
      </c>
      <c r="M5" s="1">
        <v>10</v>
      </c>
      <c r="N5" s="1" t="s">
        <v>101</v>
      </c>
      <c r="O5" s="1" t="s">
        <v>89</v>
      </c>
      <c r="P5" s="1" t="s">
        <v>90</v>
      </c>
      <c r="Q5" s="1" t="s">
        <v>91</v>
      </c>
      <c r="R5" s="1" t="s">
        <v>92</v>
      </c>
      <c r="S5" s="1" t="s">
        <v>101</v>
      </c>
      <c r="T5" s="1" t="s">
        <v>93</v>
      </c>
      <c r="V5" s="1" t="s">
        <v>85</v>
      </c>
      <c r="W5" s="1" t="s">
        <v>102</v>
      </c>
      <c r="X5" s="1" t="s">
        <v>50</v>
      </c>
      <c r="Y5" s="1" t="s">
        <v>51</v>
      </c>
      <c r="Z5" s="1" t="s">
        <v>95</v>
      </c>
      <c r="AA5" s="1" t="s">
        <v>96</v>
      </c>
      <c r="AC5" s="1" t="s">
        <v>54</v>
      </c>
      <c r="AD5" s="1" t="s">
        <v>103</v>
      </c>
      <c r="AF5" s="1" t="s">
        <v>56</v>
      </c>
      <c r="AG5" s="1" t="s">
        <v>75</v>
      </c>
      <c r="AJ5" s="1" t="s">
        <v>58</v>
      </c>
      <c r="AK5" s="1" t="s">
        <v>76</v>
      </c>
      <c r="AL5" s="1" t="s">
        <v>104</v>
      </c>
      <c r="AM5" s="1" t="s">
        <v>105</v>
      </c>
    </row>
    <row r="6" spans="1:39" x14ac:dyDescent="0.3">
      <c r="A6" s="1" t="str">
        <f>HYPERLINK("https://hsdes.intel.com/resource/14013157206","14013157206")</f>
        <v>14013157206</v>
      </c>
      <c r="B6" s="1" t="s">
        <v>106</v>
      </c>
      <c r="C6" s="1" t="s">
        <v>1640</v>
      </c>
      <c r="D6" s="1" t="s">
        <v>1641</v>
      </c>
      <c r="F6" s="1" t="s">
        <v>36</v>
      </c>
      <c r="G6" s="1" t="s">
        <v>37</v>
      </c>
      <c r="H6" s="1" t="s">
        <v>107</v>
      </c>
      <c r="I6" s="1" t="s">
        <v>39</v>
      </c>
      <c r="J6" s="1" t="s">
        <v>40</v>
      </c>
      <c r="K6" s="1" t="s">
        <v>108</v>
      </c>
      <c r="L6" s="1">
        <v>20</v>
      </c>
      <c r="M6" s="1">
        <v>16</v>
      </c>
      <c r="N6" s="1" t="s">
        <v>109</v>
      </c>
      <c r="O6" s="1" t="s">
        <v>43</v>
      </c>
      <c r="P6" s="1" t="s">
        <v>110</v>
      </c>
      <c r="Q6" s="1" t="s">
        <v>111</v>
      </c>
      <c r="R6" s="1" t="s">
        <v>112</v>
      </c>
      <c r="S6" s="1" t="s">
        <v>109</v>
      </c>
      <c r="T6" s="1" t="s">
        <v>47</v>
      </c>
      <c r="V6" s="1" t="s">
        <v>48</v>
      </c>
      <c r="W6" s="1" t="s">
        <v>113</v>
      </c>
      <c r="X6" s="1" t="s">
        <v>50</v>
      </c>
      <c r="Y6" s="1" t="s">
        <v>114</v>
      </c>
      <c r="Z6" s="1" t="s">
        <v>115</v>
      </c>
      <c r="AA6" s="1" t="s">
        <v>116</v>
      </c>
      <c r="AC6" s="1" t="s">
        <v>54</v>
      </c>
      <c r="AD6" s="1" t="s">
        <v>55</v>
      </c>
      <c r="AF6" s="1" t="s">
        <v>83</v>
      </c>
      <c r="AG6" s="1" t="s">
        <v>75</v>
      </c>
      <c r="AJ6" s="1" t="s">
        <v>58</v>
      </c>
      <c r="AK6" s="1" t="s">
        <v>76</v>
      </c>
      <c r="AL6" s="1" t="s">
        <v>117</v>
      </c>
      <c r="AM6" s="1" t="s">
        <v>118</v>
      </c>
    </row>
    <row r="7" spans="1:39" x14ac:dyDescent="0.3">
      <c r="A7" s="1" t="str">
        <f>HYPERLINK("https://hsdes.intel.com/resource/14013158254","14013158254")</f>
        <v>14013158254</v>
      </c>
      <c r="B7" s="1" t="s">
        <v>119</v>
      </c>
      <c r="C7" s="1" t="s">
        <v>1637</v>
      </c>
      <c r="F7" s="1" t="s">
        <v>79</v>
      </c>
      <c r="G7" s="1" t="s">
        <v>63</v>
      </c>
      <c r="H7" s="1" t="s">
        <v>38</v>
      </c>
      <c r="I7" s="1" t="s">
        <v>120</v>
      </c>
      <c r="J7" s="1" t="s">
        <v>40</v>
      </c>
      <c r="K7" s="1" t="s">
        <v>80</v>
      </c>
      <c r="L7" s="1">
        <v>30</v>
      </c>
      <c r="M7" s="1">
        <v>20</v>
      </c>
      <c r="N7" s="1" t="s">
        <v>121</v>
      </c>
      <c r="O7" s="1" t="s">
        <v>81</v>
      </c>
      <c r="P7" s="1" t="s">
        <v>122</v>
      </c>
      <c r="Q7" s="1" t="s">
        <v>123</v>
      </c>
      <c r="R7" s="1" t="s">
        <v>124</v>
      </c>
      <c r="S7" s="1" t="s">
        <v>121</v>
      </c>
      <c r="T7" s="1" t="s">
        <v>47</v>
      </c>
      <c r="V7" s="1" t="s">
        <v>82</v>
      </c>
      <c r="W7" s="1" t="s">
        <v>125</v>
      </c>
      <c r="X7" s="1" t="s">
        <v>50</v>
      </c>
      <c r="Y7" s="1" t="s">
        <v>51</v>
      </c>
      <c r="Z7" s="1" t="s">
        <v>126</v>
      </c>
      <c r="AA7" s="1" t="s">
        <v>127</v>
      </c>
      <c r="AC7" s="1" t="s">
        <v>54</v>
      </c>
      <c r="AD7" s="1" t="s">
        <v>55</v>
      </c>
      <c r="AF7" s="1" t="s">
        <v>83</v>
      </c>
      <c r="AG7" s="1" t="s">
        <v>75</v>
      </c>
      <c r="AJ7" s="1" t="s">
        <v>58</v>
      </c>
      <c r="AK7" s="1" t="s">
        <v>76</v>
      </c>
      <c r="AL7" s="1" t="s">
        <v>128</v>
      </c>
      <c r="AM7" s="1" t="s">
        <v>129</v>
      </c>
    </row>
    <row r="8" spans="1:39" x14ac:dyDescent="0.3">
      <c r="A8" s="1" t="str">
        <f>HYPERLINK("https://hsdes.intel.com/resource/14013158404","14013158404")</f>
        <v>14013158404</v>
      </c>
      <c r="B8" s="1" t="s">
        <v>130</v>
      </c>
      <c r="C8" s="1" t="s">
        <v>1637</v>
      </c>
      <c r="F8" s="1" t="s">
        <v>131</v>
      </c>
      <c r="G8" s="1" t="s">
        <v>63</v>
      </c>
      <c r="H8" s="1" t="s">
        <v>38</v>
      </c>
      <c r="I8" s="1" t="s">
        <v>39</v>
      </c>
      <c r="J8" s="1" t="s">
        <v>40</v>
      </c>
      <c r="K8" s="1" t="s">
        <v>64</v>
      </c>
      <c r="L8" s="1">
        <v>10</v>
      </c>
      <c r="M8" s="1">
        <v>5</v>
      </c>
      <c r="N8" s="1" t="s">
        <v>132</v>
      </c>
      <c r="O8" s="1" t="s">
        <v>133</v>
      </c>
      <c r="P8" s="1" t="s">
        <v>134</v>
      </c>
      <c r="Q8" s="1" t="s">
        <v>135</v>
      </c>
      <c r="R8" s="1" t="s">
        <v>136</v>
      </c>
      <c r="S8" s="1" t="s">
        <v>132</v>
      </c>
      <c r="T8" s="1" t="s">
        <v>70</v>
      </c>
      <c r="U8" s="1" t="s">
        <v>137</v>
      </c>
      <c r="V8" s="1" t="s">
        <v>138</v>
      </c>
      <c r="W8" s="1" t="s">
        <v>139</v>
      </c>
      <c r="X8" s="1" t="s">
        <v>50</v>
      </c>
      <c r="Y8" s="1" t="s">
        <v>51</v>
      </c>
      <c r="Z8" s="1" t="s">
        <v>140</v>
      </c>
      <c r="AA8" s="1" t="s">
        <v>127</v>
      </c>
      <c r="AC8" s="1" t="s">
        <v>54</v>
      </c>
      <c r="AD8" s="1" t="s">
        <v>55</v>
      </c>
      <c r="AF8" s="1" t="s">
        <v>56</v>
      </c>
      <c r="AG8" s="1" t="s">
        <v>75</v>
      </c>
      <c r="AJ8" s="1" t="s">
        <v>58</v>
      </c>
      <c r="AK8" s="1" t="s">
        <v>76</v>
      </c>
      <c r="AL8" s="1" t="s">
        <v>141</v>
      </c>
      <c r="AM8" s="1" t="s">
        <v>142</v>
      </c>
    </row>
    <row r="9" spans="1:39" x14ac:dyDescent="0.3">
      <c r="A9" s="1" t="str">
        <f>HYPERLINK("https://hsdes.intel.com/resource/14013158479","14013158479")</f>
        <v>14013158479</v>
      </c>
      <c r="B9" s="1" t="s">
        <v>143</v>
      </c>
      <c r="C9" s="1" t="s">
        <v>1637</v>
      </c>
      <c r="F9" s="1" t="s">
        <v>36</v>
      </c>
      <c r="G9" s="1" t="s">
        <v>63</v>
      </c>
      <c r="H9" s="1" t="s">
        <v>38</v>
      </c>
      <c r="I9" s="1" t="s">
        <v>39</v>
      </c>
      <c r="J9" s="1" t="s">
        <v>40</v>
      </c>
      <c r="K9" s="1" t="s">
        <v>144</v>
      </c>
      <c r="L9" s="1">
        <v>3</v>
      </c>
      <c r="M9" s="1">
        <v>2</v>
      </c>
      <c r="N9" s="1" t="s">
        <v>145</v>
      </c>
      <c r="O9" s="1" t="s">
        <v>146</v>
      </c>
      <c r="P9" s="1" t="s">
        <v>147</v>
      </c>
      <c r="Q9" s="1" t="s">
        <v>148</v>
      </c>
      <c r="R9" s="1" t="s">
        <v>149</v>
      </c>
      <c r="S9" s="1" t="s">
        <v>145</v>
      </c>
      <c r="T9" s="1" t="s">
        <v>47</v>
      </c>
      <c r="V9" s="1" t="s">
        <v>48</v>
      </c>
      <c r="W9" s="1" t="s">
        <v>150</v>
      </c>
      <c r="X9" s="1" t="s">
        <v>50</v>
      </c>
      <c r="Y9" s="1" t="s">
        <v>51</v>
      </c>
      <c r="Z9" s="1" t="s">
        <v>151</v>
      </c>
      <c r="AA9" s="1" t="s">
        <v>152</v>
      </c>
      <c r="AC9" s="1" t="s">
        <v>54</v>
      </c>
      <c r="AD9" s="1" t="s">
        <v>55</v>
      </c>
      <c r="AF9" s="1" t="s">
        <v>56</v>
      </c>
      <c r="AG9" s="1" t="s">
        <v>75</v>
      </c>
      <c r="AJ9" s="1" t="s">
        <v>58</v>
      </c>
      <c r="AK9" s="1" t="s">
        <v>76</v>
      </c>
      <c r="AL9" s="1" t="s">
        <v>153</v>
      </c>
      <c r="AM9" s="1" t="s">
        <v>154</v>
      </c>
    </row>
    <row r="10" spans="1:39" x14ac:dyDescent="0.3">
      <c r="A10" s="1" t="str">
        <f>HYPERLINK("https://hsdes.intel.com/resource/14013159042","14013159042")</f>
        <v>14013159042</v>
      </c>
      <c r="B10" s="1" t="s">
        <v>156</v>
      </c>
      <c r="C10" s="1" t="s">
        <v>1637</v>
      </c>
      <c r="F10" s="1" t="s">
        <v>48</v>
      </c>
      <c r="G10" s="1" t="s">
        <v>63</v>
      </c>
      <c r="H10" s="1" t="s">
        <v>38</v>
      </c>
      <c r="I10" s="1" t="s">
        <v>39</v>
      </c>
      <c r="J10" s="1" t="s">
        <v>40</v>
      </c>
      <c r="K10" s="1" t="s">
        <v>64</v>
      </c>
      <c r="L10" s="1">
        <v>10</v>
      </c>
      <c r="M10" s="1">
        <v>8</v>
      </c>
      <c r="N10" s="1" t="s">
        <v>157</v>
      </c>
      <c r="O10" s="1" t="s">
        <v>66</v>
      </c>
      <c r="P10" s="1" t="s">
        <v>158</v>
      </c>
      <c r="Q10" s="1" t="s">
        <v>159</v>
      </c>
      <c r="R10" s="1" t="s">
        <v>160</v>
      </c>
      <c r="S10" s="1" t="s">
        <v>157</v>
      </c>
      <c r="T10" s="1" t="s">
        <v>47</v>
      </c>
      <c r="V10" s="1" t="s">
        <v>71</v>
      </c>
      <c r="W10" s="1" t="s">
        <v>161</v>
      </c>
      <c r="X10" s="1" t="s">
        <v>50</v>
      </c>
      <c r="Y10" s="1" t="s">
        <v>51</v>
      </c>
      <c r="Z10" s="1" t="s">
        <v>162</v>
      </c>
      <c r="AA10" s="1" t="s">
        <v>163</v>
      </c>
      <c r="AC10" s="1" t="s">
        <v>54</v>
      </c>
      <c r="AD10" s="1" t="s">
        <v>103</v>
      </c>
      <c r="AF10" s="1" t="s">
        <v>56</v>
      </c>
      <c r="AG10" s="1" t="s">
        <v>75</v>
      </c>
      <c r="AJ10" s="1" t="s">
        <v>164</v>
      </c>
      <c r="AK10" s="1" t="s">
        <v>76</v>
      </c>
      <c r="AL10" s="1" t="s">
        <v>165</v>
      </c>
      <c r="AM10" s="1" t="s">
        <v>166</v>
      </c>
    </row>
    <row r="11" spans="1:39" x14ac:dyDescent="0.3">
      <c r="A11" s="1" t="str">
        <f>HYPERLINK("https://hsdes.intel.com/resource/14013159046","14013159046")</f>
        <v>14013159046</v>
      </c>
      <c r="B11" s="1" t="s">
        <v>167</v>
      </c>
      <c r="C11" s="1" t="s">
        <v>1637</v>
      </c>
      <c r="F11" s="1" t="s">
        <v>48</v>
      </c>
      <c r="G11" s="1" t="s">
        <v>63</v>
      </c>
      <c r="H11" s="1" t="s">
        <v>38</v>
      </c>
      <c r="I11" s="1" t="s">
        <v>39</v>
      </c>
      <c r="J11" s="1" t="s">
        <v>40</v>
      </c>
      <c r="K11" s="1" t="s">
        <v>64</v>
      </c>
      <c r="L11" s="1">
        <v>10</v>
      </c>
      <c r="M11" s="1">
        <v>8</v>
      </c>
      <c r="N11" s="1" t="s">
        <v>168</v>
      </c>
      <c r="O11" s="1" t="s">
        <v>66</v>
      </c>
      <c r="P11" s="1" t="s">
        <v>169</v>
      </c>
      <c r="Q11" s="1" t="s">
        <v>159</v>
      </c>
      <c r="R11" s="1" t="s">
        <v>170</v>
      </c>
      <c r="S11" s="1" t="s">
        <v>168</v>
      </c>
      <c r="T11" s="1" t="s">
        <v>47</v>
      </c>
      <c r="V11" s="1" t="s">
        <v>71</v>
      </c>
      <c r="W11" s="1" t="s">
        <v>171</v>
      </c>
      <c r="X11" s="1" t="s">
        <v>50</v>
      </c>
      <c r="Y11" s="1" t="s">
        <v>51</v>
      </c>
      <c r="Z11" s="1" t="s">
        <v>162</v>
      </c>
      <c r="AA11" s="1" t="s">
        <v>163</v>
      </c>
      <c r="AC11" s="1" t="s">
        <v>54</v>
      </c>
      <c r="AD11" s="1" t="s">
        <v>103</v>
      </c>
      <c r="AF11" s="1" t="s">
        <v>56</v>
      </c>
      <c r="AG11" s="1" t="s">
        <v>75</v>
      </c>
      <c r="AJ11" s="1" t="s">
        <v>164</v>
      </c>
      <c r="AK11" s="1" t="s">
        <v>76</v>
      </c>
      <c r="AL11" s="1" t="s">
        <v>172</v>
      </c>
      <c r="AM11" s="1" t="s">
        <v>173</v>
      </c>
    </row>
    <row r="12" spans="1:39" x14ac:dyDescent="0.3">
      <c r="A12" s="1" t="str">
        <f>HYPERLINK("https://hsdes.intel.com/resource/14013159061","14013159061")</f>
        <v>14013159061</v>
      </c>
      <c r="B12" s="1" t="s">
        <v>174</v>
      </c>
      <c r="C12" s="1" t="s">
        <v>1637</v>
      </c>
      <c r="F12" s="1" t="s">
        <v>175</v>
      </c>
      <c r="G12" s="1" t="s">
        <v>176</v>
      </c>
      <c r="H12" s="1" t="s">
        <v>38</v>
      </c>
      <c r="I12" s="1" t="s">
        <v>39</v>
      </c>
      <c r="J12" s="1" t="s">
        <v>40</v>
      </c>
      <c r="K12" s="1" t="s">
        <v>177</v>
      </c>
      <c r="L12" s="1">
        <v>5</v>
      </c>
      <c r="M12" s="1">
        <v>3</v>
      </c>
      <c r="N12" s="1" t="s">
        <v>178</v>
      </c>
      <c r="O12" s="1" t="s">
        <v>179</v>
      </c>
      <c r="P12" s="1" t="s">
        <v>180</v>
      </c>
      <c r="Q12" s="1" t="s">
        <v>181</v>
      </c>
      <c r="R12" s="1" t="s">
        <v>182</v>
      </c>
      <c r="S12" s="1" t="s">
        <v>178</v>
      </c>
      <c r="T12" s="1" t="s">
        <v>47</v>
      </c>
      <c r="U12" s="1" t="s">
        <v>183</v>
      </c>
      <c r="V12" s="1" t="s">
        <v>184</v>
      </c>
      <c r="W12" s="1" t="s">
        <v>185</v>
      </c>
      <c r="X12" s="1" t="s">
        <v>50</v>
      </c>
      <c r="Y12" s="1" t="s">
        <v>51</v>
      </c>
      <c r="Z12" s="1" t="s">
        <v>186</v>
      </c>
      <c r="AA12" s="1" t="s">
        <v>187</v>
      </c>
      <c r="AC12" s="1" t="s">
        <v>54</v>
      </c>
      <c r="AD12" s="1" t="s">
        <v>55</v>
      </c>
      <c r="AF12" s="1" t="s">
        <v>56</v>
      </c>
      <c r="AG12" s="1" t="s">
        <v>75</v>
      </c>
      <c r="AJ12" s="1" t="s">
        <v>58</v>
      </c>
      <c r="AK12" s="1" t="s">
        <v>76</v>
      </c>
      <c r="AL12" s="1" t="s">
        <v>188</v>
      </c>
      <c r="AM12" s="1" t="s">
        <v>189</v>
      </c>
    </row>
    <row r="13" spans="1:39" x14ac:dyDescent="0.3">
      <c r="A13" s="1" t="str">
        <f>HYPERLINK("https://hsdes.intel.com/resource/14013159208","14013159208")</f>
        <v>14013159208</v>
      </c>
      <c r="B13" s="1" t="s">
        <v>190</v>
      </c>
      <c r="C13" s="1" t="s">
        <v>1637</v>
      </c>
      <c r="F13" s="1" t="s">
        <v>79</v>
      </c>
      <c r="G13" s="1" t="s">
        <v>155</v>
      </c>
      <c r="H13" s="1" t="s">
        <v>38</v>
      </c>
      <c r="I13" s="1" t="s">
        <v>39</v>
      </c>
      <c r="J13" s="1" t="s">
        <v>40</v>
      </c>
      <c r="K13" s="1" t="s">
        <v>80</v>
      </c>
      <c r="L13" s="1">
        <v>45</v>
      </c>
      <c r="M13" s="1">
        <v>35</v>
      </c>
      <c r="N13" s="1" t="s">
        <v>191</v>
      </c>
      <c r="O13" s="1" t="s">
        <v>81</v>
      </c>
      <c r="P13" s="1" t="s">
        <v>192</v>
      </c>
      <c r="Q13" s="1" t="s">
        <v>193</v>
      </c>
      <c r="R13" s="1" t="s">
        <v>194</v>
      </c>
      <c r="S13" s="1" t="s">
        <v>191</v>
      </c>
      <c r="T13" s="1" t="s">
        <v>47</v>
      </c>
      <c r="V13" s="1" t="s">
        <v>82</v>
      </c>
      <c r="W13" s="1" t="s">
        <v>195</v>
      </c>
      <c r="X13" s="1" t="s">
        <v>50</v>
      </c>
      <c r="Y13" s="1" t="s">
        <v>114</v>
      </c>
      <c r="Z13" s="1" t="s">
        <v>126</v>
      </c>
      <c r="AA13" s="1" t="s">
        <v>127</v>
      </c>
      <c r="AC13" s="1" t="s">
        <v>54</v>
      </c>
      <c r="AD13" s="1" t="s">
        <v>55</v>
      </c>
      <c r="AF13" s="1" t="s">
        <v>196</v>
      </c>
      <c r="AG13" s="1" t="s">
        <v>75</v>
      </c>
      <c r="AJ13" s="1" t="s">
        <v>58</v>
      </c>
      <c r="AK13" s="1" t="s">
        <v>76</v>
      </c>
      <c r="AL13" s="1" t="s">
        <v>197</v>
      </c>
      <c r="AM13" s="1" t="s">
        <v>198</v>
      </c>
    </row>
    <row r="14" spans="1:39" x14ac:dyDescent="0.3">
      <c r="A14" s="1" t="str">
        <f>HYPERLINK("https://hsdes.intel.com/resource/14013159990","14013159990")</f>
        <v>14013159990</v>
      </c>
      <c r="B14" s="1" t="s">
        <v>199</v>
      </c>
      <c r="C14" s="1" t="s">
        <v>1637</v>
      </c>
      <c r="F14" s="1" t="s">
        <v>48</v>
      </c>
      <c r="G14" s="1" t="s">
        <v>155</v>
      </c>
      <c r="H14" s="1" t="s">
        <v>38</v>
      </c>
      <c r="I14" s="1" t="s">
        <v>39</v>
      </c>
      <c r="J14" s="1" t="s">
        <v>40</v>
      </c>
      <c r="K14" s="1" t="s">
        <v>108</v>
      </c>
      <c r="L14" s="1">
        <v>50</v>
      </c>
      <c r="M14" s="1">
        <v>40</v>
      </c>
      <c r="N14" s="1" t="s">
        <v>200</v>
      </c>
      <c r="O14" s="1" t="s">
        <v>201</v>
      </c>
      <c r="P14" s="1" t="s">
        <v>202</v>
      </c>
      <c r="Q14" s="1" t="s">
        <v>203</v>
      </c>
      <c r="R14" s="1" t="s">
        <v>204</v>
      </c>
      <c r="S14" s="1" t="s">
        <v>200</v>
      </c>
      <c r="T14" s="1" t="s">
        <v>47</v>
      </c>
      <c r="V14" s="1" t="s">
        <v>48</v>
      </c>
      <c r="W14" s="1" t="s">
        <v>205</v>
      </c>
      <c r="X14" s="1" t="s">
        <v>50</v>
      </c>
      <c r="Y14" s="1" t="s">
        <v>51</v>
      </c>
      <c r="Z14" s="1" t="s">
        <v>206</v>
      </c>
      <c r="AA14" s="1" t="s">
        <v>207</v>
      </c>
      <c r="AC14" s="1" t="s">
        <v>54</v>
      </c>
      <c r="AD14" s="1" t="s">
        <v>55</v>
      </c>
      <c r="AF14" s="1" t="s">
        <v>196</v>
      </c>
      <c r="AG14" s="1" t="s">
        <v>75</v>
      </c>
      <c r="AJ14" s="1" t="s">
        <v>58</v>
      </c>
      <c r="AK14" s="1" t="s">
        <v>76</v>
      </c>
      <c r="AL14" s="1" t="s">
        <v>208</v>
      </c>
      <c r="AM14" s="1" t="s">
        <v>209</v>
      </c>
    </row>
    <row r="15" spans="1:39" x14ac:dyDescent="0.3">
      <c r="A15" s="1" t="str">
        <f>HYPERLINK("https://hsdes.intel.com/resource/14013159992","14013159992")</f>
        <v>14013159992</v>
      </c>
      <c r="B15" s="1" t="s">
        <v>210</v>
      </c>
      <c r="C15" s="1" t="s">
        <v>1637</v>
      </c>
      <c r="F15" s="1" t="s">
        <v>48</v>
      </c>
      <c r="G15" s="1" t="s">
        <v>155</v>
      </c>
      <c r="H15" s="1" t="s">
        <v>38</v>
      </c>
      <c r="I15" s="1" t="s">
        <v>39</v>
      </c>
      <c r="J15" s="1" t="s">
        <v>40</v>
      </c>
      <c r="K15" s="1" t="s">
        <v>211</v>
      </c>
      <c r="L15" s="1">
        <v>40</v>
      </c>
      <c r="M15" s="1">
        <v>40</v>
      </c>
      <c r="N15" s="1" t="s">
        <v>212</v>
      </c>
      <c r="O15" s="1" t="s">
        <v>201</v>
      </c>
      <c r="P15" s="1" t="s">
        <v>213</v>
      </c>
      <c r="Q15" s="1" t="s">
        <v>214</v>
      </c>
      <c r="R15" s="1" t="s">
        <v>215</v>
      </c>
      <c r="S15" s="1" t="s">
        <v>212</v>
      </c>
      <c r="T15" s="1" t="s">
        <v>47</v>
      </c>
      <c r="V15" s="1" t="s">
        <v>48</v>
      </c>
      <c r="W15" s="1" t="s">
        <v>216</v>
      </c>
      <c r="X15" s="1" t="s">
        <v>50</v>
      </c>
      <c r="Y15" s="1" t="s">
        <v>51</v>
      </c>
      <c r="Z15" s="1" t="s">
        <v>217</v>
      </c>
      <c r="AA15" s="1" t="s">
        <v>218</v>
      </c>
      <c r="AC15" s="1" t="s">
        <v>54</v>
      </c>
      <c r="AD15" s="1" t="s">
        <v>55</v>
      </c>
      <c r="AF15" s="1" t="s">
        <v>196</v>
      </c>
      <c r="AG15" s="1" t="s">
        <v>75</v>
      </c>
      <c r="AJ15" s="1" t="s">
        <v>58</v>
      </c>
      <c r="AK15" s="1" t="s">
        <v>76</v>
      </c>
      <c r="AL15" s="1" t="s">
        <v>219</v>
      </c>
      <c r="AM15" s="1" t="s">
        <v>220</v>
      </c>
    </row>
    <row r="16" spans="1:39" x14ac:dyDescent="0.3">
      <c r="A16" s="1" t="str">
        <f>HYPERLINK("https://hsdes.intel.com/resource/14013160109","14013160109")</f>
        <v>14013160109</v>
      </c>
      <c r="B16" s="1" t="s">
        <v>221</v>
      </c>
      <c r="C16" s="1" t="s">
        <v>1637</v>
      </c>
      <c r="F16" s="1" t="s">
        <v>85</v>
      </c>
      <c r="G16" s="1" t="s">
        <v>86</v>
      </c>
      <c r="H16" s="1" t="s">
        <v>38</v>
      </c>
      <c r="I16" s="1" t="s">
        <v>39</v>
      </c>
      <c r="J16" s="1" t="s">
        <v>40</v>
      </c>
      <c r="K16" s="1" t="s">
        <v>87</v>
      </c>
      <c r="L16" s="1">
        <v>8</v>
      </c>
      <c r="M16" s="1">
        <v>7</v>
      </c>
      <c r="N16" s="1" t="s">
        <v>222</v>
      </c>
      <c r="O16" s="1" t="s">
        <v>89</v>
      </c>
      <c r="P16" s="1" t="s">
        <v>223</v>
      </c>
      <c r="Q16" s="1" t="s">
        <v>224</v>
      </c>
      <c r="R16" s="1" t="s">
        <v>225</v>
      </c>
      <c r="S16" s="1" t="s">
        <v>222</v>
      </c>
      <c r="T16" s="1" t="s">
        <v>70</v>
      </c>
      <c r="V16" s="1" t="s">
        <v>85</v>
      </c>
      <c r="W16" s="1" t="s">
        <v>226</v>
      </c>
      <c r="X16" s="1" t="s">
        <v>50</v>
      </c>
      <c r="Y16" s="1" t="s">
        <v>51</v>
      </c>
      <c r="Z16" s="1" t="s">
        <v>227</v>
      </c>
      <c r="AA16" s="1" t="s">
        <v>228</v>
      </c>
      <c r="AC16" s="1" t="s">
        <v>54</v>
      </c>
      <c r="AD16" s="1" t="s">
        <v>55</v>
      </c>
      <c r="AF16" s="1" t="s">
        <v>56</v>
      </c>
      <c r="AG16" s="1" t="s">
        <v>229</v>
      </c>
      <c r="AJ16" s="1" t="s">
        <v>58</v>
      </c>
      <c r="AK16" s="1" t="s">
        <v>230</v>
      </c>
      <c r="AL16" s="1" t="s">
        <v>231</v>
      </c>
      <c r="AM16" s="1" t="s">
        <v>232</v>
      </c>
    </row>
    <row r="17" spans="1:39" x14ac:dyDescent="0.3">
      <c r="A17" s="1" t="str">
        <f>HYPERLINK("https://hsdes.intel.com/resource/14013160449","14013160449")</f>
        <v>14013160449</v>
      </c>
      <c r="B17" s="1" t="s">
        <v>233</v>
      </c>
      <c r="C17" s="1" t="s">
        <v>1637</v>
      </c>
      <c r="F17" s="1" t="s">
        <v>175</v>
      </c>
      <c r="G17" s="1" t="s">
        <v>63</v>
      </c>
      <c r="H17" s="1" t="s">
        <v>38</v>
      </c>
      <c r="I17" s="1" t="s">
        <v>39</v>
      </c>
      <c r="J17" s="1" t="s">
        <v>40</v>
      </c>
      <c r="K17" s="1" t="s">
        <v>177</v>
      </c>
      <c r="L17" s="1">
        <v>10</v>
      </c>
      <c r="M17" s="1">
        <v>5</v>
      </c>
      <c r="N17" s="1" t="s">
        <v>234</v>
      </c>
      <c r="O17" s="1" t="s">
        <v>179</v>
      </c>
      <c r="P17" s="1" t="s">
        <v>235</v>
      </c>
      <c r="Q17" s="1" t="s">
        <v>236</v>
      </c>
      <c r="R17" s="1" t="s">
        <v>237</v>
      </c>
      <c r="S17" s="1" t="s">
        <v>234</v>
      </c>
      <c r="T17" s="1" t="s">
        <v>47</v>
      </c>
      <c r="U17" s="1" t="s">
        <v>183</v>
      </c>
      <c r="V17" s="1" t="s">
        <v>184</v>
      </c>
      <c r="W17" s="1" t="s">
        <v>238</v>
      </c>
      <c r="X17" s="1" t="s">
        <v>50</v>
      </c>
      <c r="Y17" s="1" t="s">
        <v>51</v>
      </c>
      <c r="Z17" s="1" t="s">
        <v>239</v>
      </c>
      <c r="AA17" s="1" t="s">
        <v>240</v>
      </c>
      <c r="AC17" s="1" t="s">
        <v>54</v>
      </c>
      <c r="AD17" s="1" t="s">
        <v>55</v>
      </c>
      <c r="AF17" s="1" t="s">
        <v>56</v>
      </c>
      <c r="AG17" s="1" t="s">
        <v>75</v>
      </c>
      <c r="AJ17" s="1" t="s">
        <v>58</v>
      </c>
      <c r="AK17" s="1" t="s">
        <v>76</v>
      </c>
      <c r="AL17" s="1" t="s">
        <v>241</v>
      </c>
      <c r="AM17" s="1" t="s">
        <v>242</v>
      </c>
    </row>
    <row r="18" spans="1:39" x14ac:dyDescent="0.3">
      <c r="A18" s="1" t="str">
        <f>HYPERLINK("https://hsdes.intel.com/resource/14013160451","14013160451")</f>
        <v>14013160451</v>
      </c>
      <c r="B18" s="1" t="s">
        <v>243</v>
      </c>
      <c r="C18" s="1" t="s">
        <v>1637</v>
      </c>
      <c r="F18" s="1" t="s">
        <v>175</v>
      </c>
      <c r="G18" s="1" t="s">
        <v>176</v>
      </c>
      <c r="H18" s="1" t="s">
        <v>38</v>
      </c>
      <c r="I18" s="1" t="s">
        <v>39</v>
      </c>
      <c r="J18" s="1" t="s">
        <v>40</v>
      </c>
      <c r="K18" s="1" t="s">
        <v>177</v>
      </c>
      <c r="L18" s="1">
        <v>10</v>
      </c>
      <c r="M18" s="1">
        <v>5</v>
      </c>
      <c r="N18" s="1" t="s">
        <v>244</v>
      </c>
      <c r="O18" s="1" t="s">
        <v>179</v>
      </c>
      <c r="P18" s="1" t="s">
        <v>245</v>
      </c>
      <c r="Q18" s="1" t="s">
        <v>181</v>
      </c>
      <c r="R18" s="1" t="s">
        <v>246</v>
      </c>
      <c r="S18" s="1" t="s">
        <v>244</v>
      </c>
      <c r="T18" s="1" t="s">
        <v>47</v>
      </c>
      <c r="U18" s="1" t="s">
        <v>183</v>
      </c>
      <c r="V18" s="1" t="s">
        <v>184</v>
      </c>
      <c r="W18" s="1" t="s">
        <v>247</v>
      </c>
      <c r="X18" s="1" t="s">
        <v>50</v>
      </c>
      <c r="Y18" s="1" t="s">
        <v>51</v>
      </c>
      <c r="Z18" s="1" t="s">
        <v>248</v>
      </c>
      <c r="AA18" s="1" t="s">
        <v>74</v>
      </c>
      <c r="AC18" s="1" t="s">
        <v>54</v>
      </c>
      <c r="AD18" s="1" t="s">
        <v>55</v>
      </c>
      <c r="AF18" s="1" t="s">
        <v>56</v>
      </c>
      <c r="AG18" s="1" t="s">
        <v>75</v>
      </c>
      <c r="AJ18" s="1" t="s">
        <v>58</v>
      </c>
      <c r="AK18" s="1" t="s">
        <v>76</v>
      </c>
      <c r="AL18" s="1" t="s">
        <v>249</v>
      </c>
      <c r="AM18" s="1" t="s">
        <v>250</v>
      </c>
    </row>
    <row r="19" spans="1:39" x14ac:dyDescent="0.3">
      <c r="A19" s="1" t="str">
        <f>HYPERLINK("https://hsdes.intel.com/resource/14013160473","14013160473")</f>
        <v>14013160473</v>
      </c>
      <c r="B19" s="1" t="s">
        <v>251</v>
      </c>
      <c r="C19" s="1" t="s">
        <v>1637</v>
      </c>
      <c r="F19" s="1" t="s">
        <v>175</v>
      </c>
      <c r="G19" s="1" t="s">
        <v>176</v>
      </c>
      <c r="H19" s="1" t="s">
        <v>38</v>
      </c>
      <c r="I19" s="1" t="s">
        <v>39</v>
      </c>
      <c r="J19" s="1" t="s">
        <v>40</v>
      </c>
      <c r="K19" s="1" t="s">
        <v>177</v>
      </c>
      <c r="L19" s="1">
        <v>30</v>
      </c>
      <c r="M19" s="1">
        <v>10</v>
      </c>
      <c r="N19" s="1" t="s">
        <v>252</v>
      </c>
      <c r="O19" s="1" t="s">
        <v>179</v>
      </c>
      <c r="P19" s="1" t="s">
        <v>253</v>
      </c>
      <c r="Q19" s="1" t="s">
        <v>181</v>
      </c>
      <c r="R19" s="1" t="s">
        <v>254</v>
      </c>
      <c r="S19" s="1" t="s">
        <v>252</v>
      </c>
      <c r="T19" s="1" t="s">
        <v>47</v>
      </c>
      <c r="U19" s="1" t="s">
        <v>183</v>
      </c>
      <c r="V19" s="1" t="s">
        <v>184</v>
      </c>
      <c r="W19" s="1" t="s">
        <v>255</v>
      </c>
      <c r="X19" s="1" t="s">
        <v>50</v>
      </c>
      <c r="Y19" s="1" t="s">
        <v>114</v>
      </c>
      <c r="Z19" s="1" t="s">
        <v>256</v>
      </c>
      <c r="AA19" s="1" t="s">
        <v>257</v>
      </c>
      <c r="AC19" s="1" t="s">
        <v>54</v>
      </c>
      <c r="AD19" s="1" t="s">
        <v>55</v>
      </c>
      <c r="AF19" s="1" t="s">
        <v>56</v>
      </c>
      <c r="AG19" s="1" t="s">
        <v>75</v>
      </c>
      <c r="AJ19" s="1" t="s">
        <v>58</v>
      </c>
      <c r="AK19" s="1" t="s">
        <v>76</v>
      </c>
      <c r="AL19" s="1" t="s">
        <v>258</v>
      </c>
      <c r="AM19" s="1" t="s">
        <v>259</v>
      </c>
    </row>
    <row r="20" spans="1:39" x14ac:dyDescent="0.3">
      <c r="A20" s="1" t="str">
        <f>HYPERLINK("https://hsdes.intel.com/resource/14013160568","14013160568")</f>
        <v>14013160568</v>
      </c>
      <c r="B20" s="1" t="s">
        <v>260</v>
      </c>
      <c r="C20" s="1" t="s">
        <v>1637</v>
      </c>
      <c r="F20" s="1" t="s">
        <v>79</v>
      </c>
      <c r="G20" s="1" t="s">
        <v>63</v>
      </c>
      <c r="H20" s="1" t="s">
        <v>38</v>
      </c>
      <c r="I20" s="1" t="s">
        <v>39</v>
      </c>
      <c r="J20" s="1" t="s">
        <v>40</v>
      </c>
      <c r="K20" s="1" t="s">
        <v>80</v>
      </c>
      <c r="L20" s="1">
        <v>15</v>
      </c>
      <c r="M20" s="1">
        <v>12</v>
      </c>
      <c r="N20" s="1" t="s">
        <v>261</v>
      </c>
      <c r="O20" s="1" t="s">
        <v>81</v>
      </c>
      <c r="P20" s="1" t="s">
        <v>262</v>
      </c>
      <c r="Q20" s="1" t="s">
        <v>263</v>
      </c>
      <c r="R20" s="1" t="s">
        <v>264</v>
      </c>
      <c r="S20" s="1" t="s">
        <v>261</v>
      </c>
      <c r="T20" s="1" t="s">
        <v>47</v>
      </c>
      <c r="V20" s="1" t="s">
        <v>82</v>
      </c>
      <c r="W20" s="1" t="s">
        <v>265</v>
      </c>
      <c r="X20" s="1" t="s">
        <v>50</v>
      </c>
      <c r="Y20" s="1" t="s">
        <v>51</v>
      </c>
      <c r="Z20" s="1" t="s">
        <v>266</v>
      </c>
      <c r="AA20" s="1" t="s">
        <v>267</v>
      </c>
      <c r="AC20" s="1" t="s">
        <v>54</v>
      </c>
      <c r="AD20" s="1" t="s">
        <v>55</v>
      </c>
      <c r="AF20" s="1" t="s">
        <v>56</v>
      </c>
      <c r="AG20" s="1" t="s">
        <v>75</v>
      </c>
      <c r="AJ20" s="1" t="s">
        <v>58</v>
      </c>
      <c r="AK20" s="1" t="s">
        <v>268</v>
      </c>
      <c r="AL20" s="1" t="s">
        <v>269</v>
      </c>
      <c r="AM20" s="1" t="s">
        <v>270</v>
      </c>
    </row>
    <row r="21" spans="1:39" x14ac:dyDescent="0.3">
      <c r="A21" s="1" t="str">
        <f>HYPERLINK("https://hsdes.intel.com/resource/14013160571","14013160571")</f>
        <v>14013160571</v>
      </c>
      <c r="B21" s="1" t="s">
        <v>271</v>
      </c>
      <c r="C21" s="1" t="s">
        <v>1637</v>
      </c>
      <c r="F21" s="1" t="s">
        <v>79</v>
      </c>
      <c r="G21" s="1" t="s">
        <v>63</v>
      </c>
      <c r="H21" s="1" t="s">
        <v>38</v>
      </c>
      <c r="I21" s="1" t="s">
        <v>39</v>
      </c>
      <c r="J21" s="1" t="s">
        <v>40</v>
      </c>
      <c r="K21" s="1" t="s">
        <v>80</v>
      </c>
      <c r="L21" s="1">
        <v>25</v>
      </c>
      <c r="M21" s="1">
        <v>20</v>
      </c>
      <c r="N21" s="1" t="s">
        <v>272</v>
      </c>
      <c r="O21" s="1" t="s">
        <v>81</v>
      </c>
      <c r="P21" s="1" t="s">
        <v>273</v>
      </c>
      <c r="Q21" s="1" t="s">
        <v>274</v>
      </c>
      <c r="R21" s="1" t="s">
        <v>275</v>
      </c>
      <c r="S21" s="1" t="s">
        <v>272</v>
      </c>
      <c r="T21" s="1" t="s">
        <v>70</v>
      </c>
      <c r="V21" s="1" t="s">
        <v>82</v>
      </c>
      <c r="W21" s="1" t="s">
        <v>265</v>
      </c>
      <c r="X21" s="1" t="s">
        <v>50</v>
      </c>
      <c r="Y21" s="1" t="s">
        <v>114</v>
      </c>
      <c r="Z21" s="1" t="s">
        <v>276</v>
      </c>
      <c r="AA21" s="1" t="s">
        <v>277</v>
      </c>
      <c r="AC21" s="1" t="s">
        <v>54</v>
      </c>
      <c r="AD21" s="1" t="s">
        <v>55</v>
      </c>
      <c r="AF21" s="1" t="s">
        <v>83</v>
      </c>
      <c r="AG21" s="1" t="s">
        <v>75</v>
      </c>
      <c r="AJ21" s="1" t="s">
        <v>58</v>
      </c>
      <c r="AK21" s="1" t="s">
        <v>268</v>
      </c>
      <c r="AL21" s="1" t="s">
        <v>278</v>
      </c>
      <c r="AM21" s="1" t="s">
        <v>279</v>
      </c>
    </row>
    <row r="22" spans="1:39" x14ac:dyDescent="0.3">
      <c r="A22" s="1" t="str">
        <f>HYPERLINK("https://hsdes.intel.com/resource/14013160880","14013160880")</f>
        <v>14013160880</v>
      </c>
      <c r="B22" s="1" t="s">
        <v>280</v>
      </c>
      <c r="C22" s="1" t="s">
        <v>1637</v>
      </c>
      <c r="F22" s="1" t="s">
        <v>48</v>
      </c>
      <c r="G22" s="1" t="s">
        <v>63</v>
      </c>
      <c r="H22" s="1" t="s">
        <v>38</v>
      </c>
      <c r="I22" s="1" t="s">
        <v>39</v>
      </c>
      <c r="J22" s="1" t="s">
        <v>40</v>
      </c>
      <c r="K22" s="1" t="s">
        <v>64</v>
      </c>
      <c r="L22" s="1">
        <v>12</v>
      </c>
      <c r="M22" s="1">
        <v>10</v>
      </c>
      <c r="N22" s="1" t="s">
        <v>281</v>
      </c>
      <c r="O22" s="1" t="s">
        <v>66</v>
      </c>
      <c r="P22" s="1" t="s">
        <v>282</v>
      </c>
      <c r="Q22" s="1" t="s">
        <v>283</v>
      </c>
      <c r="R22" s="1" t="s">
        <v>284</v>
      </c>
      <c r="S22" s="1" t="s">
        <v>281</v>
      </c>
      <c r="T22" s="1" t="s">
        <v>47</v>
      </c>
      <c r="V22" s="1" t="s">
        <v>71</v>
      </c>
      <c r="W22" s="1" t="s">
        <v>285</v>
      </c>
      <c r="X22" s="1" t="s">
        <v>50</v>
      </c>
      <c r="Y22" s="1" t="s">
        <v>114</v>
      </c>
      <c r="Z22" s="1" t="s">
        <v>286</v>
      </c>
      <c r="AA22" s="1" t="s">
        <v>287</v>
      </c>
      <c r="AC22" s="1" t="s">
        <v>54</v>
      </c>
      <c r="AD22" s="1" t="s">
        <v>55</v>
      </c>
      <c r="AF22" s="1" t="s">
        <v>56</v>
      </c>
      <c r="AG22" s="1" t="s">
        <v>57</v>
      </c>
      <c r="AJ22" s="1" t="s">
        <v>58</v>
      </c>
      <c r="AK22" s="1" t="s">
        <v>76</v>
      </c>
      <c r="AL22" s="1" t="s">
        <v>288</v>
      </c>
      <c r="AM22" s="1" t="s">
        <v>289</v>
      </c>
    </row>
    <row r="23" spans="1:39" x14ac:dyDescent="0.3">
      <c r="A23" s="1" t="str">
        <f>HYPERLINK("https://hsdes.intel.com/resource/14013160932","14013160932")</f>
        <v>14013160932</v>
      </c>
      <c r="B23" s="1" t="s">
        <v>290</v>
      </c>
      <c r="C23" s="1" t="s">
        <v>1637</v>
      </c>
      <c r="F23" s="1" t="s">
        <v>48</v>
      </c>
      <c r="G23" s="1" t="s">
        <v>291</v>
      </c>
      <c r="H23" s="1" t="s">
        <v>38</v>
      </c>
      <c r="I23" s="1" t="s">
        <v>39</v>
      </c>
      <c r="J23" s="1" t="s">
        <v>40</v>
      </c>
      <c r="K23" s="1" t="s">
        <v>211</v>
      </c>
      <c r="L23" s="1">
        <v>50</v>
      </c>
      <c r="M23" s="1">
        <v>15</v>
      </c>
      <c r="N23" s="1" t="s">
        <v>292</v>
      </c>
      <c r="O23" s="1" t="s">
        <v>201</v>
      </c>
      <c r="P23" s="1" t="s">
        <v>293</v>
      </c>
      <c r="Q23" s="1" t="s">
        <v>294</v>
      </c>
      <c r="R23" s="1" t="s">
        <v>295</v>
      </c>
      <c r="S23" s="1" t="s">
        <v>292</v>
      </c>
      <c r="T23" s="1" t="s">
        <v>47</v>
      </c>
      <c r="V23" s="1" t="s">
        <v>48</v>
      </c>
      <c r="W23" s="1" t="s">
        <v>296</v>
      </c>
      <c r="X23" s="1" t="s">
        <v>50</v>
      </c>
      <c r="Y23" s="1" t="s">
        <v>114</v>
      </c>
      <c r="Z23" s="1" t="s">
        <v>297</v>
      </c>
      <c r="AA23" s="1" t="s">
        <v>298</v>
      </c>
      <c r="AC23" s="1" t="s">
        <v>54</v>
      </c>
      <c r="AD23" s="1" t="s">
        <v>55</v>
      </c>
      <c r="AF23" s="1" t="s">
        <v>83</v>
      </c>
      <c r="AG23" s="1" t="s">
        <v>57</v>
      </c>
      <c r="AJ23" s="1" t="s">
        <v>58</v>
      </c>
      <c r="AK23" s="1" t="s">
        <v>76</v>
      </c>
      <c r="AL23" s="1" t="s">
        <v>299</v>
      </c>
      <c r="AM23" s="1" t="s">
        <v>300</v>
      </c>
    </row>
    <row r="24" spans="1:39" x14ac:dyDescent="0.3">
      <c r="A24" s="1" t="str">
        <f>HYPERLINK("https://hsdes.intel.com/resource/14013161102","14013161102")</f>
        <v>14013161102</v>
      </c>
      <c r="B24" s="1" t="s">
        <v>301</v>
      </c>
      <c r="C24" s="1" t="s">
        <v>1637</v>
      </c>
      <c r="F24" s="1" t="s">
        <v>131</v>
      </c>
      <c r="G24" s="1" t="s">
        <v>63</v>
      </c>
      <c r="H24" s="1" t="s">
        <v>38</v>
      </c>
      <c r="I24" s="1" t="s">
        <v>39</v>
      </c>
      <c r="J24" s="1" t="s">
        <v>40</v>
      </c>
      <c r="K24" s="1" t="s">
        <v>64</v>
      </c>
      <c r="L24" s="1">
        <v>5</v>
      </c>
      <c r="M24" s="1">
        <v>4</v>
      </c>
      <c r="N24" s="1" t="s">
        <v>302</v>
      </c>
      <c r="O24" s="1" t="s">
        <v>133</v>
      </c>
      <c r="P24" s="1" t="s">
        <v>303</v>
      </c>
      <c r="Q24" s="1" t="s">
        <v>304</v>
      </c>
      <c r="R24" s="1" t="s">
        <v>305</v>
      </c>
      <c r="S24" s="1" t="s">
        <v>302</v>
      </c>
      <c r="T24" s="1" t="s">
        <v>70</v>
      </c>
      <c r="U24" s="1" t="s">
        <v>137</v>
      </c>
      <c r="V24" s="1" t="s">
        <v>138</v>
      </c>
      <c r="W24" s="1" t="s">
        <v>306</v>
      </c>
      <c r="X24" s="1" t="s">
        <v>50</v>
      </c>
      <c r="Y24" s="1" t="s">
        <v>51</v>
      </c>
      <c r="Z24" s="1" t="s">
        <v>307</v>
      </c>
      <c r="AA24" s="1" t="s">
        <v>308</v>
      </c>
      <c r="AC24" s="1" t="s">
        <v>54</v>
      </c>
      <c r="AD24" s="1" t="s">
        <v>55</v>
      </c>
      <c r="AF24" s="1" t="s">
        <v>56</v>
      </c>
      <c r="AG24" s="1" t="s">
        <v>75</v>
      </c>
      <c r="AJ24" s="1" t="s">
        <v>58</v>
      </c>
      <c r="AK24" s="1" t="s">
        <v>309</v>
      </c>
      <c r="AL24" s="1" t="s">
        <v>310</v>
      </c>
      <c r="AM24" s="1" t="s">
        <v>311</v>
      </c>
    </row>
    <row r="25" spans="1:39" x14ac:dyDescent="0.3">
      <c r="A25" s="1" t="str">
        <f>HYPERLINK("https://hsdes.intel.com/resource/14013161197","14013161197")</f>
        <v>14013161197</v>
      </c>
      <c r="B25" s="1" t="s">
        <v>312</v>
      </c>
      <c r="C25" s="1" t="s">
        <v>1637</v>
      </c>
      <c r="F25" s="1" t="s">
        <v>48</v>
      </c>
      <c r="G25" s="1" t="s">
        <v>63</v>
      </c>
      <c r="H25" s="1" t="s">
        <v>38</v>
      </c>
      <c r="I25" s="1" t="s">
        <v>39</v>
      </c>
      <c r="J25" s="1" t="s">
        <v>40</v>
      </c>
      <c r="K25" s="1" t="s">
        <v>313</v>
      </c>
      <c r="L25" s="1">
        <v>20</v>
      </c>
      <c r="M25" s="1">
        <v>15</v>
      </c>
      <c r="N25" s="1" t="s">
        <v>314</v>
      </c>
      <c r="O25" s="1" t="s">
        <v>66</v>
      </c>
      <c r="P25" s="1" t="s">
        <v>315</v>
      </c>
      <c r="Q25" s="1" t="s">
        <v>68</v>
      </c>
      <c r="R25" s="1" t="s">
        <v>316</v>
      </c>
      <c r="S25" s="1" t="s">
        <v>314</v>
      </c>
      <c r="T25" s="1" t="s">
        <v>70</v>
      </c>
      <c r="V25" s="1" t="s">
        <v>71</v>
      </c>
      <c r="W25" s="1" t="s">
        <v>317</v>
      </c>
      <c r="X25" s="1" t="s">
        <v>50</v>
      </c>
      <c r="Y25" s="1" t="s">
        <v>114</v>
      </c>
      <c r="Z25" s="1" t="s">
        <v>318</v>
      </c>
      <c r="AA25" s="1" t="s">
        <v>319</v>
      </c>
      <c r="AC25" s="1" t="s">
        <v>54</v>
      </c>
      <c r="AD25" s="1" t="s">
        <v>103</v>
      </c>
      <c r="AF25" s="1" t="s">
        <v>83</v>
      </c>
      <c r="AG25" s="1" t="s">
        <v>75</v>
      </c>
      <c r="AJ25" s="1" t="s">
        <v>58</v>
      </c>
      <c r="AK25" s="1" t="s">
        <v>76</v>
      </c>
      <c r="AL25" s="1" t="s">
        <v>320</v>
      </c>
      <c r="AM25" s="1" t="s">
        <v>321</v>
      </c>
    </row>
    <row r="26" spans="1:39" x14ac:dyDescent="0.3">
      <c r="A26" s="1" t="str">
        <f>HYPERLINK("https://hsdes.intel.com/resource/14013161203","14013161203")</f>
        <v>14013161203</v>
      </c>
      <c r="B26" s="1" t="s">
        <v>322</v>
      </c>
      <c r="C26" s="1" t="s">
        <v>1637</v>
      </c>
      <c r="F26" s="1" t="s">
        <v>48</v>
      </c>
      <c r="G26" s="1" t="s">
        <v>63</v>
      </c>
      <c r="H26" s="1" t="s">
        <v>38</v>
      </c>
      <c r="I26" s="1" t="s">
        <v>39</v>
      </c>
      <c r="J26" s="1" t="s">
        <v>40</v>
      </c>
      <c r="K26" s="1" t="s">
        <v>313</v>
      </c>
      <c r="L26" s="1">
        <v>20</v>
      </c>
      <c r="M26" s="1">
        <v>15</v>
      </c>
      <c r="N26" s="1" t="s">
        <v>323</v>
      </c>
      <c r="O26" s="1" t="s">
        <v>66</v>
      </c>
      <c r="P26" s="1" t="s">
        <v>324</v>
      </c>
      <c r="Q26" s="1" t="s">
        <v>68</v>
      </c>
      <c r="R26" s="1" t="s">
        <v>325</v>
      </c>
      <c r="S26" s="1" t="s">
        <v>323</v>
      </c>
      <c r="T26" s="1" t="s">
        <v>70</v>
      </c>
      <c r="V26" s="1" t="s">
        <v>71</v>
      </c>
      <c r="W26" s="1" t="s">
        <v>326</v>
      </c>
      <c r="X26" s="1" t="s">
        <v>50</v>
      </c>
      <c r="Y26" s="1" t="s">
        <v>114</v>
      </c>
      <c r="Z26" s="1" t="s">
        <v>318</v>
      </c>
      <c r="AA26" s="1" t="s">
        <v>327</v>
      </c>
      <c r="AC26" s="1" t="s">
        <v>54</v>
      </c>
      <c r="AD26" s="1" t="s">
        <v>55</v>
      </c>
      <c r="AF26" s="1" t="s">
        <v>83</v>
      </c>
      <c r="AG26" s="1" t="s">
        <v>75</v>
      </c>
      <c r="AJ26" s="1" t="s">
        <v>58</v>
      </c>
      <c r="AK26" s="1" t="s">
        <v>76</v>
      </c>
      <c r="AL26" s="1" t="s">
        <v>328</v>
      </c>
      <c r="AM26" s="1" t="s">
        <v>329</v>
      </c>
    </row>
    <row r="27" spans="1:39" x14ac:dyDescent="0.3">
      <c r="A27" s="1" t="str">
        <f>HYPERLINK("https://hsdes.intel.com/resource/14013161312","14013161312")</f>
        <v>14013161312</v>
      </c>
      <c r="B27" s="1" t="s">
        <v>330</v>
      </c>
      <c r="C27" s="1" t="s">
        <v>1637</v>
      </c>
      <c r="F27" s="1" t="s">
        <v>175</v>
      </c>
      <c r="G27" s="1" t="s">
        <v>63</v>
      </c>
      <c r="H27" s="1" t="s">
        <v>38</v>
      </c>
      <c r="I27" s="1" t="s">
        <v>39</v>
      </c>
      <c r="J27" s="1" t="s">
        <v>40</v>
      </c>
      <c r="K27" s="1" t="s">
        <v>331</v>
      </c>
      <c r="L27" s="1">
        <v>5</v>
      </c>
      <c r="M27" s="1">
        <v>3</v>
      </c>
      <c r="N27" s="1" t="s">
        <v>332</v>
      </c>
      <c r="O27" s="1" t="s">
        <v>179</v>
      </c>
      <c r="P27" s="1" t="s">
        <v>333</v>
      </c>
      <c r="Q27" s="1" t="s">
        <v>334</v>
      </c>
      <c r="R27" s="1" t="s">
        <v>335</v>
      </c>
      <c r="S27" s="1" t="s">
        <v>332</v>
      </c>
      <c r="T27" s="1" t="s">
        <v>47</v>
      </c>
      <c r="U27" s="1" t="s">
        <v>183</v>
      </c>
      <c r="V27" s="1" t="s">
        <v>184</v>
      </c>
      <c r="W27" s="1" t="s">
        <v>336</v>
      </c>
      <c r="X27" s="1" t="s">
        <v>50</v>
      </c>
      <c r="Y27" s="1" t="s">
        <v>51</v>
      </c>
      <c r="Z27" s="1" t="s">
        <v>337</v>
      </c>
      <c r="AA27" s="1" t="s">
        <v>240</v>
      </c>
      <c r="AC27" s="1" t="s">
        <v>54</v>
      </c>
      <c r="AD27" s="1" t="s">
        <v>55</v>
      </c>
      <c r="AF27" s="1" t="s">
        <v>56</v>
      </c>
      <c r="AG27" s="1" t="s">
        <v>57</v>
      </c>
      <c r="AJ27" s="1" t="s">
        <v>58</v>
      </c>
      <c r="AK27" s="1" t="s">
        <v>76</v>
      </c>
      <c r="AL27" s="1" t="s">
        <v>338</v>
      </c>
      <c r="AM27" s="1" t="s">
        <v>339</v>
      </c>
    </row>
    <row r="28" spans="1:39" x14ac:dyDescent="0.3">
      <c r="A28" s="1" t="str">
        <f>HYPERLINK("https://hsdes.intel.com/resource/14013163180","14013163180")</f>
        <v>14013163180</v>
      </c>
      <c r="B28" s="1" t="s">
        <v>340</v>
      </c>
      <c r="C28" s="1" t="s">
        <v>1637</v>
      </c>
      <c r="F28" s="1" t="s">
        <v>36</v>
      </c>
      <c r="G28" s="1" t="s">
        <v>100</v>
      </c>
      <c r="H28" s="1" t="s">
        <v>38</v>
      </c>
      <c r="I28" s="1" t="s">
        <v>39</v>
      </c>
      <c r="J28" s="1" t="s">
        <v>40</v>
      </c>
      <c r="K28" s="1" t="s">
        <v>341</v>
      </c>
      <c r="L28" s="1">
        <v>130</v>
      </c>
      <c r="M28" s="1">
        <v>120</v>
      </c>
      <c r="N28" s="1" t="s">
        <v>342</v>
      </c>
      <c r="O28" s="1" t="s">
        <v>43</v>
      </c>
      <c r="P28" s="1" t="s">
        <v>343</v>
      </c>
      <c r="Q28" s="1" t="s">
        <v>344</v>
      </c>
      <c r="R28" s="1" t="s">
        <v>345</v>
      </c>
      <c r="S28" s="1" t="s">
        <v>342</v>
      </c>
      <c r="T28" s="1" t="s">
        <v>47</v>
      </c>
      <c r="V28" s="1" t="s">
        <v>48</v>
      </c>
      <c r="W28" s="1" t="s">
        <v>346</v>
      </c>
      <c r="X28" s="1" t="s">
        <v>50</v>
      </c>
      <c r="Y28" s="1" t="s">
        <v>51</v>
      </c>
      <c r="Z28" s="1" t="s">
        <v>347</v>
      </c>
      <c r="AA28" s="1" t="s">
        <v>348</v>
      </c>
      <c r="AC28" s="1" t="s">
        <v>54</v>
      </c>
      <c r="AD28" s="1" t="s">
        <v>349</v>
      </c>
      <c r="AF28" s="1" t="s">
        <v>196</v>
      </c>
      <c r="AG28" s="1" t="s">
        <v>75</v>
      </c>
      <c r="AJ28" s="1" t="s">
        <v>58</v>
      </c>
      <c r="AK28" s="1" t="s">
        <v>76</v>
      </c>
      <c r="AL28" s="1" t="s">
        <v>350</v>
      </c>
      <c r="AM28" s="1" t="s">
        <v>351</v>
      </c>
    </row>
    <row r="29" spans="1:39" x14ac:dyDescent="0.3">
      <c r="A29" s="1" t="str">
        <f>HYPERLINK("https://hsdes.intel.com/resource/14013163289","14013163289")</f>
        <v>14013163289</v>
      </c>
      <c r="B29" s="1" t="s">
        <v>352</v>
      </c>
      <c r="C29" s="1" t="s">
        <v>1637</v>
      </c>
      <c r="F29" s="1" t="s">
        <v>79</v>
      </c>
      <c r="G29" s="1" t="s">
        <v>155</v>
      </c>
      <c r="H29" s="1" t="s">
        <v>38</v>
      </c>
      <c r="I29" s="1" t="s">
        <v>39</v>
      </c>
      <c r="J29" s="1" t="s">
        <v>40</v>
      </c>
      <c r="K29" s="1" t="s">
        <v>353</v>
      </c>
      <c r="L29" s="1">
        <v>20</v>
      </c>
      <c r="M29" s="1">
        <v>15</v>
      </c>
      <c r="N29" s="1" t="s">
        <v>354</v>
      </c>
      <c r="O29" s="1" t="s">
        <v>81</v>
      </c>
      <c r="P29" s="1" t="s">
        <v>355</v>
      </c>
      <c r="Q29" s="1" t="s">
        <v>356</v>
      </c>
      <c r="R29" s="1" t="s">
        <v>357</v>
      </c>
      <c r="S29" s="1" t="s">
        <v>354</v>
      </c>
      <c r="T29" s="1" t="s">
        <v>70</v>
      </c>
      <c r="V29" s="1" t="s">
        <v>82</v>
      </c>
      <c r="W29" s="1" t="s">
        <v>358</v>
      </c>
      <c r="X29" s="1" t="s">
        <v>50</v>
      </c>
      <c r="Y29" s="1" t="s">
        <v>359</v>
      </c>
      <c r="Z29" s="1" t="s">
        <v>360</v>
      </c>
      <c r="AA29" s="1" t="s">
        <v>361</v>
      </c>
      <c r="AC29" s="1" t="s">
        <v>54</v>
      </c>
      <c r="AD29" s="1" t="s">
        <v>55</v>
      </c>
      <c r="AF29" s="1" t="s">
        <v>83</v>
      </c>
      <c r="AG29" s="1" t="s">
        <v>75</v>
      </c>
      <c r="AJ29" s="1" t="s">
        <v>58</v>
      </c>
      <c r="AK29" s="1" t="s">
        <v>362</v>
      </c>
      <c r="AL29" s="1" t="s">
        <v>363</v>
      </c>
      <c r="AM29" s="1" t="s">
        <v>364</v>
      </c>
    </row>
    <row r="30" spans="1:39" x14ac:dyDescent="0.3">
      <c r="A30" s="1" t="str">
        <f>HYPERLINK("https://hsdes.intel.com/resource/14013168579","14013168579")</f>
        <v>14013168579</v>
      </c>
      <c r="B30" s="1" t="s">
        <v>365</v>
      </c>
      <c r="C30" s="1" t="s">
        <v>1637</v>
      </c>
      <c r="F30" s="1" t="s">
        <v>366</v>
      </c>
      <c r="G30" s="1" t="s">
        <v>63</v>
      </c>
      <c r="H30" s="1" t="s">
        <v>38</v>
      </c>
      <c r="I30" s="1" t="s">
        <v>39</v>
      </c>
      <c r="J30" s="1" t="s">
        <v>40</v>
      </c>
      <c r="K30" s="1" t="s">
        <v>367</v>
      </c>
      <c r="L30" s="1">
        <v>10</v>
      </c>
      <c r="M30" s="1">
        <v>5</v>
      </c>
      <c r="N30" s="1" t="s">
        <v>368</v>
      </c>
      <c r="O30" s="1" t="s">
        <v>369</v>
      </c>
      <c r="P30" s="1" t="s">
        <v>370</v>
      </c>
      <c r="Q30" s="1" t="s">
        <v>371</v>
      </c>
      <c r="R30" s="1" t="s">
        <v>372</v>
      </c>
      <c r="S30" s="1" t="s">
        <v>368</v>
      </c>
      <c r="T30" s="1" t="s">
        <v>47</v>
      </c>
      <c r="V30" s="1" t="s">
        <v>366</v>
      </c>
      <c r="W30" s="1" t="s">
        <v>373</v>
      </c>
      <c r="X30" s="1" t="s">
        <v>50</v>
      </c>
      <c r="Y30" s="1" t="s">
        <v>114</v>
      </c>
      <c r="Z30" s="1" t="s">
        <v>374</v>
      </c>
      <c r="AA30" s="1" t="s">
        <v>375</v>
      </c>
      <c r="AC30" s="1" t="s">
        <v>54</v>
      </c>
      <c r="AD30" s="1" t="s">
        <v>55</v>
      </c>
      <c r="AF30" s="1" t="s">
        <v>56</v>
      </c>
      <c r="AG30" s="1" t="s">
        <v>75</v>
      </c>
      <c r="AJ30" s="1" t="s">
        <v>58</v>
      </c>
      <c r="AK30" s="1" t="s">
        <v>76</v>
      </c>
      <c r="AL30" s="1" t="s">
        <v>376</v>
      </c>
      <c r="AM30" s="1" t="s">
        <v>377</v>
      </c>
    </row>
    <row r="31" spans="1:39" x14ac:dyDescent="0.3">
      <c r="A31" s="1" t="str">
        <f>HYPERLINK("https://hsdes.intel.com/resource/14013169052","14013169052")</f>
        <v>14013169052</v>
      </c>
      <c r="B31" s="1" t="s">
        <v>378</v>
      </c>
      <c r="C31" s="1" t="s">
        <v>1637</v>
      </c>
      <c r="F31" s="1" t="s">
        <v>366</v>
      </c>
      <c r="G31" s="1" t="s">
        <v>37</v>
      </c>
      <c r="H31" s="1" t="s">
        <v>38</v>
      </c>
      <c r="I31" s="1" t="s">
        <v>39</v>
      </c>
      <c r="J31" s="1" t="s">
        <v>40</v>
      </c>
      <c r="K31" s="1" t="s">
        <v>367</v>
      </c>
      <c r="L31" s="1">
        <v>30</v>
      </c>
      <c r="M31" s="1">
        <v>18</v>
      </c>
      <c r="N31" s="1" t="s">
        <v>379</v>
      </c>
      <c r="O31" s="1" t="s">
        <v>369</v>
      </c>
      <c r="P31" s="1" t="s">
        <v>380</v>
      </c>
      <c r="Q31" s="1" t="s">
        <v>371</v>
      </c>
      <c r="R31" s="1" t="s">
        <v>372</v>
      </c>
      <c r="S31" s="1" t="s">
        <v>379</v>
      </c>
      <c r="T31" s="1" t="s">
        <v>47</v>
      </c>
      <c r="V31" s="1" t="s">
        <v>366</v>
      </c>
      <c r="W31" s="1" t="s">
        <v>373</v>
      </c>
      <c r="X31" s="1" t="s">
        <v>50</v>
      </c>
      <c r="Y31" s="1" t="s">
        <v>51</v>
      </c>
      <c r="Z31" s="1" t="s">
        <v>374</v>
      </c>
      <c r="AA31" s="1" t="s">
        <v>381</v>
      </c>
      <c r="AC31" s="1" t="s">
        <v>54</v>
      </c>
      <c r="AD31" s="1" t="s">
        <v>55</v>
      </c>
      <c r="AF31" s="1" t="s">
        <v>83</v>
      </c>
      <c r="AG31" s="1" t="s">
        <v>75</v>
      </c>
      <c r="AJ31" s="1" t="s">
        <v>58</v>
      </c>
      <c r="AK31" s="1" t="s">
        <v>76</v>
      </c>
      <c r="AL31" s="1" t="s">
        <v>376</v>
      </c>
      <c r="AM31" s="1" t="s">
        <v>382</v>
      </c>
    </row>
    <row r="32" spans="1:39" x14ac:dyDescent="0.3">
      <c r="A32" s="1" t="str">
        <f>HYPERLINK("https://hsdes.intel.com/resource/14013172868","14013172868")</f>
        <v>14013172868</v>
      </c>
      <c r="B32" s="1" t="s">
        <v>383</v>
      </c>
      <c r="C32" s="1" t="s">
        <v>1637</v>
      </c>
      <c r="F32" s="1" t="s">
        <v>384</v>
      </c>
      <c r="G32" s="1" t="s">
        <v>63</v>
      </c>
      <c r="H32" s="1" t="s">
        <v>38</v>
      </c>
      <c r="I32" s="1" t="s">
        <v>39</v>
      </c>
      <c r="J32" s="1" t="s">
        <v>40</v>
      </c>
      <c r="K32" s="1" t="s">
        <v>385</v>
      </c>
      <c r="L32" s="1">
        <v>12</v>
      </c>
      <c r="M32" s="1">
        <v>10</v>
      </c>
      <c r="N32" s="1" t="s">
        <v>386</v>
      </c>
      <c r="O32" s="1" t="s">
        <v>387</v>
      </c>
      <c r="P32" s="1" t="s">
        <v>388</v>
      </c>
      <c r="Q32" s="1" t="s">
        <v>389</v>
      </c>
      <c r="R32" s="1" t="s">
        <v>390</v>
      </c>
      <c r="S32" s="1" t="s">
        <v>386</v>
      </c>
      <c r="T32" s="1" t="s">
        <v>47</v>
      </c>
      <c r="V32" s="1" t="s">
        <v>82</v>
      </c>
      <c r="W32" s="1" t="s">
        <v>391</v>
      </c>
      <c r="X32" s="1" t="s">
        <v>50</v>
      </c>
      <c r="Y32" s="1" t="s">
        <v>51</v>
      </c>
      <c r="Z32" s="1" t="s">
        <v>392</v>
      </c>
      <c r="AA32" s="1" t="s">
        <v>287</v>
      </c>
      <c r="AC32" s="1" t="s">
        <v>54</v>
      </c>
      <c r="AD32" s="1" t="s">
        <v>349</v>
      </c>
      <c r="AF32" s="1" t="s">
        <v>56</v>
      </c>
      <c r="AG32" s="1" t="s">
        <v>75</v>
      </c>
      <c r="AJ32" s="1" t="s">
        <v>58</v>
      </c>
      <c r="AK32" s="1" t="s">
        <v>76</v>
      </c>
      <c r="AL32" s="1" t="s">
        <v>393</v>
      </c>
      <c r="AM32" s="1" t="s">
        <v>394</v>
      </c>
    </row>
    <row r="33" spans="1:39" x14ac:dyDescent="0.3">
      <c r="A33" s="1" t="str">
        <f>HYPERLINK("https://hsdes.intel.com/resource/14013172875","14013172875")</f>
        <v>14013172875</v>
      </c>
      <c r="B33" s="1" t="s">
        <v>395</v>
      </c>
      <c r="C33" s="1" t="s">
        <v>1637</v>
      </c>
      <c r="F33" s="1" t="s">
        <v>384</v>
      </c>
      <c r="G33" s="1" t="s">
        <v>63</v>
      </c>
      <c r="H33" s="1" t="s">
        <v>38</v>
      </c>
      <c r="I33" s="1" t="s">
        <v>39</v>
      </c>
      <c r="J33" s="1" t="s">
        <v>40</v>
      </c>
      <c r="K33" s="1" t="s">
        <v>385</v>
      </c>
      <c r="L33" s="1">
        <v>10</v>
      </c>
      <c r="M33" s="1">
        <v>5</v>
      </c>
      <c r="N33" s="1" t="s">
        <v>396</v>
      </c>
      <c r="O33" s="1" t="s">
        <v>387</v>
      </c>
      <c r="P33" s="1" t="s">
        <v>397</v>
      </c>
      <c r="Q33" s="1" t="s">
        <v>389</v>
      </c>
      <c r="R33" s="1" t="s">
        <v>398</v>
      </c>
      <c r="S33" s="1" t="s">
        <v>396</v>
      </c>
      <c r="T33" s="1" t="s">
        <v>47</v>
      </c>
      <c r="V33" s="1" t="s">
        <v>82</v>
      </c>
      <c r="W33" s="1" t="s">
        <v>399</v>
      </c>
      <c r="X33" s="1" t="s">
        <v>50</v>
      </c>
      <c r="Y33" s="1" t="s">
        <v>51</v>
      </c>
      <c r="Z33" s="1" t="s">
        <v>400</v>
      </c>
      <c r="AA33" s="1" t="s">
        <v>401</v>
      </c>
      <c r="AC33" s="1" t="s">
        <v>54</v>
      </c>
      <c r="AD33" s="1" t="s">
        <v>349</v>
      </c>
      <c r="AF33" s="1" t="s">
        <v>56</v>
      </c>
      <c r="AG33" s="1" t="s">
        <v>75</v>
      </c>
      <c r="AJ33" s="1" t="s">
        <v>58</v>
      </c>
      <c r="AK33" s="1" t="s">
        <v>76</v>
      </c>
      <c r="AL33" s="1" t="s">
        <v>402</v>
      </c>
      <c r="AM33" s="1" t="s">
        <v>403</v>
      </c>
    </row>
    <row r="34" spans="1:39" x14ac:dyDescent="0.3">
      <c r="A34" s="1" t="str">
        <f>HYPERLINK("https://hsdes.intel.com/resource/14013172878","14013172878")</f>
        <v>14013172878</v>
      </c>
      <c r="B34" s="1" t="s">
        <v>404</v>
      </c>
      <c r="C34" s="1" t="s">
        <v>1637</v>
      </c>
      <c r="F34" s="1" t="s">
        <v>384</v>
      </c>
      <c r="G34" s="1" t="s">
        <v>37</v>
      </c>
      <c r="H34" s="1" t="s">
        <v>38</v>
      </c>
      <c r="I34" s="1" t="s">
        <v>39</v>
      </c>
      <c r="J34" s="1" t="s">
        <v>40</v>
      </c>
      <c r="K34" s="1" t="s">
        <v>385</v>
      </c>
      <c r="L34" s="1">
        <v>5</v>
      </c>
      <c r="M34" s="1">
        <v>3</v>
      </c>
      <c r="N34" s="1" t="s">
        <v>405</v>
      </c>
      <c r="O34" s="1" t="s">
        <v>387</v>
      </c>
      <c r="P34" s="1" t="s">
        <v>406</v>
      </c>
      <c r="Q34" s="1" t="s">
        <v>389</v>
      </c>
      <c r="R34" s="1" t="s">
        <v>407</v>
      </c>
      <c r="S34" s="1" t="s">
        <v>405</v>
      </c>
      <c r="T34" s="1" t="s">
        <v>47</v>
      </c>
      <c r="V34" s="1" t="s">
        <v>82</v>
      </c>
      <c r="W34" s="1" t="s">
        <v>408</v>
      </c>
      <c r="X34" s="1" t="s">
        <v>50</v>
      </c>
      <c r="Y34" s="1" t="s">
        <v>51</v>
      </c>
      <c r="Z34" s="1" t="s">
        <v>409</v>
      </c>
      <c r="AA34" s="1" t="s">
        <v>410</v>
      </c>
      <c r="AC34" s="1" t="s">
        <v>54</v>
      </c>
      <c r="AD34" s="1" t="s">
        <v>103</v>
      </c>
      <c r="AF34" s="1" t="s">
        <v>56</v>
      </c>
      <c r="AG34" s="1" t="s">
        <v>75</v>
      </c>
      <c r="AJ34" s="1" t="s">
        <v>58</v>
      </c>
      <c r="AK34" s="1" t="s">
        <v>76</v>
      </c>
      <c r="AL34" s="1" t="s">
        <v>411</v>
      </c>
      <c r="AM34" s="1" t="s">
        <v>412</v>
      </c>
    </row>
    <row r="35" spans="1:39" x14ac:dyDescent="0.3">
      <c r="A35" s="1" t="str">
        <f>HYPERLINK("https://hsdes.intel.com/resource/14013172888","14013172888")</f>
        <v>14013172888</v>
      </c>
      <c r="B35" s="1" t="s">
        <v>413</v>
      </c>
      <c r="C35" s="1" t="s">
        <v>1637</v>
      </c>
      <c r="F35" s="1" t="s">
        <v>384</v>
      </c>
      <c r="G35" s="1" t="s">
        <v>63</v>
      </c>
      <c r="H35" s="1" t="s">
        <v>38</v>
      </c>
      <c r="I35" s="1" t="s">
        <v>39</v>
      </c>
      <c r="J35" s="1" t="s">
        <v>40</v>
      </c>
      <c r="K35" s="1" t="s">
        <v>385</v>
      </c>
      <c r="L35" s="1">
        <v>12</v>
      </c>
      <c r="M35" s="1">
        <v>8</v>
      </c>
      <c r="N35" s="1" t="s">
        <v>414</v>
      </c>
      <c r="O35" s="1" t="s">
        <v>387</v>
      </c>
      <c r="P35" s="1" t="s">
        <v>415</v>
      </c>
      <c r="Q35" s="1" t="s">
        <v>389</v>
      </c>
      <c r="R35" s="1" t="s">
        <v>416</v>
      </c>
      <c r="S35" s="1" t="s">
        <v>414</v>
      </c>
      <c r="T35" s="1" t="s">
        <v>70</v>
      </c>
      <c r="V35" s="1" t="s">
        <v>82</v>
      </c>
      <c r="W35" s="1" t="s">
        <v>417</v>
      </c>
      <c r="X35" s="1" t="s">
        <v>50</v>
      </c>
      <c r="Y35" s="1" t="s">
        <v>51</v>
      </c>
      <c r="Z35" s="1" t="s">
        <v>418</v>
      </c>
      <c r="AA35" s="1" t="s">
        <v>419</v>
      </c>
      <c r="AC35" s="1" t="s">
        <v>54</v>
      </c>
      <c r="AD35" s="1" t="s">
        <v>103</v>
      </c>
      <c r="AF35" s="1" t="s">
        <v>56</v>
      </c>
      <c r="AG35" s="1" t="s">
        <v>75</v>
      </c>
      <c r="AJ35" s="1" t="s">
        <v>58</v>
      </c>
      <c r="AK35" s="1" t="s">
        <v>76</v>
      </c>
      <c r="AL35" s="1" t="s">
        <v>420</v>
      </c>
      <c r="AM35" s="1" t="s">
        <v>421</v>
      </c>
    </row>
    <row r="36" spans="1:39" x14ac:dyDescent="0.3">
      <c r="A36" s="1" t="str">
        <f>HYPERLINK("https://hsdes.intel.com/resource/14013172908","14013172908")</f>
        <v>14013172908</v>
      </c>
      <c r="B36" s="1" t="s">
        <v>422</v>
      </c>
      <c r="C36" s="1" t="s">
        <v>1637</v>
      </c>
      <c r="F36" s="1" t="s">
        <v>175</v>
      </c>
      <c r="G36" s="1" t="s">
        <v>63</v>
      </c>
      <c r="H36" s="1" t="s">
        <v>38</v>
      </c>
      <c r="I36" s="1" t="s">
        <v>39</v>
      </c>
      <c r="J36" s="1" t="s">
        <v>40</v>
      </c>
      <c r="K36" s="1" t="s">
        <v>177</v>
      </c>
      <c r="L36" s="1">
        <v>10</v>
      </c>
      <c r="M36" s="1">
        <v>7</v>
      </c>
      <c r="N36" s="1" t="s">
        <v>423</v>
      </c>
      <c r="O36" s="1" t="s">
        <v>179</v>
      </c>
      <c r="P36" s="1" t="s">
        <v>424</v>
      </c>
      <c r="Q36" s="1" t="s">
        <v>425</v>
      </c>
      <c r="R36" s="1" t="s">
        <v>426</v>
      </c>
      <c r="S36" s="1" t="s">
        <v>423</v>
      </c>
      <c r="T36" s="1" t="s">
        <v>47</v>
      </c>
      <c r="U36" s="1" t="s">
        <v>183</v>
      </c>
      <c r="V36" s="1" t="s">
        <v>184</v>
      </c>
      <c r="W36" s="1" t="s">
        <v>427</v>
      </c>
      <c r="X36" s="1" t="s">
        <v>50</v>
      </c>
      <c r="Y36" s="1" t="s">
        <v>51</v>
      </c>
      <c r="Z36" s="1" t="s">
        <v>428</v>
      </c>
      <c r="AA36" s="1" t="s">
        <v>429</v>
      </c>
      <c r="AC36" s="1" t="s">
        <v>54</v>
      </c>
      <c r="AD36" s="1" t="s">
        <v>55</v>
      </c>
      <c r="AF36" s="1" t="s">
        <v>56</v>
      </c>
      <c r="AG36" s="1" t="s">
        <v>75</v>
      </c>
      <c r="AJ36" s="1" t="s">
        <v>58</v>
      </c>
      <c r="AK36" s="1" t="s">
        <v>76</v>
      </c>
      <c r="AL36" s="1" t="s">
        <v>430</v>
      </c>
      <c r="AM36" s="1" t="s">
        <v>431</v>
      </c>
    </row>
    <row r="37" spans="1:39" x14ac:dyDescent="0.3">
      <c r="A37" s="1" t="str">
        <f>HYPERLINK("https://hsdes.intel.com/resource/14013173176","14013173176")</f>
        <v>14013173176</v>
      </c>
      <c r="B37" s="1" t="s">
        <v>434</v>
      </c>
      <c r="C37" s="1" t="s">
        <v>1637</v>
      </c>
      <c r="F37" s="1" t="s">
        <v>175</v>
      </c>
      <c r="G37" s="1" t="s">
        <v>37</v>
      </c>
      <c r="H37" s="1" t="s">
        <v>38</v>
      </c>
      <c r="I37" s="1" t="s">
        <v>39</v>
      </c>
      <c r="J37" s="1" t="s">
        <v>40</v>
      </c>
      <c r="K37" s="1" t="s">
        <v>435</v>
      </c>
      <c r="L37" s="1">
        <v>10</v>
      </c>
      <c r="M37" s="1">
        <v>8</v>
      </c>
      <c r="N37" s="1" t="s">
        <v>436</v>
      </c>
      <c r="O37" s="1" t="s">
        <v>179</v>
      </c>
      <c r="P37" s="1" t="s">
        <v>437</v>
      </c>
      <c r="Q37" s="1" t="s">
        <v>181</v>
      </c>
      <c r="R37" s="1" t="s">
        <v>438</v>
      </c>
      <c r="S37" s="1" t="s">
        <v>436</v>
      </c>
      <c r="T37" s="1" t="s">
        <v>47</v>
      </c>
      <c r="U37" s="1" t="s">
        <v>183</v>
      </c>
      <c r="V37" s="1" t="s">
        <v>184</v>
      </c>
      <c r="W37" s="1" t="s">
        <v>439</v>
      </c>
      <c r="X37" s="1" t="s">
        <v>50</v>
      </c>
      <c r="Y37" s="1" t="s">
        <v>51</v>
      </c>
      <c r="Z37" s="1" t="s">
        <v>440</v>
      </c>
      <c r="AA37" s="1" t="s">
        <v>441</v>
      </c>
      <c r="AC37" s="1" t="s">
        <v>54</v>
      </c>
      <c r="AD37" s="1" t="s">
        <v>349</v>
      </c>
      <c r="AF37" s="1" t="s">
        <v>56</v>
      </c>
      <c r="AG37" s="1" t="s">
        <v>75</v>
      </c>
      <c r="AJ37" s="1" t="s">
        <v>58</v>
      </c>
      <c r="AK37" s="1" t="s">
        <v>76</v>
      </c>
      <c r="AL37" s="1" t="s">
        <v>442</v>
      </c>
      <c r="AM37" s="1" t="s">
        <v>443</v>
      </c>
    </row>
    <row r="38" spans="1:39" x14ac:dyDescent="0.3">
      <c r="A38" s="1" t="str">
        <f>HYPERLINK("https://hsdes.intel.com/resource/14013173189","14013173189")</f>
        <v>14013173189</v>
      </c>
      <c r="B38" s="1" t="s">
        <v>444</v>
      </c>
      <c r="C38" s="1" t="s">
        <v>1637</v>
      </c>
      <c r="F38" s="1" t="s">
        <v>175</v>
      </c>
      <c r="G38" s="1" t="s">
        <v>37</v>
      </c>
      <c r="H38" s="1" t="s">
        <v>38</v>
      </c>
      <c r="I38" s="1" t="s">
        <v>39</v>
      </c>
      <c r="J38" s="1" t="s">
        <v>40</v>
      </c>
      <c r="K38" s="1" t="s">
        <v>177</v>
      </c>
      <c r="L38" s="1">
        <v>30</v>
      </c>
      <c r="M38" s="1">
        <v>25</v>
      </c>
      <c r="N38" s="1" t="s">
        <v>445</v>
      </c>
      <c r="O38" s="1" t="s">
        <v>179</v>
      </c>
      <c r="P38" s="1" t="s">
        <v>446</v>
      </c>
      <c r="Q38" s="1" t="s">
        <v>181</v>
      </c>
      <c r="R38" s="1" t="s">
        <v>447</v>
      </c>
      <c r="S38" s="1" t="s">
        <v>445</v>
      </c>
      <c r="T38" s="1" t="s">
        <v>47</v>
      </c>
      <c r="U38" s="1" t="s">
        <v>183</v>
      </c>
      <c r="V38" s="1" t="s">
        <v>184</v>
      </c>
      <c r="W38" s="1" t="s">
        <v>448</v>
      </c>
      <c r="X38" s="1" t="s">
        <v>50</v>
      </c>
      <c r="Y38" s="1" t="s">
        <v>51</v>
      </c>
      <c r="Z38" s="1" t="s">
        <v>440</v>
      </c>
      <c r="AA38" s="1" t="s">
        <v>441</v>
      </c>
      <c r="AC38" s="1" t="s">
        <v>54</v>
      </c>
      <c r="AD38" s="1" t="s">
        <v>103</v>
      </c>
      <c r="AF38" s="1" t="s">
        <v>196</v>
      </c>
      <c r="AG38" s="1" t="s">
        <v>75</v>
      </c>
      <c r="AJ38" s="1" t="s">
        <v>58</v>
      </c>
      <c r="AK38" s="1" t="s">
        <v>76</v>
      </c>
      <c r="AL38" s="1" t="s">
        <v>449</v>
      </c>
      <c r="AM38" s="1" t="s">
        <v>450</v>
      </c>
    </row>
    <row r="39" spans="1:39" x14ac:dyDescent="0.3">
      <c r="A39" s="1" t="str">
        <f>HYPERLINK("https://hsdes.intel.com/resource/14013173287","14013173287")</f>
        <v>14013173287</v>
      </c>
      <c r="B39" s="1" t="s">
        <v>451</v>
      </c>
      <c r="C39" s="1" t="s">
        <v>1637</v>
      </c>
      <c r="F39" s="1" t="s">
        <v>452</v>
      </c>
      <c r="G39" s="1" t="s">
        <v>37</v>
      </c>
      <c r="H39" s="1" t="s">
        <v>38</v>
      </c>
      <c r="I39" s="1" t="s">
        <v>39</v>
      </c>
      <c r="J39" s="1" t="s">
        <v>40</v>
      </c>
      <c r="K39" s="1" t="s">
        <v>453</v>
      </c>
      <c r="L39" s="1">
        <v>8</v>
      </c>
      <c r="M39" s="1">
        <v>4</v>
      </c>
      <c r="N39" s="1" t="s">
        <v>454</v>
      </c>
      <c r="O39" s="1" t="s">
        <v>455</v>
      </c>
      <c r="P39" s="1" t="s">
        <v>456</v>
      </c>
      <c r="Q39" s="1" t="s">
        <v>457</v>
      </c>
      <c r="R39" s="1" t="s">
        <v>458</v>
      </c>
      <c r="S39" s="1" t="s">
        <v>454</v>
      </c>
      <c r="T39" s="1" t="s">
        <v>47</v>
      </c>
      <c r="V39" s="1" t="s">
        <v>71</v>
      </c>
      <c r="W39" s="1" t="s">
        <v>459</v>
      </c>
      <c r="X39" s="1" t="s">
        <v>50</v>
      </c>
      <c r="Y39" s="1" t="s">
        <v>460</v>
      </c>
      <c r="Z39" s="1" t="s">
        <v>461</v>
      </c>
      <c r="AA39" s="1" t="s">
        <v>462</v>
      </c>
      <c r="AC39" s="1" t="s">
        <v>54</v>
      </c>
      <c r="AD39" s="1" t="s">
        <v>55</v>
      </c>
      <c r="AF39" s="1" t="s">
        <v>56</v>
      </c>
      <c r="AG39" s="1" t="s">
        <v>57</v>
      </c>
      <c r="AJ39" s="1" t="s">
        <v>58</v>
      </c>
      <c r="AK39" s="1" t="s">
        <v>76</v>
      </c>
      <c r="AL39" s="1" t="s">
        <v>463</v>
      </c>
      <c r="AM39" s="1" t="s">
        <v>464</v>
      </c>
    </row>
    <row r="40" spans="1:39" x14ac:dyDescent="0.3">
      <c r="A40" s="1" t="str">
        <f>HYPERLINK("https://hsdes.intel.com/resource/14013174283","14013174283")</f>
        <v>14013174283</v>
      </c>
      <c r="B40" s="1" t="s">
        <v>465</v>
      </c>
      <c r="C40" s="1" t="s">
        <v>1637</v>
      </c>
      <c r="F40" s="1" t="s">
        <v>131</v>
      </c>
      <c r="G40" s="1" t="s">
        <v>176</v>
      </c>
      <c r="H40" s="1" t="s">
        <v>38</v>
      </c>
      <c r="I40" s="1" t="s">
        <v>39</v>
      </c>
      <c r="J40" s="1" t="s">
        <v>40</v>
      </c>
      <c r="K40" s="1" t="s">
        <v>108</v>
      </c>
      <c r="L40" s="1">
        <v>15</v>
      </c>
      <c r="M40" s="1">
        <v>12</v>
      </c>
      <c r="N40" s="1" t="s">
        <v>466</v>
      </c>
      <c r="O40" s="1" t="s">
        <v>133</v>
      </c>
      <c r="P40" s="1" t="s">
        <v>467</v>
      </c>
      <c r="Q40" s="1" t="s">
        <v>468</v>
      </c>
      <c r="R40" s="1" t="s">
        <v>469</v>
      </c>
      <c r="S40" s="1" t="s">
        <v>466</v>
      </c>
      <c r="T40" s="1" t="s">
        <v>70</v>
      </c>
      <c r="U40" s="1" t="s">
        <v>137</v>
      </c>
      <c r="V40" s="1" t="s">
        <v>138</v>
      </c>
      <c r="W40" s="1" t="s">
        <v>470</v>
      </c>
      <c r="X40" s="1" t="s">
        <v>50</v>
      </c>
      <c r="Y40" s="1" t="s">
        <v>114</v>
      </c>
      <c r="Z40" s="1" t="s">
        <v>471</v>
      </c>
      <c r="AA40" s="1" t="s">
        <v>472</v>
      </c>
      <c r="AC40" s="1" t="s">
        <v>54</v>
      </c>
      <c r="AD40" s="1" t="s">
        <v>55</v>
      </c>
      <c r="AF40" s="1" t="s">
        <v>56</v>
      </c>
      <c r="AG40" s="1" t="s">
        <v>75</v>
      </c>
      <c r="AJ40" s="1" t="s">
        <v>58</v>
      </c>
      <c r="AK40" s="1" t="s">
        <v>76</v>
      </c>
      <c r="AL40" s="1" t="s">
        <v>473</v>
      </c>
      <c r="AM40" s="1" t="s">
        <v>474</v>
      </c>
    </row>
    <row r="41" spans="1:39" x14ac:dyDescent="0.3">
      <c r="A41" s="1" t="str">
        <f>HYPERLINK("https://hsdes.intel.com/resource/14013175465","14013175465")</f>
        <v>14013175465</v>
      </c>
      <c r="B41" s="1" t="s">
        <v>475</v>
      </c>
      <c r="C41" s="1" t="s">
        <v>1637</v>
      </c>
      <c r="F41" s="1" t="s">
        <v>131</v>
      </c>
      <c r="G41" s="1" t="s">
        <v>37</v>
      </c>
      <c r="H41" s="1" t="s">
        <v>38</v>
      </c>
      <c r="I41" s="1" t="s">
        <v>39</v>
      </c>
      <c r="J41" s="1" t="s">
        <v>40</v>
      </c>
      <c r="K41" s="1" t="s">
        <v>108</v>
      </c>
      <c r="L41" s="1">
        <v>10</v>
      </c>
      <c r="M41" s="1">
        <v>6</v>
      </c>
      <c r="N41" s="1" t="s">
        <v>476</v>
      </c>
      <c r="O41" s="1" t="s">
        <v>133</v>
      </c>
      <c r="P41" s="1" t="s">
        <v>477</v>
      </c>
      <c r="Q41" s="1" t="s">
        <v>478</v>
      </c>
      <c r="R41" s="1" t="s">
        <v>479</v>
      </c>
      <c r="S41" s="1" t="s">
        <v>476</v>
      </c>
      <c r="T41" s="1" t="s">
        <v>70</v>
      </c>
      <c r="U41" s="1" t="s">
        <v>137</v>
      </c>
      <c r="V41" s="1" t="s">
        <v>138</v>
      </c>
      <c r="W41" s="1" t="s">
        <v>480</v>
      </c>
      <c r="X41" s="1" t="s">
        <v>50</v>
      </c>
      <c r="Y41" s="1" t="s">
        <v>51</v>
      </c>
      <c r="Z41" s="1" t="s">
        <v>481</v>
      </c>
      <c r="AA41" s="1" t="s">
        <v>482</v>
      </c>
      <c r="AC41" s="1" t="s">
        <v>54</v>
      </c>
      <c r="AD41" s="1" t="s">
        <v>55</v>
      </c>
      <c r="AF41" s="1" t="s">
        <v>56</v>
      </c>
      <c r="AG41" s="1" t="s">
        <v>57</v>
      </c>
      <c r="AJ41" s="1" t="s">
        <v>58</v>
      </c>
      <c r="AK41" s="1" t="s">
        <v>76</v>
      </c>
      <c r="AL41" s="1" t="s">
        <v>483</v>
      </c>
      <c r="AM41" s="1" t="s">
        <v>484</v>
      </c>
    </row>
    <row r="42" spans="1:39" x14ac:dyDescent="0.3">
      <c r="A42" s="1" t="str">
        <f>HYPERLINK("https://hsdes.intel.com/resource/14013176664","14013176664")</f>
        <v>14013176664</v>
      </c>
      <c r="B42" s="1" t="s">
        <v>485</v>
      </c>
      <c r="C42" s="1" t="s">
        <v>1637</v>
      </c>
      <c r="F42" s="1" t="s">
        <v>48</v>
      </c>
      <c r="G42" s="1" t="s">
        <v>155</v>
      </c>
      <c r="H42" s="1" t="s">
        <v>38</v>
      </c>
      <c r="I42" s="1" t="s">
        <v>39</v>
      </c>
      <c r="J42" s="1" t="s">
        <v>40</v>
      </c>
      <c r="K42" s="1" t="s">
        <v>486</v>
      </c>
      <c r="L42" s="1">
        <v>40</v>
      </c>
      <c r="M42" s="1">
        <v>35</v>
      </c>
      <c r="N42" s="1" t="s">
        <v>487</v>
      </c>
      <c r="O42" s="1" t="s">
        <v>201</v>
      </c>
      <c r="P42" s="1" t="s">
        <v>488</v>
      </c>
      <c r="Q42" s="1" t="s">
        <v>489</v>
      </c>
      <c r="R42" s="1" t="s">
        <v>490</v>
      </c>
      <c r="S42" s="1" t="s">
        <v>487</v>
      </c>
      <c r="T42" s="1" t="s">
        <v>47</v>
      </c>
      <c r="V42" s="1" t="s">
        <v>48</v>
      </c>
      <c r="W42" s="1" t="s">
        <v>491</v>
      </c>
      <c r="X42" s="1" t="s">
        <v>50</v>
      </c>
      <c r="Y42" s="1" t="s">
        <v>114</v>
      </c>
      <c r="Z42" s="1" t="s">
        <v>492</v>
      </c>
      <c r="AA42" s="1" t="s">
        <v>218</v>
      </c>
      <c r="AC42" s="1" t="s">
        <v>54</v>
      </c>
      <c r="AD42" s="1" t="s">
        <v>55</v>
      </c>
      <c r="AF42" s="1" t="s">
        <v>196</v>
      </c>
      <c r="AG42" s="1" t="s">
        <v>75</v>
      </c>
      <c r="AJ42" s="1" t="s">
        <v>58</v>
      </c>
      <c r="AK42" s="1" t="s">
        <v>76</v>
      </c>
      <c r="AL42" s="1" t="s">
        <v>493</v>
      </c>
      <c r="AM42" s="1" t="s">
        <v>494</v>
      </c>
    </row>
    <row r="43" spans="1:39" x14ac:dyDescent="0.3">
      <c r="A43" s="1" t="str">
        <f>HYPERLINK("https://hsdes.intel.com/resource/14013176673","14013176673")</f>
        <v>14013176673</v>
      </c>
      <c r="B43" s="1" t="s">
        <v>495</v>
      </c>
      <c r="C43" s="1" t="s">
        <v>1637</v>
      </c>
      <c r="F43" s="1" t="s">
        <v>48</v>
      </c>
      <c r="G43" s="1" t="s">
        <v>155</v>
      </c>
      <c r="H43" s="1" t="s">
        <v>38</v>
      </c>
      <c r="I43" s="1" t="s">
        <v>39</v>
      </c>
      <c r="J43" s="1" t="s">
        <v>40</v>
      </c>
      <c r="K43" s="1" t="s">
        <v>486</v>
      </c>
      <c r="L43" s="1">
        <v>50</v>
      </c>
      <c r="M43" s="1">
        <v>35</v>
      </c>
      <c r="N43" s="1" t="s">
        <v>496</v>
      </c>
      <c r="O43" s="1" t="s">
        <v>201</v>
      </c>
      <c r="P43" s="1" t="s">
        <v>497</v>
      </c>
      <c r="Q43" s="1" t="s">
        <v>498</v>
      </c>
      <c r="R43" s="1" t="s">
        <v>499</v>
      </c>
      <c r="S43" s="1" t="s">
        <v>496</v>
      </c>
      <c r="T43" s="1" t="s">
        <v>47</v>
      </c>
      <c r="V43" s="1" t="s">
        <v>48</v>
      </c>
      <c r="W43" s="1" t="s">
        <v>500</v>
      </c>
      <c r="X43" s="1" t="s">
        <v>50</v>
      </c>
      <c r="Y43" s="1" t="s">
        <v>114</v>
      </c>
      <c r="Z43" s="1" t="s">
        <v>501</v>
      </c>
      <c r="AA43" s="1" t="s">
        <v>502</v>
      </c>
      <c r="AC43" s="1" t="s">
        <v>54</v>
      </c>
      <c r="AD43" s="1" t="s">
        <v>55</v>
      </c>
      <c r="AF43" s="1" t="s">
        <v>196</v>
      </c>
      <c r="AG43" s="1" t="s">
        <v>75</v>
      </c>
      <c r="AJ43" s="1" t="s">
        <v>58</v>
      </c>
      <c r="AK43" s="1" t="s">
        <v>76</v>
      </c>
      <c r="AL43" s="1" t="s">
        <v>503</v>
      </c>
      <c r="AM43" s="1" t="s">
        <v>504</v>
      </c>
    </row>
    <row r="44" spans="1:39" x14ac:dyDescent="0.3">
      <c r="A44" s="1" t="str">
        <f>HYPERLINK("https://hsdes.intel.com/resource/14013176711","14013176711")</f>
        <v>14013176711</v>
      </c>
      <c r="B44" s="1" t="s">
        <v>505</v>
      </c>
      <c r="C44" s="1" t="s">
        <v>1637</v>
      </c>
      <c r="F44" s="1" t="s">
        <v>36</v>
      </c>
      <c r="G44" s="1" t="s">
        <v>291</v>
      </c>
      <c r="H44" s="1" t="s">
        <v>38</v>
      </c>
      <c r="I44" s="1" t="s">
        <v>39</v>
      </c>
      <c r="J44" s="1" t="s">
        <v>40</v>
      </c>
      <c r="K44" s="1" t="s">
        <v>108</v>
      </c>
      <c r="L44" s="1">
        <v>8</v>
      </c>
      <c r="M44" s="1">
        <v>5</v>
      </c>
      <c r="N44" s="1" t="s">
        <v>506</v>
      </c>
      <c r="O44" s="1" t="s">
        <v>146</v>
      </c>
      <c r="P44" s="1" t="s">
        <v>507</v>
      </c>
      <c r="Q44" s="1" t="s">
        <v>45</v>
      </c>
      <c r="R44" s="1" t="s">
        <v>508</v>
      </c>
      <c r="S44" s="1" t="s">
        <v>506</v>
      </c>
      <c r="T44" s="1" t="s">
        <v>47</v>
      </c>
      <c r="V44" s="1" t="s">
        <v>48</v>
      </c>
      <c r="W44" s="1" t="s">
        <v>509</v>
      </c>
      <c r="X44" s="1" t="s">
        <v>50</v>
      </c>
      <c r="Y44" s="1" t="s">
        <v>51</v>
      </c>
      <c r="Z44" s="1" t="s">
        <v>510</v>
      </c>
      <c r="AA44" s="1" t="s">
        <v>502</v>
      </c>
      <c r="AC44" s="1" t="s">
        <v>54</v>
      </c>
      <c r="AD44" s="1" t="s">
        <v>55</v>
      </c>
      <c r="AF44" s="1" t="s">
        <v>56</v>
      </c>
      <c r="AG44" s="1" t="s">
        <v>57</v>
      </c>
      <c r="AJ44" s="1" t="s">
        <v>58</v>
      </c>
      <c r="AK44" s="1" t="s">
        <v>76</v>
      </c>
      <c r="AL44" s="1" t="s">
        <v>511</v>
      </c>
      <c r="AM44" s="1" t="s">
        <v>512</v>
      </c>
    </row>
    <row r="45" spans="1:39" x14ac:dyDescent="0.3">
      <c r="A45" s="1" t="str">
        <f>HYPERLINK("https://hsdes.intel.com/resource/14013177211","14013177211")</f>
        <v>14013177211</v>
      </c>
      <c r="B45" s="1" t="s">
        <v>513</v>
      </c>
      <c r="C45" s="1" t="s">
        <v>1637</v>
      </c>
      <c r="F45" s="1" t="s">
        <v>366</v>
      </c>
      <c r="G45" s="1" t="s">
        <v>176</v>
      </c>
      <c r="H45" s="1" t="s">
        <v>38</v>
      </c>
      <c r="I45" s="1" t="s">
        <v>39</v>
      </c>
      <c r="J45" s="1" t="s">
        <v>40</v>
      </c>
      <c r="K45" s="1" t="s">
        <v>514</v>
      </c>
      <c r="L45" s="1">
        <v>45</v>
      </c>
      <c r="M45" s="1">
        <v>30</v>
      </c>
      <c r="N45" s="1" t="s">
        <v>515</v>
      </c>
      <c r="O45" s="1" t="s">
        <v>516</v>
      </c>
      <c r="P45" s="1" t="s">
        <v>517</v>
      </c>
      <c r="Q45" s="1" t="s">
        <v>518</v>
      </c>
      <c r="R45" s="1" t="s">
        <v>519</v>
      </c>
      <c r="S45" s="1" t="s">
        <v>515</v>
      </c>
      <c r="T45" s="1" t="s">
        <v>70</v>
      </c>
      <c r="V45" s="1" t="s">
        <v>366</v>
      </c>
      <c r="W45" s="1" t="s">
        <v>520</v>
      </c>
      <c r="X45" s="1" t="s">
        <v>50</v>
      </c>
      <c r="Y45" s="1" t="s">
        <v>359</v>
      </c>
      <c r="Z45" s="1" t="s">
        <v>521</v>
      </c>
      <c r="AA45" s="1" t="s">
        <v>522</v>
      </c>
      <c r="AC45" s="1" t="s">
        <v>54</v>
      </c>
      <c r="AD45" s="1" t="s">
        <v>55</v>
      </c>
      <c r="AF45" s="1" t="s">
        <v>196</v>
      </c>
      <c r="AG45" s="1" t="s">
        <v>75</v>
      </c>
      <c r="AJ45" s="1" t="s">
        <v>58</v>
      </c>
      <c r="AK45" s="1" t="s">
        <v>76</v>
      </c>
      <c r="AL45" s="1" t="s">
        <v>523</v>
      </c>
      <c r="AM45" s="1" t="s">
        <v>524</v>
      </c>
    </row>
    <row r="46" spans="1:39" x14ac:dyDescent="0.3">
      <c r="A46" s="1" t="str">
        <f>HYPERLINK("https://hsdes.intel.com/resource/14013177681","14013177681")</f>
        <v>14013177681</v>
      </c>
      <c r="B46" s="1" t="s">
        <v>525</v>
      </c>
      <c r="C46" s="1" t="s">
        <v>1637</v>
      </c>
      <c r="F46" s="1" t="s">
        <v>366</v>
      </c>
      <c r="G46" s="1" t="s">
        <v>526</v>
      </c>
      <c r="H46" s="1" t="s">
        <v>38</v>
      </c>
      <c r="I46" s="1" t="s">
        <v>39</v>
      </c>
      <c r="J46" s="1" t="s">
        <v>40</v>
      </c>
      <c r="K46" s="1" t="s">
        <v>527</v>
      </c>
      <c r="L46" s="1">
        <v>20</v>
      </c>
      <c r="M46" s="1">
        <v>18</v>
      </c>
      <c r="N46" s="1" t="s">
        <v>528</v>
      </c>
      <c r="O46" s="1" t="s">
        <v>516</v>
      </c>
      <c r="P46" s="1" t="s">
        <v>529</v>
      </c>
      <c r="Q46" s="1" t="s">
        <v>530</v>
      </c>
      <c r="R46" s="1" t="s">
        <v>531</v>
      </c>
      <c r="S46" s="1" t="s">
        <v>528</v>
      </c>
      <c r="T46" s="1" t="s">
        <v>70</v>
      </c>
      <c r="V46" s="1" t="s">
        <v>366</v>
      </c>
      <c r="W46" s="1" t="s">
        <v>532</v>
      </c>
      <c r="X46" s="1" t="s">
        <v>50</v>
      </c>
      <c r="Y46" s="1" t="s">
        <v>114</v>
      </c>
      <c r="Z46" s="1" t="s">
        <v>533</v>
      </c>
      <c r="AA46" s="1" t="s">
        <v>534</v>
      </c>
      <c r="AC46" s="1" t="s">
        <v>54</v>
      </c>
      <c r="AD46" s="1" t="s">
        <v>55</v>
      </c>
      <c r="AF46" s="1" t="s">
        <v>83</v>
      </c>
      <c r="AG46" s="1" t="s">
        <v>75</v>
      </c>
      <c r="AJ46" s="1" t="s">
        <v>58</v>
      </c>
      <c r="AK46" s="1" t="s">
        <v>76</v>
      </c>
      <c r="AL46" s="1" t="s">
        <v>535</v>
      </c>
      <c r="AM46" s="1" t="s">
        <v>536</v>
      </c>
    </row>
    <row r="47" spans="1:39" x14ac:dyDescent="0.3">
      <c r="A47" s="1" t="str">
        <f>HYPERLINK("https://hsdes.intel.com/resource/14013177940","14013177940")</f>
        <v>14013177940</v>
      </c>
      <c r="B47" s="1" t="s">
        <v>537</v>
      </c>
      <c r="C47" s="1" t="s">
        <v>1637</v>
      </c>
      <c r="F47" s="1" t="s">
        <v>131</v>
      </c>
      <c r="G47" s="1" t="s">
        <v>155</v>
      </c>
      <c r="H47" s="1" t="s">
        <v>38</v>
      </c>
      <c r="I47" s="1" t="s">
        <v>39</v>
      </c>
      <c r="J47" s="1" t="s">
        <v>40</v>
      </c>
      <c r="K47" s="1" t="s">
        <v>538</v>
      </c>
      <c r="L47" s="1">
        <v>5</v>
      </c>
      <c r="M47" s="1">
        <v>4</v>
      </c>
      <c r="N47" s="1" t="s">
        <v>539</v>
      </c>
      <c r="O47" s="1" t="s">
        <v>133</v>
      </c>
      <c r="P47" s="1" t="s">
        <v>540</v>
      </c>
      <c r="Q47" s="1" t="s">
        <v>541</v>
      </c>
      <c r="R47" s="1" t="s">
        <v>542</v>
      </c>
      <c r="S47" s="1" t="s">
        <v>539</v>
      </c>
      <c r="T47" s="1" t="s">
        <v>70</v>
      </c>
      <c r="U47" s="1" t="s">
        <v>137</v>
      </c>
      <c r="V47" s="1" t="s">
        <v>138</v>
      </c>
      <c r="W47" s="1" t="s">
        <v>543</v>
      </c>
      <c r="X47" s="1" t="s">
        <v>50</v>
      </c>
      <c r="Y47" s="1" t="s">
        <v>114</v>
      </c>
      <c r="Z47" s="1" t="s">
        <v>544</v>
      </c>
      <c r="AA47" s="1" t="s">
        <v>545</v>
      </c>
      <c r="AC47" s="1" t="s">
        <v>54</v>
      </c>
      <c r="AD47" s="1" t="s">
        <v>55</v>
      </c>
      <c r="AF47" s="1" t="s">
        <v>56</v>
      </c>
      <c r="AG47" s="1" t="s">
        <v>57</v>
      </c>
      <c r="AJ47" s="1" t="s">
        <v>58</v>
      </c>
      <c r="AK47" s="1" t="s">
        <v>76</v>
      </c>
      <c r="AL47" s="1" t="s">
        <v>546</v>
      </c>
      <c r="AM47" s="1" t="s">
        <v>547</v>
      </c>
    </row>
    <row r="48" spans="1:39" x14ac:dyDescent="0.3">
      <c r="A48" s="1" t="str">
        <f>HYPERLINK("https://hsdes.intel.com/resource/14013177965","14013177965")</f>
        <v>14013177965</v>
      </c>
      <c r="B48" s="1" t="s">
        <v>548</v>
      </c>
      <c r="C48" s="1" t="s">
        <v>1637</v>
      </c>
      <c r="F48" s="1" t="s">
        <v>366</v>
      </c>
      <c r="G48" s="1" t="s">
        <v>549</v>
      </c>
      <c r="H48" s="1" t="s">
        <v>38</v>
      </c>
      <c r="I48" s="1" t="s">
        <v>39</v>
      </c>
      <c r="J48" s="1" t="s">
        <v>40</v>
      </c>
      <c r="K48" s="1" t="s">
        <v>538</v>
      </c>
      <c r="L48" s="1">
        <v>15</v>
      </c>
      <c r="M48" s="1">
        <v>13</v>
      </c>
      <c r="N48" s="1" t="s">
        <v>550</v>
      </c>
      <c r="O48" s="1" t="s">
        <v>516</v>
      </c>
      <c r="P48" s="1" t="s">
        <v>551</v>
      </c>
      <c r="Q48" s="1" t="s">
        <v>552</v>
      </c>
      <c r="R48" s="1" t="s">
        <v>553</v>
      </c>
      <c r="S48" s="1" t="s">
        <v>550</v>
      </c>
      <c r="T48" s="1" t="s">
        <v>47</v>
      </c>
      <c r="V48" s="1" t="s">
        <v>366</v>
      </c>
      <c r="W48" s="1" t="s">
        <v>554</v>
      </c>
      <c r="X48" s="1" t="s">
        <v>50</v>
      </c>
      <c r="Y48" s="1" t="s">
        <v>51</v>
      </c>
      <c r="Z48" s="1" t="s">
        <v>555</v>
      </c>
      <c r="AA48" s="1" t="s">
        <v>556</v>
      </c>
      <c r="AC48" s="1" t="s">
        <v>54</v>
      </c>
      <c r="AD48" s="1" t="s">
        <v>103</v>
      </c>
      <c r="AF48" s="1" t="s">
        <v>56</v>
      </c>
      <c r="AG48" s="1" t="s">
        <v>75</v>
      </c>
      <c r="AJ48" s="1" t="s">
        <v>58</v>
      </c>
      <c r="AK48" s="1" t="s">
        <v>59</v>
      </c>
      <c r="AL48" s="1" t="s">
        <v>557</v>
      </c>
      <c r="AM48" s="1" t="s">
        <v>558</v>
      </c>
    </row>
    <row r="49" spans="1:39" x14ac:dyDescent="0.3">
      <c r="A49" s="1" t="str">
        <f>HYPERLINK("https://hsdes.intel.com/resource/14013177968","14013177968")</f>
        <v>14013177968</v>
      </c>
      <c r="B49" s="1" t="s">
        <v>559</v>
      </c>
      <c r="C49" s="1" t="s">
        <v>1637</v>
      </c>
      <c r="F49" s="1" t="s">
        <v>366</v>
      </c>
      <c r="G49" s="1" t="s">
        <v>560</v>
      </c>
      <c r="H49" s="1" t="s">
        <v>38</v>
      </c>
      <c r="I49" s="1" t="s">
        <v>39</v>
      </c>
      <c r="J49" s="1" t="s">
        <v>40</v>
      </c>
      <c r="K49" s="1" t="s">
        <v>331</v>
      </c>
      <c r="L49" s="1">
        <v>30</v>
      </c>
      <c r="M49" s="1">
        <v>25</v>
      </c>
      <c r="N49" s="1" t="s">
        <v>561</v>
      </c>
      <c r="O49" s="1" t="s">
        <v>516</v>
      </c>
      <c r="P49" s="1" t="s">
        <v>562</v>
      </c>
      <c r="Q49" s="1" t="s">
        <v>552</v>
      </c>
      <c r="R49" s="1" t="s">
        <v>563</v>
      </c>
      <c r="S49" s="1" t="s">
        <v>561</v>
      </c>
      <c r="T49" s="1" t="s">
        <v>47</v>
      </c>
      <c r="V49" s="1" t="s">
        <v>366</v>
      </c>
      <c r="W49" s="1" t="s">
        <v>564</v>
      </c>
      <c r="X49" s="1" t="s">
        <v>50</v>
      </c>
      <c r="Y49" s="1" t="s">
        <v>51</v>
      </c>
      <c r="Z49" s="1" t="s">
        <v>565</v>
      </c>
      <c r="AA49" s="1" t="s">
        <v>566</v>
      </c>
      <c r="AC49" s="1" t="s">
        <v>54</v>
      </c>
      <c r="AD49" s="1" t="s">
        <v>55</v>
      </c>
      <c r="AF49" s="1" t="s">
        <v>196</v>
      </c>
      <c r="AG49" s="1" t="s">
        <v>75</v>
      </c>
      <c r="AJ49" s="1" t="s">
        <v>58</v>
      </c>
      <c r="AK49" s="1" t="s">
        <v>76</v>
      </c>
      <c r="AL49" s="1" t="s">
        <v>567</v>
      </c>
      <c r="AM49" s="1" t="s">
        <v>568</v>
      </c>
    </row>
    <row r="50" spans="1:39" x14ac:dyDescent="0.3">
      <c r="A50" s="1" t="str">
        <f>HYPERLINK("https://hsdes.intel.com/resource/14013178532","14013178532")</f>
        <v>14013178532</v>
      </c>
      <c r="B50" s="1" t="s">
        <v>569</v>
      </c>
      <c r="C50" s="1" t="s">
        <v>1637</v>
      </c>
      <c r="F50" s="1" t="s">
        <v>366</v>
      </c>
      <c r="G50" s="1" t="s">
        <v>63</v>
      </c>
      <c r="H50" s="1" t="s">
        <v>38</v>
      </c>
      <c r="I50" s="1" t="s">
        <v>39</v>
      </c>
      <c r="J50" s="1" t="s">
        <v>40</v>
      </c>
      <c r="K50" s="1" t="s">
        <v>331</v>
      </c>
      <c r="L50" s="1">
        <v>20</v>
      </c>
      <c r="M50" s="1">
        <v>18</v>
      </c>
      <c r="N50" s="1" t="s">
        <v>570</v>
      </c>
      <c r="O50" s="1" t="s">
        <v>516</v>
      </c>
      <c r="P50" s="1" t="s">
        <v>571</v>
      </c>
      <c r="Q50" s="1" t="s">
        <v>572</v>
      </c>
      <c r="R50" s="1" t="s">
        <v>531</v>
      </c>
      <c r="S50" s="1" t="s">
        <v>570</v>
      </c>
      <c r="T50" s="1" t="s">
        <v>70</v>
      </c>
      <c r="V50" s="1" t="s">
        <v>366</v>
      </c>
      <c r="W50" s="1" t="s">
        <v>532</v>
      </c>
      <c r="X50" s="1" t="s">
        <v>50</v>
      </c>
      <c r="Y50" s="1" t="s">
        <v>114</v>
      </c>
      <c r="Z50" s="1" t="s">
        <v>573</v>
      </c>
      <c r="AA50" s="1" t="s">
        <v>574</v>
      </c>
      <c r="AC50" s="1" t="s">
        <v>54</v>
      </c>
      <c r="AD50" s="1" t="s">
        <v>103</v>
      </c>
      <c r="AF50" s="1" t="s">
        <v>83</v>
      </c>
      <c r="AG50" s="1" t="s">
        <v>75</v>
      </c>
      <c r="AJ50" s="1" t="s">
        <v>58</v>
      </c>
      <c r="AK50" s="1" t="s">
        <v>76</v>
      </c>
      <c r="AL50" s="1" t="s">
        <v>575</v>
      </c>
      <c r="AM50" s="1" t="s">
        <v>576</v>
      </c>
    </row>
    <row r="51" spans="1:39" x14ac:dyDescent="0.3">
      <c r="A51" s="1" t="str">
        <f>HYPERLINK("https://hsdes.intel.com/resource/14013179118","14013179118")</f>
        <v>14013179118</v>
      </c>
      <c r="B51" s="1" t="s">
        <v>577</v>
      </c>
      <c r="C51" s="1" t="s">
        <v>1637</v>
      </c>
      <c r="F51" s="1" t="s">
        <v>48</v>
      </c>
      <c r="G51" s="1" t="s">
        <v>63</v>
      </c>
      <c r="H51" s="1" t="s">
        <v>38</v>
      </c>
      <c r="I51" s="1" t="s">
        <v>39</v>
      </c>
      <c r="J51" s="1" t="s">
        <v>40</v>
      </c>
      <c r="K51" s="1" t="s">
        <v>578</v>
      </c>
      <c r="L51" s="1">
        <v>25</v>
      </c>
      <c r="M51" s="1">
        <v>20</v>
      </c>
      <c r="N51" s="1" t="s">
        <v>579</v>
      </c>
      <c r="O51" s="1" t="s">
        <v>66</v>
      </c>
      <c r="P51" s="1" t="s">
        <v>580</v>
      </c>
      <c r="Q51" s="1" t="s">
        <v>581</v>
      </c>
      <c r="R51" s="1" t="s">
        <v>582</v>
      </c>
      <c r="S51" s="1" t="s">
        <v>579</v>
      </c>
      <c r="T51" s="1" t="s">
        <v>47</v>
      </c>
      <c r="V51" s="1" t="s">
        <v>71</v>
      </c>
      <c r="W51" s="1" t="s">
        <v>583</v>
      </c>
      <c r="X51" s="1" t="s">
        <v>50</v>
      </c>
      <c r="Y51" s="1" t="s">
        <v>114</v>
      </c>
      <c r="Z51" s="1" t="s">
        <v>481</v>
      </c>
      <c r="AA51" s="1" t="s">
        <v>482</v>
      </c>
      <c r="AC51" s="1" t="s">
        <v>54</v>
      </c>
      <c r="AD51" s="1" t="s">
        <v>55</v>
      </c>
      <c r="AF51" s="1" t="s">
        <v>83</v>
      </c>
      <c r="AG51" s="1" t="s">
        <v>57</v>
      </c>
      <c r="AJ51" s="1" t="s">
        <v>58</v>
      </c>
      <c r="AK51" s="1" t="s">
        <v>76</v>
      </c>
      <c r="AL51" s="1" t="s">
        <v>584</v>
      </c>
      <c r="AM51" s="1" t="s">
        <v>585</v>
      </c>
    </row>
    <row r="52" spans="1:39" x14ac:dyDescent="0.3">
      <c r="A52" s="1" t="str">
        <f>HYPERLINK("https://hsdes.intel.com/resource/14013179167","14013179167")</f>
        <v>14013179167</v>
      </c>
      <c r="B52" s="1" t="s">
        <v>586</v>
      </c>
      <c r="C52" s="1" t="s">
        <v>1637</v>
      </c>
      <c r="F52" s="1" t="s">
        <v>366</v>
      </c>
      <c r="G52" s="1" t="s">
        <v>155</v>
      </c>
      <c r="H52" s="1" t="s">
        <v>38</v>
      </c>
      <c r="I52" s="1" t="s">
        <v>39</v>
      </c>
      <c r="J52" s="1" t="s">
        <v>40</v>
      </c>
      <c r="K52" s="1" t="s">
        <v>64</v>
      </c>
      <c r="L52" s="1">
        <v>10</v>
      </c>
      <c r="M52" s="1">
        <v>8</v>
      </c>
      <c r="N52" s="1" t="s">
        <v>587</v>
      </c>
      <c r="O52" s="1" t="s">
        <v>516</v>
      </c>
      <c r="P52" s="1" t="s">
        <v>588</v>
      </c>
      <c r="Q52" s="1" t="s">
        <v>589</v>
      </c>
      <c r="R52" s="1" t="s">
        <v>590</v>
      </c>
      <c r="S52" s="1" t="s">
        <v>587</v>
      </c>
      <c r="T52" s="1" t="s">
        <v>47</v>
      </c>
      <c r="V52" s="1" t="s">
        <v>366</v>
      </c>
      <c r="W52" s="1" t="s">
        <v>591</v>
      </c>
      <c r="X52" s="1" t="s">
        <v>50</v>
      </c>
      <c r="Y52" s="1" t="s">
        <v>51</v>
      </c>
      <c r="Z52" s="1" t="s">
        <v>592</v>
      </c>
      <c r="AA52" s="1" t="s">
        <v>593</v>
      </c>
      <c r="AC52" s="1" t="s">
        <v>54</v>
      </c>
      <c r="AD52" s="1" t="s">
        <v>55</v>
      </c>
      <c r="AF52" s="1" t="s">
        <v>56</v>
      </c>
      <c r="AG52" s="1" t="s">
        <v>75</v>
      </c>
      <c r="AJ52" s="1" t="s">
        <v>58</v>
      </c>
      <c r="AK52" s="1" t="s">
        <v>76</v>
      </c>
      <c r="AL52" s="1" t="s">
        <v>594</v>
      </c>
      <c r="AM52" s="1" t="s">
        <v>595</v>
      </c>
    </row>
    <row r="53" spans="1:39" x14ac:dyDescent="0.3">
      <c r="A53" s="1" t="str">
        <f>HYPERLINK("https://hsdes.intel.com/resource/14013179168","14013179168")</f>
        <v>14013179168</v>
      </c>
      <c r="B53" s="1" t="s">
        <v>596</v>
      </c>
      <c r="C53" s="1" t="s">
        <v>1637</v>
      </c>
      <c r="F53" s="1" t="s">
        <v>131</v>
      </c>
      <c r="G53" s="1" t="s">
        <v>63</v>
      </c>
      <c r="H53" s="1" t="s">
        <v>38</v>
      </c>
      <c r="I53" s="1" t="s">
        <v>39</v>
      </c>
      <c r="J53" s="1" t="s">
        <v>40</v>
      </c>
      <c r="K53" s="1" t="s">
        <v>597</v>
      </c>
      <c r="L53" s="1">
        <v>15</v>
      </c>
      <c r="M53" s="1">
        <v>12</v>
      </c>
      <c r="N53" s="1" t="s">
        <v>598</v>
      </c>
      <c r="O53" s="1" t="s">
        <v>133</v>
      </c>
      <c r="P53" s="1" t="s">
        <v>599</v>
      </c>
      <c r="Q53" s="1" t="s">
        <v>600</v>
      </c>
      <c r="R53" s="1" t="s">
        <v>601</v>
      </c>
      <c r="S53" s="1" t="s">
        <v>598</v>
      </c>
      <c r="T53" s="1" t="s">
        <v>70</v>
      </c>
      <c r="U53" s="1" t="s">
        <v>137</v>
      </c>
      <c r="V53" s="1" t="s">
        <v>138</v>
      </c>
      <c r="W53" s="1" t="s">
        <v>602</v>
      </c>
      <c r="X53" s="1" t="s">
        <v>50</v>
      </c>
      <c r="Y53" s="1" t="s">
        <v>114</v>
      </c>
      <c r="Z53" s="1" t="s">
        <v>481</v>
      </c>
      <c r="AA53" s="1" t="s">
        <v>603</v>
      </c>
      <c r="AC53" s="1" t="s">
        <v>54</v>
      </c>
      <c r="AD53" s="1" t="s">
        <v>55</v>
      </c>
      <c r="AF53" s="1" t="s">
        <v>83</v>
      </c>
      <c r="AG53" s="1" t="s">
        <v>75</v>
      </c>
      <c r="AJ53" s="1" t="s">
        <v>58</v>
      </c>
      <c r="AK53" s="1" t="s">
        <v>76</v>
      </c>
      <c r="AL53" s="1" t="s">
        <v>604</v>
      </c>
      <c r="AM53" s="1" t="s">
        <v>605</v>
      </c>
    </row>
    <row r="54" spans="1:39" x14ac:dyDescent="0.3">
      <c r="A54" s="1" t="str">
        <f>HYPERLINK("https://hsdes.intel.com/resource/14013179174","14013179174")</f>
        <v>14013179174</v>
      </c>
      <c r="B54" s="1" t="s">
        <v>606</v>
      </c>
      <c r="C54" s="1" t="s">
        <v>1637</v>
      </c>
      <c r="F54" s="1" t="s">
        <v>131</v>
      </c>
      <c r="G54" s="1" t="s">
        <v>63</v>
      </c>
      <c r="H54" s="1" t="s">
        <v>38</v>
      </c>
      <c r="I54" s="1" t="s">
        <v>39</v>
      </c>
      <c r="J54" s="1" t="s">
        <v>40</v>
      </c>
      <c r="K54" s="1" t="s">
        <v>607</v>
      </c>
      <c r="L54" s="1">
        <v>15</v>
      </c>
      <c r="M54" s="1">
        <v>10</v>
      </c>
      <c r="N54" s="1" t="s">
        <v>608</v>
      </c>
      <c r="O54" s="1" t="s">
        <v>133</v>
      </c>
      <c r="P54" s="1" t="s">
        <v>609</v>
      </c>
      <c r="Q54" s="1" t="s">
        <v>610</v>
      </c>
      <c r="R54" s="1" t="s">
        <v>611</v>
      </c>
      <c r="S54" s="1" t="s">
        <v>608</v>
      </c>
      <c r="T54" s="1" t="s">
        <v>70</v>
      </c>
      <c r="U54" s="1" t="s">
        <v>137</v>
      </c>
      <c r="V54" s="1" t="s">
        <v>138</v>
      </c>
      <c r="W54" s="1" t="s">
        <v>612</v>
      </c>
      <c r="X54" s="1" t="s">
        <v>50</v>
      </c>
      <c r="Y54" s="1" t="s">
        <v>114</v>
      </c>
      <c r="Z54" s="1" t="s">
        <v>481</v>
      </c>
      <c r="AA54" s="1" t="s">
        <v>441</v>
      </c>
      <c r="AC54" s="1" t="s">
        <v>54</v>
      </c>
      <c r="AD54" s="1" t="s">
        <v>55</v>
      </c>
      <c r="AF54" s="1" t="s">
        <v>56</v>
      </c>
      <c r="AG54" s="1" t="s">
        <v>75</v>
      </c>
      <c r="AJ54" s="1" t="s">
        <v>58</v>
      </c>
      <c r="AK54" s="1" t="s">
        <v>76</v>
      </c>
      <c r="AL54" s="1" t="s">
        <v>613</v>
      </c>
      <c r="AM54" s="1" t="s">
        <v>614</v>
      </c>
    </row>
    <row r="55" spans="1:39" x14ac:dyDescent="0.3">
      <c r="A55" s="1" t="str">
        <f>HYPERLINK("https://hsdes.intel.com/resource/14013179183","14013179183")</f>
        <v>14013179183</v>
      </c>
      <c r="B55" s="1" t="s">
        <v>615</v>
      </c>
      <c r="C55" s="1" t="s">
        <v>1637</v>
      </c>
      <c r="F55" s="1" t="s">
        <v>131</v>
      </c>
      <c r="G55" s="1" t="s">
        <v>155</v>
      </c>
      <c r="H55" s="1" t="s">
        <v>38</v>
      </c>
      <c r="I55" s="1" t="s">
        <v>39</v>
      </c>
      <c r="J55" s="1" t="s">
        <v>40</v>
      </c>
      <c r="K55" s="1" t="s">
        <v>597</v>
      </c>
      <c r="L55" s="1">
        <v>20</v>
      </c>
      <c r="M55" s="1">
        <v>10</v>
      </c>
      <c r="N55" s="1" t="s">
        <v>616</v>
      </c>
      <c r="O55" s="1" t="s">
        <v>133</v>
      </c>
      <c r="P55" s="1" t="s">
        <v>617</v>
      </c>
      <c r="Q55" s="1" t="s">
        <v>618</v>
      </c>
      <c r="R55" s="1" t="s">
        <v>619</v>
      </c>
      <c r="S55" s="1" t="s">
        <v>616</v>
      </c>
      <c r="T55" s="1" t="s">
        <v>70</v>
      </c>
      <c r="U55" s="1" t="s">
        <v>137</v>
      </c>
      <c r="V55" s="1" t="s">
        <v>138</v>
      </c>
      <c r="W55" s="1" t="s">
        <v>620</v>
      </c>
      <c r="X55" s="1" t="s">
        <v>50</v>
      </c>
      <c r="Y55" s="1" t="s">
        <v>51</v>
      </c>
      <c r="Z55" s="1" t="s">
        <v>481</v>
      </c>
      <c r="AA55" s="1" t="s">
        <v>482</v>
      </c>
      <c r="AC55" s="1" t="s">
        <v>54</v>
      </c>
      <c r="AD55" s="1" t="s">
        <v>55</v>
      </c>
      <c r="AF55" s="1" t="s">
        <v>56</v>
      </c>
      <c r="AG55" s="1" t="s">
        <v>75</v>
      </c>
      <c r="AJ55" s="1" t="s">
        <v>58</v>
      </c>
      <c r="AK55" s="1" t="s">
        <v>76</v>
      </c>
      <c r="AL55" s="1" t="s">
        <v>621</v>
      </c>
      <c r="AM55" s="1" t="s">
        <v>622</v>
      </c>
    </row>
    <row r="56" spans="1:39" x14ac:dyDescent="0.3">
      <c r="A56" s="1" t="str">
        <f>HYPERLINK("https://hsdes.intel.com/resource/14013179223","14013179223")</f>
        <v>14013179223</v>
      </c>
      <c r="B56" s="1" t="s">
        <v>623</v>
      </c>
      <c r="C56" s="1" t="s">
        <v>1637</v>
      </c>
      <c r="F56" s="1" t="s">
        <v>36</v>
      </c>
      <c r="G56" s="1" t="s">
        <v>291</v>
      </c>
      <c r="H56" s="1" t="s">
        <v>38</v>
      </c>
      <c r="I56" s="1" t="s">
        <v>39</v>
      </c>
      <c r="J56" s="1" t="s">
        <v>40</v>
      </c>
      <c r="K56" s="1" t="s">
        <v>108</v>
      </c>
      <c r="L56" s="1">
        <v>8</v>
      </c>
      <c r="M56" s="1">
        <v>5</v>
      </c>
      <c r="N56" s="1" t="s">
        <v>624</v>
      </c>
      <c r="O56" s="1" t="s">
        <v>146</v>
      </c>
      <c r="P56" s="1" t="s">
        <v>625</v>
      </c>
      <c r="Q56" s="1" t="s">
        <v>45</v>
      </c>
      <c r="R56" s="1" t="s">
        <v>626</v>
      </c>
      <c r="S56" s="1" t="s">
        <v>624</v>
      </c>
      <c r="T56" s="1" t="s">
        <v>47</v>
      </c>
      <c r="V56" s="1" t="s">
        <v>48</v>
      </c>
      <c r="W56" s="1" t="s">
        <v>627</v>
      </c>
      <c r="X56" s="1" t="s">
        <v>50</v>
      </c>
      <c r="Y56" s="1" t="s">
        <v>51</v>
      </c>
      <c r="Z56" s="1" t="s">
        <v>628</v>
      </c>
      <c r="AA56" s="1" t="s">
        <v>53</v>
      </c>
      <c r="AC56" s="1" t="s">
        <v>54</v>
      </c>
      <c r="AD56" s="1" t="s">
        <v>55</v>
      </c>
      <c r="AF56" s="1" t="s">
        <v>56</v>
      </c>
      <c r="AG56" s="1" t="s">
        <v>57</v>
      </c>
      <c r="AJ56" s="1" t="s">
        <v>58</v>
      </c>
      <c r="AK56" s="1" t="s">
        <v>76</v>
      </c>
      <c r="AL56" s="1" t="s">
        <v>629</v>
      </c>
      <c r="AM56" s="1" t="s">
        <v>630</v>
      </c>
    </row>
    <row r="57" spans="1:39" x14ac:dyDescent="0.3">
      <c r="A57" s="1" t="str">
        <f>HYPERLINK("https://hsdes.intel.com/resource/14013179310","14013179310")</f>
        <v>14013179310</v>
      </c>
      <c r="B57" s="1" t="s">
        <v>631</v>
      </c>
      <c r="C57" s="1" t="s">
        <v>1637</v>
      </c>
      <c r="F57" s="1" t="s">
        <v>48</v>
      </c>
      <c r="G57" s="1" t="s">
        <v>155</v>
      </c>
      <c r="H57" s="1" t="s">
        <v>38</v>
      </c>
      <c r="I57" s="1" t="s">
        <v>39</v>
      </c>
      <c r="J57" s="1" t="s">
        <v>40</v>
      </c>
      <c r="K57" s="1" t="s">
        <v>108</v>
      </c>
      <c r="L57" s="1">
        <v>15</v>
      </c>
      <c r="M57" s="1">
        <v>10</v>
      </c>
      <c r="N57" s="1" t="s">
        <v>632</v>
      </c>
      <c r="O57" s="1" t="s">
        <v>201</v>
      </c>
      <c r="P57" s="1" t="s">
        <v>633</v>
      </c>
      <c r="Q57" s="1" t="s">
        <v>634</v>
      </c>
      <c r="R57" s="1" t="s">
        <v>635</v>
      </c>
      <c r="S57" s="1" t="s">
        <v>632</v>
      </c>
      <c r="T57" s="1" t="s">
        <v>47</v>
      </c>
      <c r="V57" s="1" t="s">
        <v>48</v>
      </c>
      <c r="W57" s="1" t="s">
        <v>636</v>
      </c>
      <c r="X57" s="1" t="s">
        <v>50</v>
      </c>
      <c r="Y57" s="1" t="s">
        <v>359</v>
      </c>
      <c r="Z57" s="1" t="s">
        <v>637</v>
      </c>
      <c r="AA57" s="1" t="s">
        <v>53</v>
      </c>
      <c r="AC57" s="1" t="s">
        <v>54</v>
      </c>
      <c r="AD57" s="1" t="s">
        <v>55</v>
      </c>
      <c r="AF57" s="1" t="s">
        <v>56</v>
      </c>
      <c r="AG57" s="1" t="s">
        <v>75</v>
      </c>
      <c r="AJ57" s="1" t="s">
        <v>58</v>
      </c>
      <c r="AK57" s="1" t="s">
        <v>76</v>
      </c>
      <c r="AL57" s="1" t="s">
        <v>638</v>
      </c>
      <c r="AM57" s="1" t="s">
        <v>639</v>
      </c>
    </row>
    <row r="58" spans="1:39" x14ac:dyDescent="0.3">
      <c r="A58" s="1" t="str">
        <f>HYPERLINK("https://hsdes.intel.com/resource/14013179329","14013179329")</f>
        <v>14013179329</v>
      </c>
      <c r="B58" s="1" t="s">
        <v>640</v>
      </c>
      <c r="C58" s="1" t="s">
        <v>1637</v>
      </c>
      <c r="F58" s="1" t="s">
        <v>48</v>
      </c>
      <c r="G58" s="1" t="s">
        <v>155</v>
      </c>
      <c r="H58" s="1" t="s">
        <v>38</v>
      </c>
      <c r="I58" s="1" t="s">
        <v>39</v>
      </c>
      <c r="J58" s="1" t="s">
        <v>40</v>
      </c>
      <c r="K58" s="1" t="s">
        <v>211</v>
      </c>
      <c r="L58" s="1">
        <v>30</v>
      </c>
      <c r="M58" s="1">
        <v>15</v>
      </c>
      <c r="N58" s="1" t="s">
        <v>641</v>
      </c>
      <c r="O58" s="1" t="s">
        <v>201</v>
      </c>
      <c r="P58" s="1" t="s">
        <v>642</v>
      </c>
      <c r="Q58" s="1" t="s">
        <v>643</v>
      </c>
      <c r="R58" s="1" t="s">
        <v>644</v>
      </c>
      <c r="S58" s="1" t="s">
        <v>641</v>
      </c>
      <c r="T58" s="1" t="s">
        <v>47</v>
      </c>
      <c r="V58" s="1" t="s">
        <v>48</v>
      </c>
      <c r="W58" s="1" t="s">
        <v>645</v>
      </c>
      <c r="X58" s="1" t="s">
        <v>50</v>
      </c>
      <c r="Y58" s="1" t="s">
        <v>359</v>
      </c>
      <c r="Z58" s="1" t="s">
        <v>646</v>
      </c>
      <c r="AA58" s="1" t="s">
        <v>647</v>
      </c>
      <c r="AC58" s="1" t="s">
        <v>54</v>
      </c>
      <c r="AD58" s="1" t="s">
        <v>55</v>
      </c>
      <c r="AF58" s="1" t="s">
        <v>83</v>
      </c>
      <c r="AG58" s="1" t="s">
        <v>75</v>
      </c>
      <c r="AJ58" s="1" t="s">
        <v>58</v>
      </c>
      <c r="AK58" s="1" t="s">
        <v>76</v>
      </c>
      <c r="AL58" s="1" t="s">
        <v>648</v>
      </c>
      <c r="AM58" s="1" t="s">
        <v>649</v>
      </c>
    </row>
    <row r="59" spans="1:39" x14ac:dyDescent="0.3">
      <c r="A59" s="1" t="str">
        <f>HYPERLINK("https://hsdes.intel.com/resource/14013179332","14013179332")</f>
        <v>14013179332</v>
      </c>
      <c r="B59" s="1" t="s">
        <v>650</v>
      </c>
      <c r="C59" s="1" t="s">
        <v>1637</v>
      </c>
      <c r="F59" s="1" t="s">
        <v>48</v>
      </c>
      <c r="G59" s="1" t="s">
        <v>155</v>
      </c>
      <c r="H59" s="1" t="s">
        <v>38</v>
      </c>
      <c r="I59" s="1" t="s">
        <v>120</v>
      </c>
      <c r="J59" s="1" t="s">
        <v>40</v>
      </c>
      <c r="K59" s="1" t="s">
        <v>211</v>
      </c>
      <c r="L59" s="1">
        <v>25</v>
      </c>
      <c r="M59" s="1">
        <v>15</v>
      </c>
      <c r="N59" s="1" t="s">
        <v>651</v>
      </c>
      <c r="O59" s="1" t="s">
        <v>201</v>
      </c>
      <c r="P59" s="1" t="s">
        <v>652</v>
      </c>
      <c r="Q59" s="1" t="s">
        <v>634</v>
      </c>
      <c r="R59" s="1" t="s">
        <v>653</v>
      </c>
      <c r="S59" s="1" t="s">
        <v>651</v>
      </c>
      <c r="T59" s="1" t="s">
        <v>47</v>
      </c>
      <c r="V59" s="1" t="s">
        <v>48</v>
      </c>
      <c r="W59" s="1" t="s">
        <v>654</v>
      </c>
      <c r="X59" s="1" t="s">
        <v>50</v>
      </c>
      <c r="Y59" s="1" t="s">
        <v>359</v>
      </c>
      <c r="Z59" s="1" t="s">
        <v>655</v>
      </c>
      <c r="AA59" s="1" t="s">
        <v>656</v>
      </c>
      <c r="AC59" s="1" t="s">
        <v>54</v>
      </c>
      <c r="AD59" s="1" t="s">
        <v>55</v>
      </c>
      <c r="AF59" s="1" t="s">
        <v>83</v>
      </c>
      <c r="AG59" s="1" t="s">
        <v>75</v>
      </c>
      <c r="AJ59" s="1" t="s">
        <v>58</v>
      </c>
      <c r="AK59" s="1" t="s">
        <v>76</v>
      </c>
      <c r="AL59" s="1" t="s">
        <v>657</v>
      </c>
      <c r="AM59" s="1" t="s">
        <v>658</v>
      </c>
    </row>
    <row r="60" spans="1:39" x14ac:dyDescent="0.3">
      <c r="A60" s="1" t="str">
        <f>HYPERLINK("https://hsdes.intel.com/resource/14013179421","14013179421")</f>
        <v>14013179421</v>
      </c>
      <c r="B60" s="1" t="s">
        <v>659</v>
      </c>
      <c r="C60" s="1" t="s">
        <v>1637</v>
      </c>
      <c r="F60" s="1" t="s">
        <v>48</v>
      </c>
      <c r="G60" s="1" t="s">
        <v>63</v>
      </c>
      <c r="H60" s="1" t="s">
        <v>38</v>
      </c>
      <c r="I60" s="1" t="s">
        <v>39</v>
      </c>
      <c r="J60" s="1" t="s">
        <v>40</v>
      </c>
      <c r="K60" s="1" t="s">
        <v>64</v>
      </c>
      <c r="L60" s="1">
        <v>10</v>
      </c>
      <c r="M60" s="1">
        <v>8</v>
      </c>
      <c r="N60" s="1" t="s">
        <v>660</v>
      </c>
      <c r="O60" s="1" t="s">
        <v>66</v>
      </c>
      <c r="P60" s="1" t="s">
        <v>661</v>
      </c>
      <c r="Q60" s="1" t="s">
        <v>662</v>
      </c>
      <c r="R60" s="1" t="s">
        <v>663</v>
      </c>
      <c r="S60" s="1" t="s">
        <v>660</v>
      </c>
      <c r="T60" s="1" t="s">
        <v>47</v>
      </c>
      <c r="V60" s="1" t="s">
        <v>71</v>
      </c>
      <c r="W60" s="1" t="s">
        <v>664</v>
      </c>
      <c r="X60" s="1" t="s">
        <v>50</v>
      </c>
      <c r="Y60" s="1" t="s">
        <v>359</v>
      </c>
      <c r="Z60" s="1" t="s">
        <v>73</v>
      </c>
      <c r="AA60" s="1" t="s">
        <v>665</v>
      </c>
      <c r="AC60" s="1" t="s">
        <v>54</v>
      </c>
      <c r="AD60" s="1" t="s">
        <v>349</v>
      </c>
      <c r="AF60" s="1" t="s">
        <v>56</v>
      </c>
      <c r="AG60" s="1" t="s">
        <v>75</v>
      </c>
      <c r="AJ60" s="1" t="s">
        <v>58</v>
      </c>
      <c r="AK60" s="1" t="s">
        <v>76</v>
      </c>
      <c r="AL60" s="1" t="s">
        <v>666</v>
      </c>
      <c r="AM60" s="1" t="s">
        <v>667</v>
      </c>
    </row>
    <row r="61" spans="1:39" x14ac:dyDescent="0.3">
      <c r="A61" s="1" t="str">
        <f>HYPERLINK("https://hsdes.intel.com/resource/14013180376","14013180376")</f>
        <v>14013180376</v>
      </c>
      <c r="B61" s="1" t="s">
        <v>668</v>
      </c>
      <c r="C61" s="1" t="s">
        <v>1637</v>
      </c>
      <c r="F61" s="1" t="s">
        <v>85</v>
      </c>
      <c r="G61" s="1" t="s">
        <v>63</v>
      </c>
      <c r="H61" s="1" t="s">
        <v>38</v>
      </c>
      <c r="I61" s="1" t="s">
        <v>39</v>
      </c>
      <c r="J61" s="1" t="s">
        <v>40</v>
      </c>
      <c r="K61" s="1" t="s">
        <v>87</v>
      </c>
      <c r="L61" s="1">
        <v>10</v>
      </c>
      <c r="M61" s="1">
        <v>5</v>
      </c>
      <c r="N61" s="1" t="s">
        <v>669</v>
      </c>
      <c r="O61" s="1" t="s">
        <v>89</v>
      </c>
      <c r="P61" s="1" t="s">
        <v>670</v>
      </c>
      <c r="Q61" s="1" t="s">
        <v>671</v>
      </c>
      <c r="R61" s="1" t="s">
        <v>672</v>
      </c>
      <c r="S61" s="1" t="s">
        <v>669</v>
      </c>
      <c r="T61" s="1" t="s">
        <v>93</v>
      </c>
      <c r="V61" s="1" t="s">
        <v>85</v>
      </c>
      <c r="W61" s="1" t="s">
        <v>673</v>
      </c>
      <c r="X61" s="1" t="s">
        <v>674</v>
      </c>
      <c r="Y61" s="1" t="s">
        <v>51</v>
      </c>
      <c r="Z61" s="1" t="s">
        <v>675</v>
      </c>
      <c r="AA61" s="1" t="s">
        <v>676</v>
      </c>
      <c r="AC61" s="1" t="s">
        <v>54</v>
      </c>
      <c r="AD61" s="1" t="s">
        <v>55</v>
      </c>
      <c r="AF61" s="1" t="s">
        <v>56</v>
      </c>
      <c r="AG61" s="1" t="s">
        <v>75</v>
      </c>
      <c r="AJ61" s="1" t="s">
        <v>58</v>
      </c>
      <c r="AK61" s="1" t="s">
        <v>76</v>
      </c>
      <c r="AL61" s="1" t="s">
        <v>677</v>
      </c>
      <c r="AM61" s="1" t="s">
        <v>678</v>
      </c>
    </row>
    <row r="62" spans="1:39" x14ac:dyDescent="0.3">
      <c r="A62" s="1" t="str">
        <f>HYPERLINK("https://hsdes.intel.com/resource/14013180414","14013180414")</f>
        <v>14013180414</v>
      </c>
      <c r="B62" s="1" t="s">
        <v>679</v>
      </c>
      <c r="C62" s="1" t="s">
        <v>1637</v>
      </c>
      <c r="F62" s="1" t="s">
        <v>85</v>
      </c>
      <c r="G62" s="1" t="s">
        <v>63</v>
      </c>
      <c r="H62" s="1" t="s">
        <v>38</v>
      </c>
      <c r="I62" s="1" t="s">
        <v>39</v>
      </c>
      <c r="J62" s="1" t="s">
        <v>40</v>
      </c>
      <c r="K62" s="1" t="s">
        <v>87</v>
      </c>
      <c r="L62" s="1">
        <v>8</v>
      </c>
      <c r="M62" s="1">
        <v>5</v>
      </c>
      <c r="N62" s="1" t="s">
        <v>680</v>
      </c>
      <c r="O62" s="1" t="s">
        <v>89</v>
      </c>
      <c r="P62" s="1" t="s">
        <v>681</v>
      </c>
      <c r="Q62" s="1" t="s">
        <v>682</v>
      </c>
      <c r="R62" s="1" t="s">
        <v>683</v>
      </c>
      <c r="S62" s="1" t="s">
        <v>680</v>
      </c>
      <c r="T62" s="1" t="s">
        <v>93</v>
      </c>
      <c r="V62" s="1" t="s">
        <v>85</v>
      </c>
      <c r="W62" s="1" t="s">
        <v>684</v>
      </c>
      <c r="X62" s="1" t="s">
        <v>50</v>
      </c>
      <c r="Y62" s="1" t="s">
        <v>51</v>
      </c>
      <c r="Z62" s="1" t="s">
        <v>685</v>
      </c>
      <c r="AA62" s="1" t="s">
        <v>686</v>
      </c>
      <c r="AC62" s="1" t="s">
        <v>54</v>
      </c>
      <c r="AD62" s="1" t="s">
        <v>55</v>
      </c>
      <c r="AF62" s="1" t="s">
        <v>56</v>
      </c>
      <c r="AG62" s="1" t="s">
        <v>57</v>
      </c>
      <c r="AJ62" s="1" t="s">
        <v>58</v>
      </c>
      <c r="AK62" s="1" t="s">
        <v>687</v>
      </c>
      <c r="AL62" s="1" t="s">
        <v>688</v>
      </c>
      <c r="AM62" s="1" t="s">
        <v>689</v>
      </c>
    </row>
    <row r="63" spans="1:39" x14ac:dyDescent="0.3">
      <c r="A63" s="1" t="str">
        <f>HYPERLINK("https://hsdes.intel.com/resource/14013182314","14013182314")</f>
        <v>14013182314</v>
      </c>
      <c r="B63" s="1" t="s">
        <v>690</v>
      </c>
      <c r="C63" s="1" t="s">
        <v>1637</v>
      </c>
      <c r="E63" s="1" t="s">
        <v>1638</v>
      </c>
      <c r="F63" s="1" t="s">
        <v>366</v>
      </c>
      <c r="G63" s="1" t="s">
        <v>63</v>
      </c>
      <c r="H63" s="1" t="s">
        <v>38</v>
      </c>
      <c r="I63" s="1" t="s">
        <v>39</v>
      </c>
      <c r="J63" s="1" t="s">
        <v>40</v>
      </c>
      <c r="K63" s="1" t="s">
        <v>64</v>
      </c>
      <c r="L63" s="1">
        <v>6</v>
      </c>
      <c r="M63" s="1">
        <v>3</v>
      </c>
      <c r="N63" s="1" t="s">
        <v>691</v>
      </c>
      <c r="O63" s="1" t="s">
        <v>516</v>
      </c>
      <c r="P63" s="1" t="s">
        <v>692</v>
      </c>
      <c r="Q63" s="1" t="s">
        <v>693</v>
      </c>
      <c r="R63" s="1" t="s">
        <v>694</v>
      </c>
      <c r="S63" s="1" t="s">
        <v>691</v>
      </c>
      <c r="T63" s="1" t="s">
        <v>47</v>
      </c>
      <c r="V63" s="1" t="s">
        <v>366</v>
      </c>
      <c r="W63" s="1" t="s">
        <v>695</v>
      </c>
      <c r="X63" s="1" t="s">
        <v>50</v>
      </c>
      <c r="Y63" s="1" t="s">
        <v>51</v>
      </c>
      <c r="Z63" s="1" t="s">
        <v>696</v>
      </c>
      <c r="AA63" s="1" t="s">
        <v>697</v>
      </c>
      <c r="AC63" s="1" t="s">
        <v>54</v>
      </c>
      <c r="AD63" s="1" t="s">
        <v>103</v>
      </c>
      <c r="AF63" s="1" t="s">
        <v>56</v>
      </c>
      <c r="AG63" s="1" t="s">
        <v>57</v>
      </c>
      <c r="AJ63" s="1" t="s">
        <v>58</v>
      </c>
      <c r="AK63" s="1" t="s">
        <v>76</v>
      </c>
      <c r="AL63" s="1" t="s">
        <v>698</v>
      </c>
      <c r="AM63" s="1" t="s">
        <v>699</v>
      </c>
    </row>
    <row r="64" spans="1:39" x14ac:dyDescent="0.3">
      <c r="A64" s="1" t="str">
        <f>HYPERLINK("https://hsdes.intel.com/resource/14013182336","14013182336")</f>
        <v>14013182336</v>
      </c>
      <c r="B64" s="1" t="s">
        <v>700</v>
      </c>
      <c r="C64" s="1" t="s">
        <v>1637</v>
      </c>
      <c r="F64" s="1" t="s">
        <v>36</v>
      </c>
      <c r="G64" s="1" t="s">
        <v>291</v>
      </c>
      <c r="H64" s="1" t="s">
        <v>38</v>
      </c>
      <c r="I64" s="1" t="s">
        <v>39</v>
      </c>
      <c r="J64" s="1" t="s">
        <v>40</v>
      </c>
      <c r="K64" s="1" t="s">
        <v>108</v>
      </c>
      <c r="L64" s="1">
        <v>5</v>
      </c>
      <c r="M64" s="1">
        <v>5</v>
      </c>
      <c r="N64" s="1" t="s">
        <v>701</v>
      </c>
      <c r="O64" s="1" t="s">
        <v>146</v>
      </c>
      <c r="P64" s="1" t="s">
        <v>702</v>
      </c>
      <c r="Q64" s="1" t="s">
        <v>45</v>
      </c>
      <c r="R64" s="1" t="s">
        <v>703</v>
      </c>
      <c r="S64" s="1" t="s">
        <v>701</v>
      </c>
      <c r="T64" s="1" t="s">
        <v>47</v>
      </c>
      <c r="V64" s="1" t="s">
        <v>48</v>
      </c>
      <c r="W64" s="1" t="s">
        <v>704</v>
      </c>
      <c r="X64" s="1" t="s">
        <v>50</v>
      </c>
      <c r="Y64" s="1" t="s">
        <v>51</v>
      </c>
      <c r="Z64" s="1" t="s">
        <v>705</v>
      </c>
      <c r="AA64" s="1" t="s">
        <v>53</v>
      </c>
      <c r="AC64" s="1" t="s">
        <v>54</v>
      </c>
      <c r="AD64" s="1" t="s">
        <v>55</v>
      </c>
      <c r="AF64" s="1" t="s">
        <v>56</v>
      </c>
      <c r="AG64" s="1" t="s">
        <v>229</v>
      </c>
      <c r="AJ64" s="1" t="s">
        <v>58</v>
      </c>
      <c r="AK64" s="1" t="s">
        <v>76</v>
      </c>
      <c r="AL64" s="1" t="s">
        <v>706</v>
      </c>
      <c r="AM64" s="1" t="s">
        <v>707</v>
      </c>
    </row>
    <row r="65" spans="1:39" x14ac:dyDescent="0.3">
      <c r="A65" s="1" t="str">
        <f>HYPERLINK("https://hsdes.intel.com/resource/14013182365","14013182365")</f>
        <v>14013182365</v>
      </c>
      <c r="B65" s="1" t="s">
        <v>708</v>
      </c>
      <c r="C65" s="1" t="s">
        <v>1637</v>
      </c>
      <c r="F65" s="1" t="s">
        <v>36</v>
      </c>
      <c r="G65" s="1" t="s">
        <v>63</v>
      </c>
      <c r="H65" s="1" t="s">
        <v>38</v>
      </c>
      <c r="I65" s="1" t="s">
        <v>39</v>
      </c>
      <c r="J65" s="1" t="s">
        <v>40</v>
      </c>
      <c r="K65" s="1" t="s">
        <v>108</v>
      </c>
      <c r="L65" s="1">
        <v>3</v>
      </c>
      <c r="M65" s="1">
        <v>2</v>
      </c>
      <c r="N65" s="1" t="s">
        <v>709</v>
      </c>
      <c r="O65" s="1" t="s">
        <v>146</v>
      </c>
      <c r="P65" s="1" t="s">
        <v>710</v>
      </c>
      <c r="Q65" s="1" t="s">
        <v>45</v>
      </c>
      <c r="R65" s="1" t="s">
        <v>711</v>
      </c>
      <c r="S65" s="1" t="s">
        <v>709</v>
      </c>
      <c r="T65" s="1" t="s">
        <v>47</v>
      </c>
      <c r="V65" s="1" t="s">
        <v>48</v>
      </c>
      <c r="W65" s="1" t="s">
        <v>712</v>
      </c>
      <c r="X65" s="1" t="s">
        <v>50</v>
      </c>
      <c r="Y65" s="1" t="s">
        <v>51</v>
      </c>
      <c r="Z65" s="1" t="s">
        <v>628</v>
      </c>
      <c r="AA65" s="1" t="s">
        <v>53</v>
      </c>
      <c r="AC65" s="1" t="s">
        <v>54</v>
      </c>
      <c r="AD65" s="1" t="s">
        <v>55</v>
      </c>
      <c r="AF65" s="1" t="s">
        <v>56</v>
      </c>
      <c r="AG65" s="1" t="s">
        <v>229</v>
      </c>
      <c r="AJ65" s="1" t="s">
        <v>58</v>
      </c>
      <c r="AK65" s="1" t="s">
        <v>76</v>
      </c>
      <c r="AL65" s="1" t="s">
        <v>713</v>
      </c>
      <c r="AM65" s="1" t="s">
        <v>714</v>
      </c>
    </row>
    <row r="66" spans="1:39" x14ac:dyDescent="0.3">
      <c r="A66" s="1" t="str">
        <f>HYPERLINK("https://hsdes.intel.com/resource/14013182487","14013182487")</f>
        <v>14013182487</v>
      </c>
      <c r="B66" s="1" t="s">
        <v>715</v>
      </c>
      <c r="C66" s="1" t="s">
        <v>1637</v>
      </c>
      <c r="F66" s="1" t="s">
        <v>85</v>
      </c>
      <c r="G66" s="1" t="s">
        <v>63</v>
      </c>
      <c r="H66" s="1" t="s">
        <v>38</v>
      </c>
      <c r="I66" s="1" t="s">
        <v>39</v>
      </c>
      <c r="J66" s="1" t="s">
        <v>40</v>
      </c>
      <c r="K66" s="1" t="s">
        <v>87</v>
      </c>
      <c r="L66" s="1">
        <v>4</v>
      </c>
      <c r="M66" s="1">
        <v>2</v>
      </c>
      <c r="N66" s="1" t="s">
        <v>716</v>
      </c>
      <c r="O66" s="1" t="s">
        <v>89</v>
      </c>
      <c r="P66" s="1" t="s">
        <v>717</v>
      </c>
      <c r="Q66" s="1" t="s">
        <v>718</v>
      </c>
      <c r="R66" s="1" t="s">
        <v>719</v>
      </c>
      <c r="S66" s="1" t="s">
        <v>716</v>
      </c>
      <c r="T66" s="1" t="s">
        <v>93</v>
      </c>
      <c r="V66" s="1" t="s">
        <v>85</v>
      </c>
      <c r="W66" s="1" t="s">
        <v>720</v>
      </c>
      <c r="X66" s="1" t="s">
        <v>50</v>
      </c>
      <c r="Y66" s="1" t="s">
        <v>51</v>
      </c>
      <c r="Z66" s="1" t="s">
        <v>685</v>
      </c>
      <c r="AA66" s="1" t="s">
        <v>721</v>
      </c>
      <c r="AC66" s="1" t="s">
        <v>54</v>
      </c>
      <c r="AD66" s="1" t="s">
        <v>55</v>
      </c>
      <c r="AF66" s="1" t="s">
        <v>56</v>
      </c>
      <c r="AG66" s="1" t="s">
        <v>57</v>
      </c>
      <c r="AJ66" s="1" t="s">
        <v>58</v>
      </c>
      <c r="AK66" s="1" t="s">
        <v>687</v>
      </c>
      <c r="AL66" s="1" t="s">
        <v>722</v>
      </c>
      <c r="AM66" s="1" t="s">
        <v>723</v>
      </c>
    </row>
    <row r="67" spans="1:39" x14ac:dyDescent="0.3">
      <c r="A67" s="1" t="str">
        <f>HYPERLINK("https://hsdes.intel.com/resource/14013182569","14013182569")</f>
        <v>14013182569</v>
      </c>
      <c r="B67" s="1" t="s">
        <v>724</v>
      </c>
      <c r="C67" s="1" t="s">
        <v>1637</v>
      </c>
      <c r="F67" s="1" t="s">
        <v>36</v>
      </c>
      <c r="G67" s="1" t="s">
        <v>63</v>
      </c>
      <c r="H67" s="1" t="s">
        <v>38</v>
      </c>
      <c r="I67" s="1" t="s">
        <v>39</v>
      </c>
      <c r="J67" s="1" t="s">
        <v>40</v>
      </c>
      <c r="K67" s="1" t="s">
        <v>144</v>
      </c>
      <c r="L67" s="1">
        <v>25</v>
      </c>
      <c r="M67" s="1">
        <v>20</v>
      </c>
      <c r="N67" s="1" t="s">
        <v>725</v>
      </c>
      <c r="O67" s="1" t="s">
        <v>146</v>
      </c>
      <c r="P67" s="1" t="s">
        <v>726</v>
      </c>
      <c r="Q67" s="1" t="s">
        <v>45</v>
      </c>
      <c r="R67" s="1" t="s">
        <v>727</v>
      </c>
      <c r="S67" s="1" t="s">
        <v>725</v>
      </c>
      <c r="T67" s="1" t="s">
        <v>47</v>
      </c>
      <c r="V67" s="1" t="s">
        <v>48</v>
      </c>
      <c r="W67" s="1" t="s">
        <v>728</v>
      </c>
      <c r="X67" s="1" t="s">
        <v>50</v>
      </c>
      <c r="Y67" s="1" t="s">
        <v>51</v>
      </c>
      <c r="Z67" s="1" t="s">
        <v>729</v>
      </c>
      <c r="AA67" s="1" t="s">
        <v>730</v>
      </c>
      <c r="AC67" s="1" t="s">
        <v>54</v>
      </c>
      <c r="AD67" s="1" t="s">
        <v>55</v>
      </c>
      <c r="AF67" s="1" t="s">
        <v>83</v>
      </c>
      <c r="AG67" s="1" t="s">
        <v>229</v>
      </c>
      <c r="AJ67" s="1" t="s">
        <v>58</v>
      </c>
      <c r="AK67" s="1" t="s">
        <v>76</v>
      </c>
      <c r="AL67" s="1" t="s">
        <v>731</v>
      </c>
      <c r="AM67" s="1" t="s">
        <v>732</v>
      </c>
    </row>
    <row r="68" spans="1:39" x14ac:dyDescent="0.3">
      <c r="A68" s="1" t="str">
        <f>HYPERLINK("https://hsdes.intel.com/resource/14013182576","14013182576")</f>
        <v>14013182576</v>
      </c>
      <c r="B68" s="1" t="s">
        <v>733</v>
      </c>
      <c r="C68" s="1" t="s">
        <v>1637</v>
      </c>
      <c r="F68" s="1" t="s">
        <v>36</v>
      </c>
      <c r="G68" s="1" t="s">
        <v>63</v>
      </c>
      <c r="H68" s="1" t="s">
        <v>38</v>
      </c>
      <c r="I68" s="1" t="s">
        <v>39</v>
      </c>
      <c r="J68" s="1" t="s">
        <v>40</v>
      </c>
      <c r="K68" s="1" t="s">
        <v>108</v>
      </c>
      <c r="L68" s="1">
        <v>25</v>
      </c>
      <c r="M68" s="1">
        <v>5</v>
      </c>
      <c r="N68" s="1" t="s">
        <v>734</v>
      </c>
      <c r="O68" s="1" t="s">
        <v>146</v>
      </c>
      <c r="P68" s="1" t="s">
        <v>735</v>
      </c>
      <c r="Q68" s="1" t="s">
        <v>45</v>
      </c>
      <c r="R68" s="1" t="s">
        <v>736</v>
      </c>
      <c r="S68" s="1" t="s">
        <v>734</v>
      </c>
      <c r="T68" s="1" t="s">
        <v>47</v>
      </c>
      <c r="V68" s="1" t="s">
        <v>48</v>
      </c>
      <c r="W68" s="1" t="s">
        <v>737</v>
      </c>
      <c r="X68" s="1" t="s">
        <v>50</v>
      </c>
      <c r="Y68" s="1" t="s">
        <v>51</v>
      </c>
      <c r="Z68" s="1" t="s">
        <v>738</v>
      </c>
      <c r="AA68" s="1" t="s">
        <v>53</v>
      </c>
      <c r="AC68" s="1" t="s">
        <v>54</v>
      </c>
      <c r="AD68" s="1" t="s">
        <v>55</v>
      </c>
      <c r="AF68" s="1" t="s">
        <v>56</v>
      </c>
      <c r="AG68" s="1" t="s">
        <v>229</v>
      </c>
      <c r="AJ68" s="1" t="s">
        <v>58</v>
      </c>
      <c r="AK68" s="1" t="s">
        <v>76</v>
      </c>
      <c r="AL68" s="1" t="s">
        <v>739</v>
      </c>
      <c r="AM68" s="1" t="s">
        <v>740</v>
      </c>
    </row>
    <row r="69" spans="1:39" x14ac:dyDescent="0.3">
      <c r="A69" s="1" t="str">
        <f>HYPERLINK("https://hsdes.intel.com/resource/14013182597","14013182597")</f>
        <v>14013182597</v>
      </c>
      <c r="B69" s="1" t="s">
        <v>741</v>
      </c>
      <c r="C69" s="1" t="s">
        <v>1637</v>
      </c>
      <c r="F69" s="1" t="s">
        <v>175</v>
      </c>
      <c r="G69" s="1" t="s">
        <v>63</v>
      </c>
      <c r="H69" s="1" t="s">
        <v>38</v>
      </c>
      <c r="I69" s="1" t="s">
        <v>39</v>
      </c>
      <c r="J69" s="1" t="s">
        <v>40</v>
      </c>
      <c r="K69" s="1" t="s">
        <v>108</v>
      </c>
      <c r="L69" s="1">
        <v>30</v>
      </c>
      <c r="M69" s="1">
        <v>10</v>
      </c>
      <c r="N69" s="1" t="s">
        <v>742</v>
      </c>
      <c r="O69" s="1" t="s">
        <v>179</v>
      </c>
      <c r="P69" s="1" t="s">
        <v>743</v>
      </c>
      <c r="Q69" s="1" t="s">
        <v>181</v>
      </c>
      <c r="R69" s="1" t="s">
        <v>744</v>
      </c>
      <c r="S69" s="1" t="s">
        <v>742</v>
      </c>
      <c r="T69" s="1" t="s">
        <v>47</v>
      </c>
      <c r="U69" s="1" t="s">
        <v>183</v>
      </c>
      <c r="V69" s="1" t="s">
        <v>184</v>
      </c>
      <c r="W69" s="1" t="s">
        <v>745</v>
      </c>
      <c r="X69" s="1" t="s">
        <v>50</v>
      </c>
      <c r="Y69" s="1" t="s">
        <v>114</v>
      </c>
      <c r="Z69" s="1" t="s">
        <v>746</v>
      </c>
      <c r="AA69" s="1" t="s">
        <v>747</v>
      </c>
      <c r="AC69" s="1" t="s">
        <v>54</v>
      </c>
      <c r="AD69" s="1" t="s">
        <v>55</v>
      </c>
      <c r="AF69" s="1" t="s">
        <v>56</v>
      </c>
      <c r="AG69" s="1" t="s">
        <v>75</v>
      </c>
      <c r="AJ69" s="1" t="s">
        <v>58</v>
      </c>
      <c r="AK69" s="1" t="s">
        <v>76</v>
      </c>
      <c r="AL69" s="1" t="s">
        <v>748</v>
      </c>
      <c r="AM69" s="1" t="s">
        <v>749</v>
      </c>
    </row>
    <row r="70" spans="1:39" x14ac:dyDescent="0.3">
      <c r="A70" s="1" t="str">
        <f>HYPERLINK("https://hsdes.intel.com/resource/14013182776","14013182776")</f>
        <v>14013182776</v>
      </c>
      <c r="B70" s="1" t="s">
        <v>750</v>
      </c>
      <c r="C70" s="1" t="s">
        <v>1637</v>
      </c>
      <c r="F70" s="1" t="s">
        <v>366</v>
      </c>
      <c r="G70" s="1" t="s">
        <v>176</v>
      </c>
      <c r="H70" s="1" t="s">
        <v>38</v>
      </c>
      <c r="I70" s="1" t="s">
        <v>39</v>
      </c>
      <c r="J70" s="1" t="s">
        <v>40</v>
      </c>
      <c r="K70" s="1" t="s">
        <v>64</v>
      </c>
      <c r="L70" s="1">
        <v>6</v>
      </c>
      <c r="M70" s="1">
        <v>4</v>
      </c>
      <c r="N70" s="1" t="s">
        <v>751</v>
      </c>
      <c r="O70" s="1" t="s">
        <v>516</v>
      </c>
      <c r="P70" s="1" t="s">
        <v>752</v>
      </c>
      <c r="Q70" s="1" t="s">
        <v>753</v>
      </c>
      <c r="R70" s="1" t="s">
        <v>754</v>
      </c>
      <c r="S70" s="1" t="s">
        <v>751</v>
      </c>
      <c r="T70" s="1" t="s">
        <v>47</v>
      </c>
      <c r="V70" s="1" t="s">
        <v>366</v>
      </c>
      <c r="W70" s="1" t="s">
        <v>755</v>
      </c>
      <c r="X70" s="1" t="s">
        <v>50</v>
      </c>
      <c r="Y70" s="1" t="s">
        <v>114</v>
      </c>
      <c r="Z70" s="1" t="s">
        <v>756</v>
      </c>
      <c r="AA70" s="1" t="s">
        <v>757</v>
      </c>
      <c r="AC70" s="1" t="s">
        <v>54</v>
      </c>
      <c r="AD70" s="1" t="s">
        <v>55</v>
      </c>
      <c r="AF70" s="1" t="s">
        <v>56</v>
      </c>
      <c r="AG70" s="1" t="s">
        <v>57</v>
      </c>
      <c r="AJ70" s="1" t="s">
        <v>58</v>
      </c>
      <c r="AK70" s="1" t="s">
        <v>76</v>
      </c>
      <c r="AL70" s="1" t="s">
        <v>758</v>
      </c>
      <c r="AM70" s="1" t="s">
        <v>759</v>
      </c>
    </row>
    <row r="71" spans="1:39" x14ac:dyDescent="0.3">
      <c r="A71" s="1" t="str">
        <f>HYPERLINK("https://hsdes.intel.com/resource/14013182789","14013182789")</f>
        <v>14013182789</v>
      </c>
      <c r="B71" s="1" t="s">
        <v>760</v>
      </c>
      <c r="C71" s="1" t="s">
        <v>1637</v>
      </c>
      <c r="F71" s="1" t="s">
        <v>366</v>
      </c>
      <c r="G71" s="1" t="s">
        <v>176</v>
      </c>
      <c r="H71" s="1" t="s">
        <v>38</v>
      </c>
      <c r="I71" s="1" t="s">
        <v>39</v>
      </c>
      <c r="J71" s="1" t="s">
        <v>40</v>
      </c>
      <c r="K71" s="1" t="s">
        <v>64</v>
      </c>
      <c r="L71" s="1">
        <v>6</v>
      </c>
      <c r="M71" s="1">
        <v>4</v>
      </c>
      <c r="N71" s="1" t="s">
        <v>761</v>
      </c>
      <c r="O71" s="1" t="s">
        <v>516</v>
      </c>
      <c r="P71" s="1" t="s">
        <v>762</v>
      </c>
      <c r="Q71" s="1" t="s">
        <v>753</v>
      </c>
      <c r="R71" s="1" t="s">
        <v>763</v>
      </c>
      <c r="S71" s="1" t="s">
        <v>761</v>
      </c>
      <c r="T71" s="1" t="s">
        <v>47</v>
      </c>
      <c r="V71" s="1" t="s">
        <v>366</v>
      </c>
      <c r="W71" s="1" t="s">
        <v>764</v>
      </c>
      <c r="X71" s="1" t="s">
        <v>50</v>
      </c>
      <c r="Y71" s="1" t="s">
        <v>114</v>
      </c>
      <c r="Z71" s="1" t="s">
        <v>765</v>
      </c>
      <c r="AA71" s="1" t="s">
        <v>766</v>
      </c>
      <c r="AC71" s="1" t="s">
        <v>54</v>
      </c>
      <c r="AD71" s="1" t="s">
        <v>55</v>
      </c>
      <c r="AF71" s="1" t="s">
        <v>56</v>
      </c>
      <c r="AG71" s="1" t="s">
        <v>57</v>
      </c>
      <c r="AJ71" s="1" t="s">
        <v>58</v>
      </c>
      <c r="AK71" s="1" t="s">
        <v>76</v>
      </c>
      <c r="AL71" s="1" t="s">
        <v>767</v>
      </c>
      <c r="AM71" s="1" t="s">
        <v>768</v>
      </c>
    </row>
    <row r="72" spans="1:39" x14ac:dyDescent="0.3">
      <c r="A72" s="1" t="str">
        <f>HYPERLINK("https://hsdes.intel.com/resource/14013182980","14013182980")</f>
        <v>14013182980</v>
      </c>
      <c r="B72" s="1" t="s">
        <v>769</v>
      </c>
      <c r="C72" s="1" t="s">
        <v>1637</v>
      </c>
      <c r="F72" s="1" t="s">
        <v>366</v>
      </c>
      <c r="G72" s="1" t="s">
        <v>155</v>
      </c>
      <c r="H72" s="1" t="s">
        <v>38</v>
      </c>
      <c r="I72" s="1" t="s">
        <v>39</v>
      </c>
      <c r="J72" s="1" t="s">
        <v>40</v>
      </c>
      <c r="K72" s="1" t="s">
        <v>64</v>
      </c>
      <c r="L72" s="1">
        <v>6</v>
      </c>
      <c r="M72" s="1">
        <v>4</v>
      </c>
      <c r="N72" s="1" t="s">
        <v>770</v>
      </c>
      <c r="O72" s="1" t="s">
        <v>516</v>
      </c>
      <c r="P72" s="1" t="s">
        <v>771</v>
      </c>
      <c r="Q72" s="1" t="s">
        <v>772</v>
      </c>
      <c r="R72" s="1" t="s">
        <v>773</v>
      </c>
      <c r="S72" s="1" t="s">
        <v>770</v>
      </c>
      <c r="T72" s="1" t="s">
        <v>47</v>
      </c>
      <c r="V72" s="1" t="s">
        <v>366</v>
      </c>
      <c r="W72" s="1" t="s">
        <v>774</v>
      </c>
      <c r="X72" s="1" t="s">
        <v>50</v>
      </c>
      <c r="Y72" s="1" t="s">
        <v>114</v>
      </c>
      <c r="Z72" s="1" t="s">
        <v>775</v>
      </c>
      <c r="AA72" s="1" t="s">
        <v>730</v>
      </c>
      <c r="AC72" s="1" t="s">
        <v>54</v>
      </c>
      <c r="AD72" s="1" t="s">
        <v>55</v>
      </c>
      <c r="AF72" s="1" t="s">
        <v>56</v>
      </c>
      <c r="AG72" s="1" t="s">
        <v>75</v>
      </c>
      <c r="AJ72" s="1" t="s">
        <v>58</v>
      </c>
      <c r="AK72" s="1" t="s">
        <v>76</v>
      </c>
      <c r="AL72" s="1" t="s">
        <v>776</v>
      </c>
      <c r="AM72" s="1" t="s">
        <v>777</v>
      </c>
    </row>
    <row r="73" spans="1:39" x14ac:dyDescent="0.3">
      <c r="A73" s="1" t="str">
        <f>HYPERLINK("https://hsdes.intel.com/resource/14013182988","14013182988")</f>
        <v>14013182988</v>
      </c>
      <c r="B73" s="1" t="s">
        <v>778</v>
      </c>
      <c r="C73" s="1" t="s">
        <v>1637</v>
      </c>
      <c r="F73" s="1" t="s">
        <v>366</v>
      </c>
      <c r="G73" s="1" t="s">
        <v>155</v>
      </c>
      <c r="H73" s="1" t="s">
        <v>38</v>
      </c>
      <c r="I73" s="1" t="s">
        <v>39</v>
      </c>
      <c r="J73" s="1" t="s">
        <v>40</v>
      </c>
      <c r="K73" s="1" t="s">
        <v>64</v>
      </c>
      <c r="L73" s="1">
        <v>6</v>
      </c>
      <c r="M73" s="1">
        <v>4</v>
      </c>
      <c r="N73" s="1" t="s">
        <v>779</v>
      </c>
      <c r="O73" s="1" t="s">
        <v>516</v>
      </c>
      <c r="P73" s="1" t="s">
        <v>780</v>
      </c>
      <c r="Q73" s="1" t="s">
        <v>781</v>
      </c>
      <c r="R73" s="1" t="s">
        <v>782</v>
      </c>
      <c r="S73" s="1" t="s">
        <v>779</v>
      </c>
      <c r="T73" s="1" t="s">
        <v>47</v>
      </c>
      <c r="V73" s="1" t="s">
        <v>366</v>
      </c>
      <c r="W73" s="1" t="s">
        <v>783</v>
      </c>
      <c r="X73" s="1" t="s">
        <v>50</v>
      </c>
      <c r="Y73" s="1" t="s">
        <v>114</v>
      </c>
      <c r="Z73" s="1" t="s">
        <v>775</v>
      </c>
      <c r="AA73" s="1" t="s">
        <v>730</v>
      </c>
      <c r="AC73" s="1" t="s">
        <v>54</v>
      </c>
      <c r="AD73" s="1" t="s">
        <v>55</v>
      </c>
      <c r="AF73" s="1" t="s">
        <v>56</v>
      </c>
      <c r="AG73" s="1" t="s">
        <v>57</v>
      </c>
      <c r="AJ73" s="1" t="s">
        <v>58</v>
      </c>
      <c r="AK73" s="1" t="s">
        <v>76</v>
      </c>
      <c r="AL73" s="1" t="s">
        <v>784</v>
      </c>
      <c r="AM73" s="1" t="s">
        <v>777</v>
      </c>
    </row>
    <row r="74" spans="1:39" x14ac:dyDescent="0.3">
      <c r="A74" s="1" t="str">
        <f>HYPERLINK("https://hsdes.intel.com/resource/14013183460","14013183460")</f>
        <v>14013183460</v>
      </c>
      <c r="B74" s="1" t="s">
        <v>785</v>
      </c>
      <c r="C74" s="1" t="s">
        <v>1637</v>
      </c>
      <c r="F74" s="1" t="s">
        <v>366</v>
      </c>
      <c r="G74" s="1" t="s">
        <v>549</v>
      </c>
      <c r="H74" s="1" t="s">
        <v>38</v>
      </c>
      <c r="I74" s="1" t="s">
        <v>39</v>
      </c>
      <c r="J74" s="1" t="s">
        <v>40</v>
      </c>
      <c r="K74" s="1" t="s">
        <v>64</v>
      </c>
      <c r="L74" s="1">
        <v>8</v>
      </c>
      <c r="M74" s="1">
        <v>6</v>
      </c>
      <c r="N74" s="1" t="s">
        <v>786</v>
      </c>
      <c r="O74" s="1" t="s">
        <v>516</v>
      </c>
      <c r="P74" s="1" t="s">
        <v>787</v>
      </c>
      <c r="Q74" s="1" t="s">
        <v>788</v>
      </c>
      <c r="R74" s="1" t="s">
        <v>789</v>
      </c>
      <c r="S74" s="1" t="s">
        <v>786</v>
      </c>
      <c r="T74" s="1" t="s">
        <v>47</v>
      </c>
      <c r="V74" s="1" t="s">
        <v>366</v>
      </c>
      <c r="W74" s="1" t="s">
        <v>790</v>
      </c>
      <c r="X74" s="1" t="s">
        <v>50</v>
      </c>
      <c r="Y74" s="1" t="s">
        <v>114</v>
      </c>
      <c r="Z74" s="1" t="s">
        <v>286</v>
      </c>
      <c r="AA74" s="1" t="s">
        <v>791</v>
      </c>
      <c r="AC74" s="1" t="s">
        <v>54</v>
      </c>
      <c r="AD74" s="1" t="s">
        <v>55</v>
      </c>
      <c r="AF74" s="1" t="s">
        <v>56</v>
      </c>
      <c r="AG74" s="1" t="s">
        <v>57</v>
      </c>
      <c r="AJ74" s="1" t="s">
        <v>58</v>
      </c>
      <c r="AK74" s="1" t="s">
        <v>76</v>
      </c>
      <c r="AL74" s="1" t="s">
        <v>792</v>
      </c>
      <c r="AM74" s="1" t="s">
        <v>793</v>
      </c>
    </row>
    <row r="75" spans="1:39" x14ac:dyDescent="0.3">
      <c r="A75" s="1" t="str">
        <f>HYPERLINK("https://hsdes.intel.com/resource/14013183771","14013183771")</f>
        <v>14013183771</v>
      </c>
      <c r="B75" s="1" t="s">
        <v>794</v>
      </c>
      <c r="C75" s="1" t="s">
        <v>1637</v>
      </c>
      <c r="F75" s="1" t="s">
        <v>366</v>
      </c>
      <c r="G75" s="1" t="s">
        <v>176</v>
      </c>
      <c r="H75" s="1" t="s">
        <v>38</v>
      </c>
      <c r="I75" s="1" t="s">
        <v>39</v>
      </c>
      <c r="J75" s="1" t="s">
        <v>40</v>
      </c>
      <c r="K75" s="1" t="s">
        <v>64</v>
      </c>
      <c r="L75" s="1">
        <v>10</v>
      </c>
      <c r="M75" s="1">
        <v>8</v>
      </c>
      <c r="N75" s="1" t="s">
        <v>795</v>
      </c>
      <c r="O75" s="1" t="s">
        <v>516</v>
      </c>
      <c r="P75" s="1" t="s">
        <v>796</v>
      </c>
      <c r="Q75" s="1" t="s">
        <v>797</v>
      </c>
      <c r="R75" s="1" t="s">
        <v>798</v>
      </c>
      <c r="S75" s="1" t="s">
        <v>795</v>
      </c>
      <c r="T75" s="1" t="s">
        <v>70</v>
      </c>
      <c r="V75" s="1" t="s">
        <v>366</v>
      </c>
      <c r="W75" s="1" t="s">
        <v>799</v>
      </c>
      <c r="X75" s="1" t="s">
        <v>50</v>
      </c>
      <c r="Y75" s="1" t="s">
        <v>51</v>
      </c>
      <c r="Z75" s="1" t="s">
        <v>800</v>
      </c>
      <c r="AA75" s="1" t="s">
        <v>766</v>
      </c>
      <c r="AC75" s="1" t="s">
        <v>54</v>
      </c>
      <c r="AD75" s="1" t="s">
        <v>103</v>
      </c>
      <c r="AF75" s="1" t="s">
        <v>56</v>
      </c>
      <c r="AG75" s="1" t="s">
        <v>75</v>
      </c>
      <c r="AJ75" s="1" t="s">
        <v>58</v>
      </c>
      <c r="AK75" s="1" t="s">
        <v>76</v>
      </c>
      <c r="AL75" s="1" t="s">
        <v>801</v>
      </c>
      <c r="AM75" s="1" t="s">
        <v>802</v>
      </c>
    </row>
    <row r="76" spans="1:39" x14ac:dyDescent="0.3">
      <c r="A76" s="1" t="str">
        <f>HYPERLINK("https://hsdes.intel.com/resource/14013184164","14013184164")</f>
        <v>14013184164</v>
      </c>
      <c r="B76" s="1" t="s">
        <v>803</v>
      </c>
      <c r="C76" s="1" t="s">
        <v>1637</v>
      </c>
      <c r="F76" s="1" t="s">
        <v>175</v>
      </c>
      <c r="G76" s="1" t="s">
        <v>176</v>
      </c>
      <c r="H76" s="1" t="s">
        <v>38</v>
      </c>
      <c r="I76" s="1" t="s">
        <v>39</v>
      </c>
      <c r="J76" s="1" t="s">
        <v>40</v>
      </c>
      <c r="K76" s="1" t="s">
        <v>804</v>
      </c>
      <c r="L76" s="1">
        <v>5</v>
      </c>
      <c r="M76" s="1">
        <v>3</v>
      </c>
      <c r="N76" s="1" t="s">
        <v>805</v>
      </c>
      <c r="O76" s="1" t="s">
        <v>179</v>
      </c>
      <c r="P76" s="1" t="s">
        <v>806</v>
      </c>
      <c r="Q76" s="1" t="s">
        <v>181</v>
      </c>
      <c r="R76" s="1" t="s">
        <v>807</v>
      </c>
      <c r="S76" s="1" t="s">
        <v>805</v>
      </c>
      <c r="T76" s="1" t="s">
        <v>47</v>
      </c>
      <c r="U76" s="1" t="s">
        <v>183</v>
      </c>
      <c r="V76" s="1" t="s">
        <v>184</v>
      </c>
      <c r="W76" s="1" t="s">
        <v>808</v>
      </c>
      <c r="X76" s="1" t="s">
        <v>50</v>
      </c>
      <c r="Y76" s="1" t="s">
        <v>51</v>
      </c>
      <c r="Z76" s="1" t="s">
        <v>809</v>
      </c>
      <c r="AA76" s="1" t="s">
        <v>810</v>
      </c>
      <c r="AC76" s="1" t="s">
        <v>54</v>
      </c>
      <c r="AD76" s="1" t="s">
        <v>55</v>
      </c>
      <c r="AF76" s="1" t="s">
        <v>56</v>
      </c>
      <c r="AG76" s="1" t="s">
        <v>75</v>
      </c>
      <c r="AJ76" s="1" t="s">
        <v>58</v>
      </c>
      <c r="AK76" s="1" t="s">
        <v>76</v>
      </c>
      <c r="AL76" s="1" t="s">
        <v>811</v>
      </c>
      <c r="AM76" s="1" t="s">
        <v>812</v>
      </c>
    </row>
    <row r="77" spans="1:39" x14ac:dyDescent="0.3">
      <c r="A77" s="1" t="str">
        <f>HYPERLINK("https://hsdes.intel.com/resource/14013184167","14013184167")</f>
        <v>14013184167</v>
      </c>
      <c r="B77" s="1" t="s">
        <v>813</v>
      </c>
      <c r="C77" s="1" t="s">
        <v>1637</v>
      </c>
      <c r="F77" s="1" t="s">
        <v>175</v>
      </c>
      <c r="G77" s="1" t="s">
        <v>176</v>
      </c>
      <c r="H77" s="1" t="s">
        <v>38</v>
      </c>
      <c r="I77" s="1" t="s">
        <v>39</v>
      </c>
      <c r="J77" s="1" t="s">
        <v>40</v>
      </c>
      <c r="K77" s="1" t="s">
        <v>804</v>
      </c>
      <c r="L77" s="1">
        <v>5</v>
      </c>
      <c r="M77" s="1">
        <v>4</v>
      </c>
      <c r="N77" s="1" t="s">
        <v>814</v>
      </c>
      <c r="O77" s="1" t="s">
        <v>179</v>
      </c>
      <c r="P77" s="1" t="s">
        <v>815</v>
      </c>
      <c r="Q77" s="1" t="s">
        <v>181</v>
      </c>
      <c r="R77" s="1" t="s">
        <v>816</v>
      </c>
      <c r="S77" s="1" t="s">
        <v>814</v>
      </c>
      <c r="T77" s="1" t="s">
        <v>47</v>
      </c>
      <c r="U77" s="1" t="s">
        <v>183</v>
      </c>
      <c r="V77" s="1" t="s">
        <v>184</v>
      </c>
      <c r="W77" s="1" t="s">
        <v>817</v>
      </c>
      <c r="X77" s="1" t="s">
        <v>50</v>
      </c>
      <c r="Y77" s="1" t="s">
        <v>51</v>
      </c>
      <c r="Z77" s="1" t="s">
        <v>818</v>
      </c>
      <c r="AA77" s="1" t="s">
        <v>819</v>
      </c>
      <c r="AC77" s="1" t="s">
        <v>54</v>
      </c>
      <c r="AD77" s="1" t="s">
        <v>103</v>
      </c>
      <c r="AF77" s="1" t="s">
        <v>56</v>
      </c>
      <c r="AG77" s="1" t="s">
        <v>75</v>
      </c>
      <c r="AJ77" s="1" t="s">
        <v>58</v>
      </c>
      <c r="AK77" s="1" t="s">
        <v>76</v>
      </c>
      <c r="AL77" s="1" t="s">
        <v>820</v>
      </c>
      <c r="AM77" s="1" t="s">
        <v>821</v>
      </c>
    </row>
    <row r="78" spans="1:39" x14ac:dyDescent="0.3">
      <c r="A78" s="1" t="str">
        <f>HYPERLINK("https://hsdes.intel.com/resource/14013184473","14013184473")</f>
        <v>14013184473</v>
      </c>
      <c r="B78" s="1" t="s">
        <v>822</v>
      </c>
      <c r="C78" s="1" t="s">
        <v>1637</v>
      </c>
      <c r="F78" s="1" t="s">
        <v>131</v>
      </c>
      <c r="G78" s="1" t="s">
        <v>176</v>
      </c>
      <c r="H78" s="1" t="s">
        <v>38</v>
      </c>
      <c r="I78" s="1" t="s">
        <v>39</v>
      </c>
      <c r="J78" s="1" t="s">
        <v>40</v>
      </c>
      <c r="K78" s="1" t="s">
        <v>538</v>
      </c>
      <c r="L78" s="1">
        <v>8</v>
      </c>
      <c r="M78" s="1">
        <v>6</v>
      </c>
      <c r="N78" s="1" t="s">
        <v>823</v>
      </c>
      <c r="O78" s="1" t="s">
        <v>133</v>
      </c>
      <c r="P78" s="1" t="s">
        <v>824</v>
      </c>
      <c r="Q78" s="1" t="s">
        <v>825</v>
      </c>
      <c r="R78" s="1" t="s">
        <v>826</v>
      </c>
      <c r="S78" s="1" t="s">
        <v>823</v>
      </c>
      <c r="T78" s="1" t="s">
        <v>70</v>
      </c>
      <c r="U78" s="1" t="s">
        <v>137</v>
      </c>
      <c r="V78" s="1" t="s">
        <v>138</v>
      </c>
      <c r="W78" s="1" t="s">
        <v>827</v>
      </c>
      <c r="X78" s="1" t="s">
        <v>50</v>
      </c>
      <c r="Y78" s="1" t="s">
        <v>114</v>
      </c>
      <c r="Z78" s="1" t="s">
        <v>828</v>
      </c>
      <c r="AA78" s="1" t="s">
        <v>829</v>
      </c>
      <c r="AC78" s="1" t="s">
        <v>54</v>
      </c>
      <c r="AD78" s="1" t="s">
        <v>55</v>
      </c>
      <c r="AF78" s="1" t="s">
        <v>56</v>
      </c>
      <c r="AG78" s="1" t="s">
        <v>75</v>
      </c>
      <c r="AJ78" s="1" t="s">
        <v>58</v>
      </c>
      <c r="AK78" s="1" t="s">
        <v>76</v>
      </c>
      <c r="AL78" s="1" t="s">
        <v>830</v>
      </c>
      <c r="AM78" s="1" t="s">
        <v>831</v>
      </c>
    </row>
    <row r="79" spans="1:39" x14ac:dyDescent="0.3">
      <c r="A79" s="1" t="str">
        <f>HYPERLINK("https://hsdes.intel.com/resource/14013184477","14013184477")</f>
        <v>14013184477</v>
      </c>
      <c r="B79" s="1" t="s">
        <v>832</v>
      </c>
      <c r="C79" s="1" t="s">
        <v>1637</v>
      </c>
      <c r="F79" s="1" t="s">
        <v>79</v>
      </c>
      <c r="G79" s="1" t="s">
        <v>549</v>
      </c>
      <c r="H79" s="1" t="s">
        <v>38</v>
      </c>
      <c r="I79" s="1" t="s">
        <v>120</v>
      </c>
      <c r="J79" s="1" t="s">
        <v>40</v>
      </c>
      <c r="K79" s="1" t="s">
        <v>80</v>
      </c>
      <c r="L79" s="1">
        <v>20</v>
      </c>
      <c r="M79" s="1">
        <v>15</v>
      </c>
      <c r="N79" s="1" t="s">
        <v>833</v>
      </c>
      <c r="O79" s="1" t="s">
        <v>81</v>
      </c>
      <c r="P79" s="1" t="s">
        <v>834</v>
      </c>
      <c r="Q79" s="1" t="s">
        <v>835</v>
      </c>
      <c r="R79" s="1" t="s">
        <v>836</v>
      </c>
      <c r="S79" s="1" t="s">
        <v>833</v>
      </c>
      <c r="T79" s="1" t="s">
        <v>47</v>
      </c>
      <c r="V79" s="1" t="s">
        <v>82</v>
      </c>
      <c r="W79" s="1" t="s">
        <v>837</v>
      </c>
      <c r="X79" s="1" t="s">
        <v>50</v>
      </c>
      <c r="Y79" s="1" t="s">
        <v>114</v>
      </c>
      <c r="Z79" s="1" t="s">
        <v>126</v>
      </c>
      <c r="AA79" s="1" t="s">
        <v>127</v>
      </c>
      <c r="AC79" s="1" t="s">
        <v>54</v>
      </c>
      <c r="AD79" s="1" t="s">
        <v>55</v>
      </c>
      <c r="AF79" s="1" t="s">
        <v>83</v>
      </c>
      <c r="AG79" s="1" t="s">
        <v>57</v>
      </c>
      <c r="AJ79" s="1" t="s">
        <v>58</v>
      </c>
      <c r="AK79" s="1" t="s">
        <v>76</v>
      </c>
      <c r="AL79" s="1" t="s">
        <v>838</v>
      </c>
      <c r="AM79" s="1" t="s">
        <v>839</v>
      </c>
    </row>
    <row r="80" spans="1:39" x14ac:dyDescent="0.3">
      <c r="A80" s="1" t="str">
        <f>HYPERLINK("https://hsdes.intel.com/resource/14013184512","14013184512")</f>
        <v>14013184512</v>
      </c>
      <c r="B80" s="1" t="s">
        <v>840</v>
      </c>
      <c r="C80" s="1" t="s">
        <v>1637</v>
      </c>
      <c r="F80" s="1" t="s">
        <v>79</v>
      </c>
      <c r="G80" s="1" t="s">
        <v>549</v>
      </c>
      <c r="H80" s="1" t="s">
        <v>38</v>
      </c>
      <c r="I80" s="1" t="s">
        <v>120</v>
      </c>
      <c r="J80" s="1" t="s">
        <v>40</v>
      </c>
      <c r="K80" s="1" t="s">
        <v>80</v>
      </c>
      <c r="L80" s="1">
        <v>20</v>
      </c>
      <c r="M80" s="1">
        <v>15</v>
      </c>
      <c r="N80" s="1" t="s">
        <v>841</v>
      </c>
      <c r="O80" s="1" t="s">
        <v>81</v>
      </c>
      <c r="P80" s="1" t="s">
        <v>842</v>
      </c>
      <c r="Q80" s="1" t="s">
        <v>843</v>
      </c>
      <c r="R80" s="1" t="s">
        <v>844</v>
      </c>
      <c r="S80" s="1" t="s">
        <v>841</v>
      </c>
      <c r="T80" s="1" t="s">
        <v>47</v>
      </c>
      <c r="V80" s="1" t="s">
        <v>82</v>
      </c>
      <c r="W80" s="1" t="s">
        <v>845</v>
      </c>
      <c r="X80" s="1" t="s">
        <v>50</v>
      </c>
      <c r="Y80" s="1" t="s">
        <v>51</v>
      </c>
      <c r="Z80" s="1" t="s">
        <v>846</v>
      </c>
      <c r="AA80" s="1" t="s">
        <v>127</v>
      </c>
      <c r="AC80" s="1" t="s">
        <v>54</v>
      </c>
      <c r="AD80" s="1" t="s">
        <v>55</v>
      </c>
      <c r="AF80" s="1" t="s">
        <v>83</v>
      </c>
      <c r="AG80" s="1" t="s">
        <v>75</v>
      </c>
      <c r="AJ80" s="1" t="s">
        <v>58</v>
      </c>
      <c r="AK80" s="1" t="s">
        <v>76</v>
      </c>
      <c r="AL80" s="1" t="s">
        <v>847</v>
      </c>
      <c r="AM80" s="1" t="s">
        <v>848</v>
      </c>
    </row>
    <row r="81" spans="1:39" x14ac:dyDescent="0.3">
      <c r="A81" s="1" t="str">
        <f>HYPERLINK("https://hsdes.intel.com/resource/14013184525","14013184525")</f>
        <v>14013184525</v>
      </c>
      <c r="B81" s="1" t="s">
        <v>849</v>
      </c>
      <c r="C81" s="1" t="s">
        <v>1637</v>
      </c>
      <c r="F81" s="1" t="s">
        <v>36</v>
      </c>
      <c r="G81" s="1" t="s">
        <v>63</v>
      </c>
      <c r="H81" s="1" t="s">
        <v>38</v>
      </c>
      <c r="I81" s="1" t="s">
        <v>432</v>
      </c>
      <c r="J81" s="1" t="s">
        <v>40</v>
      </c>
      <c r="K81" s="1" t="s">
        <v>108</v>
      </c>
      <c r="L81" s="1">
        <v>10</v>
      </c>
      <c r="M81" s="1">
        <v>8</v>
      </c>
      <c r="N81" s="1" t="s">
        <v>850</v>
      </c>
      <c r="O81" s="1" t="s">
        <v>43</v>
      </c>
      <c r="P81" s="1" t="s">
        <v>851</v>
      </c>
      <c r="Q81" s="1" t="s">
        <v>852</v>
      </c>
      <c r="R81" s="1" t="s">
        <v>853</v>
      </c>
      <c r="S81" s="1" t="s">
        <v>850</v>
      </c>
      <c r="T81" s="1" t="s">
        <v>47</v>
      </c>
      <c r="V81" s="1" t="s">
        <v>48</v>
      </c>
      <c r="W81" s="1" t="s">
        <v>854</v>
      </c>
      <c r="X81" s="1" t="s">
        <v>50</v>
      </c>
      <c r="Y81" s="1" t="s">
        <v>51</v>
      </c>
      <c r="Z81" s="1" t="s">
        <v>855</v>
      </c>
      <c r="AA81" s="1" t="s">
        <v>433</v>
      </c>
      <c r="AC81" s="1" t="s">
        <v>54</v>
      </c>
      <c r="AD81" s="1" t="s">
        <v>55</v>
      </c>
      <c r="AF81" s="1" t="s">
        <v>56</v>
      </c>
      <c r="AG81" s="1" t="s">
        <v>75</v>
      </c>
      <c r="AJ81" s="1" t="s">
        <v>58</v>
      </c>
      <c r="AK81" s="1" t="s">
        <v>59</v>
      </c>
      <c r="AL81" s="1" t="s">
        <v>856</v>
      </c>
      <c r="AM81" s="1" t="s">
        <v>857</v>
      </c>
    </row>
    <row r="82" spans="1:39" x14ac:dyDescent="0.3">
      <c r="A82" s="1" t="str">
        <f>HYPERLINK("https://hsdes.intel.com/resource/14013184599","14013184599")</f>
        <v>14013184599</v>
      </c>
      <c r="B82" s="1" t="s">
        <v>858</v>
      </c>
      <c r="C82" s="1" t="s">
        <v>1637</v>
      </c>
      <c r="F82" s="1" t="s">
        <v>36</v>
      </c>
      <c r="G82" s="1" t="s">
        <v>63</v>
      </c>
      <c r="H82" s="1" t="s">
        <v>38</v>
      </c>
      <c r="I82" s="1" t="s">
        <v>39</v>
      </c>
      <c r="J82" s="1" t="s">
        <v>40</v>
      </c>
      <c r="K82" s="1" t="s">
        <v>108</v>
      </c>
      <c r="L82" s="1">
        <v>15</v>
      </c>
      <c r="M82" s="1">
        <v>10</v>
      </c>
      <c r="N82" s="1" t="s">
        <v>859</v>
      </c>
      <c r="O82" s="1" t="s">
        <v>43</v>
      </c>
      <c r="P82" s="1" t="s">
        <v>860</v>
      </c>
      <c r="Q82" s="1" t="s">
        <v>45</v>
      </c>
      <c r="R82" s="1" t="s">
        <v>861</v>
      </c>
      <c r="S82" s="1" t="s">
        <v>859</v>
      </c>
      <c r="T82" s="1" t="s">
        <v>47</v>
      </c>
      <c r="V82" s="1" t="s">
        <v>48</v>
      </c>
      <c r="W82" s="1" t="s">
        <v>862</v>
      </c>
      <c r="X82" s="1" t="s">
        <v>50</v>
      </c>
      <c r="Y82" s="1" t="s">
        <v>51</v>
      </c>
      <c r="Z82" s="1" t="s">
        <v>863</v>
      </c>
      <c r="AA82" s="1" t="s">
        <v>53</v>
      </c>
      <c r="AC82" s="1" t="s">
        <v>54</v>
      </c>
      <c r="AD82" s="1" t="s">
        <v>55</v>
      </c>
      <c r="AF82" s="1" t="s">
        <v>56</v>
      </c>
      <c r="AG82" s="1" t="s">
        <v>229</v>
      </c>
      <c r="AJ82" s="1" t="s">
        <v>58</v>
      </c>
      <c r="AK82" s="1" t="s">
        <v>76</v>
      </c>
      <c r="AL82" s="1" t="s">
        <v>864</v>
      </c>
      <c r="AM82" s="1" t="s">
        <v>865</v>
      </c>
    </row>
    <row r="83" spans="1:39" x14ac:dyDescent="0.3">
      <c r="A83" s="1" t="str">
        <f>HYPERLINK("https://hsdes.intel.com/resource/14013184603","14013184603")</f>
        <v>14013184603</v>
      </c>
      <c r="B83" s="1" t="s">
        <v>866</v>
      </c>
      <c r="C83" s="1" t="s">
        <v>1637</v>
      </c>
      <c r="F83" s="1" t="s">
        <v>36</v>
      </c>
      <c r="G83" s="1" t="s">
        <v>37</v>
      </c>
      <c r="H83" s="1" t="s">
        <v>38</v>
      </c>
      <c r="I83" s="1" t="s">
        <v>39</v>
      </c>
      <c r="J83" s="1" t="s">
        <v>40</v>
      </c>
      <c r="K83" s="1" t="s">
        <v>108</v>
      </c>
      <c r="L83" s="1">
        <v>5</v>
      </c>
      <c r="M83" s="1">
        <v>3</v>
      </c>
      <c r="N83" s="1" t="s">
        <v>867</v>
      </c>
      <c r="O83" s="1" t="s">
        <v>146</v>
      </c>
      <c r="P83" s="1" t="s">
        <v>868</v>
      </c>
      <c r="Q83" s="1" t="s">
        <v>45</v>
      </c>
      <c r="R83" s="1" t="s">
        <v>869</v>
      </c>
      <c r="S83" s="1" t="s">
        <v>867</v>
      </c>
      <c r="T83" s="1" t="s">
        <v>47</v>
      </c>
      <c r="V83" s="1" t="s">
        <v>48</v>
      </c>
      <c r="W83" s="1" t="s">
        <v>870</v>
      </c>
      <c r="X83" s="1" t="s">
        <v>50</v>
      </c>
      <c r="Y83" s="1" t="s">
        <v>51</v>
      </c>
      <c r="Z83" s="1" t="s">
        <v>705</v>
      </c>
      <c r="AA83" s="1" t="s">
        <v>53</v>
      </c>
      <c r="AC83" s="1" t="s">
        <v>54</v>
      </c>
      <c r="AD83" s="1" t="s">
        <v>55</v>
      </c>
      <c r="AF83" s="1" t="s">
        <v>56</v>
      </c>
      <c r="AG83" s="1" t="s">
        <v>75</v>
      </c>
      <c r="AJ83" s="1" t="s">
        <v>58</v>
      </c>
      <c r="AK83" s="1" t="s">
        <v>76</v>
      </c>
      <c r="AL83" s="1" t="s">
        <v>871</v>
      </c>
      <c r="AM83" s="1" t="s">
        <v>872</v>
      </c>
    </row>
    <row r="84" spans="1:39" x14ac:dyDescent="0.3">
      <c r="A84" s="1" t="str">
        <f>HYPERLINK("https://hsdes.intel.com/resource/14013184642","14013184642")</f>
        <v>14013184642</v>
      </c>
      <c r="B84" s="1" t="s">
        <v>873</v>
      </c>
      <c r="C84" s="1" t="s">
        <v>1637</v>
      </c>
      <c r="F84" s="1" t="s">
        <v>36</v>
      </c>
      <c r="G84" s="1" t="s">
        <v>155</v>
      </c>
      <c r="H84" s="1" t="s">
        <v>38</v>
      </c>
      <c r="I84" s="1" t="s">
        <v>39</v>
      </c>
      <c r="J84" s="1" t="s">
        <v>40</v>
      </c>
      <c r="K84" s="1" t="s">
        <v>108</v>
      </c>
      <c r="L84" s="1">
        <v>10</v>
      </c>
      <c r="M84" s="1">
        <v>3</v>
      </c>
      <c r="N84" s="1" t="s">
        <v>874</v>
      </c>
      <c r="O84" s="1" t="s">
        <v>146</v>
      </c>
      <c r="P84" s="1" t="s">
        <v>875</v>
      </c>
      <c r="Q84" s="1" t="s">
        <v>876</v>
      </c>
      <c r="R84" s="1" t="s">
        <v>877</v>
      </c>
      <c r="S84" s="1" t="s">
        <v>874</v>
      </c>
      <c r="T84" s="1" t="s">
        <v>47</v>
      </c>
      <c r="V84" s="1" t="s">
        <v>48</v>
      </c>
      <c r="W84" s="1" t="s">
        <v>878</v>
      </c>
      <c r="X84" s="1" t="s">
        <v>50</v>
      </c>
      <c r="Y84" s="1" t="s">
        <v>51</v>
      </c>
      <c r="Z84" s="1" t="s">
        <v>879</v>
      </c>
      <c r="AA84" s="1" t="s">
        <v>53</v>
      </c>
      <c r="AC84" s="1" t="s">
        <v>54</v>
      </c>
      <c r="AD84" s="1" t="s">
        <v>55</v>
      </c>
      <c r="AF84" s="1" t="s">
        <v>56</v>
      </c>
      <c r="AG84" s="1" t="s">
        <v>229</v>
      </c>
      <c r="AJ84" s="1" t="s">
        <v>58</v>
      </c>
      <c r="AK84" s="1" t="s">
        <v>76</v>
      </c>
      <c r="AL84" s="1" t="s">
        <v>880</v>
      </c>
      <c r="AM84" s="1" t="s">
        <v>881</v>
      </c>
    </row>
    <row r="85" spans="1:39" x14ac:dyDescent="0.3">
      <c r="A85" s="1" t="str">
        <f>HYPERLINK("https://hsdes.intel.com/resource/14013184823","14013184823")</f>
        <v>14013184823</v>
      </c>
      <c r="B85" s="1" t="s">
        <v>882</v>
      </c>
      <c r="C85" s="1" t="s">
        <v>1637</v>
      </c>
      <c r="F85" s="1" t="s">
        <v>36</v>
      </c>
      <c r="G85" s="1" t="s">
        <v>63</v>
      </c>
      <c r="H85" s="1" t="s">
        <v>38</v>
      </c>
      <c r="I85" s="1" t="s">
        <v>39</v>
      </c>
      <c r="J85" s="1" t="s">
        <v>40</v>
      </c>
      <c r="K85" s="1" t="s">
        <v>108</v>
      </c>
      <c r="L85" s="1">
        <v>5</v>
      </c>
      <c r="M85" s="1">
        <v>3</v>
      </c>
      <c r="N85" s="1" t="s">
        <v>883</v>
      </c>
      <c r="O85" s="1" t="s">
        <v>146</v>
      </c>
      <c r="P85" s="1" t="s">
        <v>884</v>
      </c>
      <c r="Q85" s="1" t="s">
        <v>45</v>
      </c>
      <c r="R85" s="1" t="s">
        <v>885</v>
      </c>
      <c r="S85" s="1" t="s">
        <v>883</v>
      </c>
      <c r="T85" s="1" t="s">
        <v>47</v>
      </c>
      <c r="V85" s="1" t="s">
        <v>48</v>
      </c>
      <c r="W85" s="1" t="s">
        <v>886</v>
      </c>
      <c r="X85" s="1" t="s">
        <v>50</v>
      </c>
      <c r="Y85" s="1" t="s">
        <v>51</v>
      </c>
      <c r="Z85" s="1" t="s">
        <v>887</v>
      </c>
      <c r="AA85" s="1" t="s">
        <v>888</v>
      </c>
      <c r="AC85" s="1" t="s">
        <v>54</v>
      </c>
      <c r="AD85" s="1" t="s">
        <v>103</v>
      </c>
      <c r="AF85" s="1" t="s">
        <v>56</v>
      </c>
      <c r="AG85" s="1" t="s">
        <v>75</v>
      </c>
      <c r="AJ85" s="1" t="s">
        <v>58</v>
      </c>
      <c r="AK85" s="1" t="s">
        <v>76</v>
      </c>
      <c r="AL85" s="1" t="s">
        <v>889</v>
      </c>
      <c r="AM85" s="1" t="s">
        <v>890</v>
      </c>
    </row>
    <row r="86" spans="1:39" x14ac:dyDescent="0.3">
      <c r="A86" s="1" t="str">
        <f>HYPERLINK("https://hsdes.intel.com/resource/14013184829","14013184829")</f>
        <v>14013184829</v>
      </c>
      <c r="B86" s="1" t="s">
        <v>891</v>
      </c>
      <c r="C86" s="1" t="s">
        <v>1637</v>
      </c>
      <c r="F86" s="1" t="s">
        <v>36</v>
      </c>
      <c r="G86" s="1" t="s">
        <v>892</v>
      </c>
      <c r="H86" s="1" t="s">
        <v>38</v>
      </c>
      <c r="I86" s="1" t="s">
        <v>39</v>
      </c>
      <c r="J86" s="1" t="s">
        <v>40</v>
      </c>
      <c r="K86" s="1" t="s">
        <v>41</v>
      </c>
      <c r="L86" s="1">
        <v>6</v>
      </c>
      <c r="M86" s="1">
        <v>4</v>
      </c>
      <c r="N86" s="1" t="s">
        <v>893</v>
      </c>
      <c r="O86" s="1" t="s">
        <v>146</v>
      </c>
      <c r="P86" s="1" t="s">
        <v>894</v>
      </c>
      <c r="Q86" s="1" t="s">
        <v>895</v>
      </c>
      <c r="R86" s="1" t="s">
        <v>896</v>
      </c>
      <c r="S86" s="1" t="s">
        <v>893</v>
      </c>
      <c r="T86" s="1" t="s">
        <v>47</v>
      </c>
      <c r="V86" s="1" t="s">
        <v>48</v>
      </c>
      <c r="W86" s="1" t="s">
        <v>897</v>
      </c>
      <c r="X86" s="1" t="s">
        <v>50</v>
      </c>
      <c r="Y86" s="1" t="s">
        <v>51</v>
      </c>
      <c r="Z86" s="1" t="s">
        <v>898</v>
      </c>
      <c r="AA86" s="1" t="s">
        <v>53</v>
      </c>
      <c r="AC86" s="1" t="s">
        <v>54</v>
      </c>
      <c r="AD86" s="1" t="s">
        <v>55</v>
      </c>
      <c r="AF86" s="1" t="s">
        <v>56</v>
      </c>
      <c r="AG86" s="1" t="s">
        <v>57</v>
      </c>
      <c r="AJ86" s="1" t="s">
        <v>58</v>
      </c>
      <c r="AK86" s="1" t="s">
        <v>76</v>
      </c>
      <c r="AL86" s="1" t="s">
        <v>899</v>
      </c>
      <c r="AM86" s="1" t="s">
        <v>900</v>
      </c>
    </row>
    <row r="87" spans="1:39" x14ac:dyDescent="0.3">
      <c r="A87" s="1" t="str">
        <f>HYPERLINK("https://hsdes.intel.com/resource/14013184835","14013184835")</f>
        <v>14013184835</v>
      </c>
      <c r="B87" s="1" t="s">
        <v>901</v>
      </c>
      <c r="C87" s="1" t="s">
        <v>1637</v>
      </c>
      <c r="F87" s="1" t="s">
        <v>36</v>
      </c>
      <c r="G87" s="1" t="s">
        <v>176</v>
      </c>
      <c r="H87" s="1" t="s">
        <v>38</v>
      </c>
      <c r="I87" s="1" t="s">
        <v>39</v>
      </c>
      <c r="J87" s="1" t="s">
        <v>40</v>
      </c>
      <c r="K87" s="1" t="s">
        <v>41</v>
      </c>
      <c r="L87" s="1">
        <v>6</v>
      </c>
      <c r="M87" s="1">
        <v>4</v>
      </c>
      <c r="N87" s="1" t="s">
        <v>902</v>
      </c>
      <c r="O87" s="1" t="s">
        <v>146</v>
      </c>
      <c r="P87" s="1" t="s">
        <v>903</v>
      </c>
      <c r="Q87" s="1" t="s">
        <v>904</v>
      </c>
      <c r="R87" s="1" t="s">
        <v>905</v>
      </c>
      <c r="S87" s="1" t="s">
        <v>902</v>
      </c>
      <c r="T87" s="1" t="s">
        <v>47</v>
      </c>
      <c r="V87" s="1" t="s">
        <v>48</v>
      </c>
      <c r="W87" s="1" t="s">
        <v>906</v>
      </c>
      <c r="X87" s="1" t="s">
        <v>50</v>
      </c>
      <c r="Y87" s="1" t="s">
        <v>51</v>
      </c>
      <c r="Z87" s="1" t="s">
        <v>907</v>
      </c>
      <c r="AA87" s="1" t="s">
        <v>908</v>
      </c>
      <c r="AC87" s="1" t="s">
        <v>54</v>
      </c>
      <c r="AD87" s="1" t="s">
        <v>55</v>
      </c>
      <c r="AF87" s="1" t="s">
        <v>56</v>
      </c>
      <c r="AG87" s="1" t="s">
        <v>75</v>
      </c>
      <c r="AJ87" s="1" t="s">
        <v>58</v>
      </c>
      <c r="AK87" s="1" t="s">
        <v>909</v>
      </c>
      <c r="AL87" s="1" t="s">
        <v>910</v>
      </c>
      <c r="AM87" s="1" t="s">
        <v>911</v>
      </c>
    </row>
    <row r="88" spans="1:39" x14ac:dyDescent="0.3">
      <c r="A88" s="1" t="str">
        <f>HYPERLINK("https://hsdes.intel.com/resource/14013185226","14013185226")</f>
        <v>14013185226</v>
      </c>
      <c r="B88" s="1" t="s">
        <v>912</v>
      </c>
      <c r="C88" s="1" t="s">
        <v>1637</v>
      </c>
      <c r="F88" s="1" t="s">
        <v>36</v>
      </c>
      <c r="G88" s="1" t="s">
        <v>63</v>
      </c>
      <c r="H88" s="1" t="s">
        <v>38</v>
      </c>
      <c r="I88" s="1" t="s">
        <v>39</v>
      </c>
      <c r="J88" s="1" t="s">
        <v>40</v>
      </c>
      <c r="K88" s="1" t="s">
        <v>144</v>
      </c>
      <c r="L88" s="1">
        <v>8</v>
      </c>
      <c r="M88" s="1">
        <v>6</v>
      </c>
      <c r="N88" s="1" t="s">
        <v>913</v>
      </c>
      <c r="O88" s="1" t="s">
        <v>43</v>
      </c>
      <c r="P88" s="1" t="s">
        <v>914</v>
      </c>
      <c r="Q88" s="1" t="s">
        <v>425</v>
      </c>
      <c r="R88" s="1" t="s">
        <v>915</v>
      </c>
      <c r="S88" s="1" t="s">
        <v>913</v>
      </c>
      <c r="T88" s="1" t="s">
        <v>47</v>
      </c>
      <c r="V88" s="1" t="s">
        <v>48</v>
      </c>
      <c r="W88" s="1" t="s">
        <v>916</v>
      </c>
      <c r="X88" s="1" t="s">
        <v>50</v>
      </c>
      <c r="Y88" s="1" t="s">
        <v>51</v>
      </c>
      <c r="Z88" s="1" t="s">
        <v>705</v>
      </c>
      <c r="AA88" s="1" t="s">
        <v>917</v>
      </c>
      <c r="AC88" s="1" t="s">
        <v>54</v>
      </c>
      <c r="AD88" s="1" t="s">
        <v>55</v>
      </c>
      <c r="AF88" s="1" t="s">
        <v>56</v>
      </c>
      <c r="AG88" s="1" t="s">
        <v>75</v>
      </c>
      <c r="AJ88" s="1" t="s">
        <v>58</v>
      </c>
      <c r="AK88" s="1" t="s">
        <v>76</v>
      </c>
      <c r="AL88" s="1" t="s">
        <v>918</v>
      </c>
      <c r="AM88" s="1" t="s">
        <v>919</v>
      </c>
    </row>
    <row r="89" spans="1:39" x14ac:dyDescent="0.3">
      <c r="A89" s="1" t="str">
        <f>HYPERLINK("https://hsdes.intel.com/resource/14013185278","14013185278")</f>
        <v>14013185278</v>
      </c>
      <c r="B89" s="1" t="s">
        <v>920</v>
      </c>
      <c r="C89" s="1" t="s">
        <v>1637</v>
      </c>
      <c r="F89" s="1" t="s">
        <v>175</v>
      </c>
      <c r="G89" s="1" t="s">
        <v>63</v>
      </c>
      <c r="H89" s="1" t="s">
        <v>38</v>
      </c>
      <c r="I89" s="1" t="s">
        <v>39</v>
      </c>
      <c r="J89" s="1" t="s">
        <v>40</v>
      </c>
      <c r="K89" s="1" t="s">
        <v>331</v>
      </c>
      <c r="L89" s="1">
        <v>25</v>
      </c>
      <c r="M89" s="1">
        <v>5</v>
      </c>
      <c r="N89" s="1" t="s">
        <v>921</v>
      </c>
      <c r="O89" s="1" t="s">
        <v>179</v>
      </c>
      <c r="P89" s="1" t="s">
        <v>922</v>
      </c>
      <c r="Q89" s="1" t="s">
        <v>425</v>
      </c>
      <c r="R89" s="1" t="s">
        <v>923</v>
      </c>
      <c r="S89" s="1" t="s">
        <v>921</v>
      </c>
      <c r="T89" s="1" t="s">
        <v>47</v>
      </c>
      <c r="U89" s="1" t="s">
        <v>183</v>
      </c>
      <c r="V89" s="1" t="s">
        <v>184</v>
      </c>
      <c r="W89" s="1" t="s">
        <v>924</v>
      </c>
      <c r="X89" s="1" t="s">
        <v>50</v>
      </c>
      <c r="Y89" s="1" t="s">
        <v>51</v>
      </c>
      <c r="Z89" s="1" t="s">
        <v>925</v>
      </c>
      <c r="AA89" s="1" t="s">
        <v>926</v>
      </c>
      <c r="AC89" s="1" t="s">
        <v>54</v>
      </c>
      <c r="AD89" s="1" t="s">
        <v>55</v>
      </c>
      <c r="AF89" s="1" t="s">
        <v>56</v>
      </c>
      <c r="AG89" s="1" t="s">
        <v>75</v>
      </c>
      <c r="AJ89" s="1" t="s">
        <v>58</v>
      </c>
      <c r="AK89" s="1" t="s">
        <v>76</v>
      </c>
      <c r="AL89" s="1" t="s">
        <v>927</v>
      </c>
      <c r="AM89" s="1" t="s">
        <v>928</v>
      </c>
    </row>
    <row r="90" spans="1:39" x14ac:dyDescent="0.3">
      <c r="A90" s="1" t="str">
        <f>HYPERLINK("https://hsdes.intel.com/resource/14013185356","14013185356")</f>
        <v>14013185356</v>
      </c>
      <c r="B90" s="1" t="s">
        <v>929</v>
      </c>
      <c r="C90" s="1" t="s">
        <v>1637</v>
      </c>
      <c r="F90" s="1" t="s">
        <v>131</v>
      </c>
      <c r="G90" s="1" t="s">
        <v>155</v>
      </c>
      <c r="H90" s="1" t="s">
        <v>38</v>
      </c>
      <c r="I90" s="1" t="s">
        <v>39</v>
      </c>
      <c r="J90" s="1" t="s">
        <v>40</v>
      </c>
      <c r="K90" s="1" t="s">
        <v>597</v>
      </c>
      <c r="L90" s="1">
        <v>7</v>
      </c>
      <c r="M90" s="1">
        <v>5</v>
      </c>
      <c r="N90" s="1" t="s">
        <v>930</v>
      </c>
      <c r="O90" s="1" t="s">
        <v>133</v>
      </c>
      <c r="P90" s="1" t="s">
        <v>931</v>
      </c>
      <c r="Q90" s="1" t="s">
        <v>932</v>
      </c>
      <c r="R90" s="1" t="s">
        <v>933</v>
      </c>
      <c r="S90" s="1" t="s">
        <v>930</v>
      </c>
      <c r="T90" s="1" t="s">
        <v>70</v>
      </c>
      <c r="U90" s="1" t="s">
        <v>137</v>
      </c>
      <c r="V90" s="1" t="s">
        <v>138</v>
      </c>
      <c r="W90" s="1" t="s">
        <v>934</v>
      </c>
      <c r="X90" s="1" t="s">
        <v>50</v>
      </c>
      <c r="Y90" s="1" t="s">
        <v>51</v>
      </c>
      <c r="Z90" s="1" t="s">
        <v>592</v>
      </c>
      <c r="AA90" s="1" t="s">
        <v>433</v>
      </c>
      <c r="AC90" s="1" t="s">
        <v>54</v>
      </c>
      <c r="AD90" s="1" t="s">
        <v>55</v>
      </c>
      <c r="AF90" s="1" t="s">
        <v>56</v>
      </c>
      <c r="AG90" s="1" t="s">
        <v>75</v>
      </c>
      <c r="AJ90" s="1" t="s">
        <v>58</v>
      </c>
      <c r="AK90" s="1" t="s">
        <v>309</v>
      </c>
      <c r="AL90" s="1" t="s">
        <v>935</v>
      </c>
      <c r="AM90" s="1" t="s">
        <v>936</v>
      </c>
    </row>
    <row r="91" spans="1:39" x14ac:dyDescent="0.3">
      <c r="A91" s="1" t="str">
        <f>HYPERLINK("https://hsdes.intel.com/resource/14013185378","14013185378")</f>
        <v>14013185378</v>
      </c>
      <c r="B91" s="1" t="s">
        <v>937</v>
      </c>
      <c r="C91" s="1" t="s">
        <v>1637</v>
      </c>
      <c r="F91" s="1" t="s">
        <v>366</v>
      </c>
      <c r="G91" s="1" t="s">
        <v>176</v>
      </c>
      <c r="H91" s="1" t="s">
        <v>38</v>
      </c>
      <c r="I91" s="1" t="s">
        <v>39</v>
      </c>
      <c r="J91" s="1" t="s">
        <v>40</v>
      </c>
      <c r="K91" s="1" t="s">
        <v>64</v>
      </c>
      <c r="L91" s="1">
        <v>10</v>
      </c>
      <c r="M91" s="1">
        <v>8</v>
      </c>
      <c r="N91" s="1" t="s">
        <v>938</v>
      </c>
      <c r="O91" s="1" t="s">
        <v>516</v>
      </c>
      <c r="P91" s="1" t="s">
        <v>939</v>
      </c>
      <c r="Q91" s="1" t="s">
        <v>940</v>
      </c>
      <c r="R91" s="1" t="s">
        <v>941</v>
      </c>
      <c r="S91" s="1" t="s">
        <v>938</v>
      </c>
      <c r="T91" s="1" t="s">
        <v>70</v>
      </c>
      <c r="V91" s="1" t="s">
        <v>366</v>
      </c>
      <c r="W91" s="1" t="s">
        <v>942</v>
      </c>
      <c r="X91" s="1" t="s">
        <v>50</v>
      </c>
      <c r="Y91" s="1" t="s">
        <v>51</v>
      </c>
      <c r="Z91" s="1" t="s">
        <v>943</v>
      </c>
      <c r="AA91" s="1" t="s">
        <v>944</v>
      </c>
      <c r="AC91" s="1" t="s">
        <v>54</v>
      </c>
      <c r="AD91" s="1" t="s">
        <v>55</v>
      </c>
      <c r="AF91" s="1" t="s">
        <v>56</v>
      </c>
      <c r="AG91" s="1" t="s">
        <v>75</v>
      </c>
      <c r="AJ91" s="1" t="s">
        <v>58</v>
      </c>
      <c r="AK91" s="1" t="s">
        <v>76</v>
      </c>
      <c r="AL91" s="1" t="s">
        <v>945</v>
      </c>
      <c r="AM91" s="1" t="s">
        <v>946</v>
      </c>
    </row>
    <row r="92" spans="1:39" x14ac:dyDescent="0.3">
      <c r="A92" s="1" t="str">
        <f>HYPERLINK("https://hsdes.intel.com/resource/14013185476","14013185476")</f>
        <v>14013185476</v>
      </c>
      <c r="B92" s="1" t="s">
        <v>947</v>
      </c>
      <c r="C92" s="1" t="s">
        <v>1637</v>
      </c>
      <c r="F92" s="1" t="s">
        <v>131</v>
      </c>
      <c r="G92" s="1" t="s">
        <v>155</v>
      </c>
      <c r="H92" s="1" t="s">
        <v>38</v>
      </c>
      <c r="I92" s="1" t="s">
        <v>39</v>
      </c>
      <c r="J92" s="1" t="s">
        <v>40</v>
      </c>
      <c r="K92" s="1" t="s">
        <v>597</v>
      </c>
      <c r="L92" s="1">
        <v>8</v>
      </c>
      <c r="M92" s="1">
        <v>6</v>
      </c>
      <c r="N92" s="1" t="s">
        <v>948</v>
      </c>
      <c r="O92" s="1" t="s">
        <v>133</v>
      </c>
      <c r="P92" s="1" t="s">
        <v>949</v>
      </c>
      <c r="Q92" s="1" t="s">
        <v>932</v>
      </c>
      <c r="R92" s="1" t="s">
        <v>950</v>
      </c>
      <c r="S92" s="1" t="s">
        <v>948</v>
      </c>
      <c r="T92" s="1" t="s">
        <v>70</v>
      </c>
      <c r="U92" s="1" t="s">
        <v>137</v>
      </c>
      <c r="V92" s="1" t="s">
        <v>138</v>
      </c>
      <c r="W92" s="1" t="s">
        <v>951</v>
      </c>
      <c r="X92" s="1" t="s">
        <v>50</v>
      </c>
      <c r="Y92" s="1" t="s">
        <v>51</v>
      </c>
      <c r="Z92" s="1" t="s">
        <v>952</v>
      </c>
      <c r="AA92" s="1" t="s">
        <v>433</v>
      </c>
      <c r="AC92" s="1" t="s">
        <v>54</v>
      </c>
      <c r="AD92" s="1" t="s">
        <v>55</v>
      </c>
      <c r="AF92" s="1" t="s">
        <v>56</v>
      </c>
      <c r="AG92" s="1" t="s">
        <v>75</v>
      </c>
      <c r="AJ92" s="1" t="s">
        <v>58</v>
      </c>
      <c r="AK92" s="1" t="s">
        <v>309</v>
      </c>
      <c r="AL92" s="1" t="s">
        <v>953</v>
      </c>
      <c r="AM92" s="1" t="s">
        <v>954</v>
      </c>
    </row>
    <row r="93" spans="1:39" x14ac:dyDescent="0.3">
      <c r="A93" s="1" t="str">
        <f>HYPERLINK("https://hsdes.intel.com/resource/14013185479","14013185479")</f>
        <v>14013185479</v>
      </c>
      <c r="B93" s="1" t="s">
        <v>955</v>
      </c>
      <c r="C93" s="1" t="s">
        <v>1637</v>
      </c>
      <c r="F93" s="1" t="s">
        <v>131</v>
      </c>
      <c r="G93" s="1" t="s">
        <v>63</v>
      </c>
      <c r="H93" s="1" t="s">
        <v>38</v>
      </c>
      <c r="I93" s="1" t="s">
        <v>39</v>
      </c>
      <c r="J93" s="1" t="s">
        <v>40</v>
      </c>
      <c r="K93" s="1" t="s">
        <v>956</v>
      </c>
      <c r="L93" s="1">
        <v>25</v>
      </c>
      <c r="M93" s="1">
        <v>5</v>
      </c>
      <c r="N93" s="1" t="s">
        <v>957</v>
      </c>
      <c r="O93" s="1" t="s">
        <v>133</v>
      </c>
      <c r="P93" s="1" t="s">
        <v>958</v>
      </c>
      <c r="Q93" s="1" t="s">
        <v>959</v>
      </c>
      <c r="R93" s="1" t="s">
        <v>960</v>
      </c>
      <c r="S93" s="1" t="s">
        <v>957</v>
      </c>
      <c r="T93" s="1" t="s">
        <v>70</v>
      </c>
      <c r="U93" s="1" t="s">
        <v>137</v>
      </c>
      <c r="V93" s="1" t="s">
        <v>138</v>
      </c>
      <c r="W93" s="1" t="s">
        <v>961</v>
      </c>
      <c r="X93" s="1" t="s">
        <v>50</v>
      </c>
      <c r="Y93" s="1" t="s">
        <v>51</v>
      </c>
      <c r="Z93" s="1" t="s">
        <v>592</v>
      </c>
      <c r="AA93" s="1" t="s">
        <v>433</v>
      </c>
      <c r="AC93" s="1" t="s">
        <v>54</v>
      </c>
      <c r="AD93" s="1" t="s">
        <v>55</v>
      </c>
      <c r="AF93" s="1" t="s">
        <v>56</v>
      </c>
      <c r="AG93" s="1" t="s">
        <v>75</v>
      </c>
      <c r="AJ93" s="1" t="s">
        <v>58</v>
      </c>
      <c r="AK93" s="1" t="s">
        <v>309</v>
      </c>
      <c r="AL93" s="1" t="s">
        <v>962</v>
      </c>
      <c r="AM93" s="1" t="s">
        <v>963</v>
      </c>
    </row>
    <row r="94" spans="1:39" x14ac:dyDescent="0.3">
      <c r="A94" s="1" t="str">
        <f>HYPERLINK("https://hsdes.intel.com/resource/14013185500","14013185500")</f>
        <v>14013185500</v>
      </c>
      <c r="B94" s="1" t="s">
        <v>964</v>
      </c>
      <c r="C94" s="1" t="s">
        <v>1637</v>
      </c>
      <c r="F94" s="1" t="s">
        <v>36</v>
      </c>
      <c r="G94" s="1" t="s">
        <v>892</v>
      </c>
      <c r="H94" s="1" t="s">
        <v>38</v>
      </c>
      <c r="I94" s="1" t="s">
        <v>39</v>
      </c>
      <c r="J94" s="1" t="s">
        <v>40</v>
      </c>
      <c r="K94" s="1" t="s">
        <v>177</v>
      </c>
      <c r="L94" s="1">
        <v>10</v>
      </c>
      <c r="M94" s="1">
        <v>4</v>
      </c>
      <c r="N94" s="1" t="s">
        <v>965</v>
      </c>
      <c r="O94" s="1" t="s">
        <v>146</v>
      </c>
      <c r="P94" s="1" t="s">
        <v>966</v>
      </c>
      <c r="Q94" s="1" t="s">
        <v>904</v>
      </c>
      <c r="R94" s="1" t="s">
        <v>967</v>
      </c>
      <c r="S94" s="1" t="s">
        <v>965</v>
      </c>
      <c r="T94" s="1" t="s">
        <v>70</v>
      </c>
      <c r="V94" s="1" t="s">
        <v>48</v>
      </c>
      <c r="W94" s="1" t="s">
        <v>968</v>
      </c>
      <c r="X94" s="1" t="s">
        <v>50</v>
      </c>
      <c r="Y94" s="1" t="s">
        <v>51</v>
      </c>
      <c r="Z94" s="1" t="s">
        <v>969</v>
      </c>
      <c r="AA94" s="1" t="s">
        <v>926</v>
      </c>
      <c r="AC94" s="1" t="s">
        <v>54</v>
      </c>
      <c r="AD94" s="1" t="s">
        <v>55</v>
      </c>
      <c r="AF94" s="1" t="s">
        <v>56</v>
      </c>
      <c r="AG94" s="1" t="s">
        <v>75</v>
      </c>
      <c r="AJ94" s="1" t="s">
        <v>58</v>
      </c>
      <c r="AK94" s="1" t="s">
        <v>76</v>
      </c>
      <c r="AL94" s="1" t="s">
        <v>970</v>
      </c>
      <c r="AM94" s="1" t="s">
        <v>971</v>
      </c>
    </row>
    <row r="95" spans="1:39" x14ac:dyDescent="0.3">
      <c r="A95" s="1" t="str">
        <f>HYPERLINK("https://hsdes.intel.com/resource/14013185503","14013185503")</f>
        <v>14013185503</v>
      </c>
      <c r="B95" s="1" t="s">
        <v>972</v>
      </c>
      <c r="C95" s="1" t="s">
        <v>1637</v>
      </c>
      <c r="F95" s="1" t="s">
        <v>131</v>
      </c>
      <c r="G95" s="1" t="s">
        <v>63</v>
      </c>
      <c r="H95" s="1" t="s">
        <v>38</v>
      </c>
      <c r="I95" s="1" t="s">
        <v>39</v>
      </c>
      <c r="J95" s="1" t="s">
        <v>40</v>
      </c>
      <c r="K95" s="1" t="s">
        <v>527</v>
      </c>
      <c r="L95" s="1">
        <v>8</v>
      </c>
      <c r="M95" s="1">
        <v>6</v>
      </c>
      <c r="N95" s="1" t="s">
        <v>973</v>
      </c>
      <c r="O95" s="1" t="s">
        <v>133</v>
      </c>
      <c r="P95" s="1" t="s">
        <v>974</v>
      </c>
      <c r="Q95" s="1" t="s">
        <v>975</v>
      </c>
      <c r="R95" s="1" t="s">
        <v>976</v>
      </c>
      <c r="S95" s="1" t="s">
        <v>973</v>
      </c>
      <c r="T95" s="1" t="s">
        <v>70</v>
      </c>
      <c r="U95" s="1" t="s">
        <v>137</v>
      </c>
      <c r="V95" s="1" t="s">
        <v>138</v>
      </c>
      <c r="W95" s="1" t="s">
        <v>977</v>
      </c>
      <c r="X95" s="1" t="s">
        <v>50</v>
      </c>
      <c r="Y95" s="1" t="s">
        <v>51</v>
      </c>
      <c r="Z95" s="1" t="s">
        <v>592</v>
      </c>
      <c r="AA95" s="1" t="s">
        <v>433</v>
      </c>
      <c r="AC95" s="1" t="s">
        <v>54</v>
      </c>
      <c r="AD95" s="1" t="s">
        <v>55</v>
      </c>
      <c r="AF95" s="1" t="s">
        <v>56</v>
      </c>
      <c r="AG95" s="1" t="s">
        <v>75</v>
      </c>
      <c r="AJ95" s="1" t="s">
        <v>58</v>
      </c>
      <c r="AK95" s="1" t="s">
        <v>309</v>
      </c>
      <c r="AL95" s="1" t="s">
        <v>978</v>
      </c>
      <c r="AM95" s="1" t="s">
        <v>979</v>
      </c>
    </row>
    <row r="96" spans="1:39" x14ac:dyDescent="0.3">
      <c r="A96" s="1" t="str">
        <f>HYPERLINK("https://hsdes.intel.com/resource/14013185647","14013185647")</f>
        <v>14013185647</v>
      </c>
      <c r="B96" s="1" t="s">
        <v>980</v>
      </c>
      <c r="C96" s="1" t="s">
        <v>1637</v>
      </c>
      <c r="F96" s="1" t="s">
        <v>36</v>
      </c>
      <c r="G96" s="1" t="s">
        <v>291</v>
      </c>
      <c r="H96" s="1" t="s">
        <v>38</v>
      </c>
      <c r="I96" s="1" t="s">
        <v>39</v>
      </c>
      <c r="J96" s="1" t="s">
        <v>40</v>
      </c>
      <c r="K96" s="1" t="s">
        <v>177</v>
      </c>
      <c r="L96" s="1">
        <v>5</v>
      </c>
      <c r="M96" s="1">
        <v>3</v>
      </c>
      <c r="N96" s="1" t="s">
        <v>981</v>
      </c>
      <c r="O96" s="1" t="s">
        <v>146</v>
      </c>
      <c r="P96" s="1" t="s">
        <v>982</v>
      </c>
      <c r="Q96" s="1" t="s">
        <v>181</v>
      </c>
      <c r="R96" s="1" t="s">
        <v>983</v>
      </c>
      <c r="S96" s="1" t="s">
        <v>981</v>
      </c>
      <c r="T96" s="1" t="s">
        <v>47</v>
      </c>
      <c r="V96" s="1" t="s">
        <v>48</v>
      </c>
      <c r="W96" s="1" t="s">
        <v>984</v>
      </c>
      <c r="X96" s="1" t="s">
        <v>50</v>
      </c>
      <c r="Y96" s="1" t="s">
        <v>51</v>
      </c>
      <c r="Z96" s="1" t="s">
        <v>985</v>
      </c>
      <c r="AA96" s="1" t="s">
        <v>986</v>
      </c>
      <c r="AC96" s="1" t="s">
        <v>54</v>
      </c>
      <c r="AD96" s="1" t="s">
        <v>55</v>
      </c>
      <c r="AF96" s="1" t="s">
        <v>56</v>
      </c>
      <c r="AG96" s="1" t="s">
        <v>57</v>
      </c>
      <c r="AJ96" s="1" t="s">
        <v>58</v>
      </c>
      <c r="AK96" s="1" t="s">
        <v>76</v>
      </c>
      <c r="AL96" s="1" t="s">
        <v>987</v>
      </c>
      <c r="AM96" s="1" t="s">
        <v>988</v>
      </c>
    </row>
    <row r="97" spans="1:39" x14ac:dyDescent="0.3">
      <c r="A97" s="1" t="str">
        <f>HYPERLINK("https://hsdes.intel.com/resource/14013185684","14013185684")</f>
        <v>14013185684</v>
      </c>
      <c r="B97" s="1" t="s">
        <v>989</v>
      </c>
      <c r="C97" s="1" t="s">
        <v>1637</v>
      </c>
      <c r="F97" s="1" t="s">
        <v>48</v>
      </c>
      <c r="G97" s="1" t="s">
        <v>63</v>
      </c>
      <c r="H97" s="1" t="s">
        <v>38</v>
      </c>
      <c r="I97" s="1" t="s">
        <v>39</v>
      </c>
      <c r="J97" s="1" t="s">
        <v>40</v>
      </c>
      <c r="K97" s="1" t="s">
        <v>64</v>
      </c>
      <c r="L97" s="1">
        <v>5</v>
      </c>
      <c r="M97" s="1">
        <v>4</v>
      </c>
      <c r="N97" s="1" t="s">
        <v>990</v>
      </c>
      <c r="O97" s="1" t="s">
        <v>66</v>
      </c>
      <c r="P97" s="1" t="s">
        <v>991</v>
      </c>
      <c r="Q97" s="1" t="s">
        <v>992</v>
      </c>
      <c r="R97" s="1" t="s">
        <v>993</v>
      </c>
      <c r="S97" s="1" t="s">
        <v>990</v>
      </c>
      <c r="T97" s="1" t="s">
        <v>70</v>
      </c>
      <c r="V97" s="1" t="s">
        <v>71</v>
      </c>
      <c r="W97" s="1" t="s">
        <v>994</v>
      </c>
      <c r="X97" s="1" t="s">
        <v>50</v>
      </c>
      <c r="Y97" s="1" t="s">
        <v>51</v>
      </c>
      <c r="Z97" s="1" t="s">
        <v>995</v>
      </c>
      <c r="AA97" s="1" t="s">
        <v>287</v>
      </c>
      <c r="AC97" s="1" t="s">
        <v>54</v>
      </c>
      <c r="AD97" s="1" t="s">
        <v>55</v>
      </c>
      <c r="AF97" s="1" t="s">
        <v>56</v>
      </c>
      <c r="AG97" s="1" t="s">
        <v>57</v>
      </c>
      <c r="AJ97" s="1" t="s">
        <v>58</v>
      </c>
      <c r="AK97" s="1" t="s">
        <v>76</v>
      </c>
      <c r="AL97" s="1" t="s">
        <v>996</v>
      </c>
      <c r="AM97" s="1" t="s">
        <v>997</v>
      </c>
    </row>
    <row r="98" spans="1:39" x14ac:dyDescent="0.3">
      <c r="A98" s="1" t="str">
        <f>HYPERLINK("https://hsdes.intel.com/resource/14013185686","14013185686")</f>
        <v>14013185686</v>
      </c>
      <c r="B98" s="1" t="s">
        <v>998</v>
      </c>
      <c r="C98" s="1" t="s">
        <v>1637</v>
      </c>
      <c r="F98" s="1" t="s">
        <v>48</v>
      </c>
      <c r="G98" s="1" t="s">
        <v>63</v>
      </c>
      <c r="H98" s="1" t="s">
        <v>38</v>
      </c>
      <c r="I98" s="1" t="s">
        <v>39</v>
      </c>
      <c r="J98" s="1" t="s">
        <v>40</v>
      </c>
      <c r="K98" s="1" t="s">
        <v>64</v>
      </c>
      <c r="L98" s="1">
        <v>10</v>
      </c>
      <c r="M98" s="1">
        <v>8</v>
      </c>
      <c r="N98" s="1" t="s">
        <v>999</v>
      </c>
      <c r="O98" s="1" t="s">
        <v>66</v>
      </c>
      <c r="P98" s="1" t="s">
        <v>1000</v>
      </c>
      <c r="Q98" s="1" t="s">
        <v>159</v>
      </c>
      <c r="R98" s="1" t="s">
        <v>1001</v>
      </c>
      <c r="S98" s="1" t="s">
        <v>999</v>
      </c>
      <c r="T98" s="1" t="s">
        <v>47</v>
      </c>
      <c r="V98" s="1" t="s">
        <v>71</v>
      </c>
      <c r="W98" s="1" t="s">
        <v>1002</v>
      </c>
      <c r="X98" s="1" t="s">
        <v>50</v>
      </c>
      <c r="Y98" s="1" t="s">
        <v>114</v>
      </c>
      <c r="Z98" s="1" t="s">
        <v>162</v>
      </c>
      <c r="AA98" s="1" t="s">
        <v>1003</v>
      </c>
      <c r="AC98" s="1" t="s">
        <v>54</v>
      </c>
      <c r="AD98" s="1" t="s">
        <v>55</v>
      </c>
      <c r="AF98" s="1" t="s">
        <v>56</v>
      </c>
      <c r="AG98" s="1" t="s">
        <v>57</v>
      </c>
      <c r="AJ98" s="1" t="s">
        <v>164</v>
      </c>
      <c r="AK98" s="1" t="s">
        <v>76</v>
      </c>
      <c r="AL98" s="1" t="s">
        <v>1004</v>
      </c>
      <c r="AM98" s="1" t="s">
        <v>1005</v>
      </c>
    </row>
    <row r="99" spans="1:39" x14ac:dyDescent="0.3">
      <c r="A99" s="1" t="str">
        <f>HYPERLINK("https://hsdes.intel.com/resource/14013185689","14013185689")</f>
        <v>14013185689</v>
      </c>
      <c r="B99" s="1" t="s">
        <v>1006</v>
      </c>
      <c r="C99" s="1" t="s">
        <v>1637</v>
      </c>
      <c r="F99" s="1" t="s">
        <v>48</v>
      </c>
      <c r="G99" s="1" t="s">
        <v>63</v>
      </c>
      <c r="H99" s="1" t="s">
        <v>38</v>
      </c>
      <c r="I99" s="1" t="s">
        <v>39</v>
      </c>
      <c r="J99" s="1" t="s">
        <v>40</v>
      </c>
      <c r="K99" s="1" t="s">
        <v>64</v>
      </c>
      <c r="L99" s="1">
        <v>15</v>
      </c>
      <c r="M99" s="1">
        <v>10</v>
      </c>
      <c r="N99" s="1" t="s">
        <v>1007</v>
      </c>
      <c r="O99" s="1" t="s">
        <v>66</v>
      </c>
      <c r="P99" s="1" t="s">
        <v>1008</v>
      </c>
      <c r="Q99" s="1" t="s">
        <v>159</v>
      </c>
      <c r="R99" s="1" t="s">
        <v>1009</v>
      </c>
      <c r="S99" s="1" t="s">
        <v>1007</v>
      </c>
      <c r="T99" s="1" t="s">
        <v>47</v>
      </c>
      <c r="V99" s="1" t="s">
        <v>71</v>
      </c>
      <c r="W99" s="1" t="s">
        <v>1010</v>
      </c>
      <c r="X99" s="1" t="s">
        <v>50</v>
      </c>
      <c r="Y99" s="1" t="s">
        <v>114</v>
      </c>
      <c r="Z99" s="1" t="s">
        <v>162</v>
      </c>
      <c r="AA99" s="1" t="s">
        <v>1003</v>
      </c>
      <c r="AC99" s="1" t="s">
        <v>54</v>
      </c>
      <c r="AD99" s="1" t="s">
        <v>55</v>
      </c>
      <c r="AF99" s="1" t="s">
        <v>56</v>
      </c>
      <c r="AG99" s="1" t="s">
        <v>57</v>
      </c>
      <c r="AJ99" s="1" t="s">
        <v>164</v>
      </c>
      <c r="AK99" s="1" t="s">
        <v>76</v>
      </c>
      <c r="AL99" s="1" t="s">
        <v>1011</v>
      </c>
      <c r="AM99" s="1" t="s">
        <v>1012</v>
      </c>
    </row>
    <row r="100" spans="1:39" x14ac:dyDescent="0.3">
      <c r="A100" s="1" t="str">
        <f>HYPERLINK("https://hsdes.intel.com/resource/14013185707","14013185707")</f>
        <v>14013185707</v>
      </c>
      <c r="B100" s="1" t="s">
        <v>1013</v>
      </c>
      <c r="C100" s="1" t="s">
        <v>1637</v>
      </c>
      <c r="F100" s="1" t="s">
        <v>48</v>
      </c>
      <c r="G100" s="1" t="s">
        <v>176</v>
      </c>
      <c r="H100" s="1" t="s">
        <v>38</v>
      </c>
      <c r="I100" s="1" t="s">
        <v>39</v>
      </c>
      <c r="J100" s="1" t="s">
        <v>40</v>
      </c>
      <c r="K100" s="1" t="s">
        <v>578</v>
      </c>
      <c r="L100" s="1">
        <v>8</v>
      </c>
      <c r="M100" s="1">
        <v>6</v>
      </c>
      <c r="N100" s="1" t="s">
        <v>1014</v>
      </c>
      <c r="O100" s="1" t="s">
        <v>66</v>
      </c>
      <c r="P100" s="1" t="s">
        <v>1015</v>
      </c>
      <c r="Q100" s="1" t="s">
        <v>1016</v>
      </c>
      <c r="R100" s="1" t="s">
        <v>1017</v>
      </c>
      <c r="S100" s="1" t="s">
        <v>1014</v>
      </c>
      <c r="T100" s="1" t="s">
        <v>47</v>
      </c>
      <c r="V100" s="1" t="s">
        <v>71</v>
      </c>
      <c r="W100" s="1" t="s">
        <v>1018</v>
      </c>
      <c r="X100" s="1" t="s">
        <v>50</v>
      </c>
      <c r="Y100" s="1" t="s">
        <v>114</v>
      </c>
      <c r="Z100" s="1" t="s">
        <v>1019</v>
      </c>
      <c r="AA100" s="1" t="s">
        <v>1020</v>
      </c>
      <c r="AC100" s="1" t="s">
        <v>54</v>
      </c>
      <c r="AD100" s="1" t="s">
        <v>349</v>
      </c>
      <c r="AF100" s="1" t="s">
        <v>56</v>
      </c>
      <c r="AG100" s="1" t="s">
        <v>75</v>
      </c>
      <c r="AJ100" s="1" t="s">
        <v>58</v>
      </c>
      <c r="AK100" s="1" t="s">
        <v>76</v>
      </c>
      <c r="AL100" s="1" t="s">
        <v>1021</v>
      </c>
      <c r="AM100" s="1" t="s">
        <v>1022</v>
      </c>
    </row>
    <row r="101" spans="1:39" x14ac:dyDescent="0.3">
      <c r="A101" s="1" t="str">
        <f>HYPERLINK("https://hsdes.intel.com/resource/14013185714","14013185714")</f>
        <v>14013185714</v>
      </c>
      <c r="B101" s="1" t="s">
        <v>1023</v>
      </c>
      <c r="C101" s="1" t="s">
        <v>1637</v>
      </c>
      <c r="F101" s="1" t="s">
        <v>48</v>
      </c>
      <c r="G101" s="1" t="s">
        <v>176</v>
      </c>
      <c r="H101" s="1" t="s">
        <v>38</v>
      </c>
      <c r="I101" s="1" t="s">
        <v>39</v>
      </c>
      <c r="J101" s="1" t="s">
        <v>40</v>
      </c>
      <c r="K101" s="1" t="s">
        <v>578</v>
      </c>
      <c r="L101" s="1">
        <v>8</v>
      </c>
      <c r="M101" s="1">
        <v>6</v>
      </c>
      <c r="N101" s="1" t="s">
        <v>1024</v>
      </c>
      <c r="O101" s="1" t="s">
        <v>66</v>
      </c>
      <c r="P101" s="1" t="s">
        <v>1015</v>
      </c>
      <c r="Q101" s="1" t="s">
        <v>1016</v>
      </c>
      <c r="R101" s="1" t="s">
        <v>1025</v>
      </c>
      <c r="S101" s="1" t="s">
        <v>1024</v>
      </c>
      <c r="T101" s="1" t="s">
        <v>47</v>
      </c>
      <c r="V101" s="1" t="s">
        <v>71</v>
      </c>
      <c r="W101" s="1" t="s">
        <v>1026</v>
      </c>
      <c r="X101" s="1" t="s">
        <v>50</v>
      </c>
      <c r="Y101" s="1" t="s">
        <v>114</v>
      </c>
      <c r="Z101" s="1" t="s">
        <v>1019</v>
      </c>
      <c r="AA101" s="1" t="s">
        <v>1020</v>
      </c>
      <c r="AC101" s="1" t="s">
        <v>54</v>
      </c>
      <c r="AD101" s="1" t="s">
        <v>349</v>
      </c>
      <c r="AF101" s="1" t="s">
        <v>56</v>
      </c>
      <c r="AG101" s="1" t="s">
        <v>75</v>
      </c>
      <c r="AJ101" s="1" t="s">
        <v>58</v>
      </c>
      <c r="AK101" s="1" t="s">
        <v>76</v>
      </c>
      <c r="AL101" s="1" t="s">
        <v>1027</v>
      </c>
      <c r="AM101" s="1" t="s">
        <v>1028</v>
      </c>
    </row>
    <row r="102" spans="1:39" x14ac:dyDescent="0.3">
      <c r="A102" s="1" t="str">
        <f>HYPERLINK("https://hsdes.intel.com/resource/14013185720","14013185720")</f>
        <v>14013185720</v>
      </c>
      <c r="B102" s="1" t="s">
        <v>1029</v>
      </c>
      <c r="C102" s="1" t="s">
        <v>1637</v>
      </c>
      <c r="F102" s="1" t="s">
        <v>36</v>
      </c>
      <c r="G102" s="1" t="s">
        <v>63</v>
      </c>
      <c r="H102" s="1" t="s">
        <v>38</v>
      </c>
      <c r="I102" s="1" t="s">
        <v>39</v>
      </c>
      <c r="J102" s="1" t="s">
        <v>40</v>
      </c>
      <c r="K102" s="1" t="s">
        <v>177</v>
      </c>
      <c r="L102" s="1">
        <v>5</v>
      </c>
      <c r="M102" s="1">
        <v>5</v>
      </c>
      <c r="N102" s="1" t="s">
        <v>1030</v>
      </c>
      <c r="O102" s="1" t="s">
        <v>43</v>
      </c>
      <c r="P102" s="1" t="s">
        <v>1031</v>
      </c>
      <c r="Q102" s="1" t="s">
        <v>45</v>
      </c>
      <c r="R102" s="1" t="s">
        <v>1032</v>
      </c>
      <c r="S102" s="1" t="s">
        <v>1030</v>
      </c>
      <c r="T102" s="1" t="s">
        <v>47</v>
      </c>
      <c r="V102" s="1" t="s">
        <v>48</v>
      </c>
      <c r="W102" s="1" t="s">
        <v>1033</v>
      </c>
      <c r="X102" s="1" t="s">
        <v>50</v>
      </c>
      <c r="Y102" s="1" t="s">
        <v>51</v>
      </c>
      <c r="Z102" s="1" t="s">
        <v>1034</v>
      </c>
      <c r="AA102" s="1" t="s">
        <v>1035</v>
      </c>
      <c r="AC102" s="1" t="s">
        <v>54</v>
      </c>
      <c r="AD102" s="1" t="s">
        <v>55</v>
      </c>
      <c r="AF102" s="1" t="s">
        <v>56</v>
      </c>
      <c r="AG102" s="1" t="s">
        <v>57</v>
      </c>
      <c r="AJ102" s="1" t="s">
        <v>58</v>
      </c>
      <c r="AK102" s="1" t="s">
        <v>76</v>
      </c>
      <c r="AL102" s="1" t="s">
        <v>1036</v>
      </c>
      <c r="AM102" s="1" t="s">
        <v>1037</v>
      </c>
    </row>
    <row r="103" spans="1:39" x14ac:dyDescent="0.3">
      <c r="A103" s="1" t="str">
        <f>HYPERLINK("https://hsdes.intel.com/resource/14013185732","14013185732")</f>
        <v>14013185732</v>
      </c>
      <c r="B103" s="1" t="s">
        <v>1038</v>
      </c>
      <c r="C103" s="1" t="s">
        <v>1637</v>
      </c>
      <c r="F103" s="1" t="s">
        <v>366</v>
      </c>
      <c r="G103" s="1" t="s">
        <v>176</v>
      </c>
      <c r="H103" s="1" t="s">
        <v>38</v>
      </c>
      <c r="I103" s="1" t="s">
        <v>39</v>
      </c>
      <c r="J103" s="1" t="s">
        <v>40</v>
      </c>
      <c r="K103" s="1" t="s">
        <v>64</v>
      </c>
      <c r="L103" s="1">
        <v>15</v>
      </c>
      <c r="M103" s="1">
        <v>10</v>
      </c>
      <c r="N103" s="1" t="s">
        <v>1039</v>
      </c>
      <c r="O103" s="1" t="s">
        <v>516</v>
      </c>
      <c r="P103" s="1" t="s">
        <v>1040</v>
      </c>
      <c r="Q103" s="1" t="s">
        <v>589</v>
      </c>
      <c r="R103" s="1" t="s">
        <v>1041</v>
      </c>
      <c r="S103" s="1" t="s">
        <v>1039</v>
      </c>
      <c r="T103" s="1" t="s">
        <v>47</v>
      </c>
      <c r="V103" s="1" t="s">
        <v>366</v>
      </c>
      <c r="W103" s="1" t="s">
        <v>1042</v>
      </c>
      <c r="X103" s="1" t="s">
        <v>50</v>
      </c>
      <c r="Y103" s="1" t="s">
        <v>114</v>
      </c>
      <c r="Z103" s="1" t="s">
        <v>1043</v>
      </c>
      <c r="AA103" s="1" t="s">
        <v>1044</v>
      </c>
      <c r="AC103" s="1" t="s">
        <v>54</v>
      </c>
      <c r="AD103" s="1" t="s">
        <v>55</v>
      </c>
      <c r="AF103" s="1" t="s">
        <v>56</v>
      </c>
      <c r="AG103" s="1" t="s">
        <v>75</v>
      </c>
      <c r="AJ103" s="1" t="s">
        <v>58</v>
      </c>
      <c r="AK103" s="1" t="s">
        <v>76</v>
      </c>
      <c r="AL103" s="1" t="s">
        <v>1045</v>
      </c>
      <c r="AM103" s="1" t="s">
        <v>1046</v>
      </c>
    </row>
    <row r="104" spans="1:39" x14ac:dyDescent="0.3">
      <c r="A104" s="1" t="str">
        <f>HYPERLINK("https://hsdes.intel.com/resource/14013185824","14013185824")</f>
        <v>14013185824</v>
      </c>
      <c r="B104" s="1" t="s">
        <v>1047</v>
      </c>
      <c r="C104" s="1" t="s">
        <v>1637</v>
      </c>
      <c r="F104" s="1" t="s">
        <v>366</v>
      </c>
      <c r="G104" s="1" t="s">
        <v>155</v>
      </c>
      <c r="H104" s="1" t="s">
        <v>38</v>
      </c>
      <c r="I104" s="1" t="s">
        <v>39</v>
      </c>
      <c r="J104" s="1" t="s">
        <v>40</v>
      </c>
      <c r="K104" s="1" t="s">
        <v>64</v>
      </c>
      <c r="L104" s="1">
        <v>20</v>
      </c>
      <c r="M104" s="1">
        <v>15</v>
      </c>
      <c r="N104" s="1" t="s">
        <v>1048</v>
      </c>
      <c r="O104" s="1" t="s">
        <v>516</v>
      </c>
      <c r="P104" s="1" t="s">
        <v>1049</v>
      </c>
      <c r="Q104" s="1" t="s">
        <v>1050</v>
      </c>
      <c r="R104" s="1" t="s">
        <v>1051</v>
      </c>
      <c r="S104" s="1" t="s">
        <v>1048</v>
      </c>
      <c r="T104" s="1" t="s">
        <v>47</v>
      </c>
      <c r="V104" s="1" t="s">
        <v>366</v>
      </c>
      <c r="W104" s="1" t="s">
        <v>1052</v>
      </c>
      <c r="X104" s="1" t="s">
        <v>50</v>
      </c>
      <c r="Y104" s="1" t="s">
        <v>114</v>
      </c>
      <c r="Z104" s="1" t="s">
        <v>1053</v>
      </c>
      <c r="AA104" s="1" t="s">
        <v>1054</v>
      </c>
      <c r="AC104" s="1" t="s">
        <v>54</v>
      </c>
      <c r="AD104" s="1" t="s">
        <v>55</v>
      </c>
      <c r="AF104" s="1" t="s">
        <v>83</v>
      </c>
      <c r="AG104" s="1" t="s">
        <v>75</v>
      </c>
      <c r="AJ104" s="1" t="s">
        <v>58</v>
      </c>
      <c r="AK104" s="1" t="s">
        <v>76</v>
      </c>
      <c r="AL104" s="1" t="s">
        <v>1055</v>
      </c>
      <c r="AM104" s="1" t="s">
        <v>1056</v>
      </c>
    </row>
    <row r="105" spans="1:39" x14ac:dyDescent="0.3">
      <c r="A105" s="1" t="str">
        <f>HYPERLINK("https://hsdes.intel.com/resource/14013185826","14013185826")</f>
        <v>14013185826</v>
      </c>
      <c r="B105" s="1" t="s">
        <v>1057</v>
      </c>
      <c r="C105" s="1" t="s">
        <v>1637</v>
      </c>
      <c r="F105" s="1" t="s">
        <v>366</v>
      </c>
      <c r="G105" s="1" t="s">
        <v>63</v>
      </c>
      <c r="H105" s="1" t="s">
        <v>38</v>
      </c>
      <c r="I105" s="1" t="s">
        <v>39</v>
      </c>
      <c r="J105" s="1" t="s">
        <v>40</v>
      </c>
      <c r="K105" s="1" t="s">
        <v>64</v>
      </c>
      <c r="L105" s="1">
        <v>25</v>
      </c>
      <c r="M105" s="1">
        <v>20</v>
      </c>
      <c r="N105" s="1" t="s">
        <v>1058</v>
      </c>
      <c r="O105" s="1" t="s">
        <v>516</v>
      </c>
      <c r="P105" s="1" t="s">
        <v>1059</v>
      </c>
      <c r="Q105" s="1" t="s">
        <v>1050</v>
      </c>
      <c r="R105" s="1" t="s">
        <v>1060</v>
      </c>
      <c r="S105" s="1" t="s">
        <v>1058</v>
      </c>
      <c r="T105" s="1" t="s">
        <v>47</v>
      </c>
      <c r="V105" s="1" t="s">
        <v>366</v>
      </c>
      <c r="W105" s="1" t="s">
        <v>1061</v>
      </c>
      <c r="X105" s="1" t="s">
        <v>50</v>
      </c>
      <c r="Y105" s="1" t="s">
        <v>114</v>
      </c>
      <c r="Z105" s="1" t="s">
        <v>481</v>
      </c>
      <c r="AA105" s="1" t="s">
        <v>482</v>
      </c>
      <c r="AC105" s="1" t="s">
        <v>54</v>
      </c>
      <c r="AD105" s="1" t="s">
        <v>55</v>
      </c>
      <c r="AF105" s="1" t="s">
        <v>83</v>
      </c>
      <c r="AG105" s="1" t="s">
        <v>57</v>
      </c>
      <c r="AJ105" s="1" t="s">
        <v>58</v>
      </c>
      <c r="AK105" s="1" t="s">
        <v>76</v>
      </c>
      <c r="AL105" s="1" t="s">
        <v>1062</v>
      </c>
      <c r="AM105" s="1" t="s">
        <v>1063</v>
      </c>
    </row>
    <row r="106" spans="1:39" x14ac:dyDescent="0.3">
      <c r="A106" s="1" t="str">
        <f>HYPERLINK("https://hsdes.intel.com/resource/14013185827","14013185827")</f>
        <v>14013185827</v>
      </c>
      <c r="B106" s="1" t="s">
        <v>1064</v>
      </c>
      <c r="C106" s="1" t="s">
        <v>1637</v>
      </c>
      <c r="F106" s="1" t="s">
        <v>366</v>
      </c>
      <c r="G106" s="1" t="s">
        <v>155</v>
      </c>
      <c r="H106" s="1" t="s">
        <v>38</v>
      </c>
      <c r="I106" s="1" t="s">
        <v>39</v>
      </c>
      <c r="J106" s="1" t="s">
        <v>40</v>
      </c>
      <c r="K106" s="1" t="s">
        <v>64</v>
      </c>
      <c r="L106" s="1">
        <v>30</v>
      </c>
      <c r="M106" s="1">
        <v>20</v>
      </c>
      <c r="N106" s="1" t="s">
        <v>1065</v>
      </c>
      <c r="O106" s="1" t="s">
        <v>516</v>
      </c>
      <c r="P106" s="1" t="s">
        <v>1066</v>
      </c>
      <c r="Q106" s="1" t="s">
        <v>1050</v>
      </c>
      <c r="R106" s="1" t="s">
        <v>1067</v>
      </c>
      <c r="S106" s="1" t="s">
        <v>1065</v>
      </c>
      <c r="T106" s="1" t="s">
        <v>47</v>
      </c>
      <c r="V106" s="1" t="s">
        <v>366</v>
      </c>
      <c r="W106" s="1" t="s">
        <v>1068</v>
      </c>
      <c r="X106" s="1" t="s">
        <v>50</v>
      </c>
      <c r="Y106" s="1" t="s">
        <v>51</v>
      </c>
      <c r="Z106" s="1" t="s">
        <v>481</v>
      </c>
      <c r="AA106" s="1" t="s">
        <v>482</v>
      </c>
      <c r="AC106" s="1" t="s">
        <v>54</v>
      </c>
      <c r="AD106" s="1" t="s">
        <v>55</v>
      </c>
      <c r="AF106" s="1" t="s">
        <v>83</v>
      </c>
      <c r="AG106" s="1" t="s">
        <v>75</v>
      </c>
      <c r="AJ106" s="1" t="s">
        <v>58</v>
      </c>
      <c r="AK106" s="1" t="s">
        <v>76</v>
      </c>
      <c r="AL106" s="1" t="s">
        <v>1069</v>
      </c>
      <c r="AM106" s="1" t="s">
        <v>1070</v>
      </c>
    </row>
    <row r="107" spans="1:39" x14ac:dyDescent="0.3">
      <c r="A107" s="1" t="str">
        <f>HYPERLINK("https://hsdes.intel.com/resource/14013185830","14013185830")</f>
        <v>14013185830</v>
      </c>
      <c r="B107" s="1" t="s">
        <v>1071</v>
      </c>
      <c r="C107" s="1" t="s">
        <v>1637</v>
      </c>
      <c r="F107" s="1" t="s">
        <v>366</v>
      </c>
      <c r="G107" s="1" t="s">
        <v>63</v>
      </c>
      <c r="H107" s="1" t="s">
        <v>38</v>
      </c>
      <c r="I107" s="1" t="s">
        <v>39</v>
      </c>
      <c r="J107" s="1" t="s">
        <v>40</v>
      </c>
      <c r="K107" s="1" t="s">
        <v>64</v>
      </c>
      <c r="L107" s="1">
        <v>30</v>
      </c>
      <c r="M107" s="1">
        <v>20</v>
      </c>
      <c r="N107" s="1" t="s">
        <v>1072</v>
      </c>
      <c r="O107" s="1" t="s">
        <v>516</v>
      </c>
      <c r="P107" s="1" t="s">
        <v>1073</v>
      </c>
      <c r="Q107" s="1" t="s">
        <v>1074</v>
      </c>
      <c r="R107" s="1" t="s">
        <v>1075</v>
      </c>
      <c r="S107" s="1" t="s">
        <v>1072</v>
      </c>
      <c r="T107" s="1" t="s">
        <v>70</v>
      </c>
      <c r="V107" s="1" t="s">
        <v>366</v>
      </c>
      <c r="W107" s="1" t="s">
        <v>1076</v>
      </c>
      <c r="X107" s="1" t="s">
        <v>50</v>
      </c>
      <c r="Y107" s="1" t="s">
        <v>51</v>
      </c>
      <c r="Z107" s="1" t="s">
        <v>481</v>
      </c>
      <c r="AA107" s="1" t="s">
        <v>441</v>
      </c>
      <c r="AC107" s="1" t="s">
        <v>54</v>
      </c>
      <c r="AD107" s="1" t="s">
        <v>55</v>
      </c>
      <c r="AF107" s="1" t="s">
        <v>83</v>
      </c>
      <c r="AG107" s="1" t="s">
        <v>75</v>
      </c>
      <c r="AJ107" s="1" t="s">
        <v>58</v>
      </c>
      <c r="AK107" s="1" t="s">
        <v>76</v>
      </c>
      <c r="AL107" s="1" t="s">
        <v>1077</v>
      </c>
      <c r="AM107" s="1" t="s">
        <v>1078</v>
      </c>
    </row>
    <row r="108" spans="1:39" x14ac:dyDescent="0.3">
      <c r="A108" s="1" t="str">
        <f>HYPERLINK("https://hsdes.intel.com/resource/14013185831","14013185831")</f>
        <v>14013185831</v>
      </c>
      <c r="B108" s="1" t="s">
        <v>1079</v>
      </c>
      <c r="C108" s="1" t="s">
        <v>1637</v>
      </c>
      <c r="F108" s="1" t="s">
        <v>366</v>
      </c>
      <c r="G108" s="1" t="s">
        <v>526</v>
      </c>
      <c r="H108" s="1" t="s">
        <v>38</v>
      </c>
      <c r="I108" s="1" t="s">
        <v>39</v>
      </c>
      <c r="J108" s="1" t="s">
        <v>40</v>
      </c>
      <c r="K108" s="1" t="s">
        <v>578</v>
      </c>
      <c r="L108" s="1">
        <v>30</v>
      </c>
      <c r="M108" s="1">
        <v>20</v>
      </c>
      <c r="N108" s="1" t="s">
        <v>1080</v>
      </c>
      <c r="O108" s="1" t="s">
        <v>516</v>
      </c>
      <c r="P108" s="1" t="s">
        <v>1081</v>
      </c>
      <c r="Q108" s="1" t="s">
        <v>1082</v>
      </c>
      <c r="R108" s="1" t="s">
        <v>1083</v>
      </c>
      <c r="S108" s="1" t="s">
        <v>1080</v>
      </c>
      <c r="T108" s="1" t="s">
        <v>47</v>
      </c>
      <c r="V108" s="1" t="s">
        <v>366</v>
      </c>
      <c r="W108" s="1" t="s">
        <v>1084</v>
      </c>
      <c r="X108" s="1" t="s">
        <v>50</v>
      </c>
      <c r="Y108" s="1" t="s">
        <v>51</v>
      </c>
      <c r="Z108" s="1" t="s">
        <v>1085</v>
      </c>
      <c r="AA108" s="1" t="s">
        <v>1086</v>
      </c>
      <c r="AC108" s="1" t="s">
        <v>54</v>
      </c>
      <c r="AD108" s="1" t="s">
        <v>55</v>
      </c>
      <c r="AF108" s="1" t="s">
        <v>83</v>
      </c>
      <c r="AG108" s="1" t="s">
        <v>75</v>
      </c>
      <c r="AJ108" s="1" t="s">
        <v>58</v>
      </c>
      <c r="AK108" s="1" t="s">
        <v>76</v>
      </c>
      <c r="AL108" s="1" t="s">
        <v>1087</v>
      </c>
      <c r="AM108" s="1" t="s">
        <v>1088</v>
      </c>
    </row>
    <row r="109" spans="1:39" x14ac:dyDescent="0.3">
      <c r="A109" s="1" t="str">
        <f>HYPERLINK("https://hsdes.intel.com/resource/14013185842","14013185842")</f>
        <v>14013185842</v>
      </c>
      <c r="B109" s="1" t="s">
        <v>1089</v>
      </c>
      <c r="C109" s="1" t="s">
        <v>1637</v>
      </c>
      <c r="F109" s="1" t="s">
        <v>36</v>
      </c>
      <c r="G109" s="1" t="s">
        <v>63</v>
      </c>
      <c r="H109" s="1" t="s">
        <v>38</v>
      </c>
      <c r="I109" s="1" t="s">
        <v>39</v>
      </c>
      <c r="J109" s="1" t="s">
        <v>40</v>
      </c>
      <c r="K109" s="1" t="s">
        <v>177</v>
      </c>
      <c r="L109" s="1">
        <v>15</v>
      </c>
      <c r="M109" s="1">
        <v>15</v>
      </c>
      <c r="N109" s="1" t="s">
        <v>1090</v>
      </c>
      <c r="O109" s="1" t="s">
        <v>146</v>
      </c>
      <c r="P109" s="1" t="s">
        <v>1091</v>
      </c>
      <c r="Q109" s="1" t="s">
        <v>45</v>
      </c>
      <c r="R109" s="1" t="s">
        <v>1092</v>
      </c>
      <c r="S109" s="1" t="s">
        <v>1090</v>
      </c>
      <c r="T109" s="1" t="s">
        <v>47</v>
      </c>
      <c r="V109" s="1" t="s">
        <v>48</v>
      </c>
      <c r="W109" s="1" t="s">
        <v>1093</v>
      </c>
      <c r="X109" s="1" t="s">
        <v>50</v>
      </c>
      <c r="Y109" s="1" t="s">
        <v>51</v>
      </c>
      <c r="Z109" s="1" t="s">
        <v>1094</v>
      </c>
      <c r="AA109" s="1" t="s">
        <v>482</v>
      </c>
      <c r="AC109" s="1" t="s">
        <v>54</v>
      </c>
      <c r="AD109" s="1" t="s">
        <v>55</v>
      </c>
      <c r="AF109" s="1" t="s">
        <v>83</v>
      </c>
      <c r="AG109" s="1" t="s">
        <v>75</v>
      </c>
      <c r="AJ109" s="1" t="s">
        <v>58</v>
      </c>
      <c r="AK109" s="1" t="s">
        <v>76</v>
      </c>
      <c r="AL109" s="1" t="s">
        <v>1095</v>
      </c>
      <c r="AM109" s="1" t="s">
        <v>1096</v>
      </c>
    </row>
    <row r="110" spans="1:39" x14ac:dyDescent="0.3">
      <c r="A110" s="1" t="str">
        <f>HYPERLINK("https://hsdes.intel.com/resource/14013185866","14013185866")</f>
        <v>14013185866</v>
      </c>
      <c r="B110" s="1" t="s">
        <v>1097</v>
      </c>
      <c r="C110" s="1" t="s">
        <v>1637</v>
      </c>
      <c r="F110" s="1" t="s">
        <v>85</v>
      </c>
      <c r="G110" s="1" t="s">
        <v>176</v>
      </c>
      <c r="H110" s="1" t="s">
        <v>38</v>
      </c>
      <c r="I110" s="1" t="s">
        <v>39</v>
      </c>
      <c r="J110" s="1" t="s">
        <v>40</v>
      </c>
      <c r="K110" s="1" t="s">
        <v>87</v>
      </c>
      <c r="L110" s="1">
        <v>20</v>
      </c>
      <c r="M110" s="1">
        <v>17</v>
      </c>
      <c r="N110" s="1" t="s">
        <v>1098</v>
      </c>
      <c r="O110" s="1" t="s">
        <v>89</v>
      </c>
      <c r="P110" s="1" t="s">
        <v>1099</v>
      </c>
      <c r="Q110" s="1" t="s">
        <v>682</v>
      </c>
      <c r="R110" s="1" t="s">
        <v>1100</v>
      </c>
      <c r="S110" s="1" t="s">
        <v>1098</v>
      </c>
      <c r="T110" s="1" t="s">
        <v>93</v>
      </c>
      <c r="V110" s="1" t="s">
        <v>85</v>
      </c>
      <c r="W110" s="1" t="s">
        <v>1101</v>
      </c>
      <c r="X110" s="1" t="s">
        <v>674</v>
      </c>
      <c r="Y110" s="1" t="s">
        <v>51</v>
      </c>
      <c r="Z110" s="1" t="s">
        <v>1102</v>
      </c>
      <c r="AA110" s="1" t="s">
        <v>1103</v>
      </c>
      <c r="AC110" s="1" t="s">
        <v>54</v>
      </c>
      <c r="AD110" s="1" t="s">
        <v>103</v>
      </c>
      <c r="AF110" s="1" t="s">
        <v>83</v>
      </c>
      <c r="AG110" s="1" t="s">
        <v>75</v>
      </c>
      <c r="AJ110" s="1" t="s">
        <v>58</v>
      </c>
      <c r="AK110" s="1" t="s">
        <v>687</v>
      </c>
      <c r="AL110" s="1" t="s">
        <v>1104</v>
      </c>
      <c r="AM110" s="1" t="s">
        <v>1105</v>
      </c>
    </row>
    <row r="111" spans="1:39" x14ac:dyDescent="0.3">
      <c r="A111" s="1" t="str">
        <f>HYPERLINK("https://hsdes.intel.com/resource/14013185986","14013185986")</f>
        <v>14013185986</v>
      </c>
      <c r="B111" s="1" t="s">
        <v>1109</v>
      </c>
      <c r="C111" s="1" t="s">
        <v>1637</v>
      </c>
      <c r="D111" s="1" t="s">
        <v>1642</v>
      </c>
      <c r="F111" s="1" t="s">
        <v>131</v>
      </c>
      <c r="G111" s="1" t="s">
        <v>176</v>
      </c>
      <c r="H111" s="1" t="s">
        <v>38</v>
      </c>
      <c r="I111" s="1" t="s">
        <v>39</v>
      </c>
      <c r="J111" s="1" t="s">
        <v>40</v>
      </c>
      <c r="K111" s="1" t="s">
        <v>1110</v>
      </c>
      <c r="L111" s="1">
        <v>20</v>
      </c>
      <c r="M111" s="1">
        <v>17</v>
      </c>
      <c r="N111" s="1" t="s">
        <v>1111</v>
      </c>
      <c r="O111" s="1" t="s">
        <v>133</v>
      </c>
      <c r="P111" s="1" t="s">
        <v>1112</v>
      </c>
      <c r="Q111" s="1" t="s">
        <v>1113</v>
      </c>
      <c r="R111" s="1" t="s">
        <v>1114</v>
      </c>
      <c r="S111" s="1" t="s">
        <v>1111</v>
      </c>
      <c r="T111" s="1" t="s">
        <v>70</v>
      </c>
      <c r="U111" s="1" t="s">
        <v>137</v>
      </c>
      <c r="V111" s="1" t="s">
        <v>138</v>
      </c>
      <c r="W111" s="1" t="s">
        <v>1115</v>
      </c>
      <c r="X111" s="1" t="s">
        <v>674</v>
      </c>
      <c r="Y111" s="1" t="s">
        <v>114</v>
      </c>
      <c r="Z111" s="1" t="s">
        <v>1106</v>
      </c>
      <c r="AA111" s="1" t="s">
        <v>1107</v>
      </c>
      <c r="AC111" s="1" t="s">
        <v>54</v>
      </c>
      <c r="AD111" s="1" t="s">
        <v>1116</v>
      </c>
      <c r="AF111" s="1" t="s">
        <v>83</v>
      </c>
      <c r="AG111" s="1" t="s">
        <v>75</v>
      </c>
      <c r="AJ111" s="1" t="s">
        <v>58</v>
      </c>
      <c r="AK111" s="1" t="s">
        <v>76</v>
      </c>
      <c r="AL111" s="1" t="s">
        <v>1117</v>
      </c>
      <c r="AM111" s="1" t="s">
        <v>1118</v>
      </c>
    </row>
    <row r="112" spans="1:39" x14ac:dyDescent="0.3">
      <c r="A112" s="1" t="str">
        <f>HYPERLINK("https://hsdes.intel.com/resource/14013186130","14013186130")</f>
        <v>14013186130</v>
      </c>
      <c r="B112" s="1" t="s">
        <v>1119</v>
      </c>
      <c r="C112" s="1" t="s">
        <v>1637</v>
      </c>
      <c r="F112" s="1" t="s">
        <v>366</v>
      </c>
      <c r="G112" s="1" t="s">
        <v>176</v>
      </c>
      <c r="H112" s="1" t="s">
        <v>38</v>
      </c>
      <c r="I112" s="1" t="s">
        <v>39</v>
      </c>
      <c r="J112" s="1" t="s">
        <v>40</v>
      </c>
      <c r="K112" s="1" t="s">
        <v>1120</v>
      </c>
      <c r="L112" s="1">
        <v>45</v>
      </c>
      <c r="M112" s="1">
        <v>10</v>
      </c>
      <c r="N112" s="1" t="s">
        <v>1121</v>
      </c>
      <c r="O112" s="1" t="s">
        <v>516</v>
      </c>
      <c r="P112" s="1" t="s">
        <v>1122</v>
      </c>
      <c r="Q112" s="1" t="s">
        <v>1123</v>
      </c>
      <c r="R112" s="1" t="s">
        <v>1124</v>
      </c>
      <c r="S112" s="1" t="s">
        <v>1121</v>
      </c>
      <c r="T112" s="1" t="s">
        <v>70</v>
      </c>
      <c r="V112" s="1" t="s">
        <v>366</v>
      </c>
      <c r="W112" s="1" t="s">
        <v>1125</v>
      </c>
      <c r="X112" s="1" t="s">
        <v>674</v>
      </c>
      <c r="Y112" s="1" t="s">
        <v>460</v>
      </c>
      <c r="Z112" s="1" t="s">
        <v>1126</v>
      </c>
      <c r="AA112" s="1" t="s">
        <v>1127</v>
      </c>
      <c r="AC112" s="1" t="s">
        <v>54</v>
      </c>
      <c r="AD112" s="1" t="s">
        <v>103</v>
      </c>
      <c r="AF112" s="1" t="s">
        <v>56</v>
      </c>
      <c r="AG112" s="1" t="s">
        <v>229</v>
      </c>
      <c r="AJ112" s="1" t="s">
        <v>58</v>
      </c>
      <c r="AK112" s="1" t="s">
        <v>76</v>
      </c>
      <c r="AL112" s="1" t="s">
        <v>1128</v>
      </c>
      <c r="AM112" s="1" t="s">
        <v>1129</v>
      </c>
    </row>
    <row r="113" spans="1:39" x14ac:dyDescent="0.3">
      <c r="A113" s="1" t="str">
        <f>HYPERLINK("https://hsdes.intel.com/resource/14013186175","14013186175")</f>
        <v>14013186175</v>
      </c>
      <c r="B113" s="1" t="s">
        <v>1130</v>
      </c>
      <c r="C113" s="1" t="s">
        <v>1637</v>
      </c>
      <c r="F113" s="1" t="s">
        <v>366</v>
      </c>
      <c r="G113" s="1" t="s">
        <v>176</v>
      </c>
      <c r="H113" s="1" t="s">
        <v>38</v>
      </c>
      <c r="I113" s="1" t="s">
        <v>39</v>
      </c>
      <c r="J113" s="1" t="s">
        <v>40</v>
      </c>
      <c r="K113" s="1" t="s">
        <v>1120</v>
      </c>
      <c r="L113" s="1">
        <v>60</v>
      </c>
      <c r="M113" s="1">
        <v>40</v>
      </c>
      <c r="N113" s="1" t="s">
        <v>1131</v>
      </c>
      <c r="O113" s="1" t="s">
        <v>516</v>
      </c>
      <c r="P113" s="1" t="s">
        <v>1132</v>
      </c>
      <c r="Q113" s="1" t="s">
        <v>1133</v>
      </c>
      <c r="R113" s="1" t="s">
        <v>1134</v>
      </c>
      <c r="S113" s="1" t="s">
        <v>1131</v>
      </c>
      <c r="T113" s="1" t="s">
        <v>47</v>
      </c>
      <c r="V113" s="1" t="s">
        <v>366</v>
      </c>
      <c r="W113" s="1" t="s">
        <v>1135</v>
      </c>
      <c r="X113" s="1" t="s">
        <v>674</v>
      </c>
      <c r="Y113" s="1" t="s">
        <v>51</v>
      </c>
      <c r="Z113" s="1" t="s">
        <v>1126</v>
      </c>
      <c r="AA113" s="1" t="s">
        <v>1127</v>
      </c>
      <c r="AC113" s="1" t="s">
        <v>54</v>
      </c>
      <c r="AD113" s="1" t="s">
        <v>103</v>
      </c>
      <c r="AF113" s="1" t="s">
        <v>196</v>
      </c>
      <c r="AG113" s="1" t="s">
        <v>75</v>
      </c>
      <c r="AJ113" s="1" t="s">
        <v>58</v>
      </c>
      <c r="AK113" s="1" t="s">
        <v>76</v>
      </c>
      <c r="AL113" s="1" t="s">
        <v>1136</v>
      </c>
      <c r="AM113" s="1" t="s">
        <v>1137</v>
      </c>
    </row>
    <row r="114" spans="1:39" x14ac:dyDescent="0.3">
      <c r="A114" s="1" t="str">
        <f>HYPERLINK("https://hsdes.intel.com/resource/14013186383","14013186383")</f>
        <v>14013186383</v>
      </c>
      <c r="B114" s="1" t="s">
        <v>1138</v>
      </c>
      <c r="C114" s="1" t="s">
        <v>1637</v>
      </c>
      <c r="F114" s="1" t="s">
        <v>131</v>
      </c>
      <c r="G114" s="1" t="s">
        <v>176</v>
      </c>
      <c r="H114" s="1" t="s">
        <v>38</v>
      </c>
      <c r="I114" s="1" t="s">
        <v>39</v>
      </c>
      <c r="J114" s="1" t="s">
        <v>40</v>
      </c>
      <c r="K114" s="1" t="s">
        <v>1139</v>
      </c>
      <c r="L114" s="1">
        <v>5</v>
      </c>
      <c r="M114" s="1">
        <v>4</v>
      </c>
      <c r="N114" s="1" t="s">
        <v>1140</v>
      </c>
      <c r="O114" s="1" t="s">
        <v>133</v>
      </c>
      <c r="P114" s="1" t="s">
        <v>1141</v>
      </c>
      <c r="Q114" s="1" t="s">
        <v>541</v>
      </c>
      <c r="R114" s="1" t="s">
        <v>1142</v>
      </c>
      <c r="S114" s="1" t="s">
        <v>1140</v>
      </c>
      <c r="T114" s="1" t="s">
        <v>70</v>
      </c>
      <c r="U114" s="1" t="s">
        <v>137</v>
      </c>
      <c r="V114" s="1" t="s">
        <v>138</v>
      </c>
      <c r="W114" s="1" t="s">
        <v>1143</v>
      </c>
      <c r="X114" s="1" t="s">
        <v>674</v>
      </c>
      <c r="Y114" s="1" t="s">
        <v>51</v>
      </c>
      <c r="Z114" s="1" t="s">
        <v>1106</v>
      </c>
      <c r="AA114" s="1" t="s">
        <v>1107</v>
      </c>
      <c r="AC114" s="1" t="s">
        <v>54</v>
      </c>
      <c r="AD114" s="1" t="s">
        <v>103</v>
      </c>
      <c r="AF114" s="1" t="s">
        <v>56</v>
      </c>
      <c r="AG114" s="1" t="s">
        <v>57</v>
      </c>
      <c r="AJ114" s="1" t="s">
        <v>58</v>
      </c>
      <c r="AK114" s="1" t="s">
        <v>76</v>
      </c>
      <c r="AL114" s="1" t="s">
        <v>1144</v>
      </c>
      <c r="AM114" s="1" t="s">
        <v>1145</v>
      </c>
    </row>
    <row r="115" spans="1:39" x14ac:dyDescent="0.3">
      <c r="A115" s="1" t="str">
        <f>HYPERLINK("https://hsdes.intel.com/resource/14013186385","14013186385")</f>
        <v>14013186385</v>
      </c>
      <c r="B115" s="1" t="s">
        <v>1146</v>
      </c>
      <c r="C115" s="1" t="s">
        <v>1637</v>
      </c>
      <c r="F115" s="1" t="s">
        <v>85</v>
      </c>
      <c r="G115" s="1" t="s">
        <v>176</v>
      </c>
      <c r="H115" s="1" t="s">
        <v>38</v>
      </c>
      <c r="I115" s="1" t="s">
        <v>39</v>
      </c>
      <c r="J115" s="1" t="s">
        <v>40</v>
      </c>
      <c r="K115" s="1" t="s">
        <v>1147</v>
      </c>
      <c r="L115" s="1">
        <v>15</v>
      </c>
      <c r="M115" s="1">
        <v>8</v>
      </c>
      <c r="N115" s="1" t="s">
        <v>1148</v>
      </c>
      <c r="O115" s="1" t="s">
        <v>455</v>
      </c>
      <c r="P115" s="1" t="s">
        <v>1149</v>
      </c>
      <c r="Q115" s="1" t="s">
        <v>1150</v>
      </c>
      <c r="R115" s="1" t="s">
        <v>225</v>
      </c>
      <c r="S115" s="1" t="s">
        <v>1148</v>
      </c>
      <c r="T115" s="1" t="s">
        <v>47</v>
      </c>
      <c r="V115" s="1" t="s">
        <v>85</v>
      </c>
      <c r="W115" s="1" t="s">
        <v>1151</v>
      </c>
      <c r="X115" s="1" t="s">
        <v>674</v>
      </c>
      <c r="Y115" s="1" t="s">
        <v>114</v>
      </c>
      <c r="Z115" s="1" t="s">
        <v>1152</v>
      </c>
      <c r="AA115" s="1" t="s">
        <v>1107</v>
      </c>
      <c r="AC115" s="1" t="s">
        <v>54</v>
      </c>
      <c r="AD115" s="1" t="s">
        <v>103</v>
      </c>
      <c r="AF115" s="1" t="s">
        <v>56</v>
      </c>
      <c r="AG115" s="1" t="s">
        <v>75</v>
      </c>
      <c r="AJ115" s="1" t="s">
        <v>58</v>
      </c>
      <c r="AK115" s="1" t="s">
        <v>1153</v>
      </c>
      <c r="AL115" s="1" t="s">
        <v>1154</v>
      </c>
      <c r="AM115" s="1" t="s">
        <v>1155</v>
      </c>
    </row>
    <row r="116" spans="1:39" x14ac:dyDescent="0.3">
      <c r="A116" s="1" t="str">
        <f>HYPERLINK("https://hsdes.intel.com/resource/14013186515","14013186515")</f>
        <v>14013186515</v>
      </c>
      <c r="B116" s="1" t="s">
        <v>1156</v>
      </c>
      <c r="C116" s="1" t="s">
        <v>1637</v>
      </c>
      <c r="F116" s="1" t="s">
        <v>131</v>
      </c>
      <c r="G116" s="1" t="s">
        <v>176</v>
      </c>
      <c r="H116" s="1" t="s">
        <v>38</v>
      </c>
      <c r="I116" s="1" t="s">
        <v>39</v>
      </c>
      <c r="J116" s="1" t="s">
        <v>40</v>
      </c>
      <c r="K116" s="1" t="s">
        <v>1157</v>
      </c>
      <c r="L116" s="1">
        <v>10</v>
      </c>
      <c r="M116" s="1">
        <v>8</v>
      </c>
      <c r="N116" s="1" t="s">
        <v>1158</v>
      </c>
      <c r="O116" s="1" t="s">
        <v>133</v>
      </c>
      <c r="P116" s="1" t="s">
        <v>1159</v>
      </c>
      <c r="Q116" s="1" t="s">
        <v>1160</v>
      </c>
      <c r="R116" s="1" t="s">
        <v>1161</v>
      </c>
      <c r="S116" s="1" t="s">
        <v>1158</v>
      </c>
      <c r="T116" s="1" t="s">
        <v>70</v>
      </c>
      <c r="U116" s="1" t="s">
        <v>137</v>
      </c>
      <c r="V116" s="1" t="s">
        <v>138</v>
      </c>
      <c r="W116" s="1" t="s">
        <v>306</v>
      </c>
      <c r="X116" s="1" t="s">
        <v>674</v>
      </c>
      <c r="Y116" s="1" t="s">
        <v>51</v>
      </c>
      <c r="Z116" s="1" t="s">
        <v>1106</v>
      </c>
      <c r="AA116" s="1" t="s">
        <v>1107</v>
      </c>
      <c r="AC116" s="1" t="s">
        <v>54</v>
      </c>
      <c r="AD116" s="1" t="s">
        <v>103</v>
      </c>
      <c r="AF116" s="1" t="s">
        <v>56</v>
      </c>
      <c r="AG116" s="1" t="s">
        <v>75</v>
      </c>
      <c r="AJ116" s="1" t="s">
        <v>58</v>
      </c>
      <c r="AK116" s="1" t="s">
        <v>76</v>
      </c>
      <c r="AL116" s="1" t="s">
        <v>310</v>
      </c>
      <c r="AM116" s="1" t="s">
        <v>1162</v>
      </c>
    </row>
    <row r="117" spans="1:39" x14ac:dyDescent="0.3">
      <c r="A117" s="1" t="str">
        <f>HYPERLINK("https://hsdes.intel.com/resource/14013186582","14013186582")</f>
        <v>14013186582</v>
      </c>
      <c r="B117" s="1" t="s">
        <v>1163</v>
      </c>
      <c r="C117" s="1" t="s">
        <v>1637</v>
      </c>
      <c r="F117" s="1" t="s">
        <v>48</v>
      </c>
      <c r="G117" s="1" t="s">
        <v>176</v>
      </c>
      <c r="H117" s="1" t="s">
        <v>38</v>
      </c>
      <c r="I117" s="1" t="s">
        <v>39</v>
      </c>
      <c r="J117" s="1" t="s">
        <v>40</v>
      </c>
      <c r="K117" s="1" t="s">
        <v>1120</v>
      </c>
      <c r="L117" s="1">
        <v>10</v>
      </c>
      <c r="M117" s="1">
        <v>8</v>
      </c>
      <c r="N117" s="1" t="s">
        <v>1164</v>
      </c>
      <c r="O117" s="1" t="s">
        <v>66</v>
      </c>
      <c r="P117" s="1" t="s">
        <v>1165</v>
      </c>
      <c r="Q117" s="1" t="s">
        <v>1166</v>
      </c>
      <c r="R117" s="1" t="s">
        <v>1167</v>
      </c>
      <c r="S117" s="1" t="s">
        <v>1164</v>
      </c>
      <c r="T117" s="1" t="s">
        <v>47</v>
      </c>
      <c r="V117" s="1" t="s">
        <v>71</v>
      </c>
      <c r="W117" s="1" t="s">
        <v>1168</v>
      </c>
      <c r="X117" s="1" t="s">
        <v>674</v>
      </c>
      <c r="Y117" s="1" t="s">
        <v>114</v>
      </c>
      <c r="Z117" s="1" t="s">
        <v>1106</v>
      </c>
      <c r="AA117" s="1" t="s">
        <v>1107</v>
      </c>
      <c r="AC117" s="1" t="s">
        <v>54</v>
      </c>
      <c r="AD117" s="1" t="s">
        <v>103</v>
      </c>
      <c r="AF117" s="1" t="s">
        <v>56</v>
      </c>
      <c r="AG117" s="1" t="s">
        <v>75</v>
      </c>
      <c r="AJ117" s="1" t="s">
        <v>58</v>
      </c>
      <c r="AK117" s="1" t="s">
        <v>76</v>
      </c>
      <c r="AL117" s="1" t="s">
        <v>1169</v>
      </c>
      <c r="AM117" s="1" t="s">
        <v>1170</v>
      </c>
    </row>
    <row r="118" spans="1:39" x14ac:dyDescent="0.3">
      <c r="A118" s="1" t="str">
        <f>HYPERLINK("https://hsdes.intel.com/resource/14013186698","14013186698")</f>
        <v>14013186698</v>
      </c>
      <c r="B118" s="1" t="s">
        <v>1171</v>
      </c>
      <c r="C118" s="1" t="s">
        <v>1637</v>
      </c>
      <c r="F118" s="1" t="s">
        <v>36</v>
      </c>
      <c r="G118" s="1" t="s">
        <v>176</v>
      </c>
      <c r="H118" s="1" t="s">
        <v>38</v>
      </c>
      <c r="I118" s="1" t="s">
        <v>39</v>
      </c>
      <c r="J118" s="1" t="s">
        <v>40</v>
      </c>
      <c r="K118" s="1" t="s">
        <v>1172</v>
      </c>
      <c r="L118" s="1">
        <v>25</v>
      </c>
      <c r="M118" s="1">
        <v>18</v>
      </c>
      <c r="N118" s="1" t="s">
        <v>1173</v>
      </c>
      <c r="O118" s="1" t="s">
        <v>146</v>
      </c>
      <c r="P118" s="1" t="s">
        <v>1174</v>
      </c>
      <c r="Q118" s="1" t="s">
        <v>1175</v>
      </c>
      <c r="R118" s="1" t="s">
        <v>1176</v>
      </c>
      <c r="S118" s="1" t="s">
        <v>1173</v>
      </c>
      <c r="T118" s="1" t="s">
        <v>70</v>
      </c>
      <c r="V118" s="1" t="s">
        <v>48</v>
      </c>
      <c r="W118" s="1" t="s">
        <v>1177</v>
      </c>
      <c r="X118" s="1" t="s">
        <v>674</v>
      </c>
      <c r="Y118" s="1" t="s">
        <v>51</v>
      </c>
      <c r="Z118" s="1" t="s">
        <v>1178</v>
      </c>
      <c r="AA118" s="1" t="s">
        <v>1179</v>
      </c>
      <c r="AC118" s="1" t="s">
        <v>54</v>
      </c>
      <c r="AD118" s="1" t="s">
        <v>55</v>
      </c>
      <c r="AF118" s="1" t="s">
        <v>83</v>
      </c>
      <c r="AG118" s="1" t="s">
        <v>57</v>
      </c>
      <c r="AJ118" s="1" t="s">
        <v>58</v>
      </c>
      <c r="AK118" s="1" t="s">
        <v>76</v>
      </c>
      <c r="AL118" s="1" t="s">
        <v>1180</v>
      </c>
      <c r="AM118" s="1" t="s">
        <v>1181</v>
      </c>
    </row>
    <row r="119" spans="1:39" x14ac:dyDescent="0.3">
      <c r="A119" s="1" t="str">
        <f>HYPERLINK("https://hsdes.intel.com/resource/14013186700","14013186700")</f>
        <v>14013186700</v>
      </c>
      <c r="B119" s="1" t="s">
        <v>1182</v>
      </c>
      <c r="C119" s="1" t="s">
        <v>1637</v>
      </c>
      <c r="F119" s="1" t="s">
        <v>36</v>
      </c>
      <c r="G119" s="1" t="s">
        <v>176</v>
      </c>
      <c r="H119" s="1" t="s">
        <v>38</v>
      </c>
      <c r="I119" s="1" t="s">
        <v>39</v>
      </c>
      <c r="J119" s="1" t="s">
        <v>40</v>
      </c>
      <c r="K119" s="1" t="s">
        <v>367</v>
      </c>
      <c r="L119" s="1">
        <v>8</v>
      </c>
      <c r="M119" s="1">
        <v>5</v>
      </c>
      <c r="N119" s="1" t="s">
        <v>1183</v>
      </c>
      <c r="O119" s="1" t="s">
        <v>369</v>
      </c>
      <c r="P119" s="1" t="s">
        <v>1184</v>
      </c>
      <c r="Q119" s="1" t="s">
        <v>371</v>
      </c>
      <c r="R119" s="1" t="s">
        <v>1185</v>
      </c>
      <c r="S119" s="1" t="s">
        <v>1183</v>
      </c>
      <c r="T119" s="1" t="s">
        <v>70</v>
      </c>
      <c r="V119" s="1" t="s">
        <v>366</v>
      </c>
      <c r="W119" s="1" t="s">
        <v>1186</v>
      </c>
      <c r="X119" s="1" t="s">
        <v>674</v>
      </c>
      <c r="Y119" s="1" t="s">
        <v>51</v>
      </c>
      <c r="Z119" s="1" t="s">
        <v>1187</v>
      </c>
      <c r="AA119" s="1" t="s">
        <v>1127</v>
      </c>
      <c r="AC119" s="1" t="s">
        <v>54</v>
      </c>
      <c r="AD119" s="1" t="s">
        <v>103</v>
      </c>
      <c r="AF119" s="1" t="s">
        <v>56</v>
      </c>
      <c r="AG119" s="1" t="s">
        <v>75</v>
      </c>
      <c r="AJ119" s="1" t="s">
        <v>58</v>
      </c>
      <c r="AK119" s="1" t="s">
        <v>1188</v>
      </c>
      <c r="AL119" s="1" t="s">
        <v>1189</v>
      </c>
      <c r="AM119" s="1" t="s">
        <v>1190</v>
      </c>
    </row>
    <row r="120" spans="1:39" x14ac:dyDescent="0.3">
      <c r="A120" s="1" t="str">
        <f>HYPERLINK("https://hsdes.intel.com/resource/14013186701","14013186701")</f>
        <v>14013186701</v>
      </c>
      <c r="B120" s="1" t="s">
        <v>1191</v>
      </c>
      <c r="C120" s="1" t="s">
        <v>1637</v>
      </c>
      <c r="F120" s="1" t="s">
        <v>36</v>
      </c>
      <c r="G120" s="1" t="s">
        <v>176</v>
      </c>
      <c r="H120" s="1" t="s">
        <v>38</v>
      </c>
      <c r="I120" s="1" t="s">
        <v>39</v>
      </c>
      <c r="J120" s="1" t="s">
        <v>40</v>
      </c>
      <c r="K120" s="1" t="s">
        <v>1110</v>
      </c>
      <c r="L120" s="1">
        <v>8</v>
      </c>
      <c r="M120" s="1">
        <v>5</v>
      </c>
      <c r="N120" s="1" t="s">
        <v>1192</v>
      </c>
      <c r="O120" s="1" t="s">
        <v>43</v>
      </c>
      <c r="P120" s="1" t="s">
        <v>1193</v>
      </c>
      <c r="Q120" s="1" t="s">
        <v>1194</v>
      </c>
      <c r="R120" s="1" t="s">
        <v>1185</v>
      </c>
      <c r="S120" s="1" t="s">
        <v>1192</v>
      </c>
      <c r="T120" s="1" t="s">
        <v>93</v>
      </c>
      <c r="V120" s="1" t="s">
        <v>48</v>
      </c>
      <c r="W120" s="1" t="s">
        <v>1195</v>
      </c>
      <c r="X120" s="1" t="s">
        <v>674</v>
      </c>
      <c r="Y120" s="1" t="s">
        <v>51</v>
      </c>
      <c r="Z120" s="1" t="s">
        <v>1196</v>
      </c>
      <c r="AA120" s="1" t="s">
        <v>1127</v>
      </c>
      <c r="AC120" s="1" t="s">
        <v>54</v>
      </c>
      <c r="AD120" s="1" t="s">
        <v>103</v>
      </c>
      <c r="AF120" s="1" t="s">
        <v>56</v>
      </c>
      <c r="AG120" s="1" t="s">
        <v>75</v>
      </c>
      <c r="AJ120" s="1" t="s">
        <v>58</v>
      </c>
      <c r="AK120" s="1" t="s">
        <v>76</v>
      </c>
      <c r="AL120" s="1" t="s">
        <v>1197</v>
      </c>
      <c r="AM120" s="1" t="s">
        <v>1198</v>
      </c>
    </row>
    <row r="121" spans="1:39" x14ac:dyDescent="0.3">
      <c r="A121" s="1" t="str">
        <f>HYPERLINK("https://hsdes.intel.com/resource/14013186703","14013186703")</f>
        <v>14013186703</v>
      </c>
      <c r="B121" s="1" t="s">
        <v>1199</v>
      </c>
      <c r="C121" s="1" t="s">
        <v>1637</v>
      </c>
      <c r="F121" s="1" t="s">
        <v>36</v>
      </c>
      <c r="G121" s="1" t="s">
        <v>176</v>
      </c>
      <c r="H121" s="1" t="s">
        <v>38</v>
      </c>
      <c r="I121" s="1" t="s">
        <v>39</v>
      </c>
      <c r="J121" s="1" t="s">
        <v>40</v>
      </c>
      <c r="K121" s="1" t="s">
        <v>1200</v>
      </c>
      <c r="L121" s="1">
        <v>8</v>
      </c>
      <c r="M121" s="1">
        <v>5</v>
      </c>
      <c r="N121" s="1" t="s">
        <v>1201</v>
      </c>
      <c r="O121" s="1" t="s">
        <v>43</v>
      </c>
      <c r="P121" s="1" t="s">
        <v>1202</v>
      </c>
      <c r="Q121" s="1" t="s">
        <v>1194</v>
      </c>
      <c r="R121" s="1" t="s">
        <v>1203</v>
      </c>
      <c r="S121" s="1" t="s">
        <v>1201</v>
      </c>
      <c r="T121" s="1" t="s">
        <v>70</v>
      </c>
      <c r="V121" s="1" t="s">
        <v>48</v>
      </c>
      <c r="W121" s="1" t="s">
        <v>1204</v>
      </c>
      <c r="X121" s="1" t="s">
        <v>674</v>
      </c>
      <c r="Y121" s="1" t="s">
        <v>51</v>
      </c>
      <c r="Z121" s="1" t="s">
        <v>1205</v>
      </c>
      <c r="AA121" s="1" t="s">
        <v>1206</v>
      </c>
      <c r="AC121" s="1" t="s">
        <v>54</v>
      </c>
      <c r="AD121" s="1" t="s">
        <v>103</v>
      </c>
      <c r="AF121" s="1" t="s">
        <v>56</v>
      </c>
      <c r="AG121" s="1" t="s">
        <v>75</v>
      </c>
      <c r="AJ121" s="1" t="s">
        <v>58</v>
      </c>
      <c r="AK121" s="1" t="s">
        <v>76</v>
      </c>
      <c r="AL121" s="1" t="s">
        <v>1207</v>
      </c>
      <c r="AM121" s="1" t="s">
        <v>1208</v>
      </c>
    </row>
    <row r="122" spans="1:39" x14ac:dyDescent="0.3">
      <c r="A122" s="1" t="str">
        <f>HYPERLINK("https://hsdes.intel.com/resource/14013186737","14013186737")</f>
        <v>14013186737</v>
      </c>
      <c r="B122" s="1" t="s">
        <v>1209</v>
      </c>
      <c r="C122" s="1" t="s">
        <v>1637</v>
      </c>
      <c r="F122" s="1" t="s">
        <v>131</v>
      </c>
      <c r="G122" s="1" t="s">
        <v>176</v>
      </c>
      <c r="H122" s="1" t="s">
        <v>38</v>
      </c>
      <c r="I122" s="1" t="s">
        <v>39</v>
      </c>
      <c r="J122" s="1" t="s">
        <v>40</v>
      </c>
      <c r="K122" s="1" t="s">
        <v>1110</v>
      </c>
      <c r="L122" s="1">
        <v>8</v>
      </c>
      <c r="M122" s="1">
        <v>5</v>
      </c>
      <c r="N122" s="1" t="s">
        <v>1210</v>
      </c>
      <c r="O122" s="1" t="s">
        <v>133</v>
      </c>
      <c r="P122" s="1" t="s">
        <v>1211</v>
      </c>
      <c r="Q122" s="1" t="s">
        <v>1212</v>
      </c>
      <c r="R122" s="1" t="s">
        <v>1213</v>
      </c>
      <c r="S122" s="1" t="s">
        <v>1210</v>
      </c>
      <c r="T122" s="1" t="s">
        <v>70</v>
      </c>
      <c r="U122" s="1" t="s">
        <v>137</v>
      </c>
      <c r="V122" s="1" t="s">
        <v>138</v>
      </c>
      <c r="W122" s="1" t="s">
        <v>1214</v>
      </c>
      <c r="X122" s="1" t="s">
        <v>674</v>
      </c>
      <c r="Y122" s="1" t="s">
        <v>359</v>
      </c>
      <c r="Z122" s="1" t="s">
        <v>1215</v>
      </c>
      <c r="AA122" s="1" t="s">
        <v>1127</v>
      </c>
      <c r="AC122" s="1" t="s">
        <v>54</v>
      </c>
      <c r="AD122" s="1" t="s">
        <v>1116</v>
      </c>
      <c r="AF122" s="1" t="s">
        <v>56</v>
      </c>
      <c r="AG122" s="1" t="s">
        <v>75</v>
      </c>
      <c r="AJ122" s="1" t="s">
        <v>58</v>
      </c>
      <c r="AK122" s="1" t="s">
        <v>76</v>
      </c>
      <c r="AL122" s="1" t="s">
        <v>1216</v>
      </c>
      <c r="AM122" s="1" t="s">
        <v>1217</v>
      </c>
    </row>
    <row r="123" spans="1:39" x14ac:dyDescent="0.3">
      <c r="A123" s="1" t="str">
        <f>HYPERLINK("https://hsdes.intel.com/resource/14013186740","14013186740")</f>
        <v>14013186740</v>
      </c>
      <c r="B123" s="1" t="s">
        <v>1643</v>
      </c>
      <c r="C123" s="1" t="s">
        <v>1637</v>
      </c>
      <c r="F123" s="1" t="s">
        <v>131</v>
      </c>
      <c r="G123" s="1" t="s">
        <v>176</v>
      </c>
      <c r="H123" s="1" t="s">
        <v>38</v>
      </c>
      <c r="I123" s="1" t="s">
        <v>39</v>
      </c>
      <c r="J123" s="1" t="s">
        <v>40</v>
      </c>
      <c r="K123" s="1" t="s">
        <v>1218</v>
      </c>
      <c r="L123" s="1">
        <v>15</v>
      </c>
      <c r="M123" s="1">
        <v>10</v>
      </c>
      <c r="N123" s="1" t="s">
        <v>1219</v>
      </c>
      <c r="O123" s="1" t="s">
        <v>133</v>
      </c>
      <c r="P123" s="1" t="s">
        <v>1220</v>
      </c>
      <c r="Q123" s="1" t="s">
        <v>1212</v>
      </c>
      <c r="R123" s="1" t="s">
        <v>1221</v>
      </c>
      <c r="S123" s="1" t="s">
        <v>1219</v>
      </c>
      <c r="T123" s="1" t="s">
        <v>70</v>
      </c>
      <c r="U123" s="1" t="s">
        <v>137</v>
      </c>
      <c r="V123" s="1" t="s">
        <v>138</v>
      </c>
      <c r="W123" s="1" t="s">
        <v>1222</v>
      </c>
      <c r="X123" s="1" t="s">
        <v>674</v>
      </c>
      <c r="Y123" s="1" t="s">
        <v>359</v>
      </c>
      <c r="Z123" s="1" t="s">
        <v>1215</v>
      </c>
      <c r="AA123" s="1" t="s">
        <v>1127</v>
      </c>
      <c r="AC123" s="1" t="s">
        <v>54</v>
      </c>
      <c r="AD123" s="1" t="s">
        <v>1116</v>
      </c>
      <c r="AF123" s="1" t="s">
        <v>56</v>
      </c>
      <c r="AG123" s="1" t="s">
        <v>75</v>
      </c>
      <c r="AJ123" s="1" t="s">
        <v>58</v>
      </c>
      <c r="AK123" s="1" t="s">
        <v>76</v>
      </c>
      <c r="AL123" s="1" t="s">
        <v>1223</v>
      </c>
      <c r="AM123" s="1" t="s">
        <v>1224</v>
      </c>
    </row>
    <row r="124" spans="1:39" x14ac:dyDescent="0.3">
      <c r="A124" s="1" t="str">
        <f>HYPERLINK("https://hsdes.intel.com/resource/14013186766","14013186766")</f>
        <v>14013186766</v>
      </c>
      <c r="B124" s="1" t="s">
        <v>1225</v>
      </c>
      <c r="C124" s="1" t="s">
        <v>1637</v>
      </c>
      <c r="F124" s="1" t="s">
        <v>36</v>
      </c>
      <c r="G124" s="1" t="s">
        <v>176</v>
      </c>
      <c r="H124" s="1" t="s">
        <v>38</v>
      </c>
      <c r="I124" s="1" t="s">
        <v>39</v>
      </c>
      <c r="J124" s="1" t="s">
        <v>40</v>
      </c>
      <c r="K124" s="1" t="s">
        <v>1110</v>
      </c>
      <c r="L124" s="1">
        <v>15</v>
      </c>
      <c r="M124" s="1">
        <v>10</v>
      </c>
      <c r="N124" s="1" t="s">
        <v>1226</v>
      </c>
      <c r="O124" s="1" t="s">
        <v>146</v>
      </c>
      <c r="P124" s="1" t="s">
        <v>1227</v>
      </c>
      <c r="Q124" s="1" t="s">
        <v>876</v>
      </c>
      <c r="R124" s="1" t="s">
        <v>1228</v>
      </c>
      <c r="S124" s="1" t="s">
        <v>1226</v>
      </c>
      <c r="T124" s="1" t="s">
        <v>47</v>
      </c>
      <c r="V124" s="1" t="s">
        <v>48</v>
      </c>
      <c r="W124" s="1" t="s">
        <v>1229</v>
      </c>
      <c r="X124" s="1" t="s">
        <v>674</v>
      </c>
      <c r="Y124" s="1" t="s">
        <v>359</v>
      </c>
      <c r="Z124" s="1" t="s">
        <v>1230</v>
      </c>
      <c r="AA124" s="1" t="s">
        <v>1231</v>
      </c>
      <c r="AC124" s="1" t="s">
        <v>54</v>
      </c>
      <c r="AD124" s="1" t="s">
        <v>103</v>
      </c>
      <c r="AF124" s="1" t="s">
        <v>56</v>
      </c>
      <c r="AG124" s="1" t="s">
        <v>75</v>
      </c>
      <c r="AJ124" s="1" t="s">
        <v>58</v>
      </c>
      <c r="AK124" s="1" t="s">
        <v>76</v>
      </c>
      <c r="AL124" s="1" t="s">
        <v>1232</v>
      </c>
      <c r="AM124" s="1" t="s">
        <v>1233</v>
      </c>
    </row>
    <row r="125" spans="1:39" x14ac:dyDescent="0.3">
      <c r="A125" s="1" t="str">
        <f>HYPERLINK("https://hsdes.intel.com/resource/14013186891","14013186891")</f>
        <v>14013186891</v>
      </c>
      <c r="B125" s="1" t="s">
        <v>1234</v>
      </c>
      <c r="C125" s="1" t="s">
        <v>1637</v>
      </c>
      <c r="F125" s="1" t="s">
        <v>85</v>
      </c>
      <c r="G125" s="1" t="s">
        <v>63</v>
      </c>
      <c r="H125" s="1" t="s">
        <v>38</v>
      </c>
      <c r="I125" s="1" t="s">
        <v>39</v>
      </c>
      <c r="J125" s="1" t="s">
        <v>40</v>
      </c>
      <c r="K125" s="1" t="s">
        <v>87</v>
      </c>
      <c r="L125" s="1">
        <v>10</v>
      </c>
      <c r="M125" s="1">
        <v>10</v>
      </c>
      <c r="N125" s="1" t="s">
        <v>1235</v>
      </c>
      <c r="O125" s="1" t="s">
        <v>89</v>
      </c>
      <c r="P125" s="1" t="s">
        <v>1236</v>
      </c>
      <c r="Q125" s="1" t="s">
        <v>1237</v>
      </c>
      <c r="R125" s="1" t="s">
        <v>1238</v>
      </c>
      <c r="S125" s="1" t="s">
        <v>1235</v>
      </c>
      <c r="T125" s="1" t="s">
        <v>93</v>
      </c>
      <c r="V125" s="1" t="s">
        <v>85</v>
      </c>
      <c r="W125" s="1" t="s">
        <v>1239</v>
      </c>
      <c r="X125" s="1" t="s">
        <v>674</v>
      </c>
      <c r="Y125" s="1" t="s">
        <v>114</v>
      </c>
      <c r="Z125" s="1" t="s">
        <v>1240</v>
      </c>
      <c r="AA125" s="1" t="s">
        <v>1241</v>
      </c>
      <c r="AC125" s="1" t="s">
        <v>54</v>
      </c>
      <c r="AD125" s="1" t="s">
        <v>103</v>
      </c>
      <c r="AF125" s="1" t="s">
        <v>56</v>
      </c>
      <c r="AG125" s="1" t="s">
        <v>75</v>
      </c>
      <c r="AJ125" s="1" t="s">
        <v>1242</v>
      </c>
      <c r="AK125" s="1" t="s">
        <v>687</v>
      </c>
      <c r="AL125" s="1" t="s">
        <v>1243</v>
      </c>
      <c r="AM125" s="1" t="s">
        <v>1244</v>
      </c>
    </row>
    <row r="126" spans="1:39" x14ac:dyDescent="0.3">
      <c r="A126" s="1" t="str">
        <f>HYPERLINK("https://hsdes.intel.com/resource/14013186924","14013186924")</f>
        <v>14013186924</v>
      </c>
      <c r="B126" s="1" t="s">
        <v>1245</v>
      </c>
      <c r="C126" s="1" t="s">
        <v>1637</v>
      </c>
      <c r="F126" s="1" t="s">
        <v>85</v>
      </c>
      <c r="G126" s="1" t="s">
        <v>63</v>
      </c>
      <c r="H126" s="1" t="s">
        <v>38</v>
      </c>
      <c r="I126" s="1" t="s">
        <v>39</v>
      </c>
      <c r="J126" s="1" t="s">
        <v>40</v>
      </c>
      <c r="K126" s="1" t="s">
        <v>1246</v>
      </c>
      <c r="L126" s="1">
        <v>10</v>
      </c>
      <c r="M126" s="1">
        <v>8</v>
      </c>
      <c r="N126" s="1" t="s">
        <v>1247</v>
      </c>
      <c r="O126" s="1" t="s">
        <v>455</v>
      </c>
      <c r="P126" s="1" t="s">
        <v>1248</v>
      </c>
      <c r="Q126" s="1" t="s">
        <v>1249</v>
      </c>
      <c r="R126" s="1" t="s">
        <v>1250</v>
      </c>
      <c r="S126" s="1" t="s">
        <v>1247</v>
      </c>
      <c r="T126" s="1" t="s">
        <v>70</v>
      </c>
      <c r="V126" s="1" t="s">
        <v>85</v>
      </c>
      <c r="W126" s="1" t="s">
        <v>1251</v>
      </c>
      <c r="X126" s="1" t="s">
        <v>674</v>
      </c>
      <c r="Y126" s="1" t="s">
        <v>51</v>
      </c>
      <c r="Z126" s="1" t="s">
        <v>1252</v>
      </c>
      <c r="AA126" s="1" t="s">
        <v>1253</v>
      </c>
      <c r="AC126" s="1" t="s">
        <v>54</v>
      </c>
      <c r="AD126" s="1" t="s">
        <v>55</v>
      </c>
      <c r="AF126" s="1" t="s">
        <v>56</v>
      </c>
      <c r="AG126" s="1" t="s">
        <v>75</v>
      </c>
      <c r="AJ126" s="1" t="s">
        <v>58</v>
      </c>
      <c r="AK126" s="1" t="s">
        <v>1254</v>
      </c>
      <c r="AL126" s="1" t="s">
        <v>1255</v>
      </c>
      <c r="AM126" s="1" t="s">
        <v>1256</v>
      </c>
    </row>
    <row r="127" spans="1:39" x14ac:dyDescent="0.3">
      <c r="A127" s="1" t="str">
        <f>HYPERLINK("https://hsdes.intel.com/resource/14013186930","14013186930")</f>
        <v>14013186930</v>
      </c>
      <c r="B127" s="1" t="s">
        <v>1257</v>
      </c>
      <c r="C127" s="1" t="s">
        <v>1637</v>
      </c>
      <c r="F127" s="1" t="s">
        <v>85</v>
      </c>
      <c r="G127" s="1" t="s">
        <v>176</v>
      </c>
      <c r="H127" s="1" t="s">
        <v>38</v>
      </c>
      <c r="I127" s="1" t="s">
        <v>39</v>
      </c>
      <c r="J127" s="1" t="s">
        <v>40</v>
      </c>
      <c r="K127" s="1" t="s">
        <v>1147</v>
      </c>
      <c r="L127" s="1">
        <v>20</v>
      </c>
      <c r="M127" s="1">
        <v>15</v>
      </c>
      <c r="N127" s="1" t="s">
        <v>1258</v>
      </c>
      <c r="O127" s="1" t="s">
        <v>455</v>
      </c>
      <c r="P127" s="1" t="s">
        <v>1259</v>
      </c>
      <c r="Q127" s="1" t="s">
        <v>1260</v>
      </c>
      <c r="R127" s="1" t="s">
        <v>1261</v>
      </c>
      <c r="S127" s="1" t="s">
        <v>1258</v>
      </c>
      <c r="T127" s="1" t="s">
        <v>70</v>
      </c>
      <c r="V127" s="1" t="s">
        <v>85</v>
      </c>
      <c r="W127" s="1" t="s">
        <v>1262</v>
      </c>
      <c r="X127" s="1" t="s">
        <v>674</v>
      </c>
      <c r="Y127" s="1" t="s">
        <v>114</v>
      </c>
      <c r="Z127" s="1" t="s">
        <v>1263</v>
      </c>
      <c r="AA127" s="1" t="s">
        <v>1107</v>
      </c>
      <c r="AC127" s="1" t="s">
        <v>54</v>
      </c>
      <c r="AD127" s="1" t="s">
        <v>103</v>
      </c>
      <c r="AF127" s="1" t="s">
        <v>83</v>
      </c>
      <c r="AG127" s="1" t="s">
        <v>57</v>
      </c>
      <c r="AJ127" s="1" t="s">
        <v>58</v>
      </c>
      <c r="AK127" s="1" t="s">
        <v>1264</v>
      </c>
      <c r="AL127" s="1" t="s">
        <v>1265</v>
      </c>
      <c r="AM127" s="1" t="s">
        <v>1266</v>
      </c>
    </row>
    <row r="128" spans="1:39" x14ac:dyDescent="0.3">
      <c r="A128" s="1" t="str">
        <f>HYPERLINK("https://hsdes.intel.com/resource/14013186942","14013186942")</f>
        <v>14013186942</v>
      </c>
      <c r="B128" s="1" t="s">
        <v>1267</v>
      </c>
      <c r="C128" s="1" t="s">
        <v>1637</v>
      </c>
      <c r="F128" s="1" t="s">
        <v>85</v>
      </c>
      <c r="G128" s="1" t="s">
        <v>63</v>
      </c>
      <c r="H128" s="1" t="s">
        <v>38</v>
      </c>
      <c r="I128" s="1" t="s">
        <v>39</v>
      </c>
      <c r="J128" s="1" t="s">
        <v>40</v>
      </c>
      <c r="K128" s="1" t="s">
        <v>87</v>
      </c>
      <c r="L128" s="1">
        <v>10</v>
      </c>
      <c r="M128" s="1">
        <v>8</v>
      </c>
      <c r="N128" s="1" t="s">
        <v>1268</v>
      </c>
      <c r="O128" s="1" t="s">
        <v>89</v>
      </c>
      <c r="P128" s="1" t="s">
        <v>1269</v>
      </c>
      <c r="Q128" s="1" t="s">
        <v>718</v>
      </c>
      <c r="R128" s="1" t="s">
        <v>1270</v>
      </c>
      <c r="S128" s="1" t="s">
        <v>1268</v>
      </c>
      <c r="T128" s="1" t="s">
        <v>93</v>
      </c>
      <c r="V128" s="1" t="s">
        <v>85</v>
      </c>
      <c r="W128" s="1" t="s">
        <v>1271</v>
      </c>
      <c r="X128" s="1" t="s">
        <v>674</v>
      </c>
      <c r="Y128" s="1" t="s">
        <v>51</v>
      </c>
      <c r="Z128" s="1" t="s">
        <v>1272</v>
      </c>
      <c r="AA128" s="1" t="s">
        <v>1273</v>
      </c>
      <c r="AC128" s="1" t="s">
        <v>54</v>
      </c>
      <c r="AD128" s="1" t="s">
        <v>103</v>
      </c>
      <c r="AF128" s="1" t="s">
        <v>56</v>
      </c>
      <c r="AG128" s="1" t="s">
        <v>57</v>
      </c>
      <c r="AJ128" s="1" t="s">
        <v>58</v>
      </c>
      <c r="AK128" s="1" t="s">
        <v>687</v>
      </c>
      <c r="AL128" s="1" t="s">
        <v>1274</v>
      </c>
      <c r="AM128" s="1" t="s">
        <v>1275</v>
      </c>
    </row>
    <row r="129" spans="1:39" x14ac:dyDescent="0.3">
      <c r="A129" s="1" t="str">
        <f>HYPERLINK("https://hsdes.intel.com/resource/14013186943","14013186943")</f>
        <v>14013186943</v>
      </c>
      <c r="B129" s="1" t="s">
        <v>1276</v>
      </c>
      <c r="C129" s="1" t="s">
        <v>1637</v>
      </c>
      <c r="F129" s="1" t="s">
        <v>85</v>
      </c>
      <c r="G129" s="1" t="s">
        <v>63</v>
      </c>
      <c r="H129" s="1" t="s">
        <v>38</v>
      </c>
      <c r="I129" s="1" t="s">
        <v>39</v>
      </c>
      <c r="J129" s="1" t="s">
        <v>40</v>
      </c>
      <c r="K129" s="1" t="s">
        <v>87</v>
      </c>
      <c r="L129" s="1">
        <v>8</v>
      </c>
      <c r="M129" s="1">
        <v>6</v>
      </c>
      <c r="N129" s="1" t="s">
        <v>1277</v>
      </c>
      <c r="O129" s="1" t="s">
        <v>89</v>
      </c>
      <c r="P129" s="1" t="s">
        <v>1278</v>
      </c>
      <c r="Q129" s="1" t="s">
        <v>671</v>
      </c>
      <c r="R129" s="1" t="s">
        <v>1279</v>
      </c>
      <c r="S129" s="1" t="s">
        <v>1277</v>
      </c>
      <c r="T129" s="1" t="s">
        <v>93</v>
      </c>
      <c r="V129" s="1" t="s">
        <v>85</v>
      </c>
      <c r="W129" s="1" t="s">
        <v>1280</v>
      </c>
      <c r="X129" s="1" t="s">
        <v>674</v>
      </c>
      <c r="Y129" s="1" t="s">
        <v>51</v>
      </c>
      <c r="Z129" s="1" t="s">
        <v>1281</v>
      </c>
      <c r="AA129" s="1" t="s">
        <v>1241</v>
      </c>
      <c r="AC129" s="1" t="s">
        <v>54</v>
      </c>
      <c r="AD129" s="1" t="s">
        <v>55</v>
      </c>
      <c r="AF129" s="1" t="s">
        <v>56</v>
      </c>
      <c r="AG129" s="1" t="s">
        <v>75</v>
      </c>
      <c r="AJ129" s="1" t="s">
        <v>58</v>
      </c>
      <c r="AK129" s="1" t="s">
        <v>687</v>
      </c>
      <c r="AL129" s="1" t="s">
        <v>1282</v>
      </c>
      <c r="AM129" s="1" t="s">
        <v>1283</v>
      </c>
    </row>
    <row r="130" spans="1:39" x14ac:dyDescent="0.3">
      <c r="A130" s="1" t="str">
        <f>HYPERLINK("https://hsdes.intel.com/resource/14013186947","14013186947")</f>
        <v>14013186947</v>
      </c>
      <c r="B130" s="1" t="s">
        <v>1284</v>
      </c>
      <c r="C130" s="1" t="s">
        <v>1637</v>
      </c>
      <c r="F130" s="1" t="s">
        <v>85</v>
      </c>
      <c r="G130" s="1" t="s">
        <v>63</v>
      </c>
      <c r="H130" s="1" t="s">
        <v>38</v>
      </c>
      <c r="I130" s="1" t="s">
        <v>39</v>
      </c>
      <c r="J130" s="1" t="s">
        <v>40</v>
      </c>
      <c r="K130" s="1" t="s">
        <v>87</v>
      </c>
      <c r="L130" s="1">
        <v>10</v>
      </c>
      <c r="M130" s="1">
        <v>8</v>
      </c>
      <c r="N130" s="1" t="s">
        <v>1285</v>
      </c>
      <c r="O130" s="1" t="s">
        <v>89</v>
      </c>
      <c r="P130" s="1" t="s">
        <v>1286</v>
      </c>
      <c r="Q130" s="1" t="s">
        <v>671</v>
      </c>
      <c r="R130" s="1" t="s">
        <v>1287</v>
      </c>
      <c r="S130" s="1" t="s">
        <v>1285</v>
      </c>
      <c r="T130" s="1" t="s">
        <v>93</v>
      </c>
      <c r="V130" s="1" t="s">
        <v>85</v>
      </c>
      <c r="W130" s="1" t="s">
        <v>1288</v>
      </c>
      <c r="X130" s="1" t="s">
        <v>674</v>
      </c>
      <c r="Y130" s="1" t="s">
        <v>114</v>
      </c>
      <c r="Z130" s="1" t="s">
        <v>1289</v>
      </c>
      <c r="AA130" s="1" t="s">
        <v>1290</v>
      </c>
      <c r="AC130" s="1" t="s">
        <v>54</v>
      </c>
      <c r="AD130" s="1" t="s">
        <v>55</v>
      </c>
      <c r="AF130" s="1" t="s">
        <v>56</v>
      </c>
      <c r="AG130" s="1" t="s">
        <v>75</v>
      </c>
      <c r="AJ130" s="1" t="s">
        <v>58</v>
      </c>
      <c r="AK130" s="1" t="s">
        <v>76</v>
      </c>
      <c r="AL130" s="1" t="s">
        <v>1291</v>
      </c>
      <c r="AM130" s="1" t="s">
        <v>1292</v>
      </c>
    </row>
    <row r="131" spans="1:39" x14ac:dyDescent="0.3">
      <c r="A131" s="1" t="str">
        <f>HYPERLINK("https://hsdes.intel.com/resource/14013186951","14013186951")</f>
        <v>14013186951</v>
      </c>
      <c r="B131" s="1" t="s">
        <v>1293</v>
      </c>
      <c r="C131" s="1" t="s">
        <v>1637</v>
      </c>
      <c r="F131" s="1" t="s">
        <v>85</v>
      </c>
      <c r="G131" s="1" t="s">
        <v>63</v>
      </c>
      <c r="H131" s="1" t="s">
        <v>38</v>
      </c>
      <c r="I131" s="1" t="s">
        <v>39</v>
      </c>
      <c r="J131" s="1" t="s">
        <v>40</v>
      </c>
      <c r="K131" s="1" t="s">
        <v>87</v>
      </c>
      <c r="L131" s="1">
        <v>5</v>
      </c>
      <c r="M131" s="1">
        <v>3</v>
      </c>
      <c r="N131" s="1" t="s">
        <v>1294</v>
      </c>
      <c r="O131" s="1" t="s">
        <v>89</v>
      </c>
      <c r="P131" s="1" t="s">
        <v>1295</v>
      </c>
      <c r="Q131" s="1" t="s">
        <v>671</v>
      </c>
      <c r="R131" s="1" t="s">
        <v>1296</v>
      </c>
      <c r="S131" s="1" t="s">
        <v>1294</v>
      </c>
      <c r="T131" s="1" t="s">
        <v>93</v>
      </c>
      <c r="V131" s="1" t="s">
        <v>85</v>
      </c>
      <c r="W131" s="1" t="s">
        <v>1297</v>
      </c>
      <c r="X131" s="1" t="s">
        <v>674</v>
      </c>
      <c r="Y131" s="1" t="s">
        <v>114</v>
      </c>
      <c r="Z131" s="1" t="s">
        <v>1240</v>
      </c>
      <c r="AA131" s="1" t="s">
        <v>1290</v>
      </c>
      <c r="AC131" s="1" t="s">
        <v>54</v>
      </c>
      <c r="AD131" s="1" t="s">
        <v>55</v>
      </c>
      <c r="AF131" s="1" t="s">
        <v>56</v>
      </c>
      <c r="AG131" s="1" t="s">
        <v>75</v>
      </c>
      <c r="AJ131" s="1" t="s">
        <v>58</v>
      </c>
      <c r="AK131" s="1" t="s">
        <v>76</v>
      </c>
      <c r="AL131" s="1" t="s">
        <v>1298</v>
      </c>
      <c r="AM131" s="1" t="s">
        <v>1299</v>
      </c>
    </row>
    <row r="132" spans="1:39" x14ac:dyDescent="0.3">
      <c r="A132" s="1" t="str">
        <f>HYPERLINK("https://hsdes.intel.com/resource/14013186959","14013186959")</f>
        <v>14013186959</v>
      </c>
      <c r="B132" s="1" t="s">
        <v>1300</v>
      </c>
      <c r="C132" s="1" t="s">
        <v>1637</v>
      </c>
      <c r="F132" s="1" t="s">
        <v>85</v>
      </c>
      <c r="G132" s="1" t="s">
        <v>176</v>
      </c>
      <c r="H132" s="1" t="s">
        <v>38</v>
      </c>
      <c r="I132" s="1" t="s">
        <v>39</v>
      </c>
      <c r="J132" s="1" t="s">
        <v>40</v>
      </c>
      <c r="K132" s="1" t="s">
        <v>1147</v>
      </c>
      <c r="L132" s="1">
        <v>8</v>
      </c>
      <c r="M132" s="1">
        <v>6</v>
      </c>
      <c r="N132" s="1" t="s">
        <v>1301</v>
      </c>
      <c r="O132" s="1" t="s">
        <v>89</v>
      </c>
      <c r="P132" s="1" t="s">
        <v>1302</v>
      </c>
      <c r="Q132" s="1" t="s">
        <v>671</v>
      </c>
      <c r="R132" s="1" t="s">
        <v>1303</v>
      </c>
      <c r="S132" s="1" t="s">
        <v>1301</v>
      </c>
      <c r="T132" s="1" t="s">
        <v>93</v>
      </c>
      <c r="V132" s="1" t="s">
        <v>85</v>
      </c>
      <c r="W132" s="1" t="s">
        <v>1304</v>
      </c>
      <c r="X132" s="1" t="s">
        <v>674</v>
      </c>
      <c r="Y132" s="1" t="s">
        <v>51</v>
      </c>
      <c r="Z132" s="1" t="s">
        <v>1126</v>
      </c>
      <c r="AA132" s="1" t="s">
        <v>1127</v>
      </c>
      <c r="AC132" s="1" t="s">
        <v>54</v>
      </c>
      <c r="AD132" s="1" t="s">
        <v>103</v>
      </c>
      <c r="AF132" s="1" t="s">
        <v>56</v>
      </c>
      <c r="AG132" s="1" t="s">
        <v>75</v>
      </c>
      <c r="AJ132" s="1" t="s">
        <v>58</v>
      </c>
      <c r="AK132" s="1" t="s">
        <v>76</v>
      </c>
      <c r="AL132" s="1" t="s">
        <v>1305</v>
      </c>
      <c r="AM132" s="1" t="s">
        <v>1306</v>
      </c>
    </row>
    <row r="133" spans="1:39" x14ac:dyDescent="0.3">
      <c r="A133" s="1" t="str">
        <f>HYPERLINK("https://hsdes.intel.com/resource/14013186960","14013186960")</f>
        <v>14013186960</v>
      </c>
      <c r="B133" s="1" t="s">
        <v>1307</v>
      </c>
      <c r="C133" s="1" t="s">
        <v>1637</v>
      </c>
      <c r="F133" s="1" t="s">
        <v>85</v>
      </c>
      <c r="G133" s="1" t="s">
        <v>176</v>
      </c>
      <c r="H133" s="1" t="s">
        <v>38</v>
      </c>
      <c r="I133" s="1" t="s">
        <v>39</v>
      </c>
      <c r="J133" s="1" t="s">
        <v>40</v>
      </c>
      <c r="K133" s="1" t="s">
        <v>87</v>
      </c>
      <c r="L133" s="1">
        <v>4</v>
      </c>
      <c r="M133" s="1">
        <v>2</v>
      </c>
      <c r="N133" s="1" t="s">
        <v>1308</v>
      </c>
      <c r="O133" s="1" t="s">
        <v>89</v>
      </c>
      <c r="P133" s="1" t="s">
        <v>1309</v>
      </c>
      <c r="Q133" s="1" t="s">
        <v>671</v>
      </c>
      <c r="R133" s="1" t="s">
        <v>1303</v>
      </c>
      <c r="S133" s="1" t="s">
        <v>1308</v>
      </c>
      <c r="T133" s="1" t="s">
        <v>93</v>
      </c>
      <c r="V133" s="1" t="s">
        <v>85</v>
      </c>
      <c r="W133" s="1" t="s">
        <v>1310</v>
      </c>
      <c r="X133" s="1" t="s">
        <v>674</v>
      </c>
      <c r="Y133" s="1" t="s">
        <v>51</v>
      </c>
      <c r="Z133" s="1" t="s">
        <v>1311</v>
      </c>
      <c r="AA133" s="1" t="s">
        <v>1103</v>
      </c>
      <c r="AC133" s="1" t="s">
        <v>54</v>
      </c>
      <c r="AD133" s="1" t="s">
        <v>103</v>
      </c>
      <c r="AF133" s="1" t="s">
        <v>56</v>
      </c>
      <c r="AG133" s="1" t="s">
        <v>75</v>
      </c>
      <c r="AJ133" s="1" t="s">
        <v>58</v>
      </c>
      <c r="AK133" s="1" t="s">
        <v>76</v>
      </c>
      <c r="AL133" s="1" t="s">
        <v>1312</v>
      </c>
      <c r="AM133" s="1" t="s">
        <v>1313</v>
      </c>
    </row>
    <row r="134" spans="1:39" x14ac:dyDescent="0.3">
      <c r="A134" s="1" t="str">
        <f>HYPERLINK("https://hsdes.intel.com/resource/14013186971","14013186971")</f>
        <v>14013186971</v>
      </c>
      <c r="B134" s="1" t="s">
        <v>1314</v>
      </c>
      <c r="C134" s="1" t="s">
        <v>1637</v>
      </c>
      <c r="F134" s="1" t="s">
        <v>85</v>
      </c>
      <c r="G134" s="1" t="s">
        <v>63</v>
      </c>
      <c r="H134" s="1" t="s">
        <v>38</v>
      </c>
      <c r="I134" s="1" t="s">
        <v>39</v>
      </c>
      <c r="J134" s="1" t="s">
        <v>40</v>
      </c>
      <c r="K134" s="1" t="s">
        <v>87</v>
      </c>
      <c r="L134" s="1">
        <v>10</v>
      </c>
      <c r="M134" s="1">
        <v>8</v>
      </c>
      <c r="N134" s="1" t="s">
        <v>1315</v>
      </c>
      <c r="O134" s="1" t="s">
        <v>89</v>
      </c>
      <c r="P134" s="1" t="s">
        <v>1316</v>
      </c>
      <c r="Q134" s="1" t="s">
        <v>671</v>
      </c>
      <c r="R134" s="1" t="s">
        <v>1317</v>
      </c>
      <c r="S134" s="1" t="s">
        <v>1315</v>
      </c>
      <c r="T134" s="1" t="s">
        <v>93</v>
      </c>
      <c r="V134" s="1" t="s">
        <v>85</v>
      </c>
      <c r="W134" s="1" t="s">
        <v>1318</v>
      </c>
      <c r="X134" s="1" t="s">
        <v>674</v>
      </c>
      <c r="Y134" s="1" t="s">
        <v>114</v>
      </c>
      <c r="Z134" s="1" t="s">
        <v>1319</v>
      </c>
      <c r="AA134" s="1" t="s">
        <v>1320</v>
      </c>
      <c r="AC134" s="1" t="s">
        <v>54</v>
      </c>
      <c r="AD134" s="1" t="s">
        <v>55</v>
      </c>
      <c r="AF134" s="1" t="s">
        <v>56</v>
      </c>
      <c r="AG134" s="1" t="s">
        <v>75</v>
      </c>
      <c r="AJ134" s="1" t="s">
        <v>58</v>
      </c>
      <c r="AK134" s="1" t="s">
        <v>687</v>
      </c>
      <c r="AL134" s="1" t="s">
        <v>1321</v>
      </c>
      <c r="AM134" s="1" t="s">
        <v>1322</v>
      </c>
    </row>
    <row r="135" spans="1:39" x14ac:dyDescent="0.3">
      <c r="A135" s="1" t="str">
        <f>HYPERLINK("https://hsdes.intel.com/resource/14013186996","14013186996")</f>
        <v>14013186996</v>
      </c>
      <c r="B135" s="1" t="s">
        <v>1323</v>
      </c>
      <c r="C135" s="1" t="s">
        <v>1637</v>
      </c>
      <c r="F135" s="1" t="s">
        <v>85</v>
      </c>
      <c r="G135" s="1" t="s">
        <v>176</v>
      </c>
      <c r="H135" s="1" t="s">
        <v>38</v>
      </c>
      <c r="I135" s="1" t="s">
        <v>39</v>
      </c>
      <c r="J135" s="1" t="s">
        <v>40</v>
      </c>
      <c r="K135" s="1" t="s">
        <v>1147</v>
      </c>
      <c r="L135" s="1">
        <v>40</v>
      </c>
      <c r="M135" s="1">
        <v>10</v>
      </c>
      <c r="N135" s="1" t="s">
        <v>1324</v>
      </c>
      <c r="O135" s="1" t="s">
        <v>89</v>
      </c>
      <c r="P135" s="1" t="s">
        <v>1325</v>
      </c>
      <c r="Q135" s="1" t="s">
        <v>1326</v>
      </c>
      <c r="R135" s="1" t="s">
        <v>1327</v>
      </c>
      <c r="S135" s="1" t="s">
        <v>1324</v>
      </c>
      <c r="T135" s="1" t="s">
        <v>93</v>
      </c>
      <c r="V135" s="1" t="s">
        <v>85</v>
      </c>
      <c r="W135" s="1" t="s">
        <v>1328</v>
      </c>
      <c r="X135" s="1" t="s">
        <v>674</v>
      </c>
      <c r="Y135" s="1" t="s">
        <v>114</v>
      </c>
      <c r="Z135" s="1" t="s">
        <v>1215</v>
      </c>
      <c r="AA135" s="1" t="s">
        <v>1127</v>
      </c>
      <c r="AC135" s="1" t="s">
        <v>54</v>
      </c>
      <c r="AD135" s="1" t="s">
        <v>103</v>
      </c>
      <c r="AF135" s="1" t="s">
        <v>56</v>
      </c>
      <c r="AG135" s="1" t="s">
        <v>75</v>
      </c>
      <c r="AJ135" s="1" t="s">
        <v>58</v>
      </c>
      <c r="AK135" s="1" t="s">
        <v>687</v>
      </c>
      <c r="AL135" s="1" t="s">
        <v>1329</v>
      </c>
      <c r="AM135" s="1" t="s">
        <v>1330</v>
      </c>
    </row>
    <row r="136" spans="1:39" x14ac:dyDescent="0.3">
      <c r="A136" s="1" t="str">
        <f>HYPERLINK("https://hsdes.intel.com/resource/14013186997","14013186997")</f>
        <v>14013186997</v>
      </c>
      <c r="B136" s="1" t="s">
        <v>1331</v>
      </c>
      <c r="C136" s="1" t="s">
        <v>1637</v>
      </c>
      <c r="F136" s="1" t="s">
        <v>85</v>
      </c>
      <c r="G136" s="1" t="s">
        <v>63</v>
      </c>
      <c r="H136" s="1" t="s">
        <v>38</v>
      </c>
      <c r="I136" s="1" t="s">
        <v>39</v>
      </c>
      <c r="J136" s="1" t="s">
        <v>40</v>
      </c>
      <c r="K136" s="1" t="s">
        <v>87</v>
      </c>
      <c r="L136" s="1">
        <v>10</v>
      </c>
      <c r="M136" s="1">
        <v>8</v>
      </c>
      <c r="N136" s="1" t="s">
        <v>1332</v>
      </c>
      <c r="O136" s="1" t="s">
        <v>89</v>
      </c>
      <c r="P136" s="1" t="s">
        <v>1333</v>
      </c>
      <c r="Q136" s="1" t="s">
        <v>1334</v>
      </c>
      <c r="R136" s="1" t="s">
        <v>1335</v>
      </c>
      <c r="S136" s="1" t="s">
        <v>1332</v>
      </c>
      <c r="T136" s="1" t="s">
        <v>93</v>
      </c>
      <c r="V136" s="1" t="s">
        <v>85</v>
      </c>
      <c r="W136" s="1" t="s">
        <v>1336</v>
      </c>
      <c r="X136" s="1" t="s">
        <v>674</v>
      </c>
      <c r="Y136" s="1" t="s">
        <v>51</v>
      </c>
      <c r="Z136" s="1" t="s">
        <v>1240</v>
      </c>
      <c r="AA136" s="1" t="s">
        <v>1103</v>
      </c>
      <c r="AC136" s="1" t="s">
        <v>54</v>
      </c>
      <c r="AD136" s="1" t="s">
        <v>103</v>
      </c>
      <c r="AF136" s="1" t="s">
        <v>56</v>
      </c>
      <c r="AG136" s="1" t="s">
        <v>75</v>
      </c>
      <c r="AJ136" s="1" t="s">
        <v>58</v>
      </c>
      <c r="AK136" s="1" t="s">
        <v>687</v>
      </c>
      <c r="AL136" s="1" t="s">
        <v>1337</v>
      </c>
      <c r="AM136" s="1" t="s">
        <v>1338</v>
      </c>
    </row>
    <row r="137" spans="1:39" x14ac:dyDescent="0.3">
      <c r="A137" s="1" t="str">
        <f>HYPERLINK("https://hsdes.intel.com/resource/14013187015","14013187015")</f>
        <v>14013187015</v>
      </c>
      <c r="B137" s="1" t="s">
        <v>1339</v>
      </c>
      <c r="C137" s="1" t="s">
        <v>1637</v>
      </c>
      <c r="F137" s="1" t="s">
        <v>85</v>
      </c>
      <c r="G137" s="1" t="s">
        <v>176</v>
      </c>
      <c r="H137" s="1" t="s">
        <v>38</v>
      </c>
      <c r="I137" s="1" t="s">
        <v>39</v>
      </c>
      <c r="J137" s="1" t="s">
        <v>40</v>
      </c>
      <c r="K137" s="1" t="s">
        <v>1147</v>
      </c>
      <c r="L137" s="1">
        <v>30</v>
      </c>
      <c r="M137" s="1">
        <v>20</v>
      </c>
      <c r="N137" s="1" t="s">
        <v>1340</v>
      </c>
      <c r="O137" s="1" t="s">
        <v>89</v>
      </c>
      <c r="P137" s="1" t="s">
        <v>1341</v>
      </c>
      <c r="Q137" s="1" t="s">
        <v>1342</v>
      </c>
      <c r="R137" s="1" t="s">
        <v>1343</v>
      </c>
      <c r="S137" s="1" t="s">
        <v>1340</v>
      </c>
      <c r="T137" s="1" t="s">
        <v>93</v>
      </c>
      <c r="V137" s="1" t="s">
        <v>85</v>
      </c>
      <c r="W137" s="1" t="s">
        <v>1344</v>
      </c>
      <c r="X137" s="1" t="s">
        <v>674</v>
      </c>
      <c r="Y137" s="1" t="s">
        <v>114</v>
      </c>
      <c r="Z137" s="1" t="s">
        <v>1126</v>
      </c>
      <c r="AA137" s="1" t="s">
        <v>1127</v>
      </c>
      <c r="AC137" s="1" t="s">
        <v>54</v>
      </c>
      <c r="AD137" s="1" t="s">
        <v>103</v>
      </c>
      <c r="AF137" s="1" t="s">
        <v>83</v>
      </c>
      <c r="AG137" s="1" t="s">
        <v>75</v>
      </c>
      <c r="AJ137" s="1" t="s">
        <v>58</v>
      </c>
      <c r="AK137" s="1" t="s">
        <v>76</v>
      </c>
      <c r="AL137" s="1" t="s">
        <v>1345</v>
      </c>
      <c r="AM137" s="1" t="s">
        <v>1346</v>
      </c>
    </row>
    <row r="138" spans="1:39" x14ac:dyDescent="0.3">
      <c r="A138" s="1" t="str">
        <f>HYPERLINK("https://hsdes.intel.com/resource/14013187018","14013187018")</f>
        <v>14013187018</v>
      </c>
      <c r="B138" s="1" t="s">
        <v>1347</v>
      </c>
      <c r="C138" s="1" t="s">
        <v>1637</v>
      </c>
      <c r="F138" s="1" t="s">
        <v>85</v>
      </c>
      <c r="G138" s="1" t="s">
        <v>63</v>
      </c>
      <c r="H138" s="1" t="s">
        <v>38</v>
      </c>
      <c r="I138" s="1" t="s">
        <v>39</v>
      </c>
      <c r="J138" s="1" t="s">
        <v>40</v>
      </c>
      <c r="K138" s="1" t="s">
        <v>87</v>
      </c>
      <c r="L138" s="1">
        <v>10</v>
      </c>
      <c r="M138" s="1">
        <v>8</v>
      </c>
      <c r="N138" s="1" t="s">
        <v>1348</v>
      </c>
      <c r="O138" s="1" t="s">
        <v>89</v>
      </c>
      <c r="P138" s="1" t="s">
        <v>1349</v>
      </c>
      <c r="Q138" s="1" t="s">
        <v>1350</v>
      </c>
      <c r="R138" s="1" t="s">
        <v>1351</v>
      </c>
      <c r="S138" s="1" t="s">
        <v>1348</v>
      </c>
      <c r="T138" s="1" t="s">
        <v>70</v>
      </c>
      <c r="V138" s="1" t="s">
        <v>85</v>
      </c>
      <c r="W138" s="1" t="s">
        <v>1251</v>
      </c>
      <c r="X138" s="1" t="s">
        <v>674</v>
      </c>
      <c r="Y138" s="1" t="s">
        <v>51</v>
      </c>
      <c r="Z138" s="1" t="s">
        <v>1252</v>
      </c>
      <c r="AA138" s="1" t="s">
        <v>1352</v>
      </c>
      <c r="AC138" s="1" t="s">
        <v>54</v>
      </c>
      <c r="AD138" s="1" t="s">
        <v>103</v>
      </c>
      <c r="AF138" s="1" t="s">
        <v>56</v>
      </c>
      <c r="AG138" s="1" t="s">
        <v>75</v>
      </c>
      <c r="AJ138" s="1" t="s">
        <v>58</v>
      </c>
      <c r="AK138" s="1" t="s">
        <v>1153</v>
      </c>
      <c r="AL138" s="1" t="s">
        <v>1353</v>
      </c>
      <c r="AM138" s="1" t="s">
        <v>1354</v>
      </c>
    </row>
    <row r="139" spans="1:39" x14ac:dyDescent="0.3">
      <c r="A139" s="1" t="str">
        <f>HYPERLINK("https://hsdes.intel.com/resource/14013187020","14013187020")</f>
        <v>14013187020</v>
      </c>
      <c r="B139" s="1" t="s">
        <v>1355</v>
      </c>
      <c r="C139" s="1" t="s">
        <v>1637</v>
      </c>
      <c r="F139" s="1" t="s">
        <v>85</v>
      </c>
      <c r="G139" s="1" t="s">
        <v>63</v>
      </c>
      <c r="H139" s="1" t="s">
        <v>38</v>
      </c>
      <c r="I139" s="1" t="s">
        <v>39</v>
      </c>
      <c r="J139" s="1" t="s">
        <v>40</v>
      </c>
      <c r="K139" s="1" t="s">
        <v>87</v>
      </c>
      <c r="L139" s="1">
        <v>10</v>
      </c>
      <c r="M139" s="1">
        <v>8</v>
      </c>
      <c r="N139" s="1" t="s">
        <v>1356</v>
      </c>
      <c r="O139" s="1" t="s">
        <v>89</v>
      </c>
      <c r="P139" s="1" t="s">
        <v>1357</v>
      </c>
      <c r="Q139" s="1" t="s">
        <v>1350</v>
      </c>
      <c r="R139" s="1" t="s">
        <v>1358</v>
      </c>
      <c r="S139" s="1" t="s">
        <v>1356</v>
      </c>
      <c r="T139" s="1" t="s">
        <v>70</v>
      </c>
      <c r="V139" s="1" t="s">
        <v>85</v>
      </c>
      <c r="W139" s="1" t="s">
        <v>1251</v>
      </c>
      <c r="X139" s="1" t="s">
        <v>674</v>
      </c>
      <c r="Y139" s="1" t="s">
        <v>51</v>
      </c>
      <c r="Z139" s="1" t="s">
        <v>1252</v>
      </c>
      <c r="AA139" s="1" t="s">
        <v>1253</v>
      </c>
      <c r="AC139" s="1" t="s">
        <v>54</v>
      </c>
      <c r="AD139" s="1" t="s">
        <v>55</v>
      </c>
      <c r="AF139" s="1" t="s">
        <v>56</v>
      </c>
      <c r="AG139" s="1" t="s">
        <v>75</v>
      </c>
      <c r="AJ139" s="1" t="s">
        <v>58</v>
      </c>
      <c r="AK139" s="1" t="s">
        <v>1153</v>
      </c>
      <c r="AL139" s="1" t="s">
        <v>1353</v>
      </c>
      <c r="AM139" s="1" t="s">
        <v>1359</v>
      </c>
    </row>
    <row r="140" spans="1:39" x14ac:dyDescent="0.3">
      <c r="A140" s="1" t="str">
        <f>HYPERLINK("https://hsdes.intel.com/resource/14013187021","14013187021")</f>
        <v>14013187021</v>
      </c>
      <c r="B140" s="1" t="s">
        <v>1360</v>
      </c>
      <c r="C140" s="1" t="s">
        <v>1637</v>
      </c>
      <c r="F140" s="1" t="s">
        <v>85</v>
      </c>
      <c r="G140" s="1" t="s">
        <v>63</v>
      </c>
      <c r="H140" s="1" t="s">
        <v>38</v>
      </c>
      <c r="I140" s="1" t="s">
        <v>39</v>
      </c>
      <c r="J140" s="1" t="s">
        <v>40</v>
      </c>
      <c r="K140" s="1" t="s">
        <v>87</v>
      </c>
      <c r="L140" s="1">
        <v>10</v>
      </c>
      <c r="M140" s="1">
        <v>8</v>
      </c>
      <c r="N140" s="1" t="s">
        <v>1361</v>
      </c>
      <c r="O140" s="1" t="s">
        <v>89</v>
      </c>
      <c r="P140" s="1" t="s">
        <v>1362</v>
      </c>
      <c r="Q140" s="1" t="s">
        <v>1363</v>
      </c>
      <c r="R140" s="1" t="s">
        <v>1364</v>
      </c>
      <c r="S140" s="1" t="s">
        <v>1361</v>
      </c>
      <c r="T140" s="1" t="s">
        <v>70</v>
      </c>
      <c r="V140" s="1" t="s">
        <v>85</v>
      </c>
      <c r="W140" s="1" t="s">
        <v>1365</v>
      </c>
      <c r="X140" s="1" t="s">
        <v>674</v>
      </c>
      <c r="Y140" s="1" t="s">
        <v>51</v>
      </c>
      <c r="Z140" s="1" t="s">
        <v>1252</v>
      </c>
      <c r="AA140" s="1" t="s">
        <v>1366</v>
      </c>
      <c r="AC140" s="1" t="s">
        <v>54</v>
      </c>
      <c r="AD140" s="1" t="s">
        <v>103</v>
      </c>
      <c r="AF140" s="1" t="s">
        <v>56</v>
      </c>
      <c r="AG140" s="1" t="s">
        <v>75</v>
      </c>
      <c r="AJ140" s="1" t="s">
        <v>58</v>
      </c>
      <c r="AK140" s="1" t="s">
        <v>1153</v>
      </c>
      <c r="AL140" s="1" t="s">
        <v>1367</v>
      </c>
      <c r="AM140" s="1" t="s">
        <v>1368</v>
      </c>
    </row>
    <row r="141" spans="1:39" x14ac:dyDescent="0.3">
      <c r="A141" s="1" t="str">
        <f>HYPERLINK("https://hsdes.intel.com/resource/14013187023","14013187023")</f>
        <v>14013187023</v>
      </c>
      <c r="B141" s="1" t="s">
        <v>1369</v>
      </c>
      <c r="C141" s="1" t="s">
        <v>1637</v>
      </c>
      <c r="F141" s="1" t="s">
        <v>85</v>
      </c>
      <c r="G141" s="1" t="s">
        <v>176</v>
      </c>
      <c r="H141" s="1" t="s">
        <v>38</v>
      </c>
      <c r="I141" s="1" t="s">
        <v>39</v>
      </c>
      <c r="J141" s="1" t="s">
        <v>40</v>
      </c>
      <c r="K141" s="1" t="s">
        <v>1147</v>
      </c>
      <c r="L141" s="1">
        <v>10</v>
      </c>
      <c r="M141" s="1">
        <v>8</v>
      </c>
      <c r="N141" s="1" t="s">
        <v>1370</v>
      </c>
      <c r="O141" s="1" t="s">
        <v>455</v>
      </c>
      <c r="P141" s="1" t="s">
        <v>1371</v>
      </c>
      <c r="Q141" s="1" t="s">
        <v>1372</v>
      </c>
      <c r="R141" s="1" t="s">
        <v>1327</v>
      </c>
      <c r="S141" s="1" t="s">
        <v>1370</v>
      </c>
      <c r="T141" s="1" t="s">
        <v>93</v>
      </c>
      <c r="V141" s="1" t="s">
        <v>85</v>
      </c>
      <c r="W141" s="1" t="s">
        <v>1373</v>
      </c>
      <c r="X141" s="1" t="s">
        <v>674</v>
      </c>
      <c r="Y141" s="1" t="s">
        <v>51</v>
      </c>
      <c r="Z141" s="1" t="s">
        <v>1126</v>
      </c>
      <c r="AA141" s="1" t="s">
        <v>1127</v>
      </c>
      <c r="AC141" s="1" t="s">
        <v>54</v>
      </c>
      <c r="AD141" s="1" t="s">
        <v>103</v>
      </c>
      <c r="AF141" s="1" t="s">
        <v>56</v>
      </c>
      <c r="AG141" s="1" t="s">
        <v>75</v>
      </c>
      <c r="AJ141" s="1" t="s">
        <v>58</v>
      </c>
      <c r="AK141" s="1" t="s">
        <v>1153</v>
      </c>
      <c r="AL141" s="1" t="s">
        <v>1374</v>
      </c>
      <c r="AM141" s="1" t="s">
        <v>1375</v>
      </c>
    </row>
    <row r="142" spans="1:39" x14ac:dyDescent="0.3">
      <c r="A142" s="1" t="str">
        <f>HYPERLINK("https://hsdes.intel.com/resource/14013187024","14013187024")</f>
        <v>14013187024</v>
      </c>
      <c r="B142" s="1" t="s">
        <v>1376</v>
      </c>
      <c r="C142" s="1" t="s">
        <v>1637</v>
      </c>
      <c r="F142" s="1" t="s">
        <v>85</v>
      </c>
      <c r="G142" s="1" t="s">
        <v>63</v>
      </c>
      <c r="H142" s="1" t="s">
        <v>38</v>
      </c>
      <c r="I142" s="1" t="s">
        <v>39</v>
      </c>
      <c r="J142" s="1" t="s">
        <v>40</v>
      </c>
      <c r="K142" s="1" t="s">
        <v>87</v>
      </c>
      <c r="L142" s="1">
        <v>10</v>
      </c>
      <c r="M142" s="1">
        <v>8</v>
      </c>
      <c r="N142" s="1" t="s">
        <v>1377</v>
      </c>
      <c r="O142" s="1" t="s">
        <v>89</v>
      </c>
      <c r="P142" s="1" t="s">
        <v>1378</v>
      </c>
      <c r="Q142" s="1" t="s">
        <v>1350</v>
      </c>
      <c r="R142" s="1" t="s">
        <v>1379</v>
      </c>
      <c r="S142" s="1" t="s">
        <v>1377</v>
      </c>
      <c r="T142" s="1" t="s">
        <v>70</v>
      </c>
      <c r="V142" s="1" t="s">
        <v>85</v>
      </c>
      <c r="W142" s="1" t="s">
        <v>1251</v>
      </c>
      <c r="X142" s="1" t="s">
        <v>674</v>
      </c>
      <c r="Y142" s="1" t="s">
        <v>51</v>
      </c>
      <c r="Z142" s="1" t="s">
        <v>1252</v>
      </c>
      <c r="AA142" s="1" t="s">
        <v>1253</v>
      </c>
      <c r="AC142" s="1" t="s">
        <v>54</v>
      </c>
      <c r="AD142" s="1" t="s">
        <v>55</v>
      </c>
      <c r="AF142" s="1" t="s">
        <v>56</v>
      </c>
      <c r="AG142" s="1" t="s">
        <v>75</v>
      </c>
      <c r="AJ142" s="1" t="s">
        <v>58</v>
      </c>
      <c r="AK142" s="1" t="s">
        <v>1153</v>
      </c>
      <c r="AL142" s="1" t="s">
        <v>1380</v>
      </c>
      <c r="AM142" s="1" t="s">
        <v>1381</v>
      </c>
    </row>
    <row r="143" spans="1:39" x14ac:dyDescent="0.3">
      <c r="A143" s="1" t="str">
        <f>HYPERLINK("https://hsdes.intel.com/resource/14013187095","14013187095")</f>
        <v>14013187095</v>
      </c>
      <c r="B143" s="1" t="s">
        <v>1382</v>
      </c>
      <c r="C143" s="1" t="s">
        <v>1637</v>
      </c>
      <c r="F143" s="1" t="s">
        <v>366</v>
      </c>
      <c r="G143" s="1" t="s">
        <v>176</v>
      </c>
      <c r="H143" s="1" t="s">
        <v>38</v>
      </c>
      <c r="I143" s="1" t="s">
        <v>39</v>
      </c>
      <c r="J143" s="1" t="s">
        <v>40</v>
      </c>
      <c r="K143" s="1" t="s">
        <v>1120</v>
      </c>
      <c r="L143" s="1">
        <v>15</v>
      </c>
      <c r="M143" s="1">
        <v>12</v>
      </c>
      <c r="N143" s="1" t="s">
        <v>1383</v>
      </c>
      <c r="O143" s="1" t="s">
        <v>516</v>
      </c>
      <c r="P143" s="1" t="s">
        <v>1384</v>
      </c>
      <c r="Q143" s="1" t="s">
        <v>1385</v>
      </c>
      <c r="R143" s="1" t="s">
        <v>1386</v>
      </c>
      <c r="S143" s="1" t="s">
        <v>1383</v>
      </c>
      <c r="T143" s="1" t="s">
        <v>47</v>
      </c>
      <c r="V143" s="1" t="s">
        <v>366</v>
      </c>
      <c r="W143" s="1" t="s">
        <v>1387</v>
      </c>
      <c r="X143" s="1" t="s">
        <v>674</v>
      </c>
      <c r="Y143" s="1" t="s">
        <v>51</v>
      </c>
      <c r="Z143" s="1" t="s">
        <v>1152</v>
      </c>
      <c r="AA143" s="1" t="s">
        <v>1107</v>
      </c>
      <c r="AC143" s="1" t="s">
        <v>54</v>
      </c>
      <c r="AD143" s="1" t="s">
        <v>103</v>
      </c>
      <c r="AF143" s="1" t="s">
        <v>56</v>
      </c>
      <c r="AG143" s="1" t="s">
        <v>75</v>
      </c>
      <c r="AJ143" s="1" t="s">
        <v>58</v>
      </c>
      <c r="AK143" s="1" t="s">
        <v>76</v>
      </c>
      <c r="AL143" s="1" t="s">
        <v>1388</v>
      </c>
      <c r="AM143" s="1" t="s">
        <v>1389</v>
      </c>
    </row>
    <row r="144" spans="1:39" x14ac:dyDescent="0.3">
      <c r="A144" s="1" t="str">
        <f>HYPERLINK("https://hsdes.intel.com/resource/14013187098","14013187098")</f>
        <v>14013187098</v>
      </c>
      <c r="B144" s="1" t="s">
        <v>1390</v>
      </c>
      <c r="C144" s="1" t="s">
        <v>1637</v>
      </c>
      <c r="F144" s="1" t="s">
        <v>366</v>
      </c>
      <c r="G144" s="1" t="s">
        <v>176</v>
      </c>
      <c r="H144" s="1" t="s">
        <v>38</v>
      </c>
      <c r="I144" s="1" t="s">
        <v>39</v>
      </c>
      <c r="J144" s="1" t="s">
        <v>40</v>
      </c>
      <c r="K144" s="1" t="s">
        <v>1120</v>
      </c>
      <c r="L144" s="1">
        <v>15</v>
      </c>
      <c r="M144" s="1">
        <v>12</v>
      </c>
      <c r="N144" s="1" t="s">
        <v>1391</v>
      </c>
      <c r="O144" s="1" t="s">
        <v>516</v>
      </c>
      <c r="P144" s="1" t="s">
        <v>1392</v>
      </c>
      <c r="Q144" s="1" t="s">
        <v>1385</v>
      </c>
      <c r="R144" s="1" t="s">
        <v>1393</v>
      </c>
      <c r="S144" s="1" t="s">
        <v>1391</v>
      </c>
      <c r="T144" s="1" t="s">
        <v>47</v>
      </c>
      <c r="V144" s="1" t="s">
        <v>366</v>
      </c>
      <c r="W144" s="1" t="s">
        <v>1387</v>
      </c>
      <c r="X144" s="1" t="s">
        <v>674</v>
      </c>
      <c r="Y144" s="1" t="s">
        <v>51</v>
      </c>
      <c r="Z144" s="1" t="s">
        <v>1152</v>
      </c>
      <c r="AA144" s="1" t="s">
        <v>1107</v>
      </c>
      <c r="AC144" s="1" t="s">
        <v>54</v>
      </c>
      <c r="AD144" s="1" t="s">
        <v>103</v>
      </c>
      <c r="AF144" s="1" t="s">
        <v>56</v>
      </c>
      <c r="AG144" s="1" t="s">
        <v>75</v>
      </c>
      <c r="AJ144" s="1" t="s">
        <v>58</v>
      </c>
      <c r="AK144" s="1" t="s">
        <v>76</v>
      </c>
      <c r="AL144" s="1" t="s">
        <v>1394</v>
      </c>
      <c r="AM144" s="1" t="s">
        <v>1395</v>
      </c>
    </row>
    <row r="145" spans="1:39" x14ac:dyDescent="0.3">
      <c r="A145" s="1" t="str">
        <f>HYPERLINK("https://hsdes.intel.com/resource/14013187105","14013187105")</f>
        <v>14013187105</v>
      </c>
      <c r="B145" s="1" t="s">
        <v>1396</v>
      </c>
      <c r="C145" s="1" t="s">
        <v>1637</v>
      </c>
      <c r="F145" s="1" t="s">
        <v>36</v>
      </c>
      <c r="G145" s="1" t="s">
        <v>176</v>
      </c>
      <c r="H145" s="1" t="s">
        <v>38</v>
      </c>
      <c r="I145" s="1" t="s">
        <v>39</v>
      </c>
      <c r="J145" s="1" t="s">
        <v>40</v>
      </c>
      <c r="K145" s="1" t="s">
        <v>1110</v>
      </c>
      <c r="L145" s="1">
        <v>15</v>
      </c>
      <c r="M145" s="1">
        <v>12</v>
      </c>
      <c r="N145" s="1" t="s">
        <v>1397</v>
      </c>
      <c r="O145" s="1" t="s">
        <v>43</v>
      </c>
      <c r="P145" s="1" t="s">
        <v>1398</v>
      </c>
      <c r="Q145" s="1" t="s">
        <v>181</v>
      </c>
      <c r="R145" s="1" t="s">
        <v>1399</v>
      </c>
      <c r="S145" s="1" t="s">
        <v>1397</v>
      </c>
      <c r="T145" s="1" t="s">
        <v>47</v>
      </c>
      <c r="V145" s="1" t="s">
        <v>48</v>
      </c>
      <c r="W145" s="1" t="s">
        <v>1400</v>
      </c>
      <c r="X145" s="1" t="s">
        <v>674</v>
      </c>
      <c r="Y145" s="1" t="s">
        <v>114</v>
      </c>
      <c r="Z145" s="1" t="s">
        <v>1126</v>
      </c>
      <c r="AA145" s="1" t="s">
        <v>1127</v>
      </c>
      <c r="AC145" s="1" t="s">
        <v>54</v>
      </c>
      <c r="AD145" s="1" t="s">
        <v>103</v>
      </c>
      <c r="AF145" s="1" t="s">
        <v>56</v>
      </c>
      <c r="AG145" s="1" t="s">
        <v>75</v>
      </c>
      <c r="AJ145" s="1" t="s">
        <v>58</v>
      </c>
      <c r="AK145" s="1" t="s">
        <v>76</v>
      </c>
      <c r="AL145" s="1" t="s">
        <v>918</v>
      </c>
      <c r="AM145" s="1" t="s">
        <v>1401</v>
      </c>
    </row>
    <row r="146" spans="1:39" x14ac:dyDescent="0.3">
      <c r="A146" s="1" t="str">
        <f>HYPERLINK("https://hsdes.intel.com/resource/14013187171","14013187171")</f>
        <v>14013187171</v>
      </c>
      <c r="B146" s="1" t="s">
        <v>1402</v>
      </c>
      <c r="C146" s="1" t="s">
        <v>1637</v>
      </c>
      <c r="F146" s="1" t="s">
        <v>366</v>
      </c>
      <c r="G146" s="1" t="s">
        <v>176</v>
      </c>
      <c r="H146" s="1" t="s">
        <v>38</v>
      </c>
      <c r="I146" s="1" t="s">
        <v>39</v>
      </c>
      <c r="J146" s="1" t="s">
        <v>40</v>
      </c>
      <c r="K146" s="1" t="s">
        <v>1120</v>
      </c>
      <c r="L146" s="1">
        <v>20</v>
      </c>
      <c r="M146" s="1">
        <v>15</v>
      </c>
      <c r="N146" s="1" t="s">
        <v>1403</v>
      </c>
      <c r="O146" s="1" t="s">
        <v>516</v>
      </c>
      <c r="P146" s="1" t="s">
        <v>1404</v>
      </c>
      <c r="Q146" s="1" t="s">
        <v>1405</v>
      </c>
      <c r="R146" s="1" t="s">
        <v>1406</v>
      </c>
      <c r="S146" s="1" t="s">
        <v>1403</v>
      </c>
      <c r="T146" s="1" t="s">
        <v>47</v>
      </c>
      <c r="V146" s="1" t="s">
        <v>366</v>
      </c>
      <c r="W146" s="1" t="s">
        <v>1407</v>
      </c>
      <c r="X146" s="1" t="s">
        <v>674</v>
      </c>
      <c r="Y146" s="1" t="s">
        <v>114</v>
      </c>
      <c r="Z146" s="1" t="s">
        <v>1152</v>
      </c>
      <c r="AA146" s="1" t="s">
        <v>1107</v>
      </c>
      <c r="AC146" s="1" t="s">
        <v>54</v>
      </c>
      <c r="AD146" s="1" t="s">
        <v>103</v>
      </c>
      <c r="AF146" s="1" t="s">
        <v>83</v>
      </c>
      <c r="AG146" s="1" t="s">
        <v>75</v>
      </c>
      <c r="AJ146" s="1" t="s">
        <v>58</v>
      </c>
      <c r="AK146" s="1" t="s">
        <v>76</v>
      </c>
      <c r="AL146" s="1" t="s">
        <v>1408</v>
      </c>
      <c r="AM146" s="1" t="s">
        <v>1409</v>
      </c>
    </row>
    <row r="147" spans="1:39" x14ac:dyDescent="0.3">
      <c r="A147" s="1" t="str">
        <f>HYPERLINK("https://hsdes.intel.com/resource/14013187179","14013187179")</f>
        <v>14013187179</v>
      </c>
      <c r="B147" s="1" t="s">
        <v>1410</v>
      </c>
      <c r="C147" s="1" t="s">
        <v>1637</v>
      </c>
      <c r="F147" s="1" t="s">
        <v>366</v>
      </c>
      <c r="G147" s="1" t="s">
        <v>176</v>
      </c>
      <c r="H147" s="1" t="s">
        <v>38</v>
      </c>
      <c r="I147" s="1" t="s">
        <v>39</v>
      </c>
      <c r="J147" s="1" t="s">
        <v>40</v>
      </c>
      <c r="K147" s="1" t="s">
        <v>1120</v>
      </c>
      <c r="L147" s="1">
        <v>15</v>
      </c>
      <c r="M147" s="1">
        <v>12</v>
      </c>
      <c r="N147" s="1" t="s">
        <v>1411</v>
      </c>
      <c r="O147" s="1" t="s">
        <v>516</v>
      </c>
      <c r="P147" s="1" t="s">
        <v>1404</v>
      </c>
      <c r="Q147" s="1" t="s">
        <v>1405</v>
      </c>
      <c r="R147" s="1" t="s">
        <v>1406</v>
      </c>
      <c r="S147" s="1" t="s">
        <v>1411</v>
      </c>
      <c r="T147" s="1" t="s">
        <v>47</v>
      </c>
      <c r="V147" s="1" t="s">
        <v>366</v>
      </c>
      <c r="W147" s="1" t="s">
        <v>1412</v>
      </c>
      <c r="X147" s="1" t="s">
        <v>674</v>
      </c>
      <c r="Y147" s="1" t="s">
        <v>114</v>
      </c>
      <c r="Z147" s="1" t="s">
        <v>1152</v>
      </c>
      <c r="AA147" s="1" t="s">
        <v>1107</v>
      </c>
      <c r="AC147" s="1" t="s">
        <v>54</v>
      </c>
      <c r="AD147" s="1" t="s">
        <v>103</v>
      </c>
      <c r="AF147" s="1" t="s">
        <v>56</v>
      </c>
      <c r="AG147" s="1" t="s">
        <v>75</v>
      </c>
      <c r="AJ147" s="1" t="s">
        <v>58</v>
      </c>
      <c r="AK147" s="1" t="s">
        <v>76</v>
      </c>
      <c r="AL147" s="1" t="s">
        <v>1408</v>
      </c>
      <c r="AM147" s="1" t="s">
        <v>1413</v>
      </c>
    </row>
    <row r="148" spans="1:39" x14ac:dyDescent="0.3">
      <c r="A148" s="1" t="str">
        <f>HYPERLINK("https://hsdes.intel.com/resource/14013187188","14013187188")</f>
        <v>14013187188</v>
      </c>
      <c r="B148" s="1" t="s">
        <v>1414</v>
      </c>
      <c r="C148" s="1" t="s">
        <v>1637</v>
      </c>
      <c r="F148" s="1" t="s">
        <v>131</v>
      </c>
      <c r="G148" s="1" t="s">
        <v>176</v>
      </c>
      <c r="H148" s="1" t="s">
        <v>38</v>
      </c>
      <c r="I148" s="1" t="s">
        <v>39</v>
      </c>
      <c r="J148" s="1" t="s">
        <v>40</v>
      </c>
      <c r="K148" s="1" t="s">
        <v>1139</v>
      </c>
      <c r="L148" s="1">
        <v>7</v>
      </c>
      <c r="M148" s="1">
        <v>6</v>
      </c>
      <c r="N148" s="1" t="s">
        <v>1415</v>
      </c>
      <c r="O148" s="1" t="s">
        <v>133</v>
      </c>
      <c r="P148" s="1" t="s">
        <v>1416</v>
      </c>
      <c r="Q148" s="1" t="s">
        <v>541</v>
      </c>
      <c r="R148" s="1" t="s">
        <v>1417</v>
      </c>
      <c r="S148" s="1" t="s">
        <v>1415</v>
      </c>
      <c r="T148" s="1" t="s">
        <v>70</v>
      </c>
      <c r="U148" s="1" t="s">
        <v>137</v>
      </c>
      <c r="V148" s="1" t="s">
        <v>138</v>
      </c>
      <c r="W148" s="1" t="s">
        <v>1418</v>
      </c>
      <c r="X148" s="1" t="s">
        <v>674</v>
      </c>
      <c r="Y148" s="1" t="s">
        <v>114</v>
      </c>
      <c r="Z148" s="1" t="s">
        <v>1106</v>
      </c>
      <c r="AA148" s="1" t="s">
        <v>1107</v>
      </c>
      <c r="AC148" s="1" t="s">
        <v>54</v>
      </c>
      <c r="AD148" s="1" t="s">
        <v>103</v>
      </c>
      <c r="AF148" s="1" t="s">
        <v>56</v>
      </c>
      <c r="AG148" s="1" t="s">
        <v>57</v>
      </c>
      <c r="AJ148" s="1" t="s">
        <v>58</v>
      </c>
      <c r="AK148" s="1" t="s">
        <v>76</v>
      </c>
      <c r="AL148" s="1" t="s">
        <v>1419</v>
      </c>
      <c r="AM148" s="1" t="s">
        <v>1420</v>
      </c>
    </row>
    <row r="149" spans="1:39" x14ac:dyDescent="0.3">
      <c r="A149" s="1" t="str">
        <f>HYPERLINK("https://hsdes.intel.com/resource/14013187193","14013187193")</f>
        <v>14013187193</v>
      </c>
      <c r="B149" s="1" t="s">
        <v>1421</v>
      </c>
      <c r="C149" s="1" t="s">
        <v>1637</v>
      </c>
      <c r="F149" s="1" t="s">
        <v>366</v>
      </c>
      <c r="G149" s="1" t="s">
        <v>176</v>
      </c>
      <c r="H149" s="1" t="s">
        <v>38</v>
      </c>
      <c r="I149" s="1" t="s">
        <v>39</v>
      </c>
      <c r="J149" s="1" t="s">
        <v>40</v>
      </c>
      <c r="K149" s="1" t="s">
        <v>1120</v>
      </c>
      <c r="L149" s="1">
        <v>8</v>
      </c>
      <c r="M149" s="1">
        <v>6</v>
      </c>
      <c r="N149" s="1" t="s">
        <v>1422</v>
      </c>
      <c r="O149" s="1" t="s">
        <v>516</v>
      </c>
      <c r="P149" s="1" t="s">
        <v>1423</v>
      </c>
      <c r="Q149" s="1" t="s">
        <v>1424</v>
      </c>
      <c r="R149" s="1" t="s">
        <v>1425</v>
      </c>
      <c r="S149" s="1" t="s">
        <v>1422</v>
      </c>
      <c r="T149" s="1" t="s">
        <v>47</v>
      </c>
      <c r="V149" s="1" t="s">
        <v>366</v>
      </c>
      <c r="W149" s="1" t="s">
        <v>1426</v>
      </c>
      <c r="X149" s="1" t="s">
        <v>674</v>
      </c>
      <c r="Y149" s="1" t="s">
        <v>51</v>
      </c>
      <c r="Z149" s="1" t="s">
        <v>1152</v>
      </c>
      <c r="AA149" s="1" t="s">
        <v>1107</v>
      </c>
      <c r="AC149" s="1" t="s">
        <v>54</v>
      </c>
      <c r="AD149" s="1" t="s">
        <v>103</v>
      </c>
      <c r="AF149" s="1" t="s">
        <v>56</v>
      </c>
      <c r="AG149" s="1" t="s">
        <v>75</v>
      </c>
      <c r="AJ149" s="1" t="s">
        <v>58</v>
      </c>
      <c r="AK149" s="1" t="s">
        <v>76</v>
      </c>
      <c r="AL149" s="1" t="s">
        <v>1427</v>
      </c>
      <c r="AM149" s="1" t="s">
        <v>1428</v>
      </c>
    </row>
    <row r="150" spans="1:39" x14ac:dyDescent="0.3">
      <c r="A150" s="1" t="str">
        <f>HYPERLINK("https://hsdes.intel.com/resource/14013187194","14013187194")</f>
        <v>14013187194</v>
      </c>
      <c r="B150" s="1" t="s">
        <v>1429</v>
      </c>
      <c r="C150" s="1" t="s">
        <v>1637</v>
      </c>
      <c r="F150" s="1" t="s">
        <v>366</v>
      </c>
      <c r="G150" s="1" t="s">
        <v>176</v>
      </c>
      <c r="H150" s="1" t="s">
        <v>38</v>
      </c>
      <c r="I150" s="1" t="s">
        <v>39</v>
      </c>
      <c r="J150" s="1" t="s">
        <v>40</v>
      </c>
      <c r="K150" s="1" t="s">
        <v>1120</v>
      </c>
      <c r="L150" s="1">
        <v>15</v>
      </c>
      <c r="M150" s="1">
        <v>12</v>
      </c>
      <c r="N150" s="1" t="s">
        <v>1430</v>
      </c>
      <c r="O150" s="1" t="s">
        <v>516</v>
      </c>
      <c r="P150" s="1" t="s">
        <v>1431</v>
      </c>
      <c r="Q150" s="1" t="s">
        <v>1432</v>
      </c>
      <c r="R150" s="1" t="s">
        <v>1433</v>
      </c>
      <c r="S150" s="1" t="s">
        <v>1430</v>
      </c>
      <c r="T150" s="1" t="s">
        <v>47</v>
      </c>
      <c r="V150" s="1" t="s">
        <v>366</v>
      </c>
      <c r="W150" s="1" t="s">
        <v>1434</v>
      </c>
      <c r="X150" s="1" t="s">
        <v>674</v>
      </c>
      <c r="Y150" s="1" t="s">
        <v>51</v>
      </c>
      <c r="Z150" s="1" t="s">
        <v>1152</v>
      </c>
      <c r="AA150" s="1" t="s">
        <v>1107</v>
      </c>
      <c r="AC150" s="1" t="s">
        <v>54</v>
      </c>
      <c r="AD150" s="1" t="s">
        <v>103</v>
      </c>
      <c r="AF150" s="1" t="s">
        <v>56</v>
      </c>
      <c r="AG150" s="1" t="s">
        <v>75</v>
      </c>
      <c r="AJ150" s="1" t="s">
        <v>58</v>
      </c>
      <c r="AK150" s="1" t="s">
        <v>76</v>
      </c>
      <c r="AL150" s="1" t="s">
        <v>1427</v>
      </c>
      <c r="AM150" s="1" t="s">
        <v>1435</v>
      </c>
    </row>
    <row r="151" spans="1:39" x14ac:dyDescent="0.3">
      <c r="A151" s="1" t="str">
        <f>HYPERLINK("https://hsdes.intel.com/resource/14013187197","14013187197")</f>
        <v>14013187197</v>
      </c>
      <c r="B151" s="1" t="s">
        <v>1436</v>
      </c>
      <c r="C151" s="1" t="s">
        <v>1637</v>
      </c>
      <c r="F151" s="1" t="s">
        <v>131</v>
      </c>
      <c r="G151" s="1" t="s">
        <v>176</v>
      </c>
      <c r="H151" s="1" t="s">
        <v>38</v>
      </c>
      <c r="I151" s="1" t="s">
        <v>39</v>
      </c>
      <c r="J151" s="1" t="s">
        <v>40</v>
      </c>
      <c r="K151" s="1" t="s">
        <v>1157</v>
      </c>
      <c r="L151" s="1">
        <v>15</v>
      </c>
      <c r="M151" s="1">
        <v>12</v>
      </c>
      <c r="N151" s="1" t="s">
        <v>1437</v>
      </c>
      <c r="O151" s="1" t="s">
        <v>133</v>
      </c>
      <c r="P151" s="1" t="s">
        <v>1438</v>
      </c>
      <c r="Q151" s="1" t="s">
        <v>1439</v>
      </c>
      <c r="R151" s="1" t="s">
        <v>1440</v>
      </c>
      <c r="S151" s="1" t="s">
        <v>1437</v>
      </c>
      <c r="T151" s="1" t="s">
        <v>70</v>
      </c>
      <c r="U151" s="1" t="s">
        <v>137</v>
      </c>
      <c r="V151" s="1" t="s">
        <v>138</v>
      </c>
      <c r="W151" s="1" t="s">
        <v>1441</v>
      </c>
      <c r="X151" s="1" t="s">
        <v>674</v>
      </c>
      <c r="Y151" s="1" t="s">
        <v>114</v>
      </c>
      <c r="Z151" s="1" t="s">
        <v>1106</v>
      </c>
      <c r="AA151" s="1" t="s">
        <v>1107</v>
      </c>
      <c r="AC151" s="1" t="s">
        <v>54</v>
      </c>
      <c r="AD151" s="1" t="s">
        <v>103</v>
      </c>
      <c r="AF151" s="1" t="s">
        <v>56</v>
      </c>
      <c r="AG151" s="1" t="s">
        <v>75</v>
      </c>
      <c r="AJ151" s="1" t="s">
        <v>58</v>
      </c>
      <c r="AK151" s="1" t="s">
        <v>76</v>
      </c>
      <c r="AL151" s="1" t="s">
        <v>1442</v>
      </c>
      <c r="AM151" s="1" t="s">
        <v>1443</v>
      </c>
    </row>
    <row r="152" spans="1:39" x14ac:dyDescent="0.3">
      <c r="A152" s="1" t="str">
        <f>HYPERLINK("https://hsdes.intel.com/resource/14013187204","14013187204")</f>
        <v>14013187204</v>
      </c>
      <c r="B152" s="1" t="s">
        <v>1444</v>
      </c>
      <c r="C152" s="1" t="s">
        <v>1637</v>
      </c>
      <c r="F152" s="1" t="s">
        <v>366</v>
      </c>
      <c r="G152" s="1" t="s">
        <v>176</v>
      </c>
      <c r="H152" s="1" t="s">
        <v>38</v>
      </c>
      <c r="I152" s="1" t="s">
        <v>39</v>
      </c>
      <c r="J152" s="1" t="s">
        <v>40</v>
      </c>
      <c r="K152" s="1" t="s">
        <v>1120</v>
      </c>
      <c r="L152" s="1">
        <v>15</v>
      </c>
      <c r="M152" s="1">
        <v>12</v>
      </c>
      <c r="N152" s="1" t="s">
        <v>1445</v>
      </c>
      <c r="O152" s="1" t="s">
        <v>516</v>
      </c>
      <c r="P152" s="1" t="s">
        <v>1446</v>
      </c>
      <c r="Q152" s="1" t="s">
        <v>1424</v>
      </c>
      <c r="R152" s="1" t="s">
        <v>1447</v>
      </c>
      <c r="S152" s="1" t="s">
        <v>1445</v>
      </c>
      <c r="T152" s="1" t="s">
        <v>47</v>
      </c>
      <c r="V152" s="1" t="s">
        <v>366</v>
      </c>
      <c r="W152" s="1" t="s">
        <v>1448</v>
      </c>
      <c r="X152" s="1" t="s">
        <v>674</v>
      </c>
      <c r="Y152" s="1" t="s">
        <v>114</v>
      </c>
      <c r="Z152" s="1" t="s">
        <v>1152</v>
      </c>
      <c r="AA152" s="1" t="s">
        <v>1107</v>
      </c>
      <c r="AC152" s="1" t="s">
        <v>54</v>
      </c>
      <c r="AD152" s="1" t="s">
        <v>103</v>
      </c>
      <c r="AF152" s="1" t="s">
        <v>56</v>
      </c>
      <c r="AG152" s="1" t="s">
        <v>75</v>
      </c>
      <c r="AJ152" s="1" t="s">
        <v>58</v>
      </c>
      <c r="AK152" s="1" t="s">
        <v>76</v>
      </c>
      <c r="AL152" s="1" t="s">
        <v>1449</v>
      </c>
      <c r="AM152" s="1" t="s">
        <v>1450</v>
      </c>
    </row>
    <row r="153" spans="1:39" x14ac:dyDescent="0.3">
      <c r="A153" s="1" t="str">
        <f>HYPERLINK("https://hsdes.intel.com/resource/14013187207","14013187207")</f>
        <v>14013187207</v>
      </c>
      <c r="B153" s="1" t="s">
        <v>1451</v>
      </c>
      <c r="C153" s="1" t="s">
        <v>1637</v>
      </c>
      <c r="F153" s="1" t="s">
        <v>366</v>
      </c>
      <c r="G153" s="1" t="s">
        <v>176</v>
      </c>
      <c r="H153" s="1" t="s">
        <v>38</v>
      </c>
      <c r="I153" s="1" t="s">
        <v>39</v>
      </c>
      <c r="J153" s="1" t="s">
        <v>40</v>
      </c>
      <c r="K153" s="1" t="s">
        <v>1120</v>
      </c>
      <c r="L153" s="1">
        <v>15</v>
      </c>
      <c r="M153" s="1">
        <v>12</v>
      </c>
      <c r="N153" s="1" t="s">
        <v>1452</v>
      </c>
      <c r="O153" s="1" t="s">
        <v>516</v>
      </c>
      <c r="P153" s="1" t="s">
        <v>1453</v>
      </c>
      <c r="Q153" s="1" t="s">
        <v>1454</v>
      </c>
      <c r="R153" s="1" t="s">
        <v>1455</v>
      </c>
      <c r="S153" s="1" t="s">
        <v>1452</v>
      </c>
      <c r="T153" s="1" t="s">
        <v>47</v>
      </c>
      <c r="V153" s="1" t="s">
        <v>366</v>
      </c>
      <c r="W153" s="1" t="s">
        <v>1456</v>
      </c>
      <c r="X153" s="1" t="s">
        <v>674</v>
      </c>
      <c r="Y153" s="1" t="s">
        <v>114</v>
      </c>
      <c r="Z153" s="1" t="s">
        <v>1152</v>
      </c>
      <c r="AA153" s="1" t="s">
        <v>1107</v>
      </c>
      <c r="AC153" s="1" t="s">
        <v>54</v>
      </c>
      <c r="AD153" s="1" t="s">
        <v>103</v>
      </c>
      <c r="AF153" s="1" t="s">
        <v>56</v>
      </c>
      <c r="AG153" s="1" t="s">
        <v>75</v>
      </c>
      <c r="AJ153" s="1" t="s">
        <v>58</v>
      </c>
      <c r="AK153" s="1" t="s">
        <v>76</v>
      </c>
      <c r="AL153" s="1" t="s">
        <v>1449</v>
      </c>
      <c r="AM153" s="1" t="s">
        <v>1457</v>
      </c>
    </row>
    <row r="154" spans="1:39" x14ac:dyDescent="0.3">
      <c r="A154" s="1" t="str">
        <f>HYPERLINK("https://hsdes.intel.com/resource/14013187213","14013187213")</f>
        <v>14013187213</v>
      </c>
      <c r="B154" s="1" t="s">
        <v>1458</v>
      </c>
      <c r="C154" s="1" t="s">
        <v>1637</v>
      </c>
      <c r="F154" s="1" t="s">
        <v>366</v>
      </c>
      <c r="G154" s="1" t="s">
        <v>176</v>
      </c>
      <c r="H154" s="1" t="s">
        <v>38</v>
      </c>
      <c r="I154" s="1" t="s">
        <v>39</v>
      </c>
      <c r="J154" s="1" t="s">
        <v>40</v>
      </c>
      <c r="K154" s="1" t="s">
        <v>1120</v>
      </c>
      <c r="L154" s="1">
        <v>15</v>
      </c>
      <c r="M154" s="1">
        <v>12</v>
      </c>
      <c r="N154" s="1" t="s">
        <v>1459</v>
      </c>
      <c r="O154" s="1" t="s">
        <v>516</v>
      </c>
      <c r="P154" s="1" t="s">
        <v>1460</v>
      </c>
      <c r="Q154" s="1" t="s">
        <v>1432</v>
      </c>
      <c r="R154" s="1" t="s">
        <v>1461</v>
      </c>
      <c r="S154" s="1" t="s">
        <v>1459</v>
      </c>
      <c r="T154" s="1" t="s">
        <v>47</v>
      </c>
      <c r="V154" s="1" t="s">
        <v>366</v>
      </c>
      <c r="W154" s="1" t="s">
        <v>1462</v>
      </c>
      <c r="X154" s="1" t="s">
        <v>674</v>
      </c>
      <c r="Y154" s="1" t="s">
        <v>114</v>
      </c>
      <c r="Z154" s="1" t="s">
        <v>1126</v>
      </c>
      <c r="AA154" s="1" t="s">
        <v>1127</v>
      </c>
      <c r="AC154" s="1" t="s">
        <v>54</v>
      </c>
      <c r="AD154" s="1" t="s">
        <v>103</v>
      </c>
      <c r="AF154" s="1" t="s">
        <v>56</v>
      </c>
      <c r="AG154" s="1" t="s">
        <v>75</v>
      </c>
      <c r="AJ154" s="1" t="s">
        <v>58</v>
      </c>
      <c r="AK154" s="1" t="s">
        <v>76</v>
      </c>
      <c r="AL154" s="1" t="s">
        <v>1463</v>
      </c>
      <c r="AM154" s="1" t="s">
        <v>1464</v>
      </c>
    </row>
    <row r="155" spans="1:39" x14ac:dyDescent="0.3">
      <c r="A155" s="1" t="str">
        <f>HYPERLINK("https://hsdes.intel.com/resource/14013187326","14013187326")</f>
        <v>14013187326</v>
      </c>
      <c r="B155" s="1" t="s">
        <v>1465</v>
      </c>
      <c r="C155" s="1" t="s">
        <v>1637</v>
      </c>
      <c r="F155" s="1" t="s">
        <v>131</v>
      </c>
      <c r="G155" s="1" t="s">
        <v>176</v>
      </c>
      <c r="H155" s="1" t="s">
        <v>38</v>
      </c>
      <c r="I155" s="1" t="s">
        <v>39</v>
      </c>
      <c r="J155" s="1" t="s">
        <v>40</v>
      </c>
      <c r="K155" s="1" t="s">
        <v>1218</v>
      </c>
      <c r="L155" s="1">
        <v>40</v>
      </c>
      <c r="M155" s="1">
        <v>35</v>
      </c>
      <c r="N155" s="1" t="s">
        <v>1466</v>
      </c>
      <c r="O155" s="1" t="s">
        <v>133</v>
      </c>
      <c r="P155" s="1" t="s">
        <v>1467</v>
      </c>
      <c r="Q155" s="1" t="s">
        <v>1439</v>
      </c>
      <c r="R155" s="1" t="s">
        <v>1468</v>
      </c>
      <c r="S155" s="1" t="s">
        <v>1466</v>
      </c>
      <c r="T155" s="1" t="s">
        <v>70</v>
      </c>
      <c r="U155" s="1" t="s">
        <v>137</v>
      </c>
      <c r="V155" s="1" t="s">
        <v>138</v>
      </c>
      <c r="W155" s="1" t="s">
        <v>1469</v>
      </c>
      <c r="X155" s="1" t="s">
        <v>674</v>
      </c>
      <c r="Y155" s="1" t="s">
        <v>51</v>
      </c>
      <c r="Z155" s="1" t="s">
        <v>1106</v>
      </c>
      <c r="AA155" s="1" t="s">
        <v>1107</v>
      </c>
      <c r="AC155" s="1" t="s">
        <v>54</v>
      </c>
      <c r="AD155" s="1" t="s">
        <v>1116</v>
      </c>
      <c r="AF155" s="1" t="s">
        <v>196</v>
      </c>
      <c r="AG155" s="1" t="s">
        <v>75</v>
      </c>
      <c r="AJ155" s="1" t="s">
        <v>58</v>
      </c>
      <c r="AK155" s="1" t="s">
        <v>76</v>
      </c>
      <c r="AL155" s="1" t="s">
        <v>1470</v>
      </c>
      <c r="AM155" s="1" t="s">
        <v>1471</v>
      </c>
    </row>
    <row r="156" spans="1:39" x14ac:dyDescent="0.3">
      <c r="A156" s="1" t="str">
        <f>HYPERLINK("https://hsdes.intel.com/resource/14013187403","14013187403")</f>
        <v>14013187403</v>
      </c>
      <c r="B156" s="1" t="s">
        <v>1472</v>
      </c>
      <c r="C156" s="1" t="s">
        <v>1637</v>
      </c>
      <c r="F156" s="1" t="s">
        <v>131</v>
      </c>
      <c r="G156" s="1" t="s">
        <v>176</v>
      </c>
      <c r="H156" s="1" t="s">
        <v>38</v>
      </c>
      <c r="I156" s="1" t="s">
        <v>39</v>
      </c>
      <c r="J156" s="1" t="s">
        <v>40</v>
      </c>
      <c r="K156" s="1" t="s">
        <v>1157</v>
      </c>
      <c r="L156" s="1">
        <v>8</v>
      </c>
      <c r="M156" s="1">
        <v>6</v>
      </c>
      <c r="N156" s="1" t="s">
        <v>1473</v>
      </c>
      <c r="O156" s="1" t="s">
        <v>133</v>
      </c>
      <c r="P156" s="1" t="s">
        <v>1474</v>
      </c>
      <c r="Q156" s="1" t="s">
        <v>1439</v>
      </c>
      <c r="R156" s="1" t="s">
        <v>1475</v>
      </c>
      <c r="S156" s="1" t="s">
        <v>1473</v>
      </c>
      <c r="T156" s="1" t="s">
        <v>70</v>
      </c>
      <c r="U156" s="1" t="s">
        <v>137</v>
      </c>
      <c r="V156" s="1" t="s">
        <v>138</v>
      </c>
      <c r="W156" s="1" t="s">
        <v>977</v>
      </c>
      <c r="X156" s="1" t="s">
        <v>674</v>
      </c>
      <c r="Y156" s="1" t="s">
        <v>51</v>
      </c>
      <c r="Z156" s="1" t="s">
        <v>1215</v>
      </c>
      <c r="AA156" s="1" t="s">
        <v>1127</v>
      </c>
      <c r="AC156" s="1" t="s">
        <v>54</v>
      </c>
      <c r="AD156" s="1" t="s">
        <v>103</v>
      </c>
      <c r="AF156" s="1" t="s">
        <v>56</v>
      </c>
      <c r="AG156" s="1" t="s">
        <v>75</v>
      </c>
      <c r="AJ156" s="1" t="s">
        <v>58</v>
      </c>
      <c r="AK156" s="1" t="s">
        <v>76</v>
      </c>
      <c r="AL156" s="1" t="s">
        <v>1476</v>
      </c>
      <c r="AM156" s="1" t="s">
        <v>1477</v>
      </c>
    </row>
    <row r="157" spans="1:39" x14ac:dyDescent="0.3">
      <c r="A157" s="1" t="str">
        <f>HYPERLINK("https://hsdes.intel.com/resource/14013187515","14013187515")</f>
        <v>14013187515</v>
      </c>
      <c r="B157" s="1" t="s">
        <v>1478</v>
      </c>
      <c r="C157" s="1" t="s">
        <v>1637</v>
      </c>
      <c r="F157" s="1" t="s">
        <v>366</v>
      </c>
      <c r="G157" s="1" t="s">
        <v>176</v>
      </c>
      <c r="H157" s="1" t="s">
        <v>38</v>
      </c>
      <c r="I157" s="1" t="s">
        <v>39</v>
      </c>
      <c r="J157" s="1" t="s">
        <v>40</v>
      </c>
      <c r="K157" s="1" t="s">
        <v>1120</v>
      </c>
      <c r="L157" s="1">
        <v>6</v>
      </c>
      <c r="M157" s="1">
        <v>4</v>
      </c>
      <c r="N157" s="1" t="s">
        <v>1479</v>
      </c>
      <c r="O157" s="1" t="s">
        <v>516</v>
      </c>
      <c r="P157" s="1" t="s">
        <v>1480</v>
      </c>
      <c r="Q157" s="1" t="s">
        <v>1481</v>
      </c>
      <c r="R157" s="1" t="s">
        <v>1482</v>
      </c>
      <c r="S157" s="1" t="s">
        <v>1479</v>
      </c>
      <c r="T157" s="1" t="s">
        <v>47</v>
      </c>
      <c r="V157" s="1" t="s">
        <v>366</v>
      </c>
      <c r="W157" s="1" t="s">
        <v>1387</v>
      </c>
      <c r="X157" s="1" t="s">
        <v>674</v>
      </c>
      <c r="Y157" s="1" t="s">
        <v>114</v>
      </c>
      <c r="Z157" s="1" t="s">
        <v>1152</v>
      </c>
      <c r="AA157" s="1" t="s">
        <v>1107</v>
      </c>
      <c r="AC157" s="1" t="s">
        <v>54</v>
      </c>
      <c r="AD157" s="1" t="s">
        <v>103</v>
      </c>
      <c r="AF157" s="1" t="s">
        <v>56</v>
      </c>
      <c r="AG157" s="1" t="s">
        <v>75</v>
      </c>
      <c r="AJ157" s="1" t="s">
        <v>58</v>
      </c>
      <c r="AK157" s="1" t="s">
        <v>76</v>
      </c>
      <c r="AL157" s="1" t="s">
        <v>1483</v>
      </c>
      <c r="AM157" s="1" t="s">
        <v>1484</v>
      </c>
    </row>
    <row r="158" spans="1:39" x14ac:dyDescent="0.3">
      <c r="A158" s="1" t="str">
        <f>HYPERLINK("https://hsdes.intel.com/resource/14013187571","14013187571")</f>
        <v>14013187571</v>
      </c>
      <c r="B158" s="1" t="s">
        <v>1485</v>
      </c>
      <c r="C158" s="1" t="s">
        <v>1637</v>
      </c>
      <c r="F158" s="1" t="s">
        <v>366</v>
      </c>
      <c r="G158" s="1" t="s">
        <v>176</v>
      </c>
      <c r="H158" s="1" t="s">
        <v>38</v>
      </c>
      <c r="I158" s="1" t="s">
        <v>39</v>
      </c>
      <c r="J158" s="1" t="s">
        <v>40</v>
      </c>
      <c r="K158" s="1" t="s">
        <v>1120</v>
      </c>
      <c r="L158" s="1">
        <v>8</v>
      </c>
      <c r="M158" s="1">
        <v>6</v>
      </c>
      <c r="N158" s="1" t="s">
        <v>1486</v>
      </c>
      <c r="O158" s="1" t="s">
        <v>516</v>
      </c>
      <c r="P158" s="1" t="s">
        <v>1487</v>
      </c>
      <c r="Q158" s="1" t="s">
        <v>1488</v>
      </c>
      <c r="R158" s="1" t="s">
        <v>1489</v>
      </c>
      <c r="S158" s="1" t="s">
        <v>1486</v>
      </c>
      <c r="T158" s="1" t="s">
        <v>47</v>
      </c>
      <c r="V158" s="1" t="s">
        <v>366</v>
      </c>
      <c r="W158" s="1" t="s">
        <v>1434</v>
      </c>
      <c r="X158" s="1" t="s">
        <v>674</v>
      </c>
      <c r="Y158" s="1" t="s">
        <v>114</v>
      </c>
      <c r="Z158" s="1" t="s">
        <v>1152</v>
      </c>
      <c r="AA158" s="1" t="s">
        <v>1107</v>
      </c>
      <c r="AC158" s="1" t="s">
        <v>54</v>
      </c>
      <c r="AD158" s="1" t="s">
        <v>103</v>
      </c>
      <c r="AF158" s="1" t="s">
        <v>56</v>
      </c>
      <c r="AG158" s="1" t="s">
        <v>75</v>
      </c>
      <c r="AJ158" s="1" t="s">
        <v>58</v>
      </c>
      <c r="AK158" s="1" t="s">
        <v>76</v>
      </c>
      <c r="AL158" s="1" t="s">
        <v>1490</v>
      </c>
      <c r="AM158" s="1" t="s">
        <v>1491</v>
      </c>
    </row>
    <row r="159" spans="1:39" x14ac:dyDescent="0.3">
      <c r="A159" s="1" t="str">
        <f>HYPERLINK("https://hsdes.intel.com/resource/14013187575","14013187575")</f>
        <v>14013187575</v>
      </c>
      <c r="B159" s="1" t="s">
        <v>1492</v>
      </c>
      <c r="C159" s="1" t="s">
        <v>1637</v>
      </c>
      <c r="F159" s="1" t="s">
        <v>131</v>
      </c>
      <c r="G159" s="1" t="s">
        <v>176</v>
      </c>
      <c r="H159" s="1" t="s">
        <v>38</v>
      </c>
      <c r="I159" s="1" t="s">
        <v>39</v>
      </c>
      <c r="J159" s="1" t="s">
        <v>40</v>
      </c>
      <c r="K159" s="1" t="s">
        <v>1493</v>
      </c>
      <c r="L159" s="1">
        <v>8</v>
      </c>
      <c r="M159" s="1">
        <v>6</v>
      </c>
      <c r="N159" s="1" t="s">
        <v>1494</v>
      </c>
      <c r="O159" s="1" t="s">
        <v>133</v>
      </c>
      <c r="P159" s="1" t="s">
        <v>1495</v>
      </c>
      <c r="Q159" s="1" t="s">
        <v>975</v>
      </c>
      <c r="R159" s="1" t="s">
        <v>1496</v>
      </c>
      <c r="S159" s="1" t="s">
        <v>1494</v>
      </c>
      <c r="T159" s="1" t="s">
        <v>70</v>
      </c>
      <c r="U159" s="1" t="s">
        <v>137</v>
      </c>
      <c r="V159" s="1" t="s">
        <v>138</v>
      </c>
      <c r="W159" s="1" t="s">
        <v>1441</v>
      </c>
      <c r="X159" s="1" t="s">
        <v>674</v>
      </c>
      <c r="Y159" s="1" t="s">
        <v>114</v>
      </c>
      <c r="Z159" s="1" t="s">
        <v>1215</v>
      </c>
      <c r="AA159" s="1" t="s">
        <v>1127</v>
      </c>
      <c r="AC159" s="1" t="s">
        <v>54</v>
      </c>
      <c r="AD159" s="1" t="s">
        <v>103</v>
      </c>
      <c r="AF159" s="1" t="s">
        <v>56</v>
      </c>
      <c r="AG159" s="1" t="s">
        <v>75</v>
      </c>
      <c r="AJ159" s="1" t="s">
        <v>58</v>
      </c>
      <c r="AK159" s="1" t="s">
        <v>76</v>
      </c>
      <c r="AL159" s="1" t="s">
        <v>1497</v>
      </c>
      <c r="AM159" s="1" t="s">
        <v>1498</v>
      </c>
    </row>
    <row r="160" spans="1:39" x14ac:dyDescent="0.3">
      <c r="A160" s="1" t="str">
        <f>HYPERLINK("https://hsdes.intel.com/resource/14013187689","14013187689")</f>
        <v>14013187689</v>
      </c>
      <c r="B160" s="1" t="s">
        <v>1499</v>
      </c>
      <c r="C160" s="1" t="s">
        <v>1637</v>
      </c>
      <c r="F160" s="1" t="s">
        <v>48</v>
      </c>
      <c r="G160" s="1" t="s">
        <v>176</v>
      </c>
      <c r="H160" s="1" t="s">
        <v>38</v>
      </c>
      <c r="I160" s="1" t="s">
        <v>39</v>
      </c>
      <c r="J160" s="1" t="s">
        <v>40</v>
      </c>
      <c r="K160" s="1" t="s">
        <v>1120</v>
      </c>
      <c r="L160" s="1">
        <v>20</v>
      </c>
      <c r="M160" s="1">
        <v>15</v>
      </c>
      <c r="N160" s="1" t="s">
        <v>1500</v>
      </c>
      <c r="O160" s="1" t="s">
        <v>66</v>
      </c>
      <c r="P160" s="1" t="s">
        <v>1501</v>
      </c>
      <c r="Q160" s="1" t="s">
        <v>1502</v>
      </c>
      <c r="R160" s="1" t="s">
        <v>1503</v>
      </c>
      <c r="S160" s="1" t="s">
        <v>1500</v>
      </c>
      <c r="T160" s="1" t="s">
        <v>47</v>
      </c>
      <c r="V160" s="1" t="s">
        <v>71</v>
      </c>
      <c r="W160" s="1" t="s">
        <v>1504</v>
      </c>
      <c r="X160" s="1" t="s">
        <v>674</v>
      </c>
      <c r="Y160" s="1" t="s">
        <v>51</v>
      </c>
      <c r="Z160" s="1" t="s">
        <v>1106</v>
      </c>
      <c r="AA160" s="1" t="s">
        <v>1107</v>
      </c>
      <c r="AC160" s="1" t="s">
        <v>54</v>
      </c>
      <c r="AD160" s="1" t="s">
        <v>103</v>
      </c>
      <c r="AF160" s="1" t="s">
        <v>83</v>
      </c>
      <c r="AG160" s="1" t="s">
        <v>75</v>
      </c>
      <c r="AJ160" s="1" t="s">
        <v>58</v>
      </c>
      <c r="AK160" s="1" t="s">
        <v>76</v>
      </c>
      <c r="AL160" s="1" t="s">
        <v>1505</v>
      </c>
      <c r="AM160" s="1" t="s">
        <v>1506</v>
      </c>
    </row>
    <row r="161" spans="1:39" x14ac:dyDescent="0.3">
      <c r="A161" s="1" t="str">
        <f>HYPERLINK("https://hsdes.intel.com/resource/14013187692","14013187692")</f>
        <v>14013187692</v>
      </c>
      <c r="B161" s="1" t="s">
        <v>1507</v>
      </c>
      <c r="C161" s="1" t="s">
        <v>1637</v>
      </c>
      <c r="F161" s="1" t="s">
        <v>48</v>
      </c>
      <c r="G161" s="1" t="s">
        <v>176</v>
      </c>
      <c r="H161" s="1" t="s">
        <v>38</v>
      </c>
      <c r="I161" s="1" t="s">
        <v>39</v>
      </c>
      <c r="J161" s="1" t="s">
        <v>40</v>
      </c>
      <c r="K161" s="1" t="s">
        <v>1120</v>
      </c>
      <c r="L161" s="1">
        <v>10</v>
      </c>
      <c r="M161" s="1">
        <v>8</v>
      </c>
      <c r="N161" s="1" t="s">
        <v>1508</v>
      </c>
      <c r="O161" s="1" t="s">
        <v>66</v>
      </c>
      <c r="P161" s="1" t="s">
        <v>1509</v>
      </c>
      <c r="Q161" s="1" t="s">
        <v>1510</v>
      </c>
      <c r="R161" s="1" t="s">
        <v>1511</v>
      </c>
      <c r="S161" s="1" t="s">
        <v>1508</v>
      </c>
      <c r="T161" s="1" t="s">
        <v>47</v>
      </c>
      <c r="V161" s="1" t="s">
        <v>71</v>
      </c>
      <c r="W161" s="1" t="s">
        <v>1512</v>
      </c>
      <c r="X161" s="1" t="s">
        <v>674</v>
      </c>
      <c r="Y161" s="1" t="s">
        <v>114</v>
      </c>
      <c r="Z161" s="1" t="s">
        <v>1108</v>
      </c>
      <c r="AA161" s="1" t="s">
        <v>1107</v>
      </c>
      <c r="AC161" s="1" t="s">
        <v>54</v>
      </c>
      <c r="AD161" s="1" t="s">
        <v>103</v>
      </c>
      <c r="AF161" s="1" t="s">
        <v>56</v>
      </c>
      <c r="AG161" s="1" t="s">
        <v>75</v>
      </c>
      <c r="AJ161" s="1" t="s">
        <v>58</v>
      </c>
      <c r="AK161" s="1" t="s">
        <v>76</v>
      </c>
      <c r="AL161" s="1" t="s">
        <v>1513</v>
      </c>
      <c r="AM161" s="1" t="s">
        <v>1514</v>
      </c>
    </row>
    <row r="162" spans="1:39" x14ac:dyDescent="0.3">
      <c r="A162" s="1" t="str">
        <f>HYPERLINK("https://hsdes.intel.com/resource/14013187693","14013187693")</f>
        <v>14013187693</v>
      </c>
      <c r="B162" s="1" t="s">
        <v>1515</v>
      </c>
      <c r="C162" s="1" t="s">
        <v>1637</v>
      </c>
      <c r="F162" s="1" t="s">
        <v>48</v>
      </c>
      <c r="G162" s="1" t="s">
        <v>176</v>
      </c>
      <c r="H162" s="1" t="s">
        <v>38</v>
      </c>
      <c r="I162" s="1" t="s">
        <v>39</v>
      </c>
      <c r="J162" s="1" t="s">
        <v>40</v>
      </c>
      <c r="K162" s="1" t="s">
        <v>1120</v>
      </c>
      <c r="L162" s="1">
        <v>20</v>
      </c>
      <c r="M162" s="1">
        <v>15</v>
      </c>
      <c r="N162" s="1" t="s">
        <v>1516</v>
      </c>
      <c r="O162" s="1" t="s">
        <v>66</v>
      </c>
      <c r="P162" s="1" t="s">
        <v>1517</v>
      </c>
      <c r="Q162" s="1" t="s">
        <v>1502</v>
      </c>
      <c r="R162" s="1" t="s">
        <v>1518</v>
      </c>
      <c r="S162" s="1" t="s">
        <v>1516</v>
      </c>
      <c r="T162" s="1" t="s">
        <v>47</v>
      </c>
      <c r="V162" s="1" t="s">
        <v>71</v>
      </c>
      <c r="W162" s="1" t="s">
        <v>1519</v>
      </c>
      <c r="X162" s="1" t="s">
        <v>674</v>
      </c>
      <c r="Y162" s="1" t="s">
        <v>51</v>
      </c>
      <c r="Z162" s="1" t="s">
        <v>1106</v>
      </c>
      <c r="AA162" s="1" t="s">
        <v>1107</v>
      </c>
      <c r="AC162" s="1" t="s">
        <v>54</v>
      </c>
      <c r="AD162" s="1" t="s">
        <v>103</v>
      </c>
      <c r="AF162" s="1" t="s">
        <v>83</v>
      </c>
      <c r="AG162" s="1" t="s">
        <v>75</v>
      </c>
      <c r="AJ162" s="1" t="s">
        <v>58</v>
      </c>
      <c r="AK162" s="1" t="s">
        <v>76</v>
      </c>
      <c r="AL162" s="1" t="s">
        <v>1520</v>
      </c>
      <c r="AM162" s="1" t="s">
        <v>1521</v>
      </c>
    </row>
    <row r="163" spans="1:39" x14ac:dyDescent="0.3">
      <c r="A163" s="1" t="str">
        <f>HYPERLINK("https://hsdes.intel.com/resource/14013187704","14013187704")</f>
        <v>14013187704</v>
      </c>
      <c r="B163" s="1" t="s">
        <v>1522</v>
      </c>
      <c r="C163" s="1" t="s">
        <v>1637</v>
      </c>
      <c r="F163" s="1" t="s">
        <v>48</v>
      </c>
      <c r="G163" s="1" t="s">
        <v>176</v>
      </c>
      <c r="H163" s="1" t="s">
        <v>38</v>
      </c>
      <c r="I163" s="1" t="s">
        <v>39</v>
      </c>
      <c r="J163" s="1" t="s">
        <v>40</v>
      </c>
      <c r="K163" s="1" t="s">
        <v>1120</v>
      </c>
      <c r="L163" s="1">
        <v>15</v>
      </c>
      <c r="M163" s="1">
        <v>12</v>
      </c>
      <c r="N163" s="1" t="s">
        <v>1523</v>
      </c>
      <c r="O163" s="1" t="s">
        <v>66</v>
      </c>
      <c r="P163" s="1" t="s">
        <v>1524</v>
      </c>
      <c r="Q163" s="1" t="s">
        <v>1502</v>
      </c>
      <c r="R163" s="1" t="s">
        <v>1017</v>
      </c>
      <c r="S163" s="1" t="s">
        <v>1523</v>
      </c>
      <c r="T163" s="1" t="s">
        <v>47</v>
      </c>
      <c r="V163" s="1" t="s">
        <v>71</v>
      </c>
      <c r="W163" s="1" t="s">
        <v>1525</v>
      </c>
      <c r="X163" s="1" t="s">
        <v>674</v>
      </c>
      <c r="Y163" s="1" t="s">
        <v>114</v>
      </c>
      <c r="Z163" s="1" t="s">
        <v>1106</v>
      </c>
      <c r="AA163" s="1" t="s">
        <v>1107</v>
      </c>
      <c r="AC163" s="1" t="s">
        <v>54</v>
      </c>
      <c r="AD163" s="1" t="s">
        <v>103</v>
      </c>
      <c r="AF163" s="1" t="s">
        <v>56</v>
      </c>
      <c r="AG163" s="1" t="s">
        <v>75</v>
      </c>
      <c r="AJ163" s="1" t="s">
        <v>58</v>
      </c>
      <c r="AK163" s="1" t="s">
        <v>76</v>
      </c>
      <c r="AL163" s="1" t="s">
        <v>1526</v>
      </c>
      <c r="AM163" s="1" t="s">
        <v>1527</v>
      </c>
    </row>
    <row r="164" spans="1:39" x14ac:dyDescent="0.3">
      <c r="A164" s="1" t="str">
        <f>HYPERLINK("https://hsdes.intel.com/resource/14013187709","14013187709")</f>
        <v>14013187709</v>
      </c>
      <c r="B164" s="1" t="s">
        <v>1528</v>
      </c>
      <c r="C164" s="1" t="s">
        <v>1637</v>
      </c>
      <c r="F164" s="1" t="s">
        <v>48</v>
      </c>
      <c r="G164" s="1" t="s">
        <v>176</v>
      </c>
      <c r="H164" s="1" t="s">
        <v>38</v>
      </c>
      <c r="I164" s="1" t="s">
        <v>39</v>
      </c>
      <c r="J164" s="1" t="s">
        <v>40</v>
      </c>
      <c r="K164" s="1" t="s">
        <v>1120</v>
      </c>
      <c r="L164" s="1">
        <v>15</v>
      </c>
      <c r="M164" s="1">
        <v>12</v>
      </c>
      <c r="N164" s="1" t="s">
        <v>1529</v>
      </c>
      <c r="O164" s="1" t="s">
        <v>66</v>
      </c>
      <c r="P164" s="1" t="s">
        <v>1530</v>
      </c>
      <c r="Q164" s="1" t="s">
        <v>1502</v>
      </c>
      <c r="R164" s="1" t="s">
        <v>1025</v>
      </c>
      <c r="S164" s="1" t="s">
        <v>1529</v>
      </c>
      <c r="T164" s="1" t="s">
        <v>47</v>
      </c>
      <c r="V164" s="1" t="s">
        <v>71</v>
      </c>
      <c r="W164" s="1" t="s">
        <v>1531</v>
      </c>
      <c r="X164" s="1" t="s">
        <v>674</v>
      </c>
      <c r="Y164" s="1" t="s">
        <v>114</v>
      </c>
      <c r="Z164" s="1" t="s">
        <v>1106</v>
      </c>
      <c r="AA164" s="1" t="s">
        <v>1107</v>
      </c>
      <c r="AC164" s="1" t="s">
        <v>54</v>
      </c>
      <c r="AD164" s="1" t="s">
        <v>103</v>
      </c>
      <c r="AF164" s="1" t="s">
        <v>56</v>
      </c>
      <c r="AG164" s="1" t="s">
        <v>75</v>
      </c>
      <c r="AJ164" s="1" t="s">
        <v>58</v>
      </c>
      <c r="AK164" s="1" t="s">
        <v>76</v>
      </c>
      <c r="AL164" s="1" t="s">
        <v>1526</v>
      </c>
      <c r="AM164" s="1" t="s">
        <v>1532</v>
      </c>
    </row>
    <row r="165" spans="1:39" x14ac:dyDescent="0.3">
      <c r="A165" s="1" t="str">
        <f>HYPERLINK("https://hsdes.intel.com/resource/14013187719","14013187719")</f>
        <v>14013187719</v>
      </c>
      <c r="B165" s="1" t="s">
        <v>1533</v>
      </c>
      <c r="C165" s="1" t="s">
        <v>1637</v>
      </c>
      <c r="F165" s="1" t="s">
        <v>85</v>
      </c>
      <c r="G165" s="1" t="s">
        <v>176</v>
      </c>
      <c r="H165" s="1" t="s">
        <v>38</v>
      </c>
      <c r="I165" s="1" t="s">
        <v>39</v>
      </c>
      <c r="J165" s="1" t="s">
        <v>40</v>
      </c>
      <c r="K165" s="1" t="s">
        <v>1147</v>
      </c>
      <c r="L165" s="1">
        <v>10</v>
      </c>
      <c r="M165" s="1">
        <v>8</v>
      </c>
      <c r="N165" s="1" t="s">
        <v>1534</v>
      </c>
      <c r="O165" s="1" t="s">
        <v>455</v>
      </c>
      <c r="P165" s="1" t="s">
        <v>1535</v>
      </c>
      <c r="Q165" s="1" t="s">
        <v>1536</v>
      </c>
      <c r="R165" s="1" t="s">
        <v>1537</v>
      </c>
      <c r="S165" s="1" t="s">
        <v>1534</v>
      </c>
      <c r="T165" s="1" t="s">
        <v>70</v>
      </c>
      <c r="V165" s="1" t="s">
        <v>85</v>
      </c>
      <c r="W165" s="1" t="s">
        <v>1538</v>
      </c>
      <c r="X165" s="1" t="s">
        <v>674</v>
      </c>
      <c r="Y165" s="1" t="s">
        <v>51</v>
      </c>
      <c r="Z165" s="1" t="s">
        <v>1152</v>
      </c>
      <c r="AA165" s="1" t="s">
        <v>1107</v>
      </c>
      <c r="AC165" s="1" t="s">
        <v>54</v>
      </c>
      <c r="AD165" s="1" t="s">
        <v>103</v>
      </c>
      <c r="AF165" s="1" t="s">
        <v>56</v>
      </c>
      <c r="AG165" s="1" t="s">
        <v>57</v>
      </c>
      <c r="AJ165" s="1" t="s">
        <v>58</v>
      </c>
      <c r="AK165" s="1" t="s">
        <v>1153</v>
      </c>
      <c r="AL165" s="1" t="s">
        <v>1539</v>
      </c>
      <c r="AM165" s="1" t="s">
        <v>1540</v>
      </c>
    </row>
    <row r="166" spans="1:39" x14ac:dyDescent="0.3">
      <c r="A166" s="1" t="str">
        <f>HYPERLINK("https://hsdes.intel.com/resource/14013187722","14013187722")</f>
        <v>14013187722</v>
      </c>
      <c r="B166" s="1" t="s">
        <v>1541</v>
      </c>
      <c r="C166" s="1" t="s">
        <v>1637</v>
      </c>
      <c r="F166" s="1" t="s">
        <v>85</v>
      </c>
      <c r="G166" s="1" t="s">
        <v>176</v>
      </c>
      <c r="H166" s="1" t="s">
        <v>38</v>
      </c>
      <c r="I166" s="1" t="s">
        <v>39</v>
      </c>
      <c r="J166" s="1" t="s">
        <v>40</v>
      </c>
      <c r="K166" s="1" t="s">
        <v>87</v>
      </c>
      <c r="L166" s="1">
        <v>8</v>
      </c>
      <c r="M166" s="1">
        <v>6</v>
      </c>
      <c r="N166" s="1" t="s">
        <v>1542</v>
      </c>
      <c r="O166" s="1" t="s">
        <v>455</v>
      </c>
      <c r="P166" s="1" t="s">
        <v>1543</v>
      </c>
      <c r="Q166" s="1" t="s">
        <v>1544</v>
      </c>
      <c r="R166" s="1" t="s">
        <v>1537</v>
      </c>
      <c r="S166" s="1" t="s">
        <v>1542</v>
      </c>
      <c r="T166" s="1" t="s">
        <v>70</v>
      </c>
      <c r="V166" s="1" t="s">
        <v>85</v>
      </c>
      <c r="W166" s="1" t="s">
        <v>1545</v>
      </c>
      <c r="X166" s="1" t="s">
        <v>674</v>
      </c>
      <c r="Y166" s="1" t="s">
        <v>114</v>
      </c>
      <c r="Z166" s="1" t="s">
        <v>1546</v>
      </c>
      <c r="AA166" s="1" t="s">
        <v>1547</v>
      </c>
      <c r="AC166" s="1" t="s">
        <v>54</v>
      </c>
      <c r="AD166" s="1" t="s">
        <v>55</v>
      </c>
      <c r="AF166" s="1" t="s">
        <v>56</v>
      </c>
      <c r="AG166" s="1" t="s">
        <v>75</v>
      </c>
      <c r="AJ166" s="1" t="s">
        <v>58</v>
      </c>
      <c r="AK166" s="1" t="s">
        <v>1153</v>
      </c>
      <c r="AL166" s="1" t="s">
        <v>1548</v>
      </c>
      <c r="AM166" s="1" t="s">
        <v>1549</v>
      </c>
    </row>
    <row r="167" spans="1:39" x14ac:dyDescent="0.3">
      <c r="A167" s="1" t="str">
        <f>HYPERLINK("https://hsdes.intel.com/resource/14013187755","14013187755")</f>
        <v>14013187755</v>
      </c>
      <c r="B167" s="1" t="s">
        <v>1550</v>
      </c>
      <c r="C167" s="1" t="s">
        <v>1637</v>
      </c>
      <c r="F167" s="1" t="s">
        <v>131</v>
      </c>
      <c r="G167" s="1" t="s">
        <v>176</v>
      </c>
      <c r="H167" s="1" t="s">
        <v>107</v>
      </c>
      <c r="I167" s="1" t="s">
        <v>39</v>
      </c>
      <c r="J167" s="1" t="s">
        <v>40</v>
      </c>
      <c r="K167" s="1" t="s">
        <v>1110</v>
      </c>
      <c r="L167" s="1">
        <v>25</v>
      </c>
      <c r="M167" s="1">
        <v>15</v>
      </c>
      <c r="N167" s="1" t="s">
        <v>1551</v>
      </c>
      <c r="O167" s="1" t="s">
        <v>133</v>
      </c>
      <c r="P167" s="1" t="s">
        <v>1552</v>
      </c>
      <c r="Q167" s="1" t="s">
        <v>1553</v>
      </c>
      <c r="R167" s="1" t="s">
        <v>1554</v>
      </c>
      <c r="S167" s="1" t="s">
        <v>1551</v>
      </c>
      <c r="T167" s="1" t="s">
        <v>70</v>
      </c>
      <c r="U167" s="1" t="s">
        <v>137</v>
      </c>
      <c r="V167" s="1" t="s">
        <v>138</v>
      </c>
      <c r="W167" s="1" t="s">
        <v>1555</v>
      </c>
      <c r="X167" s="1" t="s">
        <v>674</v>
      </c>
      <c r="Y167" s="1" t="s">
        <v>114</v>
      </c>
      <c r="Z167" s="1" t="s">
        <v>1106</v>
      </c>
      <c r="AA167" s="1" t="s">
        <v>1107</v>
      </c>
      <c r="AC167" s="1" t="s">
        <v>54</v>
      </c>
      <c r="AD167" s="1" t="s">
        <v>1116</v>
      </c>
      <c r="AF167" s="1" t="s">
        <v>83</v>
      </c>
      <c r="AG167" s="1" t="s">
        <v>75</v>
      </c>
      <c r="AJ167" s="1" t="s">
        <v>58</v>
      </c>
      <c r="AK167" s="1" t="s">
        <v>76</v>
      </c>
      <c r="AL167" s="1" t="s">
        <v>1556</v>
      </c>
      <c r="AM167" s="1" t="s">
        <v>1557</v>
      </c>
    </row>
    <row r="168" spans="1:39" x14ac:dyDescent="0.3">
      <c r="A168" s="1" t="str">
        <f>HYPERLINK("https://hsdes.intel.com/resource/14013187762","14013187762")</f>
        <v>14013187762</v>
      </c>
      <c r="B168" s="1" t="s">
        <v>1558</v>
      </c>
      <c r="C168" s="1" t="s">
        <v>1637</v>
      </c>
      <c r="F168" s="1" t="s">
        <v>48</v>
      </c>
      <c r="G168" s="1" t="s">
        <v>176</v>
      </c>
      <c r="H168" s="1" t="s">
        <v>38</v>
      </c>
      <c r="I168" s="1" t="s">
        <v>39</v>
      </c>
      <c r="J168" s="1" t="s">
        <v>40</v>
      </c>
      <c r="K168" s="1" t="s">
        <v>1218</v>
      </c>
      <c r="L168" s="1">
        <v>20</v>
      </c>
      <c r="M168" s="1">
        <v>15</v>
      </c>
      <c r="N168" s="1" t="s">
        <v>1559</v>
      </c>
      <c r="O168" s="1" t="s">
        <v>201</v>
      </c>
      <c r="P168" s="1" t="s">
        <v>1560</v>
      </c>
      <c r="Q168" s="1" t="s">
        <v>1561</v>
      </c>
      <c r="R168" s="1" t="s">
        <v>1562</v>
      </c>
      <c r="S168" s="1" t="s">
        <v>1559</v>
      </c>
      <c r="T168" s="1" t="s">
        <v>47</v>
      </c>
      <c r="V168" s="1" t="s">
        <v>48</v>
      </c>
      <c r="W168" s="1" t="s">
        <v>1563</v>
      </c>
      <c r="X168" s="1" t="s">
        <v>674</v>
      </c>
      <c r="Y168" s="1" t="s">
        <v>114</v>
      </c>
      <c r="Z168" s="1" t="s">
        <v>1152</v>
      </c>
      <c r="AA168" s="1" t="s">
        <v>1107</v>
      </c>
      <c r="AC168" s="1" t="s">
        <v>54</v>
      </c>
      <c r="AD168" s="1" t="s">
        <v>103</v>
      </c>
      <c r="AF168" s="1" t="s">
        <v>83</v>
      </c>
      <c r="AG168" s="1" t="s">
        <v>75</v>
      </c>
      <c r="AJ168" s="1" t="s">
        <v>58</v>
      </c>
      <c r="AK168" s="1" t="s">
        <v>76</v>
      </c>
      <c r="AL168" s="1" t="s">
        <v>1564</v>
      </c>
      <c r="AM168" s="1" t="s">
        <v>1565</v>
      </c>
    </row>
    <row r="169" spans="1:39" x14ac:dyDescent="0.3">
      <c r="A169" s="1" t="str">
        <f>HYPERLINK("https://hsdes.intel.com/resource/14013187789","14013187789")</f>
        <v>14013187789</v>
      </c>
      <c r="B169" s="1" t="s">
        <v>1566</v>
      </c>
      <c r="C169" s="1" t="s">
        <v>1637</v>
      </c>
      <c r="F169" s="1" t="s">
        <v>36</v>
      </c>
      <c r="G169" s="1" t="s">
        <v>176</v>
      </c>
      <c r="H169" s="1" t="s">
        <v>38</v>
      </c>
      <c r="I169" s="1" t="s">
        <v>39</v>
      </c>
      <c r="J169" s="1" t="s">
        <v>40</v>
      </c>
      <c r="K169" s="1" t="s">
        <v>1110</v>
      </c>
      <c r="L169" s="1">
        <v>10</v>
      </c>
      <c r="M169" s="1">
        <v>5</v>
      </c>
      <c r="N169" s="1" t="s">
        <v>1567</v>
      </c>
      <c r="O169" s="1" t="s">
        <v>146</v>
      </c>
      <c r="P169" s="1" t="s">
        <v>1568</v>
      </c>
      <c r="Q169" s="1" t="s">
        <v>45</v>
      </c>
      <c r="R169" s="1" t="s">
        <v>1569</v>
      </c>
      <c r="S169" s="1" t="s">
        <v>1567</v>
      </c>
      <c r="T169" s="1" t="s">
        <v>70</v>
      </c>
      <c r="V169" s="1" t="s">
        <v>48</v>
      </c>
      <c r="W169" s="1" t="s">
        <v>1570</v>
      </c>
      <c r="X169" s="1" t="s">
        <v>674</v>
      </c>
      <c r="Y169" s="1" t="s">
        <v>51</v>
      </c>
      <c r="Z169" s="1" t="s">
        <v>1126</v>
      </c>
      <c r="AA169" s="1" t="s">
        <v>1127</v>
      </c>
      <c r="AC169" s="1" t="s">
        <v>54</v>
      </c>
      <c r="AD169" s="1" t="s">
        <v>103</v>
      </c>
      <c r="AF169" s="1" t="s">
        <v>56</v>
      </c>
      <c r="AG169" s="1" t="s">
        <v>57</v>
      </c>
      <c r="AJ169" s="1" t="s">
        <v>58</v>
      </c>
      <c r="AK169" s="1" t="s">
        <v>76</v>
      </c>
      <c r="AL169" s="1" t="s">
        <v>1571</v>
      </c>
      <c r="AM169" s="1" t="s">
        <v>1572</v>
      </c>
    </row>
    <row r="170" spans="1:39" x14ac:dyDescent="0.3">
      <c r="A170" s="1" t="str">
        <f>HYPERLINK("https://hsdes.intel.com/resource/14013187796","14013187796")</f>
        <v>14013187796</v>
      </c>
      <c r="B170" s="1" t="s">
        <v>1573</v>
      </c>
      <c r="C170" s="1" t="s">
        <v>1637</v>
      </c>
      <c r="F170" s="1" t="s">
        <v>36</v>
      </c>
      <c r="G170" s="1" t="s">
        <v>176</v>
      </c>
      <c r="H170" s="1" t="s">
        <v>38</v>
      </c>
      <c r="I170" s="1" t="s">
        <v>39</v>
      </c>
      <c r="J170" s="1" t="s">
        <v>40</v>
      </c>
      <c r="K170" s="1" t="s">
        <v>1218</v>
      </c>
      <c r="L170" s="1">
        <v>15</v>
      </c>
      <c r="M170" s="1">
        <v>10</v>
      </c>
      <c r="N170" s="1" t="s">
        <v>1574</v>
      </c>
      <c r="O170" s="1" t="s">
        <v>43</v>
      </c>
      <c r="P170" s="1" t="s">
        <v>1575</v>
      </c>
      <c r="Q170" s="1" t="s">
        <v>1576</v>
      </c>
      <c r="R170" s="1" t="s">
        <v>1577</v>
      </c>
      <c r="S170" s="1" t="s">
        <v>1574</v>
      </c>
      <c r="T170" s="1" t="s">
        <v>47</v>
      </c>
      <c r="V170" s="1" t="s">
        <v>48</v>
      </c>
      <c r="W170" s="1" t="s">
        <v>1578</v>
      </c>
      <c r="X170" s="1" t="s">
        <v>674</v>
      </c>
      <c r="Y170" s="1" t="s">
        <v>114</v>
      </c>
      <c r="Z170" s="1" t="s">
        <v>1126</v>
      </c>
      <c r="AA170" s="1" t="s">
        <v>1127</v>
      </c>
      <c r="AC170" s="1" t="s">
        <v>54</v>
      </c>
      <c r="AD170" s="1" t="s">
        <v>103</v>
      </c>
      <c r="AF170" s="1" t="s">
        <v>56</v>
      </c>
      <c r="AG170" s="1" t="s">
        <v>75</v>
      </c>
      <c r="AJ170" s="1" t="s">
        <v>58</v>
      </c>
      <c r="AK170" s="1" t="s">
        <v>76</v>
      </c>
      <c r="AL170" s="1" t="s">
        <v>1579</v>
      </c>
      <c r="AM170" s="1" t="s">
        <v>1580</v>
      </c>
    </row>
    <row r="171" spans="1:39" x14ac:dyDescent="0.3">
      <c r="A171" s="1" t="str">
        <f>HYPERLINK("https://hsdes.intel.com/resource/14013187864","14013187864")</f>
        <v>14013187864</v>
      </c>
      <c r="B171" s="1" t="s">
        <v>1581</v>
      </c>
      <c r="C171" s="1" t="s">
        <v>1637</v>
      </c>
      <c r="F171" s="1" t="s">
        <v>366</v>
      </c>
      <c r="G171" s="1" t="s">
        <v>176</v>
      </c>
      <c r="H171" s="1" t="s">
        <v>38</v>
      </c>
      <c r="I171" s="1" t="s">
        <v>39</v>
      </c>
      <c r="J171" s="1" t="s">
        <v>40</v>
      </c>
      <c r="K171" s="1" t="s">
        <v>1120</v>
      </c>
      <c r="L171" s="1">
        <v>15</v>
      </c>
      <c r="M171" s="1">
        <v>15</v>
      </c>
      <c r="N171" s="1" t="s">
        <v>1582</v>
      </c>
      <c r="O171" s="1" t="s">
        <v>516</v>
      </c>
      <c r="P171" s="1" t="s">
        <v>1583</v>
      </c>
      <c r="Q171" s="1" t="s">
        <v>1584</v>
      </c>
      <c r="R171" s="1" t="s">
        <v>1585</v>
      </c>
      <c r="S171" s="1" t="s">
        <v>1582</v>
      </c>
      <c r="T171" s="1" t="s">
        <v>47</v>
      </c>
      <c r="V171" s="1" t="s">
        <v>366</v>
      </c>
      <c r="W171" s="1" t="s">
        <v>1586</v>
      </c>
      <c r="X171" s="1" t="s">
        <v>674</v>
      </c>
      <c r="Y171" s="1" t="s">
        <v>51</v>
      </c>
      <c r="Z171" s="1" t="s">
        <v>1126</v>
      </c>
      <c r="AA171" s="1" t="s">
        <v>1127</v>
      </c>
      <c r="AC171" s="1" t="s">
        <v>54</v>
      </c>
      <c r="AD171" s="1" t="s">
        <v>103</v>
      </c>
      <c r="AF171" s="1" t="s">
        <v>83</v>
      </c>
      <c r="AG171" s="1" t="s">
        <v>75</v>
      </c>
      <c r="AJ171" s="1" t="s">
        <v>58</v>
      </c>
      <c r="AK171" s="1" t="s">
        <v>76</v>
      </c>
      <c r="AL171" s="1" t="s">
        <v>1587</v>
      </c>
      <c r="AM171" s="1" t="s">
        <v>1588</v>
      </c>
    </row>
    <row r="172" spans="1:39" x14ac:dyDescent="0.3">
      <c r="A172" s="1" t="str">
        <f>HYPERLINK("https://hsdes.intel.com/resource/16012555100","16012555100")</f>
        <v>16012555100</v>
      </c>
      <c r="B172" s="1" t="s">
        <v>1589</v>
      </c>
      <c r="C172" s="1" t="s">
        <v>1637</v>
      </c>
      <c r="F172" s="1" t="s">
        <v>79</v>
      </c>
      <c r="G172" s="1" t="s">
        <v>176</v>
      </c>
      <c r="H172" s="1" t="s">
        <v>38</v>
      </c>
      <c r="I172" s="1" t="s">
        <v>1590</v>
      </c>
      <c r="J172" s="1" t="s">
        <v>40</v>
      </c>
      <c r="K172" s="1" t="s">
        <v>1591</v>
      </c>
      <c r="L172" s="1">
        <v>6</v>
      </c>
      <c r="M172" s="1">
        <v>6</v>
      </c>
      <c r="N172" s="1" t="s">
        <v>1592</v>
      </c>
      <c r="O172" s="1" t="s">
        <v>133</v>
      </c>
      <c r="P172" s="1" t="s">
        <v>1593</v>
      </c>
      <c r="Q172" s="1" t="s">
        <v>1212</v>
      </c>
      <c r="S172" s="1" t="s">
        <v>1592</v>
      </c>
      <c r="T172" s="1" t="s">
        <v>70</v>
      </c>
      <c r="V172" s="1" t="s">
        <v>82</v>
      </c>
      <c r="W172" s="1" t="s">
        <v>1594</v>
      </c>
      <c r="X172" s="1" t="s">
        <v>674</v>
      </c>
      <c r="Y172" s="1" t="s">
        <v>460</v>
      </c>
      <c r="Z172" s="1" t="s">
        <v>1595</v>
      </c>
      <c r="AA172" s="1" t="s">
        <v>1596</v>
      </c>
      <c r="AC172" s="1" t="s">
        <v>54</v>
      </c>
      <c r="AD172" s="1" t="s">
        <v>103</v>
      </c>
      <c r="AF172" s="1" t="s">
        <v>56</v>
      </c>
      <c r="AG172" s="1" t="s">
        <v>75</v>
      </c>
      <c r="AJ172" s="1" t="s">
        <v>58</v>
      </c>
      <c r="AK172" s="1" t="s">
        <v>76</v>
      </c>
      <c r="AL172" s="1" t="s">
        <v>1597</v>
      </c>
      <c r="AM172" s="1" t="s">
        <v>1598</v>
      </c>
    </row>
    <row r="173" spans="1:39" x14ac:dyDescent="0.3">
      <c r="A173" s="1" t="str">
        <f>HYPERLINK("https://hsdes.intel.com/resource/16012555118","16012555118")</f>
        <v>16012555118</v>
      </c>
      <c r="B173" s="1" t="s">
        <v>1599</v>
      </c>
      <c r="C173" s="1" t="s">
        <v>1637</v>
      </c>
      <c r="F173" s="1" t="s">
        <v>85</v>
      </c>
      <c r="G173" s="1" t="s">
        <v>86</v>
      </c>
      <c r="H173" s="1" t="s">
        <v>38</v>
      </c>
      <c r="I173" s="1" t="s">
        <v>39</v>
      </c>
      <c r="J173" s="1" t="s">
        <v>40</v>
      </c>
      <c r="K173" s="1" t="s">
        <v>87</v>
      </c>
      <c r="L173" s="1">
        <v>15</v>
      </c>
      <c r="M173" s="1">
        <v>10</v>
      </c>
      <c r="N173" s="1" t="s">
        <v>1600</v>
      </c>
      <c r="O173" s="1" t="s">
        <v>89</v>
      </c>
      <c r="P173" s="1" t="s">
        <v>90</v>
      </c>
      <c r="Q173" s="1" t="s">
        <v>1601</v>
      </c>
      <c r="R173" s="1" t="s">
        <v>1602</v>
      </c>
      <c r="S173" s="1" t="s">
        <v>1600</v>
      </c>
      <c r="T173" s="1" t="s">
        <v>93</v>
      </c>
      <c r="V173" s="1" t="s">
        <v>85</v>
      </c>
      <c r="W173" s="1" t="s">
        <v>1603</v>
      </c>
      <c r="X173" s="1" t="s">
        <v>674</v>
      </c>
      <c r="Y173" s="1" t="s">
        <v>114</v>
      </c>
      <c r="Z173" s="1" t="s">
        <v>1604</v>
      </c>
      <c r="AA173" s="1" t="s">
        <v>1605</v>
      </c>
      <c r="AC173" s="1" t="s">
        <v>54</v>
      </c>
      <c r="AD173" s="1" t="s">
        <v>55</v>
      </c>
      <c r="AF173" s="1" t="s">
        <v>56</v>
      </c>
      <c r="AG173" s="1" t="s">
        <v>75</v>
      </c>
      <c r="AJ173" s="1" t="s">
        <v>58</v>
      </c>
      <c r="AK173" s="1" t="s">
        <v>1606</v>
      </c>
      <c r="AL173" s="1" t="s">
        <v>1607</v>
      </c>
      <c r="AM173" s="1" t="s">
        <v>1608</v>
      </c>
    </row>
    <row r="174" spans="1:39" x14ac:dyDescent="0.3">
      <c r="A174" s="1" t="str">
        <f>HYPERLINK("https://hsdes.intel.com/resource/16012555249","16012555249")</f>
        <v>16012555249</v>
      </c>
      <c r="B174" s="1" t="s">
        <v>1609</v>
      </c>
      <c r="C174" s="1" t="s">
        <v>1637</v>
      </c>
      <c r="F174" s="1" t="s">
        <v>85</v>
      </c>
      <c r="G174" s="1" t="s">
        <v>100</v>
      </c>
      <c r="H174" s="1" t="s">
        <v>38</v>
      </c>
      <c r="I174" s="1" t="s">
        <v>1590</v>
      </c>
      <c r="J174" s="1" t="s">
        <v>40</v>
      </c>
      <c r="K174" s="1" t="s">
        <v>1147</v>
      </c>
      <c r="L174" s="1">
        <v>20</v>
      </c>
      <c r="M174" s="1">
        <v>15</v>
      </c>
      <c r="N174" s="1" t="s">
        <v>1610</v>
      </c>
      <c r="O174" s="1" t="s">
        <v>455</v>
      </c>
      <c r="P174" s="1" t="s">
        <v>1611</v>
      </c>
      <c r="Q174" s="1" t="s">
        <v>671</v>
      </c>
      <c r="R174" s="1" t="s">
        <v>1612</v>
      </c>
      <c r="S174" s="1" t="s">
        <v>1610</v>
      </c>
      <c r="T174" s="1" t="s">
        <v>93</v>
      </c>
      <c r="V174" s="1" t="s">
        <v>85</v>
      </c>
      <c r="W174" s="1" t="s">
        <v>1613</v>
      </c>
      <c r="X174" s="1" t="s">
        <v>674</v>
      </c>
      <c r="Y174" s="1" t="s">
        <v>114</v>
      </c>
      <c r="Z174" s="1" t="s">
        <v>1614</v>
      </c>
      <c r="AA174" s="1" t="s">
        <v>1596</v>
      </c>
      <c r="AC174" s="1" t="s">
        <v>54</v>
      </c>
      <c r="AD174" s="1" t="s">
        <v>103</v>
      </c>
      <c r="AF174" s="1" t="s">
        <v>83</v>
      </c>
      <c r="AG174" s="1" t="s">
        <v>75</v>
      </c>
      <c r="AJ174" s="1" t="s">
        <v>58</v>
      </c>
      <c r="AK174" s="1" t="s">
        <v>1606</v>
      </c>
      <c r="AL174" s="1" t="s">
        <v>1615</v>
      </c>
      <c r="AM174" s="1" t="s">
        <v>1616</v>
      </c>
    </row>
    <row r="175" spans="1:39" x14ac:dyDescent="0.3">
      <c r="A175" s="1" t="str">
        <f>HYPERLINK("https://hsdes.intel.com/resource/16012555533","16012555533")</f>
        <v>16012555533</v>
      </c>
      <c r="B175" s="1" t="s">
        <v>1617</v>
      </c>
      <c r="C175" s="1" t="s">
        <v>1637</v>
      </c>
      <c r="F175" s="1" t="s">
        <v>85</v>
      </c>
      <c r="G175" s="1" t="s">
        <v>176</v>
      </c>
      <c r="H175" s="1" t="s">
        <v>38</v>
      </c>
      <c r="I175" s="1" t="s">
        <v>1590</v>
      </c>
      <c r="J175" s="1" t="s">
        <v>40</v>
      </c>
      <c r="K175" s="1" t="s">
        <v>1147</v>
      </c>
      <c r="L175" s="1">
        <v>20</v>
      </c>
      <c r="M175" s="1">
        <v>15</v>
      </c>
      <c r="N175" s="1" t="s">
        <v>1610</v>
      </c>
      <c r="O175" s="1" t="s">
        <v>455</v>
      </c>
      <c r="P175" s="1" t="s">
        <v>1611</v>
      </c>
      <c r="Q175" s="1" t="s">
        <v>671</v>
      </c>
      <c r="R175" s="1" t="s">
        <v>1612</v>
      </c>
      <c r="S175" s="1" t="s">
        <v>1610</v>
      </c>
      <c r="T175" s="1" t="s">
        <v>93</v>
      </c>
      <c r="V175" s="1" t="s">
        <v>85</v>
      </c>
      <c r="W175" s="1" t="s">
        <v>1618</v>
      </c>
      <c r="X175" s="1" t="s">
        <v>674</v>
      </c>
      <c r="Y175" s="1" t="s">
        <v>114</v>
      </c>
      <c r="Z175" s="1" t="s">
        <v>1619</v>
      </c>
      <c r="AA175" s="1" t="s">
        <v>1596</v>
      </c>
      <c r="AC175" s="1" t="s">
        <v>54</v>
      </c>
      <c r="AD175" s="1" t="s">
        <v>103</v>
      </c>
      <c r="AF175" s="1" t="s">
        <v>83</v>
      </c>
      <c r="AG175" s="1" t="s">
        <v>75</v>
      </c>
      <c r="AJ175" s="1" t="s">
        <v>1242</v>
      </c>
      <c r="AK175" s="1" t="s">
        <v>1606</v>
      </c>
      <c r="AL175" s="1" t="s">
        <v>1620</v>
      </c>
      <c r="AM175" s="1" t="s">
        <v>1621</v>
      </c>
    </row>
    <row r="176" spans="1:39" x14ac:dyDescent="0.3">
      <c r="A176" s="1" t="str">
        <f>HYPERLINK("https://hsdes.intel.com/resource/16013204072","16013204072")</f>
        <v>16013204072</v>
      </c>
      <c r="B176" s="1" t="s">
        <v>1622</v>
      </c>
      <c r="C176" s="1" t="s">
        <v>1637</v>
      </c>
      <c r="G176" s="1" t="s">
        <v>176</v>
      </c>
      <c r="H176" s="1" t="s">
        <v>38</v>
      </c>
      <c r="I176" s="1" t="s">
        <v>1590</v>
      </c>
      <c r="J176" s="1" t="s">
        <v>40</v>
      </c>
      <c r="K176" s="1" t="s">
        <v>1623</v>
      </c>
      <c r="L176" s="1">
        <v>15</v>
      </c>
      <c r="M176" s="1">
        <v>12</v>
      </c>
      <c r="T176" s="1" t="s">
        <v>47</v>
      </c>
      <c r="V176" s="1" t="s">
        <v>48</v>
      </c>
      <c r="W176" s="1" t="s">
        <v>1624</v>
      </c>
      <c r="X176" s="1" t="s">
        <v>674</v>
      </c>
      <c r="Y176" s="1" t="s">
        <v>51</v>
      </c>
      <c r="Z176" s="1" t="s">
        <v>1625</v>
      </c>
      <c r="AA176" s="1" t="s">
        <v>1596</v>
      </c>
      <c r="AC176" s="1" t="s">
        <v>54</v>
      </c>
      <c r="AD176" s="1" t="s">
        <v>1626</v>
      </c>
      <c r="AF176" s="1" t="s">
        <v>56</v>
      </c>
      <c r="AG176" s="1" t="s">
        <v>57</v>
      </c>
      <c r="AJ176" s="1" t="s">
        <v>58</v>
      </c>
      <c r="AK176" s="1" t="s">
        <v>76</v>
      </c>
      <c r="AL176" s="1" t="s">
        <v>1627</v>
      </c>
      <c r="AM176" s="1" t="s">
        <v>1628</v>
      </c>
    </row>
    <row r="177" spans="1:39" x14ac:dyDescent="0.3">
      <c r="A177" s="1" t="str">
        <f>HYPERLINK("https://hsdes.intel.com/resource/22011834519","22011834519")</f>
        <v>22011834519</v>
      </c>
      <c r="B177" s="1" t="s">
        <v>1629</v>
      </c>
      <c r="C177" s="1" t="s">
        <v>1637</v>
      </c>
      <c r="F177" s="1" t="s">
        <v>36</v>
      </c>
      <c r="G177" s="1" t="s">
        <v>63</v>
      </c>
      <c r="H177" s="1" t="s">
        <v>38</v>
      </c>
      <c r="I177" s="1" t="s">
        <v>39</v>
      </c>
      <c r="J177" s="1" t="s">
        <v>40</v>
      </c>
      <c r="K177" s="1" t="s">
        <v>177</v>
      </c>
      <c r="L177" s="1">
        <v>3</v>
      </c>
      <c r="M177" s="1">
        <v>2</v>
      </c>
      <c r="N177" s="1" t="s">
        <v>1630</v>
      </c>
      <c r="O177" s="1" t="s">
        <v>146</v>
      </c>
      <c r="P177" s="1" t="s">
        <v>1631</v>
      </c>
      <c r="Q177" s="1" t="s">
        <v>45</v>
      </c>
      <c r="R177" s="1" t="s">
        <v>1032</v>
      </c>
      <c r="S177" s="1" t="s">
        <v>1630</v>
      </c>
      <c r="T177" s="1" t="s">
        <v>47</v>
      </c>
      <c r="V177" s="1" t="s">
        <v>48</v>
      </c>
      <c r="W177" s="1" t="s">
        <v>1632</v>
      </c>
      <c r="X177" s="1" t="s">
        <v>50</v>
      </c>
      <c r="Y177" s="1" t="s">
        <v>51</v>
      </c>
      <c r="Z177" s="1" t="s">
        <v>1633</v>
      </c>
      <c r="AA177" s="1" t="s">
        <v>1634</v>
      </c>
      <c r="AC177" s="1" t="s">
        <v>54</v>
      </c>
      <c r="AD177" s="1" t="s">
        <v>55</v>
      </c>
      <c r="AF177" s="1" t="s">
        <v>56</v>
      </c>
      <c r="AG177" s="1" t="s">
        <v>57</v>
      </c>
      <c r="AJ177" s="1" t="s">
        <v>58</v>
      </c>
      <c r="AK177" s="1" t="s">
        <v>76</v>
      </c>
      <c r="AL177" s="1" t="s">
        <v>1635</v>
      </c>
      <c r="AM177" s="1" t="s">
        <v>1636</v>
      </c>
    </row>
  </sheetData>
  <autoFilter ref="A1:AM177" xr:uid="{00000000-0001-0000-0000-000000000000}"/>
  <customSheetViews>
    <customSheetView guid="{32C8AE78-970E-4A0B-AACE-4A94CA6ADA04}" showAutoFilter="1">
      <selection activeCell="C1" sqref="C1"/>
      <pageMargins left="0.7" right="0.7" top="0.75" bottom="0.75" header="0.3" footer="0.3"/>
      <autoFilter ref="A1:AM177" xr:uid="{00000000-0001-0000-0000-000000000000}"/>
    </customSheetView>
    <customSheetView guid="{7331952C-C8C1-44A4-B565-34E0330C6160}" filter="1" showAutoFilter="1">
      <selection activeCell="B41" sqref="B41"/>
      <pageMargins left="0.7" right="0.7" top="0.75" bottom="0.75" header="0.3" footer="0.3"/>
      <autoFilter ref="A1:AM178" xr:uid="{DFBE88B6-44D8-47AC-ADF4-85D948F33672}">
        <filterColumn colId="2">
          <filters>
            <filter val="Blocked"/>
          </filters>
        </filterColumn>
      </autoFilter>
    </customSheetView>
    <customSheetView guid="{66CBEADB-92E5-44E4-9016-9EC76E5CEBB4}" showAutoFilter="1" topLeftCell="C1">
      <selection activeCell="D2" sqref="D2"/>
      <pageMargins left="0.7" right="0.7" top="0.75" bottom="0.75" header="0.3" footer="0.3"/>
      <autoFilter ref="A1:AM1" xr:uid="{3DCF1D3A-E8D4-4F23-8FBD-F39F197F6D1C}"/>
    </customSheetView>
    <customSheetView guid="{C4CEA99D-5492-40D2-BE64-8FAE946F8384}" filter="1" showAutoFilter="1">
      <selection activeCell="B193" sqref="B193"/>
      <pageMargins left="0.7" right="0.7" top="0.75" bottom="0.75" header="0.3" footer="0.3"/>
      <pageSetup orientation="portrait" r:id="rId1"/>
      <autoFilter ref="A1:AM178" xr:uid="{50B4DC30-294F-4F54-AA06-05830AB11F5C}">
        <filterColumn colId="2">
          <filters blank="1"/>
        </filterColumn>
      </autoFilter>
    </customSheetView>
    <customSheetView guid="{9AD41089-9B9E-4B5C-9D4F-19FD0C6383F0}" showAutoFilter="1">
      <selection activeCell="B13" sqref="B13"/>
      <pageMargins left="0.7" right="0.7" top="0.75" bottom="0.75" header="0.3" footer="0.3"/>
      <autoFilter ref="A1:AM177" xr:uid="{9621A7F2-7A86-498D-B31C-AEC7F223E05E}"/>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RPL_S_IFWI_Ext_BAT_Win10GC_Prod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 SherinX</dc:creator>
  <cp:lastModifiedBy>Agarwal, Naman</cp:lastModifiedBy>
  <dcterms:created xsi:type="dcterms:W3CDTF">2022-11-03T05:14:19Z</dcterms:created>
  <dcterms:modified xsi:type="dcterms:W3CDTF">2022-12-01T03:16:39Z</dcterms:modified>
</cp:coreProperties>
</file>