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1.xml" ContentType="application/vnd.openxmlformats-officedocument.spreadsheetml.revisionLog+xml"/>
  <Override PartName="/xl/revisions/revisionLog55.xml" ContentType="application/vnd.openxmlformats-officedocument.spreadsheetml.revisionLog+xml"/>
  <Override PartName="/xl/revisions/revisionLog50.xml" ContentType="application/vnd.openxmlformats-officedocument.spreadsheetml.revisionLog+xml"/>
  <Override PartName="/xl/revisions/revisionLog47.xml" ContentType="application/vnd.openxmlformats-officedocument.spreadsheetml.revisionLog+xml"/>
  <Override PartName="/xl/revisions/revisionLog59.xml" ContentType="application/vnd.openxmlformats-officedocument.spreadsheetml.revisionLog+xml"/>
  <Override PartName="/xl/revisions/revisionLog46.xml" ContentType="application/vnd.openxmlformats-officedocument.spreadsheetml.revisionLog+xml"/>
  <Override PartName="/xl/revisions/revisionLog54.xml" ContentType="application/vnd.openxmlformats-officedocument.spreadsheetml.revisionLog+xml"/>
  <Override PartName="/xl/revisions/revisionLog58.xml" ContentType="application/vnd.openxmlformats-officedocument.spreadsheetml.revisionLog+xml"/>
  <Override PartName="/xl/revisions/revisionLog53.xml" ContentType="application/vnd.openxmlformats-officedocument.spreadsheetml.revisionLog+xml"/>
  <Override PartName="/xl/revisions/revisionLog45.xml" ContentType="application/vnd.openxmlformats-officedocument.spreadsheetml.revisionLog+xml"/>
  <Override PartName="/xl/revisions/revisionLog57.xml" ContentType="application/vnd.openxmlformats-officedocument.spreadsheetml.revisionLog+xml"/>
  <Override PartName="/xl/revisions/revisionLog49.xml" ContentType="application/vnd.openxmlformats-officedocument.spreadsheetml.revisionLog+xml"/>
  <Override PartName="/xl/revisions/revisionLog52.xml" ContentType="application/vnd.openxmlformats-officedocument.spreadsheetml.revisionLog+xml"/>
  <Override PartName="/xl/revisions/revisionLog44.xml" ContentType="application/vnd.openxmlformats-officedocument.spreadsheetml.revisionLog+xml"/>
  <Override PartName="/xl/revisions/revisionLog56.xml" ContentType="application/vnd.openxmlformats-officedocument.spreadsheetml.revisionLog+xml"/>
  <Override PartName="/xl/revisions/revisionLog48.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FV DC\"/>
    </mc:Choice>
  </mc:AlternateContent>
  <xr:revisionPtr revIDLastSave="0" documentId="13_ncr:81_{AB1945A8-BBAD-4B5B-B6B7-8A53EA149FFD}" xr6:coauthVersionLast="47" xr6:coauthVersionMax="47" xr10:uidLastSave="{00000000-0000-0000-0000-000000000000}"/>
  <bookViews>
    <workbookView xWindow="-108" yWindow="-108" windowWidth="23256" windowHeight="12576" xr2:uid="{00000000-000D-0000-FFFF-FFFF00000000}"/>
  </bookViews>
  <sheets>
    <sheet name="RPL_S_Upgrade_S20_FV_2SDC3_Prod" sheetId="1" r:id="rId1"/>
  </sheets>
  <definedNames>
    <definedName name="_xlnm._FilterDatabase" localSheetId="0" hidden="1">RPL_S_Upgrade_S20_FV_2SDC3_Prod!$A$1:$AL$102</definedName>
    <definedName name="Z_033F1ED1_8DB8_4296_896E_14257DF790EA_.wvu.FilterData" localSheetId="0" hidden="1">RPL_S_Upgrade_S20_FV_2SDC3_Prod!$A$1:$AL$102</definedName>
    <definedName name="Z_214488C1_7270_4054_93E9_9F977D027C2D_.wvu.FilterData" localSheetId="0" hidden="1">RPL_S_Upgrade_S20_FV_2SDC3_Prod!$A$1:$AL$102</definedName>
    <definedName name="Z_23335D02_B40E_4884_ABB8_F4D2792D76E0_.wvu.FilterData" localSheetId="0" hidden="1">RPL_S_Upgrade_S20_FV_2SDC3_Prod!$A$1:$AL$102</definedName>
    <definedName name="Z_2663E520_FC44_4288_B7E9_538EE8C9BEA7_.wvu.FilterData" localSheetId="0" hidden="1">RPL_S_Upgrade_S20_FV_2SDC3_Prod!$A$1:$AL$102</definedName>
    <definedName name="Z_29BCB9AE_1DB9_4292_85C0_1207C785BF4A_.wvu.FilterData" localSheetId="0" hidden="1">RPL_S_Upgrade_S20_FV_2SDC3_Prod!$A$1:$AL$102</definedName>
    <definedName name="Z_39FF278D_4B08_4874_812F_86F5E0AE1A2D_.wvu.FilterData" localSheetId="0" hidden="1">RPL_S_Upgrade_S20_FV_2SDC3_Prod!$A$1:$AL$102</definedName>
    <definedName name="Z_3A901F77_3699_40CB_BAC6_F8210E5E1469_.wvu.FilterData" localSheetId="0" hidden="1">RPL_S_Upgrade_S20_FV_2SDC3_Prod!$A$1:$AL$102</definedName>
    <definedName name="Z_61C5C854_DE6F_45AB_8F95_1F8103A60462_.wvu.FilterData" localSheetId="0" hidden="1">RPL_S_Upgrade_S20_FV_2SDC3_Prod!$A$1:$AL$102</definedName>
    <definedName name="Z_710B7B7E_79D7_4EC3_9330_674DF72F96CF_.wvu.FilterData" localSheetId="0" hidden="1">RPL_S_Upgrade_S20_FV_2SDC3_Prod!$A$1:$AL$102</definedName>
    <definedName name="Z_73448705_1108_4441_8CA8_EA09CBE02C76_.wvu.FilterData" localSheetId="0" hidden="1">RPL_S_Upgrade_S20_FV_2SDC3_Prod!$A$1:$AL$102</definedName>
    <definedName name="Z_7710CB04_F87E_466F_96BD_47758D9EED07_.wvu.FilterData" localSheetId="0" hidden="1">RPL_S_Upgrade_S20_FV_2SDC3_Prod!$A$1:$AL$102</definedName>
    <definedName name="Z_82A6EB94_74D6_4774_88B8_4B81427332BE_.wvu.FilterData" localSheetId="0" hidden="1">RPL_S_Upgrade_S20_FV_2SDC3_Prod!$A$1:$AL$102</definedName>
    <definedName name="Z_89E87A30_7AE7_4D39_9350_191FBE9B0C57_.wvu.FilterData" localSheetId="0" hidden="1">RPL_S_Upgrade_S20_FV_2SDC3_Prod!$A$1:$AL$102</definedName>
    <definedName name="Z_8FBC16CF_EA5A_474A_97D1_D6F27F57CE23_.wvu.FilterData" localSheetId="0" hidden="1">RPL_S_Upgrade_S20_FV_2SDC3_Prod!$A$1:$AL$102</definedName>
    <definedName name="Z_AB76139A_4CF9_440F_95EB_F688E95AAEB3_.wvu.FilterData" localSheetId="0" hidden="1">RPL_S_Upgrade_S20_FV_2SDC3_Prod!$A$1:$AL$102</definedName>
    <definedName name="Z_EF7E121F_E85E_445F_B607_A9A8A2CBA2B2_.wvu.FilterData" localSheetId="0" hidden="1">RPL_S_Upgrade_S20_FV_2SDC3_Prod!$A$1:$AL$102</definedName>
  </definedNames>
  <calcPr calcId="191029"/>
  <customWorkbookViews>
    <customWorkbookView name="Agarwal, Naman - Personal View" guid="{89E87A30-7AE7-4D39-9350-191FBE9B0C57}" mergeInterval="0" personalView="1" maximized="1" xWindow="-9" yWindow="-9" windowWidth="1938" windowHeight="1048" activeSheetId="1"/>
    <customWorkbookView name="Gs, SherinX - Personal View" guid="{7710CB04-F87E-466F-96BD-47758D9EED07}" mergeInterval="0" personalView="1" maximized="1" xWindow="-9" yWindow="-9" windowWidth="1938" windowHeight="1048" activeSheetId="1"/>
    <customWorkbookView name="Kumar, ChethanX - Personal View" guid="{82A6EB94-74D6-4774-88B8-4B81427332BE}" mergeInterval="0" personalView="1" maximized="1" xWindow="-9" yWindow="-9" windowWidth="1938" windowHeight="1048" activeSheetId="1"/>
    <customWorkbookView name="Adagoor Revanna, BharathrajX - Personal View" guid="{23335D02-B40E-4884-ABB8-F4D2792D76E0}"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 l="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2" i="1"/>
  <c r="A83" i="1"/>
  <c r="A84" i="1"/>
  <c r="A85" i="1"/>
  <c r="A86" i="1"/>
  <c r="A87" i="1"/>
  <c r="A88" i="1"/>
  <c r="A89" i="1"/>
  <c r="A90" i="1"/>
  <c r="A91" i="1"/>
  <c r="A92" i="1"/>
  <c r="A93" i="1"/>
  <c r="A94" i="1"/>
  <c r="A95" i="1"/>
  <c r="A96" i="1"/>
  <c r="A97" i="1"/>
  <c r="A98" i="1"/>
  <c r="A99" i="1"/>
  <c r="A100" i="1"/>
  <c r="A101" i="1"/>
  <c r="A102" i="1"/>
</calcChain>
</file>

<file path=xl/sharedStrings.xml><?xml version="1.0" encoding="utf-8"?>
<sst xmlns="http://schemas.openxmlformats.org/spreadsheetml/2006/main" count="2996" uniqueCount="976">
  <si>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</si>
  <si>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</si>
  <si>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</si>
  <si>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</si>
  <si>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</si>
  <si>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</si>
  <si>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</si>
  <si>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</si>
  <si>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</si>
  <si>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</si>
  <si>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</si>
  <si>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</si>
  <si>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</si>
  <si>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</si>
  <si>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</si>
  <si>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</si>
  <si>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</si>
  <si>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</si>
  <si>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</si>
  <si>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</si>
  <si>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</si>
  <si>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</si>
  <si>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</si>
  <si>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</si>
  <si>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</si>
  <si>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</si>
  <si>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</si>
  <si>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</si>
  <si>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</si>
  <si>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</si>
  <si>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</si>
  <si>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</si>
  <si>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</si>
  <si>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</si>
  <si>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</si>
  <si>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</si>
  <si>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</si>
  <si>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</si>
  <si>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</si>
  <si>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</si>
  <si>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</si>
  <si>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</si>
  <si>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</si>
  <si>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</si>
  <si>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</si>
  <si>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</si>
  <si>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</si>
  <si>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</si>
  <si>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</si>
  <si>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</si>
  <si>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</si>
  <si>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</si>
  <si>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</si>
  <si>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</si>
  <si>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</si>
  <si>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</si>
  <si>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</si>
  <si>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</si>
  <si>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</si>
  <si>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</si>
  <si>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MTL_S_BIOS_Emulation,RPL_Px_PO_P1,ADL-S_Post-Si_In_Production,RPL_SBGA_IFWI_PO_Phase1,MTL_IFWI_CBV_BIOS,RPL_P_PO_P1,ARL_Px_IFWI_CI,MTL_M_P_PV_POR</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</si>
  <si>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</si>
  <si>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</si>
  <si>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</si>
  <si>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</si>
  <si>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</si>
  <si>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</si>
  <si>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</si>
  <si>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</si>
  <si>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</si>
  <si>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</si>
  <si>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</si>
  <si>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</si>
  <si>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</si>
  <si>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</si>
  <si>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</si>
  <si>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X2_(CML-S+CMP-H)_S102,RPL_S_PSS_BASE,UTR_SYNC,RPL_S_BackwardComp,RPL_S_MASTER,RPL-P_5SGC1,RPL-P_5SGC2,RPL-P_4SDC1,RPL-P_3SDC2,RPL-P_2SDC3,RPL-S_5SGC1,RPL-S_4SDC1,RPL-S_4SDC2,RPL-S_2SDC1,RPL-S_2SDC2,RPL-S_2SDC3,RPL-S_ 5SGC1,RPL-S_2SDC8,ADL-S_ 5SGC_1DPC,ADL-S_4SDC1,ADL-S_4SDC2,ADL-S_4SDC4,ADL_N_MASTER,ADL_N_PSS_0.5,ADL_N_5SGC1,ADL_N_4SDC1,ADL_N_3SDC1,ADL_N_2SDC1,ADL_N_2SDC2,ADL_N_2SDC3,IFWI_TEST_SUITE,IFWI_COMMON_UNIFIED,IFWI_FOC_BAT,TGL_H_MASTER,MTL_TRY_RUN,RPL-S_4SDC2MTL_TRP_1,MTL_PSS_0.8,LNL_M_PSS0.8_NEW,LNL_M_PSS0.8,ADL-P_5SGC1,ADL-P_5SGC2,ADL-M_5SGC1,MTL_SIMICS_IN_EXECUTION_TEST,ADL_N_REV0,ADL-N_REV1,MTL_IFWI_BAT,MTL_HSLE_Sanity_SOC,ADL_SBGA_5GC,ADL_SBGA_3DC1,ADL_SBGA_3DC2,ADL_SBGA_3DC3,ADL_SBGA_3DC4,RPL-SBGA_3SC-2,RPL-SBGA_2SC1,RPL-SBGA_2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t>
  </si>
  <si>
    <t>common,emulation.ip,silicon,simulation.ip</t>
  </si>
  <si>
    <t>2-high</t>
  </si>
  <si>
    <t>open.review_complete_pending_dryrun</t>
  </si>
  <si>
    <t>Medium</t>
  </si>
  <si>
    <t>High</t>
  </si>
  <si>
    <t>Verify if user can edit Network Name under MEBx menu in BIOS</t>
  </si>
  <si>
    <t>sumith2x</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</si>
  <si>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</si>
  <si>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</si>
  <si>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</si>
  <si>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</si>
  <si>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</si>
  <si>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</si>
  <si>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</si>
  <si>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</si>
  <si>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bios.alderlake,bios.arrowlake,bios.lunarlake,bios.meteorlake,bios.raptorlake,ifwi.lunarlake,ifwi.meteorlake,ifwi.raptorlake</t>
  </si>
  <si>
    <t>bios.alderlake,bios.raptorlake,ifwi.meteorlake,ifwi.raptorlake</t>
  </si>
  <si>
    <t>open.test_update_phase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</si>
  <si>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</si>
  <si>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ADL_SBGA_3DC4,MTL-M_5SGC1,MTL-M_3SDC3,MTL-M_2SDC4,MTL-M_2SDC5,MTL-M_2SDC6,MTL_IFWI_CBV_CSME,MTL_IFWI_CBV_BIOS,MTL-P_5SGC1,MTL-P_3SDC4,MTL-P_2SDC6,RPL-P_5SGC1,RPL-P_3SDC2,RPL-P_2SDC4,RPL-P_2SDC5</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</si>
  <si>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</si>
  <si>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</si>
  <si>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</si>
  <si>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</si>
  <si>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5SGC_1DPC,MTL-M_5SGC1,MTL-M_3SDC3,MTL-M_2SDC4,MTL-M_2SDC5,MTL-M_2SDC6,MTL_IFWI_CBV_PMC,MTL_IFWI_CBV_CSME,MTL_IFWI_CBV_CSME,MTL_IFWI_CBV_BIOS,MTL-P_5SGC1,MTL-P_3SDC4,MTL-P_2SDC6,RPL-P_5SGC1,RPL-P_3SDC2,RPL-P_2SDC4,RPL-P_2SDC5</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</si>
  <si>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</si>
  <si>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</si>
  <si>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</si>
  <si>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</si>
  <si>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</si>
  <si>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</si>
  <si>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</si>
  <si>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</si>
  <si>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</si>
  <si>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</si>
  <si>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</si>
  <si>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</si>
  <si>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</si>
  <si>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t>
  </si>
  <si>
    <t>Verify Dual display is working in Clone mode with (onboard eDP+HDMI) S3 cycles</t>
  </si>
  <si>
    <t>common</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</si>
  <si>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</si>
  <si>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</si>
  <si>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</si>
  <si>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</si>
  <si>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</si>
  <si>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</si>
  <si>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RPL-P_3SDC2,MTL_S_DELTA_FR_COVERAGE,ADL_N_REV0,ADL-N_REV1,ADL_SBGA_5GC,ADL_SBGA_3DC1,ADL_SBGA_3DC2,ADL_SBGA_3DC3,ADL_SBGA_3DC4,RPL-SBGA_5SC,RPL-SBGA_3SC1,RPL-P_3SDC3,RPL-S_2SDC7,MTL_M_P_PV_POR,MTL-M_4SDC1,MTL-M_4SDC2,MTL-M_3SDC3,MTL-M_2SDC4,MTL-M_2SDC5,MTL-M_2SDC6,LNL_M_PSS1.0,RPL-P_2SDC4,RPL-Px_2SDC1,MTL_M_P_PV_POR,IFWI_COVERAGE_DELTA</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</si>
  <si>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</si>
  <si>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</si>
  <si>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</si>
  <si>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</si>
  <si>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</si>
  <si>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</si>
  <si>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</si>
  <si>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lunarlake,ifwi.meteorlake,ifwi.raptorlake</t>
  </si>
  <si>
    <t>bios.alderlake,bios.amberlake,bios.cannonlake,bios.coffeelake,bios.cometlake,bios.icelake-client,bios.jasperlake,bios.kabylake,bios.kabylake_r,bios.meteorlake,bios.raptorlake,bios.tigerlake,bios.whiskeylake,ifwi.meteorlake,ifwi.raptorlake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</si>
  <si>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</si>
  <si>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UDL2.0_ATMS2.0,RKL_CML_S_TGPH_PO_P3,CML-H_ADP-S_PO_Phase3,ADL-S_TGP-H_PO_Phase3,UTR_SYNC,MTL_S_MASTER,RPL_S_BackwardComp,RPL_S_MASTER,RPL-P_5SGC1,RPL-P_5SGC2,RPL-P_4SDC1,RPL-P_3SDC2,RPL-P_2SDC3,RPL-S_ 5SGC1,ADL-P_SODIMM_DDR5_NA,ADL-S_ 5SGC_1DPC,ADL-S_4SDC1,ADL_N_MASTER,ADL_N_4SDC1,ADL_N_3SDC1,ADL_N_2SDC1,ADL_N_2SDC2,ADL_N_2SDC3,IFWI_TEST_SUITE,IFWI_COMMON_UNIFIED,IFWI_FOC_BAT,TGL_H_MASTER,RPL-S_4SDC1,ADL_N_REV0,ADL-N_REV1,RPL_S_PO_P3,ADL_SBGA_5GC,ADL_SBGA_3DC1,ADL_SBGA_3DC2,ADL_SBGA_3DC3,ADL_SBGA_3DC4,RPL-SBGA_5SC,RPL-S_4SDC2,RPL-S_2SDC2,RPL-S_2SDC3,RPL-S_2SDC7,RPL-S_2SDC8,RPL-Px_5SGC1,RPL_Px_PO_P3,MTL-M_4SDC2,RPL_SBGA_PO_P3,MTL_IFWI_CBV_PCHC,MTL_IFWI_CBV_IUNIT,MTL_IFWI_CBV_BIOS,MTL-P_4SDC2,RPL_P_PO_P3,MTL_P_Sanity</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</si>
  <si>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</si>
  <si>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</si>
  <si>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</si>
  <si>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</si>
  <si>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</si>
  <si>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</si>
  <si>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</si>
  <si>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</si>
  <si>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</si>
  <si>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</si>
  <si>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</si>
  <si>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X2_(CML-S+CMP-H)_S102,MTL_PSS_0.8,LNL_M_PSS0.8,RPL_S_PSS_BASE,UTR_SYNC,MTL_HFPGA_SOC_S,RPL_S_BackwardComp,RPL_S_MASTER,RPL-P_5SGC1,RPL-P_5SGC2,RPL-P_4SDC1,RPL-P_3SDC2,RPL-P_2SDC3,RPL-S_5SGC1,RPL-S_4SDC1,RPL-S_4SDC2,RPL-S_2SDC1,RPL-S_2SDC2,RPL-S_2SDC3,RPL-S_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SBGA_2SC1,RPL-SBGA_2SC2,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IFWI_Payload_Platform-Val,MTL-S_Pre-Si_In_Production,MTL-P_3SDC3,MTL-P_2SDC5,MTL-P_2SDC6,MTL_A0_P1,RPL_P_PO_P3,ADL-N_Post-Si_In_Production,RPL-S_Post-Si_In_Production,RPL-SBGA_3SC,RPL-Px_2SDC1,MTL_M_P_PV_POR</t>
  </si>
  <si>
    <t>Debug Interfaces and Traces</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</si>
  <si>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ifwi.whiskeylake</t>
  </si>
  <si>
    <t>Socwatch</t>
  </si>
  <si>
    <t>bios.platform,fw.ifwi.pmc</t>
  </si>
  <si>
    <t>4-low</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</si>
  <si>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</si>
  <si>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</si>
  <si>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</si>
  <si>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</si>
  <si>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</si>
  <si>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</si>
  <si>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</si>
  <si>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</si>
  <si>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</si>
  <si>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cannonlake,ifwi.coffeelake,ifwi.cometlake,ifwi.icelake,ifwi.lakefield,ifwi.lunarlake,ifwi.meteorlake,ifwi.raptorlake,ifwi.tigerlake,ifwi.whiskeylake</t>
  </si>
  <si>
    <t>bios.alderlake,bios.cannonlake,bios.coffeelake,bios.cometlake,bios.icelake-client,bios.jasperlake,bios.lakefield,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</si>
  <si>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</si>
  <si>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RPL-SBGA_2SC1,RPL-SBGA_2SC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t>
  </si>
  <si>
    <t>Verify System trace via BSSB interface over Type-A port</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</si>
  <si>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</si>
  <si>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</si>
  <si>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</si>
  <si>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</si>
  <si>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</si>
  <si>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</si>
  <si>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</si>
  <si>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</si>
  <si>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t>
  </si>
  <si>
    <t>Verify system stability on performing Sx cycles with "Driver Verifier Options" enabled in OS</t>
  </si>
  <si>
    <t>common,emulation.hybrid,emulation.ip,silicon,simulation.ip</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</si>
  <si>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</si>
  <si>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</si>
  <si>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</si>
  <si>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</si>
  <si>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</si>
  <si>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</si>
  <si>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</si>
  <si>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2,ADL-P_5SGC1,ADL-P_5SGC2,ADL-M_5SGC1,ADL_N_REV0,ADL-N_REV1,ADL_SBGA_5GC,ADL_SBGA_3DC1,ADL_SBGA_3DC2,ADL_SBGA_3DC3,ADL_SBGA_3DC4,RPL-SBGA_5SC,RPL-SBGA_4SC,RPL-SBGA_3SC,RPL-SBGA_2SC1,RPL-SBGA_2SC2,ADL_P_M_Common_List1,RPL-S_ 5SGC1,RPL-S_4SDC1,RPL-S_4SDC2,RPL-S_4SDC2,RPL-S_2SDC2,RPL-S_2SDC3,RPL-S_2SDC7,RPL-Px_5SGC1,MTL-M_5SGC1,MTL-M_4SDC1,MTL-M_4SDC2,MTL-M_3SDC3,MTL-M_2SDC4,MTL-M_2SDC5,MTL-M_2SDC6,MTL_IFWI_CBV_PMC,MTL_IFWI_CBV_BIOS,MTL-P_5SGC1,MTL-P_4SDC1,MTL-P_4SDC2,MTL-P_3SDC3,MTL-P_3SDC4,MTL-P_2SDC5,MTL-P_2SDC6,RPL-Px_4SP2,RPL-Px_2SDC1</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</si>
  <si>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</si>
  <si>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</si>
  <si>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</si>
  <si>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</si>
  <si>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</si>
  <si>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</si>
  <si>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</si>
  <si>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</si>
  <si>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
,RPL_P_PO_P2</t>
  </si>
  <si>
    <t>debug interfaces,NPK,TBT_PD_EC_NA</t>
  </si>
  <si>
    <t>bios.alderlake,bios.arrowlake,bios.cannonlake,bios.coffeelake,bios.cometlake,bios.icelake-client,bios.jasperlake,bios.lakefield,bios.lunarlake,bios.meteorlake,bios.raptorlake,bios.rocketlake,bios.tigerlake,bios.whiskeylake,ifwi.lunarlake,ifwi.meteorlake,ifwi.raptorlake</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</si>
  <si>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</si>
  <si>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</si>
  <si>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</si>
  <si>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</si>
  <si>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</si>
  <si>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</si>
  <si>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</si>
  <si>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</si>
  <si>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</si>
  <si>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</si>
  <si>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</si>
  <si>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3SDC3,RPL-P_4SDC1,RPL-P_PNP_GC,ADL_SBGA_3DC4,MTL-M_5SGC1,MTL-M_4SDC1,MTL-M_4SDC2,MTL-M_2SDC4,MTL-M_2SDC5,MTL-M_2SDC6,MTL_IFWI_QAC,MTL_IFWI_CBV_PMC,RPL-SBGA_3SC,RPL-SBGA_2SC1,RPL-SBGA_2SC2,MTL_IFWI_CBV_BIOS,MTL-P_5SGC1,MTL-P_4SDC1,MTL-P_4SDC2,MTL-P_3SDC3,MTL-P_2SDC5,MTL-P_2SDC6,RPL-S_2SDC8,RPL-Px_4SP2,RPL-Px_2SDC1,RPL-P_2SDC5,RPL-P_2SDC6,RPL-P_2SDC3,RPL-SBGA_3SC-2,MTL_S_IFWI_PSS_1.1</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</si>
  <si>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</si>
  <si>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</si>
  <si>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</si>
  <si>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</si>
  <si>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</si>
  <si>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</si>
  <si>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</si>
  <si>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</si>
  <si>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</si>
  <si>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</si>
  <si>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</si>
  <si>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</si>
  <si>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</si>
  <si>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</si>
  <si>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</si>
  <si>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</si>
  <si>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ocketlake,bios.tigerlake,bios.whiskeylake,ifwi.cannonlake,ifwi.coffeelake,ifwi.cometlake,ifwi.icelake,ifwi.lunarlake,ifwi.meteorlake,ifwi.raptorlake,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</si>
  <si>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</si>
  <si>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</si>
  <si>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</si>
  <si>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</si>
  <si>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</si>
  <si>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</si>
  <si>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</si>
  <si>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</si>
  <si>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</si>
  <si>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</si>
  <si>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</si>
  <si>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</si>
  <si>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</si>
  <si>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</si>
  <si>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</si>
  <si>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</si>
  <si>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</si>
  <si>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</si>
  <si>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</si>
  <si>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t>
  </si>
  <si>
    <t>Jama_Not_Evaluated</t>
  </si>
  <si>
    <t>bios.alderlake,bios.arrowlake,bios.lunarlake,bios.meteorlake,bios.raptorlake,bios.rocketlake,ifwi.meteorlake,ifwi.raptorlake</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</si>
  <si>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</si>
  <si>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</si>
  <si>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</si>
  <si>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</si>
  <si>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</si>
  <si>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</si>
  <si>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bios.alderlake,bios.lunarlake,bios.meteorlake,bios.raptorlake,ifwi.meteorlake,ifwi.raptorlake</t>
  </si>
  <si>
    <t>This test case is to verify that PCH bootstall, CSE bootstall, CPU bootstall can be enabled via USB2DBC</t>
  </si>
  <si>
    <t>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</si>
  <si>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bios.alderlake,bios.lunarlake,bios.meteorlake,bios.raptorlake,bios.rocketlake,ifwi.meteorlake,ifwi.raptorlake</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</si>
  <si>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</si>
  <si>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</si>
  <si>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</si>
  <si>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</si>
  <si>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</si>
  <si>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</si>
  <si>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</si>
  <si>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</si>
  <si>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</si>
  <si>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</si>
  <si>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</si>
  <si>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RPL-SBGA_2SC1,RPL-SBGA_2SC2,MTL IFWI_Payload_Platform-Val,MTL-P_5SGC1,MTL-P_4SDC1,MTL-P_4SDC2,MTL-P_3SDC3,MTL-P_3SDC4,MTL-P_2SDC5,MTL-P_2SDC6,IPU22.2_BIOS_change,RPL-Px_4SP2,RPL-Px_2SDC1,RPL-P_2SDC3,RPL-P_2SDC5,MTL_M_P_PV_POR,RPL-SBGA_3SC-2</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</si>
  <si>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</si>
  <si>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</si>
  <si>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</si>
  <si>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</si>
  <si>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</si>
  <si>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</si>
  <si>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</si>
  <si>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</si>
  <si>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</si>
  <si>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LNL_M_PSS1.0,RKL-S X2_(CML-S+CMP-H)_S62,RKL-S X2_(CML-S+CMP-H)_S102,MTL_PSS_0.8,LNL_M_PSS0.8,ADL-M_21H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</si>
  <si>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Verify system stability on performing Deep Sx cycles  in AC mode</t>
  </si>
  <si>
    <t>CSS-IVE-71688</t>
  </si>
  <si>
    <t>ADL-S_ADP-S_SODIMM_DDR5_1DPC_Alpha,ADL-S_ADP-S_UDIMM_DDR5_1DPC_PreAlpha,CFL_KBPH_S62_RS3_PV,CFL_S42_RS4_PV,CFL_S42_RS5_PV,CFL_S62_RS4_PV,CFL_S62_RS5_PV,CFL_S82_RS5_PV,CFL_S82_RS6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TGL_H81_20H1_RS7_ALPHA,TGL_H81_20H1_RS7_BETA,TGL_H81_20H1_RS7_PV</t>
  </si>
  <si>
    <t>DeepSX</t>
  </si>
  <si>
    <t>BC-RQTBC-2815,BC-RQTBC-13042
BC-RQTBC-14026, BC-RQTBCTL-1223
DS5: BC-RQTBC-15322
DS4: BC-RQTBC-15321
BC-RQTBC-16813 
RKL: 2203202979
ADL : 2205167115 , 2205168024, 2205168253,2203202084</t>
  </si>
  <si>
    <t>System should be stable on performing Deep Sx cycles with system in AC mode</t>
  </si>
  <si>
    <t>bios.alderlake,bios.arrowlake,bios.coffeelake,bios.cometlake,bios.kabylake,bios.lunarlake,bios.meteorlake,bios.raptorlake,bios.rocketlake,bios.tigerlake,ifwi.coffeelake,ifwi.cometlake,ifwi.kabylake,ifwi.lunarlake,ifwi.meteorlake,ifwi.raptorlake,ifwi.tigerlake</t>
  </si>
  <si>
    <t>bios.alderlake,bios.coffeelake,bios.cometlake,bios.kabylake,bios.meteorlake,bios.raptorlake,bios.rocketlake,bios.tigerlake,ifwi.coffeelake,ifwi.cometlake,ifwi.kabylake,ifwi.meteorlake,ifwi.raptorlake,ifwi.tigerlake</t>
  </si>
  <si>
    <t>Intention of the testcase is to verify system stability on performing Deep Sx cycles with system in AC mode</t>
  </si>
  <si>
    <t>EC-FV,EC-DSX,EC-BATTERY,InProdATMS1.0_03March2018,PSE 1.0,ADL_S_Dryrun_Done,ECVAL-DT-FV,TGL_H_Delta,IFWI_Payload_BIOS,IFWI_Payload_EC,IFWI_Payload_PMC,RKL-S X2_(CML-S+CMP-H)_S62,RKL-S X2_(CML-S+CMP-H)_S102,UTR_SYNC,RPL_S_BackwardComp,RPL_S_MASTER,RPL-P_5SGC1,RPL-P_5SGC2,RPL-P_4SDC1,RPL-P_3SDC2,RPL-P_2SDC3,RPL-S_5SGC1,RPL-S_4SDC1,RPL-S_4SDC2,RPL-S_4SDC2,RPL-S_2SDC1,RPL-S_2SDC2,RPL-S_2SDC3,RPL-S_ 5SGC1,RPL-P_5SGC1,RPL-P_5SGC2,RPL-P_2SDC3,MTL_S_MASTER,ADL-S_ 5SGC_1DPC,ADL-S_4SDC1,ADL-S_4SDC2,ADL-S_4SDC4,IFWI_TEST_SUITE,IFWI_COMMON_UNIFIED,TGL_H_MASTER,RPL-S_4SDC1,MTL_P_NA,MTL_M_NA,MTL_IFWI_BAT,ADL_SBGA_5GC,ADL_SBGA_3DC1,ADL_SBGA_3DC2,ADL_SBGA_3DC3,ADL_SBGA_3DC4,RPL-SBGA_5SC,RPL-SBGA_3SC1,RPL-SBGA_3SC1,RPL-S_ 5SGC1,RPL-S_4SDC1,RPL-S_4SDC2,RPL-S_4SDC2,RPL-S_2SDC2,RPL-S_2SDC3,RPL-S_2SDC7,ADL-S_Post-Si_In_Production,MTL_IFWI_CBV_PMC,MTL_IFWI_CBV_EC,RPL-SBGA_3SC,RPL-S_Post-Si_In_Production</t>
  </si>
  <si>
    <t>Verify max resolution with different display monitors</t>
  </si>
  <si>
    <t>CSS-IVE-69091</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</si>
  <si>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</si>
  <si>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</si>
  <si>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</si>
  <si>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</si>
  <si>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Max resolution should match for each display device</t>
  </si>
  <si>
    <t>bios.alderlake,bios.apollolake,bios.arrowlake,bios.broxton,bios.cannonlake,bios.geminilake,bios.kabylake,bios.lunarlake,bios.meteorlake,bios.raptorlake,bios.rocketlake,bios.tigerlake,ifwi.apollolake,ifwi.broxton,ifwi.cannonlake,ifwi.geminilake,ifwi.kabylake,ifwi.lunarlake,ifwi.meteorlake,ifwi.raptorlake,ifwi.tigerlake</t>
  </si>
  <si>
    <t>bios.alderlake,bios.apollolake,bios.broxton,bios.cannonlake,bios.geminilake,bios.kabylake,bios.meteorlake,bios.raptorlake,bios.rocketlake,bios.tigerlake,ifwi.apollolake,ifwi.broxton,ifwi.cannonlake,ifwi.geminilake,ifwi.kabylake,ifwi.meteorlake,ifwi.raptorlake,ifwi.tigerlake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</si>
  <si>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</si>
  <si>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</si>
  <si>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</si>
  <si>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</si>
  <si>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</si>
  <si>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</si>
  <si>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</si>
  <si>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</si>
  <si>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</si>
  <si>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lunarlake,ifwi.meteorlake,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</si>
  <si>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</si>
  <si>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</si>
  <si>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RPL-SBGA_2SC1,RPL-SBGA_2SC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</si>
  <si>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</si>
  <si>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</si>
  <si>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</si>
  <si>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</si>
  <si>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</si>
  <si>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</si>
  <si>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</si>
  <si>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</si>
  <si>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</si>
  <si>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different type of formatting support on SATA hard disk user partitions</t>
  </si>
  <si>
    <t>bios.pch</t>
  </si>
  <si>
    <t>CSS-IVE-114946</t>
  </si>
  <si>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</si>
  <si>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BIOS Information,SATA Gen3 Direct AHCI</t>
  </si>
  <si>
    <t>1405575000
RKL: 1405574985, 1405574990, 1405575000
ADL: 1606512323 
ADL-LP: 1606512323
MTL:16011187865 16011326885
MTL:16011786596</t>
  </si>
  <si>
    <t>Different type of formatting support on SATA hard disk user partitions should work fine without issues</t>
  </si>
  <si>
    <t>bios.alderlake,bios.arrowlake,bios.cannonlake,bios.coffeelake,bios.cometlake,bios.icelake-client,bios.lunarlake,bios.meteorlake,bios.raptorlake,bios.rocketlake,bios.tigerlake,ifwi.raptorlake</t>
  </si>
  <si>
    <t>bios.alderlake,bios.cannonlake,bios.coffeelake,bios.cometlake,bios.icelake-client,bios.meteorlake,bios.raptorlake,bios.rocketlake,bios.tigerlake,ifwi.raptorlake</t>
  </si>
  <si>
    <t>SATA hard disk user partitions should support exFAT file format,FAT32 , etc</t>
  </si>
  <si>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</si>
  <si>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</si>
  <si>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</si>
  <si>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</si>
  <si>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</si>
  <si>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</si>
  <si>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</si>
  <si>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</si>
  <si>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bios.alderlake,bios.arrowlake,bios.lunarlake,bios.meteorlake,bios.raptorlake,bios.tigerlake,bios.whiskeylake,ifwi.raptorlake,ifwi.tigerlake,ifwi.whiskeylake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</si>
  <si>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</si>
  <si>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t>
  </si>
  <si>
    <t>Verify VMD NVMe device boot and system stability after Sx cycles</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</si>
  <si>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</si>
  <si>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</si>
  <si>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</si>
  <si>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</si>
  <si>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</si>
  <si>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bios.alderlake,bios.arrowlake,bios.lunarlake,bios.meteorlake,bios.raptorlake,bios.tigerlake,bios.whiskeylake,ifwi.meteorlake,ifwi.raptorlake,ifwi.tigerlake,ifwi.whiskeylake</t>
  </si>
  <si>
    <t>bios.alderlake,bios.meteorlake,bios.raptorlake,bios.tigerlake,ifwi.meteorlake,ifwi.raptorlake,ifwi.tigerlake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</si>
  <si>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</si>
  <si>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</si>
  <si>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</si>
  <si>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</si>
  <si>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</si>
  <si>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</si>
  <si>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</si>
  <si>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</si>
  <si>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</si>
  <si>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</si>
  <si>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</si>
  <si>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</si>
  <si>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</si>
  <si>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RPL_P_MASTER,RPL_S_MASTER,MTL_M_MASTER,MTL_P_MASTER,MTL_S_MASTERICL-ArchReview-PostSi,ICL_RFR,UDL2.0_ATMS2.0,ICL_RVPC_NA,OBC-CNL-PCH-PMC-storage-Dstate_RTD3,OBC-ICL-PCH-PMC-Storage-Dstate_RTD3,OBC-TGL-PCH-PMC-Storage-Dstate_RTD3,ADL-S_Delta2,UTR_SYNC,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</si>
  <si>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</si>
  <si>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</si>
  <si>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</si>
  <si>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</si>
  <si>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</si>
  <si>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</si>
  <si>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</si>
  <si>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</si>
  <si>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</si>
  <si>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</si>
  <si>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</si>
  <si>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</si>
  <si>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</si>
  <si>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</si>
  <si>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</si>
  <si>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</si>
  <si>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</si>
  <si>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</si>
  <si>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</si>
  <si>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</si>
  <si>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</si>
  <si>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RPL-P_2SDC5,ARL_Px_IFWI_CI,MTL_M_P_PV_POR,RPL-SBGA_3SC-2</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</si>
  <si>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</si>
  <si>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</si>
  <si>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</si>
  <si>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</si>
  <si>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</si>
  <si>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</si>
  <si>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</si>
  <si>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</si>
  <si>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broxton,bios.cannonlake,bios.coffeelake,bios.cometlake,bios.geminilake,bios.icelake-client,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</si>
  <si>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</si>
  <si>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</si>
  <si>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</si>
  <si>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</si>
  <si>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</si>
  <si>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</si>
  <si>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</si>
  <si>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</si>
  <si>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</si>
  <si>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bios.alderlake,bios.arrowlake,bios.jasperlake,bios.lunarlake,bios.meteorlake,bios.raptorlake,bios.rocketlake,ifwi.lunarlake,ifwi.meteorlake,ifwi.raptorlake</t>
  </si>
  <si>
    <t>bios.alderlake,bios.jasperlake,bios.lunarlake,bios.meteorlake,bios.raptorlake,bios.rocketlake,ifwi.meteorlake,ifwi.raptorlake</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</si>
  <si>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</si>
  <si>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3SDC3,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</si>
  <si>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</si>
  <si>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</si>
  <si>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</si>
  <si>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</si>
  <si>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</si>
  <si>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</si>
  <si>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</si>
  <si>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</si>
  <si>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</si>
  <si>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P_2SDC4,RPL_S_IFWI_PO_Phase3,ADL_N_REV0,ADL-N_REV1,ADL_SBGA_5GC,ADL_SBGA_3DC1,ADL_SBGA_3DC2,ADL_SBGA_3DC3,ADL_SBGA_3DC4,RPL-SBGA_5SC,RPL-SBGA_3SC1,ADL-M_5SGC1,ADL-M_3SDC1,ADL-M_3SDC2,ADL-M_2SDC1,ADL-M_2SDC2,MTL_PSS_1.0_BLOCK,RPL-P_3SDC3,RPL-P_PNP_GC,RPL_Px_PO_P3,MTL-M_5SGC1,MTL-M_4SDC1,MTL-M_4SDC2,MTL-M_3SDC3,MTL_IFWI_IAC_ACE ROM EXT,MTL_IFWI_IAC_PMC_SOC_IOE,RPL_SBGA_PO_P3,RPL_SBGA_IFWI_PO_Phase3,MTL_IFWI_CBV_DMU,MTL_IFWI_CBV_PMC,MTL_IFWI_CBV_PUNIT,LNL_M_PSS0.8,LNL_M_PSS1.0,LNL_M_PSS1.1,RPL_P_PO_P3,RPL-S_2SDC8,RPL-SBGA_4SC,RPL-P_5SGC1,RPL-P_4SDC1,RPL-P_3SDC2,RPL-P_2SDC3,RPL-Px_4SP2,RPL-Px_2SDC1,MTL_PSS_0.8_BLOCK,MTL_S_IFWI_PSS_1.1</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</si>
  <si>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</si>
  <si>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Integration</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</si>
  <si>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</si>
  <si>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</si>
  <si>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</si>
  <si>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</si>
  <si>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</si>
  <si>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</si>
  <si>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</si>
  <si>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</si>
  <si>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</si>
  <si>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</si>
  <si>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</si>
  <si>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MTL_P_MASTER,MTL_M_MASTER,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</si>
  <si>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</si>
  <si>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</si>
  <si>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</si>
  <si>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</si>
  <si>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</si>
  <si>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</si>
  <si>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</si>
  <si>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</si>
  <si>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</si>
  <si>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RPL-P_2SDC5,ARL_Px_IFWI_CI,MTL_M_P_PV_POR,RPL-SBGA_3SC-2</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</si>
  <si>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</si>
  <si>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</si>
  <si>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</si>
  <si>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</si>
  <si>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</si>
  <si>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</si>
  <si>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</si>
  <si>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</si>
  <si>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</si>
  <si>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</si>
  <si>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</si>
  <si>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</si>
  <si>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</si>
  <si>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</si>
  <si>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</si>
  <si>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</si>
  <si>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</si>
  <si>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 RPL-S_4SDC2,RPL-S_2SDC1,RPL-S_2SDC2,RPL-S_2SDC3,ADL-P_5SGC1,ADL-P_5SGC2,ADL-M_5SGC1,ADL-M_4SDC1,ADL-M_3SDC1,ADL-M_3SDC3,ADL-M_2SDC1,ADL-P_4SDC1,ADL_N_REV0RPL-Px_5SGC1,,ADL-N_REV1,MTL_IFWI_BAT,ADL_SBGA_5GC,RPL-SBGA_3SC1,RPL-SBGA_5SC,ADL-M_3SDC2,,ADL-M_2SDC2,ADL-M_5SGC1,ADL-M_3SDC2,ADL-M_2SDC2,,RPL-S_3SDC1,,RPL-S_3SDC3,MTL_PSS_CMS, ,RPL-S_3SDC1,, RPL-S_2SDC1, RPL-S_2SDC2, RPL-S_2SDC3,  , RPL-S_4SDC2, RPL-S_4SDC2, RPL-S_4SDC1, RPL-S_5SGC1, RPL-P_4SDC1, RPL-P_5SGC1, ,  , RPL-S_2SDC7, ADL_SBGA_3DC3, ADL_SBGA_3DC1, ADL_SBGA_3DC2, ADL_SBGA_3DC4, MTL-M_3SDC3, MTL-M_5SGC1, MTL-M_4SDC1, MTL-M_4SDC2, MTL-M_2SDC4, MTL-M_2SDC5, MTL-M_2SDC6,MTL_IFWI_QAC, RPL-SBGA_5SC, RPL-SBGA_4SC, RPL-SBGA_3SC, RPL-SBGA_2SC1, RPL-SBGA_2SC2,MTL IFWI_Payload_Platform-Val, MTL-P_5SGC1, MTL-P_4SDC1, MTL-P_4SDC2, MTL-P_3SDC3, MTL-P_3SDC4, MTL-P_2SDC5, MTL-P_2SDC6,MTL_A0_P1, RPL-S_2SDC8,RPL-S_2SDC8,RPL-Px_4SP2,RPL-Px_2SDC1,RPL-Px_2SDC1,RPL-SBGA_3SC-2</t>
  </si>
  <si>
    <t>Client-IFWI</t>
  </si>
  <si>
    <t>open.test_review_phase</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</si>
  <si>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</si>
  <si>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</si>
  <si>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</si>
  <si>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</si>
  <si>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</si>
  <si>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</si>
  <si>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</si>
  <si>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bios.apollolake,bios.arrowlake,bios.broxton,bios.geminilake,bios.lakefield,bios.lunarlake,bios.meteorlake,bios.raptorlake,bios.rocketlake,ifwi.apollolake,ifwi.broxton,ifwi.geminilake,ifwi.lakefield,ifwi.lunarlake,ifwi.meteorlake,ifwi.raptorlake</t>
  </si>
  <si>
    <t>bios.apollolake,bios.broxton,bios.geminilake,bios.lakefield,bios.lunarlake,bios.meteorlake,bios.raptorlake,bios.rocketlake,ifwi.apollolake,ifwi.broxton,ifwi.geminilake,ifwi.lakefield,ifwi.meteorlake,ifwi.raptorlake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</si>
  <si>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</si>
  <si>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SBGA_5SC,RPL-SBGA_3SC1,RPL-P_3SDC3,RPL-P_PNP_GC,RPL-S_2SDC7,MTL-M_5SGC1,MTL-M_4SDC1,MTL-M_4SDC2,MTL-M_3SDC3,MTL-M_2SDC4,MTL-M_2SDC5,MTL-M_2SDC6,MTL_IFWI_CBV_PMC,MTL_IFWI_CBV_BIOS,MTL-P_5SGC1,MTL-P_4SDC1,MTL-P_4SDC2,MTL-P_3SDC3,MTL-P_3SDC4,MTL-P_2SDC5,MTL-P_2SDC6,LNL_M_PSS1.1,RPL-S_2SDC8,RPL-P_2SDC4,RPL-P_2SDC5,RPL-P_2SDC6,RPL-Px_4SP2,RPL-Px_2SDC1</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</si>
  <si>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</si>
  <si>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</si>
  <si>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</si>
  <si>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</si>
  <si>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</si>
  <si>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</si>
  <si>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iTestSuite,na</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</si>
  <si>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</si>
  <si>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LNL_S_MASTER,LNL_P_MASTER,LNL_M_MASTER,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</si>
  <si>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</si>
  <si>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</si>
  <si>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</si>
  <si>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</si>
  <si>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</si>
  <si>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</si>
  <si>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</si>
  <si>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</si>
  <si>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</si>
  <si>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</si>
  <si>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RPL_S_PSS_BASE,UTR_SYNC,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t>
  </si>
  <si>
    <t>System stability test while performing Hibernate (S4) cycles with ongoing video playback</t>
  </si>
  <si>
    <t>CSS-IVE-80397</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</si>
  <si>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</si>
  <si>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BC-RQTBC-10156  
BC-RQTBC-13413
BC-RQTBCTL-650
RKL: 2203201597
JSL: 1607196281,2203201597
ADL: 2203201694</t>
  </si>
  <si>
    <t>System should be stable when video playback gets interrupted by performing S4 cycles</t>
  </si>
  <si>
    <t>System should be stable when video playback gets interrupted by S4</t>
  </si>
  <si>
    <t>ICL-ArchReview-PostSi,UDL2.0_ATMS2.0,OBC-CNL-GPU-DDI-Display-Video,OBC-CFL-GPU-DDI-Display-Video,OBC-ICL-GPU-DDI-Display-Video,OBC-TGL-GPU-DDI-Display-Video,CML_DG1_Delta,ADL_S_Dryrun_Done,IFWI_Payload_Platform,RKL-S X2_(CML-S+CMP-H)_S102,RKL-S X2_(CML-S+CMP-H)_S62,UTR_SYNC,RPL_S_MASTER,RPL_S_BackwardComp,ADL-S_4SDC1,ADL-S_4SDC2,ADL-S_4SDC3,ADL-S_3SDC4,ADL_N_MASTER,ADL_N_5SGC1,ADL_N_4SDC1,ADL_N_3SDC1,ADL_N_2SDC1,ADL_N_2SDC2,ADL_N_2SDC3,TGL_H_MASTER,MTL_Test_Suite,IFWI_COMMON_UNIFIED,IFWI_TEST_SUITE,RPL-S_ 5SGC1,RPL-S_4SDC1,RPL-S_4SDC2,RPL-S_2SDC1,RPL-S_2SDC2,RPL-S_2SDC3,MTL_P_MASTER,MTL_M_MASTER,ADL-P_5SGC1,ADL-P_5SGC2,ADL-M_5SGC1,RPL_Steps_Tag_NA,MTL_Steps_Tag_NA,RPL-Px_5SGC1,RPL-Px_4SDC1,RPL-P_5SGC1,RPL-P_4SDC1,RPL-P_3SDC2,RPL-P_2SDC4,ADL_SBGA_5GC,ADL_SBGA_3DC1,ADL_SBGA_3DC2,ADL_SBGA_3DC3,ADL_SBGA_3DC4,RPL-SBGA_5SC,RPL-SBGA_3SC1,ADL-M_5SGC1,ADL-M_3SDC1,ADL-M_3SDC2,ADL-M_2SDC1,ADL-M_2SDC2,RPL-P_3SDC3,RPL-P_PNP_GC,RPL-S_2SDC7,MTL-M_5SGC1,MTL-M_4SDC1,MTL-M_4SDC2,MTL-M_3SDC3,MTL_IFWI_CBV_PMC,MTL IFWI_Payload_Platform-Val,MTL-P_5SGC1,MTL-P_4SDC1,MTL-P_4SDC2,MTL-P_3SDC3,MTL-P_3SDC4,MTL-P_2SDC5,MTL-P_2SDC6,RPL-P_2SDC3,RPL-P_2SDC5,RPL-P_2SDC6,RPL-Px_4SP2,RPL-Px_2SDC1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</si>
  <si>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</si>
  <si>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</si>
  <si>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</si>
  <si>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</si>
  <si>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</si>
  <si>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lunarlake,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</si>
  <si>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</si>
  <si>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</si>
  <si>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ADL-M_5SGC1,ADL-M_3SDC1,ADL-M_3SDC2,ADL-M_2SDC1,ADL-M_2SDC2,RPL-P_5SGC1,RPL-P_4SDC1,RPL-P_3SDC2,RPL-P_2SDC4,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IFWI_Payload_Platform-Val,MTL-P_5SGC1,MTL-P_4SDC1,MTL-P_4SDC2,MTL-P_3SDC3,MTL-P_3SDC4,RPL-P_4SDC1,RPL-P_3SDC2,RPL-P_2SDC4,RPL-Px_4SP2,RPL-Px_2SDC1</t>
  </si>
  <si>
    <t>System stability test while performing Hybrid Sleep cycles with ongoing video playback</t>
  </si>
  <si>
    <t>CSS-IVE-80694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</si>
  <si>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</si>
  <si>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Test Coverage for stress scenarios by interrupting video playback by change in Power states of system under test.
BC-RQTBC-10036  
BC-RQTBC-13413
BC-RQTBCTL-650
RKL: 2203201597
JSL: 1607196281,2203201597
ADL: 2203201694</t>
  </si>
  <si>
    <t>System should be stable when video playback gets interrupted by performing Hybrid sleep cycles</t>
  </si>
  <si>
    <t>ADL-M_5SGC1,ADL-M_3SDC1,ADL-M_3SDC2,ADL-M_2SDC1,ADL-M_2SDC2,ICL-ArchReview-PostSi,UDL2.0_ATMS2.0,OBC-CNL-GPU-DDI-Display-Video,OBC-CFL-GPU-DDI-Display-Video,OBC-ICL-GPU-DDI-Display-Video,OBC-TGL-GPU-DDI-Display-Video,CML_DG1_Delta,IFWI_Payload_Platform,RKL-S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X2_(CML-S+CMP-H)_S62,UTR_SYNC,RPL_S_MASTER,RPL_S_BackwardComp,ADL-S_4SDC1,ADL-S_4SDC2,ADL-S_4SDC3,ADL-S_3SDC4,ADL_N_MASTER,ADL_N_5SGC1,ADL_N_4SDC1,ADL_N_3SDC1,ADL_N_2SDC1,ADL_N_2SDC2,ADL_N_2SDC3,TGL_H_MASTER,MTL_Test_Suite,IFWI_TEST_SUITE,IFWI_COMMON_UNIFIED,RPL-S_ 5SGC1,RPL-S_4SDC1,RPL-S_4SDC2,RPL-S_2SDC1,RPL-S_2SDC2,RPL-S_2SDC3,MTL_P_MASTER,MTL_M_MASTER,ADL-P_5SGC2,RPL-Px_5SGC1,RPL-Px_3SDC1,RPL-P_5SGC1,RPL-P_4SDC1,RPL-P_3SDC2,RPL-P_2SDC4,ADL_SBGA_5GC,ADL_SBGA_3DC1,ADL_SBGA_3DC2,ADL_SBGA_3DC3,ADL_SBGA_3DC4,RPL-SBGA_5SC,RPL-SBGA_3SC1,RPL-P_3SDC3,RPL-P_PNP_GC,RPL-S_2SDC7,MTL-M_5SGC1,MTL-M_4SDC1,MTL-M_4SDC2,MTL-M_3SDC3,MTL-M_2SDC4,MTL-M_2SDC5,MTL-M_2SDC6,MTL_IFWI_CBV_PMC,MTL IFWI_Payload_Platform-Val,MTL IFWI_Payload_Platform-Val,MTL IFWI_Payload_Platform-Val,MTL-P_5SGC1,MTL-P_4SDC1,MTL-P_4SDC2,MTL-P_3SDC3,MTL-P_3SDC4,MTL-P_2SDC5,MTL-P_2SDC6,RPL-P_2SDC3,RPL-P_2SDC5,RPL-P_2SDC6,RPL-Px_4SP2,RPL-Px_2SDC1</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</si>
  <si>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</si>
  <si>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</si>
  <si>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</si>
  <si>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</si>
  <si>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</si>
  <si>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</si>
  <si>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</si>
  <si>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</si>
  <si>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</si>
  <si>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</si>
  <si>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</si>
  <si>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</si>
  <si>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</si>
  <si>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</si>
  <si>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</si>
  <si>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</si>
  <si>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</si>
  <si>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</si>
  <si>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</si>
  <si>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</si>
  <si>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System should be stable when online video playback gets interrupted by S4</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</si>
  <si>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</si>
  <si>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</si>
  <si>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</si>
  <si>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</si>
  <si>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</si>
  <si>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</si>
  <si>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</si>
  <si>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</si>
  <si>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</si>
  <si>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</si>
  <si>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</si>
  <si>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bios.alderlake,bios.apollo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meteorlake,ifwi.raptorlake,ifwi.tigerlake,ifwi.whiskeylake</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</si>
  <si>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</si>
  <si>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X2_(CML-S+CMP-H)_S102,MTL_PSS_1.1,UTR_SYNC,RPL_S_MASTER,RPL_S_BackwardComp,ADL-S_4SDC1,ADL-S_4SDC2,ADL-S_4SDC3,ADL-S_3SDC4,ADL_N_MASTER,ADL_N_5SGC1,ADL_N_4SDC1,ADL_N_3SDC1,ADL_N_2SDC1,ADL_N_2SDC2,ADL_N_2SDC3,TGL_H_MASTER,MTL_Test_Suite,IFWI_COMMON_UNIFIED,IFWI_TEST_SUITE,RPL-S_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</si>
  <si>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</si>
  <si>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</si>
  <si>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</si>
  <si>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</si>
  <si>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</si>
  <si>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</si>
  <si>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</si>
  <si>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</si>
  <si>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</si>
  <si>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</si>
  <si>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</si>
  <si>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</si>
  <si>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</si>
  <si>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</si>
  <si>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broxton,ifwi.cannonlake,ifwi.cometlake,ifwi.geminilake,ifwi.icelake,ifwi.kabylake,ifwi.kabylake_r,ifwi.lakefield,ifwi.meteorlake,ifwi.raptorlake,ifwi.tigerlake</t>
  </si>
  <si>
    <t>bios.alderlake,bios.apollo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</si>
  <si>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</si>
  <si>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UNIT,MTL-P_5SGC1,MTL-P_4SDC1,MTL-P_4SDC2,MTL-P_3SDC3,MTL-P_3SDC4,MTL-P_2SDC5,MTL-P_2SDC6</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</si>
  <si>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</si>
  <si>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</si>
  <si>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</si>
  <si>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</si>
  <si>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</si>
  <si>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</si>
  <si>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</si>
  <si>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PMC,MTL IFWI_Payload_Platform-Val,MTL-P_5SGC1,MTL-P_4SDC1,MTL-P_4SDC2,MTL-P_3SDC3,MTL-P_3SDC4,MTL-P_2SDC5,MTL-P_2SDC6,RPL-P_2SDC3,RPL-P_2SDC5,RPL-P_2SDC6,RPL-Px_4SP2,RPL-Px_2SDC1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</si>
  <si>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</si>
  <si>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</si>
  <si>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</si>
  <si>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</si>
  <si>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</si>
  <si>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</si>
  <si>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</si>
  <si>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</si>
  <si>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MTL-M_2SDC6,MTL_IFWI_QAC, RPL-SBGA_5SC,RPL-SBGA_3SC, RPL-SBGA_2SC1, RPL-SBGA_2SC2,MTL IFWI_Payload_Platform-Val, MTL-P_5SGC1, MTL-P_4SDC1, MTL-P_4SDC2, MTL-P_3SDC3, MTL-P_2SDC5, MTL-P_2SDC6, RPL-S_2SDC8,RPL-S_2SDC8,RPL-Px_4SP2,RPL-Px_2SDC1,RPL-Px_2SDC1,RPL-P_2SDC5,RPL-P_2SDC6,RPL-P_2SDC3,RPL-SBGA_3SC-2</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</si>
  <si>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</si>
  <si>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</si>
  <si>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</si>
  <si>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</si>
  <si>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</si>
  <si>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5SGC1,RPL-S_4SDC1,RPL-S_4SDC2,,,RPL-S_2SDC2,RPL-S_2SDC3,ADL-P_3SDC1RPL-Px_5SGC1,,RPL_P_MASTER,ADL_SBGA_5GC,RPL-SBGA_5SC,ADL-M_5SGC1,ADL-M_3SDC2,ADL-M_2SDC2,ADL-M_5SGC1,ADL-M_3SDC2,ADL-M_2SDC2,,RPL-S_3SDC1,, ,, RPL-S_2SDC2, RPL-S_2SDC3,  ,RPL-S_4SDC2,, RPL-S_4SDC2, RPL-S_4SDC1, RPL-S_5SGC1, RPL-P_5SGC1, , , RPL-P_3SDC2, RPL-P_5SGC1, ,  , RPL-S_2SDC7, ADL_SBGA_3DC3, RPL-P_3SDC3, RPL-P_4SDC1, RPL-P_PNP_GC, ADL_SBGA_3DC4, MTL-M_5SGC1, MTL-M_4SDC1, MTL-M_4SDC2, MTL-M_2SDC4, MTL-M_2SDC5, MTL-M_2SDC6, RPL-SBGA_5SC,RPL-SBGA_3SC, RPL-SBGA_2SC1, RPL-SBGA_2SC2,MTL IFWI_Payload_Platform-Val, MTL-P_5SGC1, MTL-P_4SDC1, MTL-P_4SDC2, MTL-P_3SDC3, MTL-P_2SDC5, MTL-P_2SDC6, RPL-S_2SDC8,RPL-S_2SDC8,RPL-Px_4SP2,RPL-Px_2SDC1,RPL-Px_2SDC1,RPL-P_2SDC5,RPL-P_2SDC6,RPL-P_2SDC3,RPL-SBGA_3SC-2</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</si>
  <si>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</si>
  <si>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</si>
  <si>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</si>
  <si>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</si>
  <si>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</si>
  <si>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cannonlake,ifwi.coffeelake,ifwi.cometlake,ifwi.geminilake,ifwi.icelake,ifwi.kabylake,ifwi.lakefield,ifwi.lunarlake,ifwi.meteorlake,ifwi.raptorlake,ifwi.tigerlake,ifwi.whiskeylake</t>
  </si>
  <si>
    <t>bios.alderlake,bios.amberlake,bios.apollo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</si>
  <si>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</si>
  <si>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</si>
  <si>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</si>
  <si>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</si>
  <si>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</si>
  <si>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</si>
  <si>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</si>
  <si>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</si>
  <si>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</si>
  <si>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ifwi.alderlake,ifwi.lunarlake,ifwi.meteorlake,ifwi.raptorlake,ifwi.rocketlake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</si>
  <si>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</si>
  <si>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</si>
  <si>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</si>
  <si>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</si>
  <si>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</si>
  <si>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</si>
  <si>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</si>
  <si>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</si>
  <si>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</si>
  <si>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</si>
  <si>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</si>
  <si>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</si>
  <si>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RPL-S_2SDC3,MTL-M_5SGC1,MTL-M_3SDC3,MTL-M_2SDC4,MTL-M_2SDC5,MTL-M_2SDC6,MTL_IFWI_CBV_CSME,RPL-SBGA_5SC,RPL-P_5SGC1,RPL-P_3SDC2,RPL-P_2SDC4,RPL-P_2SDC5</t>
  </si>
  <si>
    <t>fw.ifwi.bios</t>
  </si>
  <si>
    <t>ifwi.alderlake,ifwi.jasperlake,ifwi.lunarlake,ifwi.meteorlake,ifwi.raptorlake,ifwi.rocketlake</t>
  </si>
  <si>
    <t>ifwi.alderlake,ifwi.jasperlake,ifwi.meteorlake,ifwi.raptorlake,ifwi.rocketlake</t>
  </si>
  <si>
    <t>Verify LAN connectivity/functionality when Hot Plug/Unplug LAN cable</t>
  </si>
  <si>
    <t>fw.ifwi.pchc</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</si>
  <si>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</si>
  <si>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</si>
  <si>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</si>
  <si>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</si>
  <si>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</si>
  <si>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P_2SDC5,RPL-SBGA_3SC-2</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</si>
  <si>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</si>
  <si>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</si>
  <si>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</si>
  <si>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</si>
  <si>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</si>
  <si>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</si>
  <si>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ifwi.alderlake,ifwi.lunarlake,ifwi.meteorlake,ifwi.raptorlake</t>
  </si>
  <si>
    <t>ifwi.alderlake,ifwi.meteorlake,ifwi.raptorlake</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</si>
  <si>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</si>
  <si>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</si>
  <si>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</si>
  <si>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</si>
  <si>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</si>
  <si>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</si>
  <si>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</si>
  <si>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bios.arrowlake,bios.lunarlake,bios.meteorlake,bios.raptorlake,bios.rocketlake,bios.tigerlake,ifwi.alderlake,ifwi.lunarlake,ifwi.meteorlake,ifwi.raptorlake,ifwi.rocketlake</t>
  </si>
  <si>
    <t>intel manageability configuration</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</si>
  <si>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</si>
  <si>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ADL_SBGA_3DC4,RPL-S_4SDC1,RPL-S_3SDC1,RPL-S_2SDC3,ARL_S_MASTER,ARL_PX_MASTER,MTL_IFWI_CBV_CSME,RPL-SBGA_5SC,MTL-P_5SGC1,MTL-P_3SDC4,MTL-P_2SDC6,RPL-P_5SGC1,RPL-P_3SDC2,RPL-P_2SDC4,RPL-P_2SDC5</t>
  </si>
  <si>
    <t>Verify PCH /CSE/CPU bootstall unlock via BSSB</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</si>
  <si>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</si>
  <si>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</si>
  <si>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</si>
  <si>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</si>
  <si>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</si>
  <si>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</si>
  <si>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</si>
  <si>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</si>
  <si>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</si>
  <si>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</si>
  <si>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</si>
  <si>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</si>
  <si>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</si>
  <si>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</si>
  <si>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</si>
  <si>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</si>
  <si>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</si>
  <si>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</si>
  <si>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</si>
  <si>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</si>
  <si>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</si>
  <si>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</si>
  <si>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</si>
  <si>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</si>
  <si>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</si>
  <si>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</si>
  <si>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</si>
  <si>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</si>
  <si>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</si>
  <si>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</si>
  <si>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</si>
  <si>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</si>
  <si>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</si>
  <si>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</si>
  <si>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</si>
  <si>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</si>
  <si>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</si>
  <si>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</si>
  <si>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</si>
  <si>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</si>
  <si>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</si>
  <si>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RPL-S_ 5SGC1,ADL_SBGA_5GC,ADL_SBGA_3SDC1,RPL-S_5SGC1,RPL-S_4SDC1,RPL-S_4SDC2,RPL-S_3SDC1,RPL-S_2SDC1,RPL-S_2SDC2,RPL-S_2SDC3,RPL-S_2SDC8,RPL-P_5SGC1,RPL-P_5SGC2,RPL-P_4SDC1,RPL-P_3SDC2,RPL-P_2SDC3,RPL-S_ 5SGC1,RPL-S_4SDC1,RPL-S_4SDC2,RPL-S_3SDC1,RPL-S_2SDC2,RPL-S_2SDC3,RPL-S_2SDC7,MTL_IFWI_CBV_EC,ADL_N_IFWI_2SDC2,MTL-P_5SGC1,MTL-P_4SDC1,MTL-P_4SDC2,MTL-P_3SDC3,MTL-P_3SDC4,MTL-P_2SDC5,MTL-P_2SDC6,RPL-SBGA_5SC,RPL-SBGA_4SC,RPL-SBGA_3SC,RPL-SBGA_2SC1,RPL-SBGA_2SC2,RPL-P_5SGC1,RPL-P_4SDC1,RPL-P_3SDC2,RPL-P_2SDC3,RPL-P_2SDC4,RPL-P_2SDC5,RPL-P_2SDC6</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</si>
  <si>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</si>
  <si>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</si>
  <si>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</si>
  <si>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</si>
  <si>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</si>
  <si>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</si>
  <si>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</si>
  <si>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</si>
  <si>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RPL-S_4SDC1,RPL-S_2SDC3,MTL_IFWI_CBV_PMC,MTL_IFWI_CBV_CSME,RPL-SBGA_5SC,RPL-P_5SGC1,RPL-P_2SDC4</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</si>
  <si>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</si>
  <si>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</si>
  <si>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</si>
  <si>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</si>
  <si>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</si>
  <si>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</si>
  <si>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</si>
  <si>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RPL-S_3SDC1,MTL_IFWI_QAC,MTL-M_5SGC1,MTL-M_3SDC3,MTL-M_2SDC4,MTL-M_2SDC4,MTL-M_2SDC5,MTL-M_2SDC6,MTL_IFWI_CBV_PMC,MTL_IFWI_CBV_CSME,RPL-SBGA_5SC,RPL-P_5SGC1,RPL-P_2SDC4</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</si>
  <si>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</si>
  <si>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</si>
  <si>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</si>
  <si>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</si>
  <si>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</si>
  <si>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</si>
  <si>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</si>
  <si>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IFWI_Payload_Platform-Val,RPL-SBGA_5SC,RPL-P_5SGC1,RPL-P_2SDC4</t>
  </si>
  <si>
    <t>Verify Wi-Fi Direct connectivity between 2 SUT</t>
  </si>
  <si>
    <t>CSS-IVE-131547</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</si>
  <si>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</si>
  <si>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</si>
  <si>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</si>
  <si>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Able to successfully establish WiFi direct connection between 2 SUT with WLAN enabled</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</si>
  <si>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</si>
  <si>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</si>
  <si>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Verify BIOS should provide the options to enable/disable for PEP PEG0</t>
  </si>
  <si>
    <t>fw.ifwi.bios,fw.ifwi.sphy</t>
  </si>
  <si>
    <t>CSS-IVE-131567</t>
  </si>
  <si>
    <t>CFL_U43e_PV,CNL_H82_PV,CNL_U20_GT0_PV,CNL_U22_PV,CN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t>
  </si>
  <si>
    <t>RCR:2201481205</t>
  </si>
  <si>
    <t>PEP PEG0 option by default should be enabled in BIOS</t>
  </si>
  <si>
    <t>ifwi.raptorlake,ifwi.rocketlake</t>
  </si>
  <si>
    <t>BIOS SETUP optipon by default should be enabled for PEG0</t>
  </si>
  <si>
    <t>UDL2.0_ATMS2.0,OBC-CNL-PTF-PMC-PM-S0ix_PEP,OBC-CFL-PTF-PMC-PM-S0ix_PEP,IFWI_TEST_SUITE,ADL/RKL/JSL,MTL_Test_Suite,IFWI_SYNC,IFWI_COVERAGE_DELTA,RPL_S_MASTER,RPL-S_ 5SGC1,RPL-S_4SDC1,RPL-S_4SDC2,RPL-S_3SDC1,RPL-S_2SDC1,RPL-S_2SDC2,RPL-S_2SDC3,RPL-S_2SDC4,RPL-S-3SDC2, RPL-S_2SDC7,RPL-S_2SDC8</t>
  </si>
  <si>
    <t>SUT should boot from the USB given in the RCC console command</t>
  </si>
  <si>
    <t>ifwi.meteorlake,ifwi.raptorlake</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</si>
  <si>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</si>
  <si>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</si>
  <si>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</si>
  <si>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</si>
  <si>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</si>
  <si>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</si>
  <si>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</si>
  <si>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5SGC1,RPL-S_4SDC1,RPL-S_3SDC1,RPL-S_4SDC2,RPL-S_2SDC1,RPL-S_2SDC2,RPL-S_2SDC3,MTL_IFWI_BAT,ADL_SBGA_5GC,ADL_SBGA_3DC1,ADL_SBGA_3DC2,ADL_SBGA_3DC3,ADL_SBGA_3DC4,ADL-M_5SGC1,ADL-M_3SDC1,ADL-M_3SDC2,ADL-M_2SDC1,ADL-M_2SDC2,RPL-P_3SDC3,RPL-P_PNP_GC,ADL_SBGA_3SDC1,MTL_IFWI_QAC,
MTL_IFWI_CBV_ACE FW,MTL_IFWI_CBV_TBT,MTL_IFWI_CBV_EC,MTL_IFWI_CBV_IOM,ADL_N_IFWI_5SGC1,ADL_N_IFWI_4SDC1,ADL_N_IFWI_3SDC1,ADL_N_IFWI_2SDC2,ADL_N_IFWI_2SDC3,ADL_N_IFWI_IEC_IOM,ARL_Px_IFWI_CI</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</si>
  <si>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</si>
  <si>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</si>
  <si>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</si>
  <si>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</si>
  <si>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</si>
  <si>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</si>
  <si>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</si>
  <si>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</si>
  <si>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</si>
  <si>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</si>
  <si>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</si>
  <si>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</si>
  <si>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</si>
  <si>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</si>
  <si>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</si>
  <si>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</si>
  <si>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</si>
  <si>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</si>
  <si>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</si>
  <si>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</si>
  <si>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</si>
  <si>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</si>
  <si>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</si>
  <si>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</si>
  <si>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</si>
  <si>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</si>
  <si>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</si>
  <si>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</si>
  <si>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</si>
  <si>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</si>
  <si>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</si>
  <si>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</si>
  <si>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</si>
  <si>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</si>
  <si>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</si>
  <si>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</si>
  <si>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</si>
  <si>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</si>
  <si>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</si>
  <si>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</si>
  <si>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</si>
  <si>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</si>
  <si>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</si>
  <si>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</si>
  <si>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</si>
  <si>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</si>
  <si>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</si>
  <si>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</si>
  <si>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</si>
  <si>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</si>
  <si>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</si>
  <si>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</si>
  <si>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</si>
  <si>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</si>
  <si>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</si>
  <si>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</si>
  <si>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ifwi.lunarlake,ifwi.meteorlake,ifwi.raptorlake</t>
  </si>
  <si>
    <t>Verify "SD Card event" Wake System from S0i3</t>
  </si>
  <si>
    <t>CSS-IVE-131878</t>
  </si>
  <si>
    <t>GLK_B0_RS3_PV</t>
  </si>
  <si>
    <t>S0ix-states,SDXC</t>
  </si>
  <si>
    <t>BC-RQTBC-10041</t>
  </si>
  <si>
    <t>SD card insertion/removal should wake the system from S0i3 and Display should turned off
 </t>
  </si>
  <si>
    <t>This test is to verify SUT wake using SD card event (insertion/removal) from S0i3
 </t>
  </si>
  <si>
    <t>UDL2.0_ATMS2.0,small_core_only,IFWI_TEST_SUITE,ADL/RKL/JSL,MTL_Test_Suite,IFWI_SYNC,IFWI_COVERAGE_DELTA,RPL_S_MASTER,RPL-P_5SGC1,RPL-P_5SGC2,RPL-P_4SDC1,RPL-P_3SDC2,RPL-P_2SDC3,RPL-S_ 5SGC1,RPL-S_ 5SGC1,RPL-S_4SDC1,RPL-S_4SDC2,RPL-S_3SDC1,RPL-S_2SDC2,RPL-S_2SDC3,RPL-S_2SDC7,RPL-S_2SDC8,MTL_IFWI_CBV_BIOS,MTL-P_5SGC1,MTL-P_4SDC1,MTL-P_4SDC2,MTL-P_3SDC4,RPL-SBGA_5SC,RPL-SBGA_4SC,RPL-SBGA_3SC,RPL-SBGA_2SC1,RPL-SBGA_2SC2</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</si>
  <si>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</si>
  <si>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</si>
  <si>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</si>
  <si>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</si>
  <si>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</si>
  <si>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</si>
  <si>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</si>
  <si>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</si>
  <si>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3SDC2,RPL-P_2SDC4,RPL-P_2SDC5</t>
  </si>
  <si>
    <t>Verify SUT boots from the remote media as defined in RCC through Wired LAN</t>
  </si>
  <si>
    <t>CSS-IVE-131886</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</si>
  <si>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</si>
  <si>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LAN,MEBx,USB2.0</t>
  </si>
  <si>
    <t>BC-RQTBC-8351
ICL: BC-RQTBC-14525</t>
  </si>
  <si>
    <t>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</si>
  <si>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X2_(CML-S+CMP-H)_S62,MTL_Test_Suite,IFWI_SYNC,IFWI_COVERAGE_DELTA,RPLSGC1,RPLSGC2,MTL_S_PSS_1.0,RPL_S_MASTER,ADL_SBGA_5GC,ADL_SBGA_3DC4,RPL-S_2SDC3,MTL_IFWI_CBV_CSME,MTL-P_5SGC1,RPL-P_2SDC5</t>
  </si>
  <si>
    <t>Verify Successful USB-R redirection to Legacy OS while UEFI Secure Boot option is ON</t>
  </si>
  <si>
    <t>CSS-IVE-131888</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</si>
  <si>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</si>
  <si>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</si>
  <si>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SUT should be able to perform USB-R redirection with Secure boot Enabled.</t>
  </si>
  <si>
    <t>In CS ME 11.0, the ME SKU's are no more reconize based on CS ME FW Size. The current size for each SKU's are as mentioned below:
Consumer SKU's: 1.75 MB.
Corporate SKU's: 6.75MB.
The ME FW SKU's are should be either shown as  Consumer or Corporate SKU's. 
https://vthsd.intel.com/hsd/clientsw/default.aspx#dcn/default.aspx?dcn_id=2503429</t>
  </si>
  <si>
    <t>CSE,ICL-ArchReview-PostSi,UDL2.0_ATMS2.0,OBC-CNL-PCH-CSME-Manageability-MEBx,OBC-CFL-PCH-CSME-Manageability-MEBx,OBC-ICL-PCH-CSME-Manageability-MEBx,OBC-TGL-PCH-CSME-Manageability-MEBx,IFWI_TEST_SUITE,ADL/RKL/JSL,RKL-S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X2_(CML-S+CMP-H)_S62,MTL_Test_Suite,IFWI_SYNC,IFWI_COVERAGE_DELTA,RPLSGC1,RPLSGC2,RPL_S_MASTER,RPL-S_4SDC1,RPL-S_3SDC2,RPL-S_2SDC3,ADL_SBGA_5GC, ADL_SBGA_3DC4,MTL_IFWI_CBV_CSME,RPL-SBGA_5SC</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</si>
  <si>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</si>
  <si>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</si>
  <si>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</si>
  <si>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</si>
  <si>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</si>
  <si>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bios.alderlake,bios.arrowlake,bios.lunarlake,bios.meteorlake,bios.raptorlake,bios.tigerlake,ifwi.alderlake,ifwi.lunarlake,ifwi.meteorlake,ifwi.raptorlake,ifwi.rocketlake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</si>
  <si>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</si>
  <si>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5SGC_1DPC,MTL-M_5SGC1,MTL-M_3SDC3,MTL-M_2SDC4,MTL-M_2SDC5,MTL-M_2SDC6,MTL_IFWI_CBV_CSME,RPL-SBGA_5SC,MTL-P_5SGC1,MTL-P_3SDC4,MTL-P_2SDC6,RPL-P_5SGC1,RPL-P_3SDC2,RPL-P_2SDC4,RPL-P_2SDC5</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</si>
  <si>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</si>
  <si>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</si>
  <si>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</si>
  <si>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</si>
  <si>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</si>
  <si>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</si>
  <si>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ADL_SBGA_3DC4,RPL-S_4SDC1,RPL-S_3SDC1,RPL-S_2SDC3,ARL_PX_MASTER,ARL_S_MASTER,MTL-M_5SGC1,MTL-M_3SDC3,MTL-M_2SDC4,MTL-M_2SDC5,MTL-M_2SDC6,MTL_IFWI_CBV_PMC,MTL_IFWI_CBV_CSME,RPL-SBGA_5SC,MTL-P_5SGC1,MTL-P_3SDC4,MTL-P_2SDC6,RPL-P_5SGC1,RPL-P_3SDC2,RPL-P_2SDC4,RPL-P_2SDC5</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</si>
  <si>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</si>
  <si>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</si>
  <si>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</si>
  <si>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</si>
  <si>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</si>
  <si>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</si>
  <si>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</si>
  <si>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</si>
  <si>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</si>
  <si>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</si>
  <si>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</si>
  <si>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</si>
  <si>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</si>
  <si>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</si>
  <si>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</si>
  <si>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ADL_SBGA_3DC4,RPL-S_4SDC1,RPL-S_3SDC1,RPL-S_2SDC3,ARL_S_MASTER,ARL_PX_MASTER,MTL-M_5SGC1,MTL-M_3SDC3,MTL-M_2SDC4,MTL-M_2SDC5,MTL-M_2SDC6,MTL_IFWI_CBV_CSME,RPL-SBGA_5SC,MTL-P_5SGC1,MTL-P_3SDC4,MTL-P_2SDC6,RPL-P_5SGC1,RPL-P_3SDC2,RPL-P_2SDC4,RPL-P_2SDC5</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</si>
  <si>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</si>
  <si>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</si>
  <si>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</si>
  <si>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</si>
  <si>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</si>
  <si>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</si>
  <si>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</si>
  <si>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</si>
  <si>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</si>
  <si>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</si>
  <si>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</si>
  <si>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</si>
  <si>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</si>
  <si>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</si>
  <si>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5SGC1,RPL_S_IFWI_PO_Phase3,ADL-M_3SDC2RPL-S_3SDC2,RPL-S_5SGC1,RPL-P_5SGC2,RPL-P_3SDC2,RPL_Px_PO_P3,RPL_SBGA_IFWI_PO_Phase3,RPL_P_PO_P3,RPL-SBGA_5SC,RPL-SBGA_3SC,RPL-SBGA_2SC2,RPL-S_2SDC8,RPL-Px_4SP2,RPL-P_5SGC1,RPL-P_2SDC3,RPL-P_2SDC5,RPL-SBGA_3SC-2</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</si>
  <si>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</si>
  <si>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</si>
  <si>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</si>
  <si>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</si>
  <si>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</si>
  <si>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</si>
  <si>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</si>
  <si>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P_2SDC4,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</si>
  <si>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</si>
  <si>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</si>
  <si>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</si>
  <si>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</si>
  <si>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</si>
  <si>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</si>
  <si>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</si>
  <si>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</si>
  <si>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</si>
  <si>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</si>
  <si>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</si>
  <si>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</si>
  <si>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</si>
  <si>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</si>
  <si>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</si>
  <si>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</si>
  <si>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</si>
  <si>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</si>
  <si>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</si>
  <si>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</si>
  <si>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</si>
  <si>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</si>
  <si>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</si>
  <si>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</si>
  <si>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</si>
  <si>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</si>
  <si>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</si>
  <si>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</si>
  <si>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</si>
  <si>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</si>
  <si>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</si>
  <si>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</si>
  <si>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</si>
  <si>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</si>
  <si>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</si>
  <si>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</si>
  <si>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</si>
  <si>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Verify System boot with Delayed Authentication Mode(DAM) and DCI strap enabled IFWI</t>
  </si>
  <si>
    <t>Not Evaluated</t>
  </si>
  <si>
    <t>System should boot to OS without any issue with DAM enabled IFWI build created via fit Tool</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</si>
  <si>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</si>
  <si>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</si>
  <si>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</si>
  <si>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</si>
  <si>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</si>
  <si>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</si>
  <si>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</si>
  <si>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</si>
  <si>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</si>
  <si>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</si>
  <si>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</si>
  <si>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</si>
  <si>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</si>
  <si>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</si>
  <si>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</si>
  <si>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</si>
  <si>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</si>
  <si>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</si>
  <si>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</si>
  <si>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</si>
  <si>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bios.alderlake,bios.arrowlake,bios.lunarlake,bios.meteorlake,bios.raptorlake,ifwi.alderlake,ifwi.lunarlake,ifwi.meteorlake,ifwi.raptorlake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</si>
  <si>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</si>
  <si>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ADL_SBGA_3DC4,RPL-S_4SDC1,RPL-S_3SDC1,RPL-S_2SDC3,UTR_SYNC,RPL_S_BACKWARDCOMP,RPL-SBGA_5SC,ARL_PX_MASTER,ARL_S_MASTER,ADL-S_ 5SGC_1DPC,MTL-M_5SGC1,MTL-M_3SDC3,MTL-M_2SDC4,MTL-M_2SDC5,MTL-M_2SDC6,MTL_IFWI_CBV_CSME,MTL-P_5SGC1,MTL-P_3SDC4,MTL-P_2SDC6,RPL-P_5SGC1,RPL-P_3SDC2,RPL-P_2SDC4,RPL-P_2SDC5</t>
  </si>
  <si>
    <t>Verify devices (M.2 SATA SSD) are entering to RTD3 cold state</t>
  </si>
  <si>
    <t>bios.arrowlake,bios.lunarlake,bios.meteorlake,ifwi.lunarlake,ifwi.meteorlake,ifwi.raptorlake</t>
  </si>
  <si>
    <t xml:space="preserve">Intention of the testcase is to verify devices are entering to RTD3 cold state
The following devices are checked as part of the following testcase
&gt; SATA SSD
</t>
  </si>
  <si>
    <t>UDL2.0_ATMS2.0,MTL_S_MASTER,IFWI_TEST_SUITE,IFWI_COMMON_UNIFIED,IFWI_FOC_BAT,RPL_S_MASTER,RPL-P_5SGC1,RPL-P_5SGC2,RPL-P_4SDC1,RPL-P_3SDC2,RPL-P_2SDC3,RPL-S_ 5SGC1,RPL-S_ 5SGC1,RPL-S_4SDC1,RPL-S_4SDC2,RPL-S_3SDC1,RPL-S_2SDC2,RPL-S_2SDC3,RPL-S_2SDC7,RPL-S_2SDC8,IFWI_Coverage_Delta,MTL_IFWI_CBV_PCHC,MTL_IFWI_CBV_BIOS,MTL-P_4SDC2,RPL-SBGA_5SC,RPL-SBGA_4SC,RPL-SBGA_3SC,RPL-SBGA_2SC1,RPL-SBGA_2SC2,MTL_PSS_0.8_BLOCK,MTL_S_PSS_1.1,MTL_S_IFWI_PSS_1.1</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</si>
  <si>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</si>
  <si>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</si>
  <si>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</si>
  <si>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</si>
  <si>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</si>
  <si>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</si>
  <si>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</si>
  <si>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</si>
  <si>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</si>
  <si>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</si>
  <si>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t>
  </si>
  <si>
    <t>Passed</t>
  </si>
  <si>
    <t>Blocked</t>
  </si>
  <si>
    <t>Failed</t>
  </si>
  <si>
    <t>comments</t>
  </si>
  <si>
    <t>wip</t>
  </si>
  <si>
    <t>16014384527: IFWI[ADLS_ADPS][RPL-S] [B1]: Windows Memory Diagnostic (WMD) Tool is hanging at 21% with Extended Mode for both Consumer and Corp Profile</t>
  </si>
  <si>
    <t>Inventory block:M.2 SATA SSD(SAMSUNG 860 EVO SSD) is not available.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</si>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</sst>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Intel Clear"/>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51.xml"/><Relationship Id="rId55" Type="http://schemas.openxmlformats.org/officeDocument/2006/relationships/revisionLog" Target="revisionLog55.xml"/><Relationship Id="rId50" Type="http://schemas.openxmlformats.org/officeDocument/2006/relationships/revisionLog" Target="revisionLog50.xml"/><Relationship Id="rId47" Type="http://schemas.openxmlformats.org/officeDocument/2006/relationships/revisionLog" Target="revisionLog47.xml"/><Relationship Id="rId59" Type="http://schemas.openxmlformats.org/officeDocument/2006/relationships/revisionLog" Target="revisionLog59.xml"/><Relationship Id="rId46" Type="http://schemas.openxmlformats.org/officeDocument/2006/relationships/revisionLog" Target="revisionLog46.xml"/><Relationship Id="rId54" Type="http://schemas.openxmlformats.org/officeDocument/2006/relationships/revisionLog" Target="revisionLog54.xml"/><Relationship Id="rId58" Type="http://schemas.openxmlformats.org/officeDocument/2006/relationships/revisionLog" Target="revisionLog58.xml"/><Relationship Id="rId53" Type="http://schemas.openxmlformats.org/officeDocument/2006/relationships/revisionLog" Target="revisionLog53.xml"/><Relationship Id="rId45" Type="http://schemas.openxmlformats.org/officeDocument/2006/relationships/revisionLog" Target="revisionLog45.xml"/><Relationship Id="rId57" Type="http://schemas.openxmlformats.org/officeDocument/2006/relationships/revisionLog" Target="revisionLog57.xml"/><Relationship Id="rId49" Type="http://schemas.openxmlformats.org/officeDocument/2006/relationships/revisionLog" Target="revisionLog49.xml"/><Relationship Id="rId52" Type="http://schemas.openxmlformats.org/officeDocument/2006/relationships/revisionLog" Target="revisionLog52.xml"/><Relationship Id="rId44" Type="http://schemas.openxmlformats.org/officeDocument/2006/relationships/revisionLog" Target="revisionLog44.xml"/><Relationship Id="rId60" Type="http://schemas.openxmlformats.org/officeDocument/2006/relationships/revisionLog" Target="revisionLog1.xml"/><Relationship Id="rId56" Type="http://schemas.openxmlformats.org/officeDocument/2006/relationships/revisionLog" Target="revisionLog56.xml"/><Relationship Id="rId48" Type="http://schemas.openxmlformats.org/officeDocument/2006/relationships/revisionLog" Target="revisionLog48.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251DB23-5007-42C5-9C0F-8D737D76E2CB}" diskRevisions="1" revisionId="182" version="60">
  <header guid="{999A9F07-3B3E-4577-90F3-F47A9205222C}" dateTime="2022-05-31T18:38:02" maxSheetId="2" userName="Kumar, ChethanX" r:id="rId43" minRId="62" maxRId="64">
    <sheetIdMap count="1">
      <sheetId val="1"/>
    </sheetIdMap>
  </header>
  <header guid="{C33D0D20-4D03-4AD2-9DD7-45DB52C1A82D}" dateTime="2022-05-31T19:20:36" maxSheetId="2" userName="Gs, SherinX" r:id="rId44" minRId="65">
    <sheetIdMap count="1">
      <sheetId val="1"/>
    </sheetIdMap>
  </header>
  <header guid="{76F7C108-2F32-4F71-8A2D-62571CCDECF2}" dateTime="2022-05-31T19:20:49" maxSheetId="2" userName="Gs, SherinX" r:id="rId45" minRId="66">
    <sheetIdMap count="1">
      <sheetId val="1"/>
    </sheetIdMap>
  </header>
  <header guid="{31508922-DA9A-41E5-9A7E-101340B0FFC6}" dateTime="2022-05-31T19:24:19" maxSheetId="2" userName="Gs, SherinX" r:id="rId46" minRId="68" maxRId="81">
    <sheetIdMap count="1">
      <sheetId val="1"/>
    </sheetIdMap>
  </header>
  <header guid="{D42B04D8-33F6-44FD-B2C4-6E7B6B99D353}" dateTime="2022-05-31T19:26:26" maxSheetId="2" userName="Gs, SherinX" r:id="rId47" minRId="82" maxRId="86">
    <sheetIdMap count="1">
      <sheetId val="1"/>
    </sheetIdMap>
  </header>
  <header guid="{DFD83C54-153B-487F-8D60-3F15A8D26041}" dateTime="2022-05-31T19:26:38" maxSheetId="2" userName="Gs, SherinX" r:id="rId48" minRId="87">
    <sheetIdMap count="1">
      <sheetId val="1"/>
    </sheetIdMap>
  </header>
  <header guid="{2F6D816C-09FA-405F-BE6E-BCC5B4A1D7CA}" dateTime="2022-05-31T19:26:49" maxSheetId="2" userName="Gs, SherinX" r:id="rId49" minRId="88">
    <sheetIdMap count="1">
      <sheetId val="1"/>
    </sheetIdMap>
  </header>
  <header guid="{8DAF2E9C-F754-42F2-8FF8-163C8C0D07E3}" dateTime="2022-05-31T19:27:04" maxSheetId="2" userName="Gs, SherinX" r:id="rId50" minRId="89" maxRId="90">
    <sheetIdMap count="1">
      <sheetId val="1"/>
    </sheetIdMap>
  </header>
  <header guid="{0E699461-C872-4287-A5ED-368DE411DA9D}" dateTime="2022-05-31T19:27:27" maxSheetId="2" userName="Gs, SherinX" r:id="rId51" minRId="91">
    <sheetIdMap count="1">
      <sheetId val="1"/>
    </sheetIdMap>
  </header>
  <header guid="{2A815451-5270-4E31-BC3D-24E243E0EE54}" dateTime="2022-05-31T19:27:57" maxSheetId="2" userName="Gs, SherinX" r:id="rId52" minRId="92" maxRId="93">
    <sheetIdMap count="1">
      <sheetId val="1"/>
    </sheetIdMap>
  </header>
  <header guid="{131F7DBA-2D24-46B3-A234-626FD5A89765}" dateTime="2022-05-31T19:29:02" maxSheetId="2" userName="Gs, SherinX" r:id="rId53" minRId="94" maxRId="95">
    <sheetIdMap count="1">
      <sheetId val="1"/>
    </sheetIdMap>
  </header>
  <header guid="{C83A4189-83F1-4C4F-8AA5-7434AB85434E}" dateTime="2022-05-31T19:30:11" maxSheetId="2" userName="Gs, SherinX" r:id="rId54" minRId="96">
    <sheetIdMap count="1">
      <sheetId val="1"/>
    </sheetIdMap>
  </header>
  <header guid="{97B632FE-B9EA-4B89-815B-8EE16A3462CB}" dateTime="2022-05-31T19:31:13" maxSheetId="2" userName="Gs, SherinX" r:id="rId55" minRId="97" maxRId="99">
    <sheetIdMap count="1">
      <sheetId val="1"/>
    </sheetIdMap>
  </header>
  <header guid="{22801926-3F3D-41B6-858F-076C5AC97C89}" dateTime="2022-05-31T19:31:40" maxSheetId="2" userName="Gs, SherinX" r:id="rId56" minRId="100">
    <sheetIdMap count="1">
      <sheetId val="1"/>
    </sheetIdMap>
  </header>
  <header guid="{8834D317-ED24-4C4B-9820-6C8AE517F1E0}" dateTime="2022-05-31T19:33:40" maxSheetId="2" userName="Kumar, ChethanX" r:id="rId57" minRId="101">
    <sheetIdMap count="1">
      <sheetId val="1"/>
    </sheetIdMap>
  </header>
  <header guid="{0FC354AD-E2EF-42A9-BA61-8783DEF0DEAC}" dateTime="2022-05-31T19:48:09" maxSheetId="2" userName="Kumar, ChethanX" r:id="rId58" minRId="102" maxRId="111">
    <sheetIdMap count="1">
      <sheetId val="1"/>
    </sheetIdMap>
  </header>
  <header guid="{D84CF285-39E5-46A8-864A-02E9D3900088}" dateTime="2022-05-31T19:55:52" maxSheetId="2" userName="Adagoor Revanna, BharathrajX" r:id="rId59" minRId="112" maxRId="177">
    <sheetIdMap count="1">
      <sheetId val="1"/>
    </sheetIdMap>
  </header>
  <header guid="{9251DB23-5007-42C5-9C0F-8D737D76E2CB}" dateTime="2022-12-01T11:31:19" maxSheetId="2" userName="Agarwal, Naman" r:id="rId60" minRId="179" maxRId="18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A1" t="inlineStr">
      <is>
        <t>id</t>
      </is>
    </oc>
    <nc r="A1" t="inlineStr">
      <is>
        <t>TCD_ID</t>
      </is>
    </nc>
  </rcc>
  <rcc rId="180" sId="1">
    <oc r="B1" t="inlineStr">
      <is>
        <t>title</t>
      </is>
    </oc>
    <nc r="B1" t="inlineStr">
      <is>
        <t>TCD_Title</t>
      </is>
    </nc>
  </rcc>
  <rcc rId="181" sId="1">
    <oc r="C1" t="inlineStr">
      <is>
        <t>status</t>
      </is>
    </oc>
    <nc r="C1" t="inlineStr">
      <is>
        <t>Status</t>
      </is>
    </nc>
  </rcc>
  <rdn rId="0" localSheetId="1" customView="1" name="Z_89E87A30_7AE7_4D39_9350_191FBE9B0C57_.wvu.FilterData" hidden="1" oldHidden="1">
    <formula>RPL_S_Upgrade_S20_FV_2SDC3_Prod!$A$1:$AL$102</formula>
  </rdn>
  <rcv guid="{89E87A30-7AE7-4D39-9350-191FBE9B0C57}"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C24" t="inlineStr">
      <is>
        <t>LTB</t>
      </is>
    </oc>
    <nc r="C24" t="inlineStr">
      <is>
        <t xml:space="preserve"> </t>
      </is>
    </nc>
  </rcc>
  <rcc rId="63" sId="1">
    <oc r="C33" t="inlineStr">
      <is>
        <t xml:space="preserve"> </t>
      </is>
    </oc>
    <nc r="C33" t="inlineStr">
      <is>
        <t>Passed</t>
      </is>
    </nc>
  </rcc>
  <rcc rId="64" sId="1">
    <oc r="C25" t="inlineStr">
      <is>
        <t xml:space="preserve"> </t>
      </is>
    </oc>
    <nc r="C25"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1">
    <oc r="D1" t="inlineStr">
      <is>
        <t>automation_comments</t>
      </is>
    </oc>
    <nc r="D1" t="inlineStr">
      <is>
        <t>comments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 sId="1">
    <oc r="D40" t="inlineStr">
      <is>
        <t>NA:Type Cis not applicable for RPL-S S20-Upgrade</t>
      </is>
    </oc>
    <nc r="D40" t="inlineStr">
      <is>
        <t>NA:Type C is not applicable for RPL-S S20-Upgrade</t>
      </is>
    </nc>
  </rcc>
  <rcv guid="{7710CB04-F87E-466F-96BD-47758D9EED07}" action="delete"/>
  <rdn rId="0" localSheetId="1" customView="1" name="Z_7710CB04_F87E_466F_96BD_47758D9EED07_.wvu.FilterData" hidden="1" oldHidden="1">
    <formula>RPL_S_Upgrade_S20_FV_2SDC3_Prod!$A$1:$AL$159</formula>
    <oldFormula>RPL_S_Upgrade_S20_FV_2SDC3_Prod!$A$1:$AL$159</oldFormula>
  </rdn>
  <rcv guid="{7710CB04-F87E-466F-96BD-47758D9EED07}"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1">
    <nc r="D4" t="inlineStr">
      <is>
        <t>NA:Type C is not applicable for RPL-S S20-Upgrade</t>
      </is>
    </nc>
  </rcc>
  <rcc rId="69" sId="1">
    <nc r="D5" t="inlineStr">
      <is>
        <t>NA:Type C is not applicable for RPL-S S20-Upgrade</t>
      </is>
    </nc>
  </rcc>
  <rfmt sheetId="1" sqref="D10">
    <dxf>
      <alignment horizontal="general" vertical="bottom" textRotation="0" wrapText="0" indent="0" justifyLastLine="0" shrinkToFit="0" readingOrder="0"/>
    </dxf>
  </rfmt>
  <rcc rId="70" sId="1">
    <nc r="D12" t="inlineStr">
      <is>
        <t>NA:Type C is not applicable for RPL-S S20-Upgrade</t>
      </is>
    </nc>
  </rcc>
  <rfmt sheetId="1" sqref="D12">
    <dxf>
      <alignment horizontal="general" vertical="bottom" textRotation="0" wrapText="0" indent="0" justifyLastLine="0" shrinkToFit="0" readingOrder="0"/>
    </dxf>
  </rfmt>
  <rcc rId="71" sId="1">
    <nc r="D13" t="inlineStr">
      <is>
        <t>NA:Type C is not applicable for RPL-S S20-Upgrade</t>
      </is>
    </nc>
  </rcc>
  <rfmt sheetId="1" sqref="D13">
    <dxf>
      <alignment horizontal="general" vertical="bottom" textRotation="0" wrapText="0" indent="0" justifyLastLine="0" shrinkToFit="0" readingOrder="0"/>
    </dxf>
  </rfmt>
  <rcc rId="72" sId="1">
    <nc r="D14" t="inlineStr">
      <is>
        <t>NA:Type C is not applicable for RPL-S S20-Upgrade</t>
      </is>
    </nc>
  </rcc>
  <rfmt sheetId="1" sqref="D14">
    <dxf>
      <alignment horizontal="general" vertical="bottom" textRotation="0" wrapText="0" indent="0" justifyLastLine="0" shrinkToFit="0" readingOrder="0"/>
    </dxf>
  </rfmt>
  <rcc rId="73" sId="1">
    <nc r="D15" t="inlineStr">
      <is>
        <t>NA:Type C is not applicable for RPL-S S20-Upgrade</t>
      </is>
    </nc>
  </rcc>
  <rfmt sheetId="1" sqref="D15">
    <dxf>
      <alignment horizontal="general" vertical="bottom" textRotation="0" wrapText="0" indent="0" justifyLastLine="0" shrinkToFit="0" readingOrder="0"/>
    </dxf>
  </rfmt>
  <rcc rId="74" sId="1">
    <nc r="D16" t="inlineStr">
      <is>
        <t>NA:Type C is not applicable for RPL-S S20-Upgrade</t>
      </is>
    </nc>
  </rcc>
  <rfmt sheetId="1" sqref="D16">
    <dxf>
      <alignment horizontal="general" vertical="bottom" textRotation="0" wrapText="0" indent="0" justifyLastLine="0" shrinkToFit="0" readingOrder="0"/>
    </dxf>
  </rfmt>
  <rcc rId="75" sId="1">
    <nc r="D17" t="inlineStr">
      <is>
        <t>NA:Type C is not applicable for RPL-S S20-Upgrade</t>
      </is>
    </nc>
  </rcc>
  <rfmt sheetId="1" sqref="D17">
    <dxf>
      <alignment horizontal="general" vertical="bottom" textRotation="0" wrapText="0" indent="0" justifyLastLine="0" shrinkToFit="0" readingOrder="0"/>
    </dxf>
  </rfmt>
  <rcc rId="76" sId="1">
    <nc r="D18" t="inlineStr">
      <is>
        <t>NA:Type C is not applicable for RPL-S S20-Upgrade</t>
      </is>
    </nc>
  </rcc>
  <rfmt sheetId="1" sqref="D18">
    <dxf>
      <alignment horizontal="general" vertical="bottom" textRotation="0" wrapText="0" indent="0" justifyLastLine="0" shrinkToFit="0" readingOrder="0"/>
    </dxf>
  </rfmt>
  <rcc rId="77" sId="1">
    <oc r="D19" t="inlineStr">
      <is>
        <t>NA:Inventory block</t>
      </is>
    </oc>
    <nc r="D19" t="inlineStr">
      <is>
        <t>Inventory block:ODD is not available for RPL-S S20 Upgrade</t>
      </is>
    </nc>
  </rcc>
  <rcc rId="78" sId="1">
    <nc r="D10" t="inlineStr">
      <is>
        <t>Inventory block:M.2 SATA SSD(SAMSUNG 860 EVO SSD) not available for RPL-S S20-Upgrade</t>
      </is>
    </nc>
  </rcc>
  <rcc rId="79" sId="1">
    <nc r="D20" t="inlineStr">
      <is>
        <t>NA:Type C is not applicable for RPL-S S20-Upgrade</t>
      </is>
    </nc>
  </rcc>
  <rfmt sheetId="1" sqref="D20">
    <dxf>
      <alignment horizontal="general" vertical="bottom" textRotation="0" wrapText="0" indent="0" justifyLastLine="0" shrinkToFit="0" readingOrder="0"/>
    </dxf>
  </rfmt>
  <rcc rId="80" sId="1">
    <nc r="D21" t="inlineStr">
      <is>
        <t>NA:Type C is not applicable for RPL-S S20-Upgrade</t>
      </is>
    </nc>
  </rcc>
  <rfmt sheetId="1" sqref="D21">
    <dxf>
      <alignment horizontal="general" vertical="bottom" textRotation="0" wrapText="0" indent="0" justifyLastLine="0" shrinkToFit="0" readingOrder="0"/>
    </dxf>
  </rfmt>
  <rcc rId="81" sId="1">
    <nc r="D22" t="inlineStr">
      <is>
        <t>NA:</t>
      </is>
    </nc>
  </rcc>
  <rfmt sheetId="1" sqref="D22">
    <dxf>
      <alignment horizontal="general" vertical="bottom" textRotation="0" wrapText="0" indent="0" justifyLastLine="0" shrinkToFit="0" readingOrder="0"/>
    </dxf>
  </rfmt>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1">
    <oc r="D22" t="inlineStr">
      <is>
        <t>NA:</t>
      </is>
    </oc>
    <nc r="D22" t="inlineStr">
      <is>
        <t>NA:Type C is not applicable for RPL-S S20-Upgrade</t>
      </is>
    </nc>
  </rcc>
  <rcc rId="83" sId="1">
    <nc r="D27" t="inlineStr">
      <is>
        <t xml:space="preserve">Inventory block:Emmc is not available for RPL-S </t>
      </is>
    </nc>
  </rcc>
  <rfmt sheetId="1" sqref="D27">
    <dxf>
      <alignment horizontal="general" vertical="bottom" textRotation="0" wrapText="0" indent="0" justifyLastLine="0" shrinkToFit="0" readingOrder="0"/>
    </dxf>
  </rfmt>
  <rcc rId="84" sId="1">
    <nc r="D29" t="inlineStr">
      <is>
        <t>NA:Type C is not applicable for RPL-S S20-Upgrade</t>
      </is>
    </nc>
  </rcc>
  <rfmt sheetId="1" sqref="D29">
    <dxf>
      <alignment horizontal="general" vertical="bottom" textRotation="0" wrapText="0" indent="0" justifyLastLine="0" shrinkToFit="0" readingOrder="0"/>
    </dxf>
  </rfmt>
  <rfmt sheetId="1" sqref="D32">
    <dxf>
      <alignment horizontal="general" vertical="bottom" textRotation="0" wrapText="0" indent="0" justifyLastLine="0" shrinkToFit="0" readingOrder="0"/>
    </dxf>
  </rfmt>
  <rcc rId="85" sId="1">
    <nc r="D36" t="inlineStr">
      <is>
        <t>NA:TBT is not applicable for RPL-S S20 Upgrade</t>
      </is>
    </nc>
  </rcc>
  <rfmt sheetId="1" sqref="D36">
    <dxf>
      <alignment horizontal="general" vertical="bottom" textRotation="0" wrapText="0" indent="0" justifyLastLine="0" shrinkToFit="0" readingOrder="0"/>
    </dxf>
  </rfmt>
  <rcc rId="86" sId="1">
    <nc r="D32" t="inlineStr">
      <is>
        <t>NA:Type C is not applicable for RPL-S S20-Upgrade</t>
      </is>
    </nc>
  </rcc>
  <rfmt sheetId="1" sqref="D32">
    <dxf>
      <alignment horizontal="general" vertical="bottom" textRotation="0" wrapText="0" indent="0" justifyLastLine="0" shrinkToFit="0" readingOrder="0"/>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D39" t="inlineStr">
      <is>
        <t>NA:Type C is not applicable for RPL-S S20-Upgrade</t>
      </is>
    </nc>
  </rcc>
  <rfmt sheetId="1" sqref="D39">
    <dxf>
      <alignment horizontal="general" vertical="bottom" textRotation="0" wrapText="0" indent="0" justifyLastLine="0" shrinkToFit="0" readingOrder="0"/>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nc r="D41" t="inlineStr">
      <is>
        <t>NA:TBT is not applicable for RPL-S S20 Upgrade</t>
      </is>
    </nc>
  </rcc>
  <rfmt sheetId="1" sqref="D41">
    <dxf>
      <alignment horizontal="general" vertical="bottom" textRotation="0" wrapText="0" indent="0" justifyLastLine="0" shrinkToFit="0" readingOrder="0"/>
    </dxf>
  </rfmt>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 sId="1">
    <nc r="D44" t="inlineStr">
      <is>
        <t>NA:Type C is not applicable for RPL-S S20-Upgrade</t>
      </is>
    </nc>
  </rcc>
  <rfmt sheetId="1" sqref="D44">
    <dxf>
      <alignment horizontal="general" vertical="bottom" textRotation="0" wrapText="0" indent="0" justifyLastLine="0" shrinkToFit="0" readingOrder="0"/>
    </dxf>
  </rfmt>
  <rcc rId="90" sId="1">
    <nc r="D45" t="inlineStr">
      <is>
        <t>NA:Type C is not applicable for RPL-S S20-Upgrade</t>
      </is>
    </nc>
  </rcc>
  <rfmt sheetId="1" sqref="D45">
    <dxf>
      <alignment horizontal="general" vertical="bottom" textRotation="0" wrapText="0" indent="0" justifyLastLine="0" shrinkToFit="0" readingOrder="0"/>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D51" t="inlineStr">
      <is>
        <t xml:space="preserve">NA:Inventory block </t>
      </is>
    </oc>
    <nc r="D51" t="inlineStr">
      <is>
        <t>Inventory block:M.2 SATA SSD(SAMSUNG 860 EVO SSD) not available for RPL-S S20-Upgrade</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nc r="D61" t="inlineStr">
      <is>
        <t>NA:Type C is not applicable for RPL-S S20-Upgrade</t>
      </is>
    </nc>
  </rcc>
  <rfmt sheetId="1" sqref="D61">
    <dxf>
      <alignment horizontal="general" vertical="bottom" textRotation="0" wrapText="0" indent="0" justifyLastLine="0" shrinkToFit="0" readingOrder="0"/>
    </dxf>
  </rfmt>
  <rcc rId="93" sId="1">
    <nc r="D62" t="inlineStr">
      <is>
        <t>NA:Type C is not applicable for RPL-S S20-Upgrade</t>
      </is>
    </nc>
  </rcc>
  <rfmt sheetId="1" sqref="D62">
    <dxf>
      <alignment horizontal="general" vertical="bottom" textRotation="0" wrapText="0" indent="0" justifyLastLine="0" shrinkToFit="0" readingOrder="0"/>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D63" t="inlineStr">
      <is>
        <t>NA:Inventory block</t>
      </is>
    </oc>
    <nc r="D63" t="inlineStr">
      <is>
        <t xml:space="preserve">Inventory block:Emmc is not available for RPL-S </t>
      </is>
    </nc>
  </rcc>
  <rcc rId="95" sId="1">
    <nc r="D68" t="inlineStr">
      <is>
        <t>NA:Home button is not available for RPL-S S20 Upgrade</t>
      </is>
    </nc>
  </rcc>
  <rfmt sheetId="1" sqref="D68">
    <dxf>
      <alignment horizontal="general" vertical="bottom" textRotation="0" wrapText="0" indent="0" justifyLastLine="0" shrinkToFit="0" readingOrder="0"/>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 sId="1">
    <nc r="D85" t="inlineStr">
      <is>
        <t>NA:DC is not applicable for RPL-S S20 Upgrade</t>
      </is>
    </nc>
  </rcc>
  <rfmt sheetId="1" sqref="D85">
    <dxf>
      <alignment horizontal="general" vertical="bottom" textRotation="0" wrapText="0" indent="0" justifyLastLine="0" shrinkToFit="0" readingOrder="0"/>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c r="C102" t="inlineStr">
      <is>
        <t>Passed</t>
      </is>
    </nc>
  </rcc>
  <rfmt sheetId="1" sqref="C102">
    <dxf>
      <alignment horizontal="general" vertical="bottom" textRotation="0" wrapText="0" indent="0" justifyLastLine="0" shrinkToFit="0" readingOrder="0"/>
    </dxf>
  </rfmt>
  <rcc rId="98" sId="1">
    <oc r="C79" t="inlineStr">
      <is>
        <t xml:space="preserve"> </t>
      </is>
    </oc>
    <nc r="C79" t="inlineStr">
      <is>
        <t>Passed</t>
      </is>
    </nc>
  </rcc>
  <rcc rId="99" sId="1">
    <oc r="C74" t="inlineStr">
      <is>
        <t xml:space="preserve"> </t>
      </is>
    </oc>
    <nc r="C74"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 sId="1">
    <oc r="C24" t="inlineStr">
      <is>
        <t xml:space="preserve"> </t>
      </is>
    </oc>
    <nc r="C24" t="inlineStr">
      <is>
        <t>wip</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C28" t="inlineStr">
      <is>
        <t>Passed</t>
      </is>
    </oc>
    <nc r="C28" t="inlineStr">
      <is>
        <t xml:space="preserve"> </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
    <nc r="D158" t="inlineStr">
      <is>
        <t>NA:Type C is not applicable for RPL-S S20-Upgrade</t>
      </is>
    </nc>
  </rcc>
  <rcc rId="103" sId="1">
    <nc r="D159" t="inlineStr">
      <is>
        <t>NA:Type C is not applicable for RPL-S S20-Upgrade</t>
      </is>
    </nc>
  </rcc>
  <rcc rId="104" sId="1">
    <nc r="D142" t="inlineStr">
      <is>
        <t>NA:Type C is not applicable for RPL-S S20-Upgrade</t>
      </is>
    </nc>
  </rcc>
  <rcc rId="105" sId="1">
    <nc r="D143" t="inlineStr">
      <is>
        <t>NA:Type C is not applicable for RPL-S S20-Upgrade</t>
      </is>
    </nc>
  </rcc>
  <rcc rId="106" sId="1">
    <nc r="D144" t="inlineStr">
      <is>
        <t>NA:Type C is not applicable for RPL-S S20-Upgrade</t>
      </is>
    </nc>
  </rcc>
  <rcc rId="107" sId="1">
    <nc r="D133" t="inlineStr">
      <is>
        <t>NA:Type C is not applicable for RPL-S S20-Upgrade</t>
      </is>
    </nc>
  </rcc>
  <rcc rId="108" sId="1">
    <nc r="D116" t="inlineStr">
      <is>
        <t>NA:Type C is not applicable for RPL-S S20-Upgrade</t>
      </is>
    </nc>
  </rcc>
  <rcc rId="109" sId="1">
    <nc r="D115" t="inlineStr">
      <is>
        <t>NA:Type C is not applicable for RPL-S S20-Upgrade</t>
      </is>
    </nc>
  </rcc>
  <rcc rId="110" sId="1">
    <nc r="D112" t="inlineStr">
      <is>
        <t>NA:Type C is not applicable for RPL-S S20-Upgrade</t>
      </is>
    </nc>
  </rcc>
  <rcc rId="111" sId="1">
    <nc r="D90" t="inlineStr">
      <is>
        <t>NA:Type C is not applicable for RPL-S S20-Upgrade</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 sId="1" ref="A49:XFD49" action="deleteRow">
    <rfmt sheetId="1" xfDxf="1" sqref="A49:XFD49" start="0" length="0"/>
    <rcc rId="0" sId="1">
      <nc r="A49">
        <f>HYPERLINK("https://hsdes.intel.com/resource/14013175962","14013175962")</f>
      </nc>
    </rcc>
    <rcc rId="0" sId="1">
      <nc r="B49" t="inlineStr">
        <is>
          <t>Verify Successful Boot after changes made to RAID configuration under SATA settings in BIOS &amp; RAID 5 Config</t>
        </is>
      </nc>
    </rcc>
    <rcc rId="0" sId="1">
      <nc r="C49" t="inlineStr">
        <is>
          <t xml:space="preserve"> </t>
        </is>
      </nc>
    </rcc>
    <rcc rId="0" sId="1">
      <nc r="E49" t="inlineStr">
        <is>
          <t>anaray5x</t>
        </is>
      </nc>
    </rcc>
    <rcc rId="0" sId="1">
      <nc r="F49" t="inlineStr">
        <is>
          <t>common</t>
        </is>
      </nc>
    </rcc>
    <rcc rId="0" sId="1">
      <nc r="G49" t="inlineStr">
        <is>
          <t>Ingredient</t>
        </is>
      </nc>
    </rcc>
    <rcc rId="0" sId="1">
      <nc r="H49" t="inlineStr">
        <is>
          <t>Automatable</t>
        </is>
      </nc>
    </rcc>
    <rcc rId="0" sId="1">
      <nc r="I49" t="inlineStr">
        <is>
          <t>Intel Confidential</t>
        </is>
      </nc>
    </rcc>
    <rcc rId="0" sId="1">
      <nc r="J49" t="inlineStr">
        <is>
          <t>bios.pch,fw.ifwi.pchc</t>
        </is>
      </nc>
    </rcc>
    <rcc rId="0" sId="1">
      <nc r="K49">
        <v>35</v>
      </nc>
    </rcc>
    <rcc rId="0" sId="1">
      <nc r="L49">
        <v>28</v>
      </nc>
    </rcc>
    <rcc rId="0" sId="1">
      <nc r="M49" t="inlineStr">
        <is>
          <t>CSS-IVE-70898</t>
        </is>
      </nc>
    </rcc>
    <rcc rId="0" sId="1">
      <nc r="N49" t="inlineStr">
        <is>
          <t>Internal and External Storage</t>
        </is>
      </nc>
    </rcc>
    <rcc rId="0" sId="1">
      <nc r="O49" t="inlineStr">
        <is>
          <t>ADL-S_ADP-S_SODIMM_DDR5_1DPC_Alpha,ADL-S_ADP-S_UDIMM_DDR5_1DPC_PreAlpha,CFL_H62_RS2_PV,CFL_H62_RS3_PV,CFL_H62_RS4_PV,CFL_H62_RS5_PV,CFL_H82_RS5_PV,CFL_H82_RS6_PV,CFL_KBPH_S62_RS3_PV,CFL_KBPH_S82_RS6_PV ,CFL_S62_RS4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NL_H82_PV,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1.0,MTL_P_Simics_PSS1.1,ADL-P_ADP-LP_L4X_PreAlpha</t>
        </is>
      </nc>
    </rcc>
    <rcc rId="0" sId="1">
      <nc r="P49" t="inlineStr">
        <is>
          <t>RAID,SATA Gen3 Direct AHCI,S-states</t>
        </is>
      </nc>
    </rcc>
    <rcc rId="0" sId="1">
      <nc r="Q49" t="inlineStr">
        <is>
          <t>BC-RQTBC-454
BC-RQTBC-14255
BC-RQTBCTL-761
TGL:1405575041
JSL:BC-RQTBC-16234
BC-RQTBC-15171
RKL: 1405574983, 1405575041, 2203202502
ADL:2203201972
ADL:1606531925
ADL:2203202502</t>
        </is>
      </nc>
    </rcc>
    <rcc rId="0" sId="1">
      <nc r="R49" t="inlineStr">
        <is>
          <t>CSS-IVE-70898</t>
        </is>
      </nc>
    </rcc>
    <rcc rId="0" sId="1">
      <nc r="S49" t="inlineStr">
        <is>
          <t>Consumer,Corporate_vPro</t>
        </is>
      </nc>
    </rcc>
    <rcc rId="0" sId="1">
      <nc r="U49" t="inlineStr">
        <is>
          <t>anaray5x</t>
        </is>
      </nc>
    </rcc>
    <rcc rId="0" sId="1">
      <nc r="V49" t="inlineStr">
        <is>
          <t>Successful Boot after changes are made to RAID configuration under SATA settings in BIOS and RAID 5 config</t>
        </is>
      </nc>
    </rcc>
    <rcc rId="0" sId="1">
      <nc r="W49" t="inlineStr">
        <is>
          <t>Client-BIOS</t>
        </is>
      </nc>
    </rcc>
    <rcc rId="0" sId="1">
      <nc r="X49" t="inlineStr">
        <is>
          <t>1-showstopper</t>
        </is>
      </nc>
    </rcc>
    <rcc rId="0" sId="1">
      <nc r="Y49" t="inlineStr">
        <is>
          <t>bios.alderlake,bios.arrowlake,bios.cannonlake,bios.coffeelake,bios.cometlake,bios.kabylake,bios.lunarlake,bios.meteorlake,bios.raptorlake,bios.rocketlake,bios.tigerlake,ifwi.lunarlake,ifwi.meteorlake,ifwi.raptorlake</t>
        </is>
      </nc>
    </rcc>
    <rcc rId="0" sId="1">
      <nc r="Z49" t="inlineStr">
        <is>
          <t>bios.alderlake,bios.cannonlake,bios.coffeelake,bios.cometlake,bios.kabylake,bios.meteorlake,bios.raptorlake,bios.rocketlake,bios.tigerlake,ifwi.meteorlake,ifwi.raptorlake</t>
        </is>
      </nc>
    </rcc>
    <rcc rId="0" sId="1">
      <nc r="AB49" t="inlineStr">
        <is>
          <t>product</t>
        </is>
      </nc>
    </rcc>
    <rcc rId="0" sId="1">
      <nc r="AC49" t="inlineStr">
        <is>
          <t>open.review_complete_pending_dryrun</t>
        </is>
      </nc>
    </rcc>
    <rcc rId="0" sId="1">
      <nc r="AE49" t="inlineStr">
        <is>
          <t>High</t>
        </is>
      </nc>
    </rcc>
    <rcc rId="0" sId="1">
      <nc r="AF49" t="inlineStr">
        <is>
          <t>L4 Extended-FV</t>
        </is>
      </nc>
    </rcc>
    <rcc rId="0" sId="1">
      <nc r="AI49" t="inlineStr">
        <is>
          <t>Functional</t>
        </is>
      </nc>
    </rcc>
    <rcc rId="0" sId="1">
      <nc r="AJ49" t="inlineStr">
        <is>
          <t>na</t>
        </is>
      </nc>
    </rcc>
    <rcc rId="0" sId="1">
      <nc r="AK49" t="inlineStr">
        <is>
          <t>Verify Successful Boot after changes made to RAID configuration under SATA settings in BIOS, RAID 5 boot should work </t>
        </is>
      </nc>
    </rcc>
    <rcc rId="0" sId="1">
      <nc r="AL49" t="inlineStr">
        <is>
          <t>CFL-PRDtoTC-Mapping,ICL-ArchReview-PostSi,UDL2.0_ATMS2.0,OBC-CNL-PCH-AHCI-IO-Storage_SATA_RAID,OBC-CFL-PCH-AHCI-IO-Storage_SATA_RAID,OBC-ICL-PCH-AHCI-IO-Storage_SATA_RAID,OBC-TGL-PCH-AHCI-IO-Storage_SATA_RAID,RKL-S X2_(CML-S+CMP-H)_S102,RKL-S X2_(CML-S+CMP-H)_S62,ADL-M_21H2,UTR_SYNC,RPL_S_MASTER,RPL_P_MASTER,RPL_M_MASTER,RPL_S_BackwardComp,MTL_S_MASTER,ADL-S_3SDC4,IFWI_TEST_SUITE,IFWI_COMMON_UNIFIED,MTL_Test_Suite,TGL_H_MASTER,RPL-S_2SDC3,MTL_SIMICS_BLOCK,RPL-P_3SDC2,MTL_M_NA,RPL-S_2SDC1,RPL-SBGA_5SC,MTL_IFWI_CBV_PCHC,MTL IFWI_Payload_Platform-Val,MTL-P_2SDC6</t>
        </is>
      </nc>
    </rcc>
  </rrc>
  <rrc rId="113" sId="1" ref="A28:XFD28" action="deleteRow">
    <rfmt sheetId="1" xfDxf="1" sqref="A28:XFD28" start="0" length="0"/>
    <rcc rId="0" sId="1">
      <nc r="A28">
        <f>HYPERLINK("https://hsdes.intel.com/resource/14013160655","14013160655")</f>
      </nc>
    </rcc>
    <rcc rId="0" sId="1">
      <nc r="B28" t="inlineStr">
        <is>
          <t>Verify SUT support Debug Trace log capture - Route traces to System Memory</t>
        </is>
      </nc>
    </rcc>
    <rcc rId="0" sId="1">
      <nc r="C28" t="inlineStr">
        <is>
          <t xml:space="preserve"> </t>
        </is>
      </nc>
    </rcc>
    <rcc rId="0" sId="1">
      <nc r="E28" t="inlineStr">
        <is>
          <t>chassanx</t>
        </is>
      </nc>
    </rcc>
    <rcc rId="0" sId="1">
      <nc r="F28" t="inlineStr">
        <is>
          <t>common,emulation.ip,fpga.hybrid,silicon,simulation.ip</t>
        </is>
      </nc>
    </rcc>
    <rcc rId="0" sId="1">
      <nc r="G28" t="inlineStr">
        <is>
          <t>Ingredient</t>
        </is>
      </nc>
    </rcc>
    <rcc rId="0" sId="1">
      <nc r="H28" t="inlineStr">
        <is>
          <t>Automatable</t>
        </is>
      </nc>
    </rcc>
    <rcc rId="0" sId="1">
      <nc r="I28" t="inlineStr">
        <is>
          <t>Intel Confidential</t>
        </is>
      </nc>
    </rcc>
    <rcc rId="0" sId="1">
      <nc r="J28" t="inlineStr">
        <is>
          <t>bios.platform,fw.ifwi.others</t>
        </is>
      </nc>
    </rcc>
    <rcc rId="0" sId="1">
      <nc r="K28">
        <v>40</v>
      </nc>
    </rcc>
    <rcc rId="0" sId="1">
      <nc r="L28">
        <v>35</v>
      </nc>
    </rcc>
    <rcc rId="0" sId="1">
      <nc r="M28" t="inlineStr">
        <is>
          <t>CSS-IVE-103720</t>
        </is>
      </nc>
    </rcc>
    <rcc rId="0" sId="1">
      <nc r="N28" t="inlineStr">
        <is>
          <t>Debug Interfaces and Traces</t>
        </is>
      </nc>
    </rcc>
    <rcc rId="0" sId="1">
      <nc r="O28"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is>
      </nc>
    </rcc>
    <rcc rId="0" sId="1">
      <nc r="P28" t="inlineStr">
        <is>
          <t>debug interfaces,NPK,TBT_PD_EC_NA</t>
        </is>
      </nc>
    </rcc>
    <rcc rId="0" sId="1">
      <nc r="Q28" t="inlineStr">
        <is>
          <t>IceLake-FR-36571
 LKF PSS UCIS Coverage: IceLake-UCIS-2742, IceLake-UCIS-1573
BC-RQTBC-3189, 4_335-UCIS-1492
LKF:4_335-UCIS-1643,4_335-UCIS-1492
RKL:1405573801
ADL: 1305899499,1305899478</t>
        </is>
      </nc>
    </rcc>
    <rcc rId="0" sId="1">
      <nc r="R28" t="inlineStr">
        <is>
          <t>CSS-IVE-103720</t>
        </is>
      </nc>
    </rcc>
    <rcc rId="0" sId="1">
      <nc r="S28" t="inlineStr">
        <is>
          <t>Consumer,Corporate_vPro,Slim</t>
        </is>
      </nc>
    </rcc>
    <rcc rId="0" sId="1">
      <nc r="U28" t="inlineStr">
        <is>
          <t>chassanx</t>
        </is>
      </nc>
    </rcc>
    <rcc rId="0" sId="1">
      <nc r="V28" t="inlineStr">
        <is>
          <t>Route traces through system memory should be successfully without any issue</t>
        </is>
      </nc>
    </rcc>
    <rcc rId="0" sId="1">
      <nc r="W28" t="inlineStr">
        <is>
          <t>Client-BIOS</t>
        </is>
      </nc>
    </rcc>
    <rcc rId="0" sId="1">
      <nc r="X28" t="inlineStr">
        <is>
          <t>2-high</t>
        </is>
      </nc>
    </rcc>
    <rcc rId="0" sId="1">
      <nc r="Y28" t="inlineStr">
        <is>
          <t>bios.alderlake,bios.arrowlake,bios.cannonlake,bios.coffeelake,bios.cometlake,bios.icelake-client,bios.jasperlake,bios.lakefield,bios.lunarlake,bios.meteorlake,bios.raptorlake,bios.rocketlake,bios.tigerlake,bios.whiskeylake,ifwi.cannonlake,ifwi.coffeelake,ifwi.cometlake,ifwi.icelake,ifwi.lakefield,ifwi.lunarlake,ifwi.meteorlake,ifwi.raptorlake,ifwi.tigerlake,ifwi.whiskeylake</t>
        </is>
      </nc>
    </rcc>
    <rcc rId="0" sId="1">
      <nc r="Z28" t="inlineStr">
        <is>
          <t>bios.alder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is>
      </nc>
    </rcc>
    <rcc rId="0" sId="1">
      <nc r="AB28" t="inlineStr">
        <is>
          <t>product</t>
        </is>
      </nc>
    </rcc>
    <rcc rId="0" sId="1">
      <nc r="AC28" t="inlineStr">
        <is>
          <t>open.review_complete_pending_dryrun</t>
        </is>
      </nc>
    </rcc>
    <rcc rId="0" sId="1">
      <nc r="AE28" t="inlineStr">
        <is>
          <t>High</t>
        </is>
      </nc>
    </rcc>
    <rcc rId="0" sId="1">
      <nc r="AF28" t="inlineStr">
        <is>
          <t>L3 Extended-BAT-FV</t>
        </is>
      </nc>
    </rcc>
    <rcc rId="0" sId="1">
      <nc r="AI28" t="inlineStr">
        <is>
          <t>Functional</t>
        </is>
      </nc>
    </rcc>
    <rcc rId="0" sId="1">
      <nc r="AJ28" t="inlineStr">
        <is>
          <t>na</t>
        </is>
      </nc>
    </rcc>
    <rcc rId="0" sId="1">
      <nc r="AK28" t="inlineStr">
        <is>
          <t>This Test Cases is to verify SUT support Debug Trace log capture - Route traces to System Memory</t>
        </is>
      </nc>
    </rcc>
    <rcc rId="0" sId="1">
      <nc r="AL28" t="inlineStr">
        <is>
          <t>EC-FV,EC-GPIO,UDL2.0_ATMS2.0,EC-PD-NA,OBC-CNL-CPU-NPK-Debug-BSSB,OBC-CFL-CPU-NPK-Debug-BSSB,OBC-ICL-CPU-NPK-Debug-BSSB,OBC-LKF-CPU-NPK-Debug-BSSB,OBC-TGL-CPU-NPK-Debug-BSSB,TGL_BIOS_PO_P3,IFWI_Payload_Platform,RKL-S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t>
        </is>
      </nc>
    </rcc>
  </rrc>
  <rcc rId="114" sId="1" xfDxf="1" dxf="1">
    <nc r="D41" t="inlineStr">
      <is>
        <t>16014384527: IFWI[ADLS_ADPS][RPL-S] [B1]: Windows Memory Diagnostic (WMD) Tool is hanging at 21% with Extended Mode for both Consumer and Corp Profile</t>
      </is>
    </nc>
    <ndxf>
      <font>
        <sz val="10"/>
        <color rgb="FF000000"/>
        <name val="Intel Clear"/>
        <scheme val="none"/>
      </font>
      <alignment horizontal="left" vertical="center" indent="1"/>
    </ndxf>
  </rcc>
  <rrc rId="115" sId="1" ref="A4:XFD4" action="deleteRow">
    <rfmt sheetId="1" xfDxf="1" sqref="A4:XFD4" start="0" length="0"/>
    <rcc rId="0" sId="1">
      <nc r="A4">
        <f>HYPERLINK("https://hsdes.intel.com/resource/14013121194","14013121194")</f>
      </nc>
    </rcc>
    <rcc rId="0" sId="1">
      <nc r="B4" t="inlineStr">
        <is>
          <t>Validate Type-C USB2.0 Host Mode (Type-C to A) functionality - hot plug device before and in Sx state</t>
        </is>
      </nc>
    </rcc>
    <rcc rId="0" sId="1">
      <nc r="C4" t="inlineStr">
        <is>
          <t>Blocked</t>
        </is>
      </nc>
    </rcc>
    <rcc rId="0" sId="1">
      <nc r="D4" t="inlineStr">
        <is>
          <t>NA:Type C is not applicable for RPL-S S20-Upgrade</t>
        </is>
      </nc>
    </rcc>
    <rcc rId="0" sId="1">
      <nc r="E4" t="inlineStr">
        <is>
          <t>athirarx</t>
        </is>
      </nc>
    </rcc>
    <rcc rId="0" sId="1">
      <nc r="F4" t="inlineStr">
        <is>
          <t>common,emulation.ip,silicon,simulation.ip</t>
        </is>
      </nc>
    </rcc>
    <rcc rId="0" sId="1">
      <nc r="G4" t="inlineStr">
        <is>
          <t>Ingredient</t>
        </is>
      </nc>
    </rcc>
    <rcc rId="0" sId="1">
      <nc r="H4" t="inlineStr">
        <is>
          <t>Automatable</t>
        </is>
      </nc>
    </rcc>
    <rcc rId="0" sId="1">
      <nc r="I4" t="inlineStr">
        <is>
          <t>Intel Confidential</t>
        </is>
      </nc>
    </rcc>
    <rcc rId="0" sId="1">
      <nc r="J4" t="inlineStr">
        <is>
          <t>bios.platform,bios.sa,fw.ifwi.MGPhy,fw.ifwi.dekelPhy,fw.ifwi.iom,fw.ifwi.nphy,fw.ifwi.pmc,fw.ifwi.sam,fw.ifwi.sphy,fw.ifwi.tbt</t>
        </is>
      </nc>
    </rcc>
    <rcc rId="0" sId="1">
      <nc r="K4">
        <v>22</v>
      </nc>
    </rcc>
    <rcc rId="0" sId="1">
      <nc r="L4">
        <v>20</v>
      </nc>
    </rcc>
    <rcc rId="0" sId="1">
      <nc r="M4" t="inlineStr">
        <is>
          <t>CSS-IVE-61671</t>
        </is>
      </nc>
    </rcc>
    <rcc rId="0" sId="1">
      <nc r="N4" t="inlineStr">
        <is>
          <t>TCSS</t>
        </is>
      </nc>
    </rcc>
    <rcc rId="0" sId="1">
      <nc r="O4" t="inlineStr">
        <is>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is>
      </nc>
    </rcc>
    <rcc rId="0" sId="1">
      <nc r="P4" t="inlineStr">
        <is>
          <t>EC-Lite,S0ix-states,S-states,TBT_PD_EC_NA,TCSS,USB2.0,USB-TypeC</t>
        </is>
      </nc>
    </rcc>
    <rcc rId="0" sId="1">
      <nc r="Q4" t="inlineStr">
        <is>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is>
      </nc>
    </rcc>
    <rcc rId="0" sId="1">
      <nc r="R4" t="inlineStr">
        <is>
          <t>CSS-IVE-61671</t>
        </is>
      </nc>
    </rcc>
    <rcc rId="0" sId="1">
      <nc r="S4" t="inlineStr">
        <is>
          <t>Consumer,Corporate_vPro,Slim</t>
        </is>
      </nc>
    </rcc>
    <rcc rId="0" sId="1">
      <nc r="U4" t="inlineStr">
        <is>
          <t>raghav3x</t>
        </is>
      </nc>
    </rcc>
    <rcc rId="0" sId="1">
      <nc r="V4" t="inlineStr">
        <is>
          <t>USB 2.0 device connected to type-C port should be functional before/after Sx cycles</t>
        </is>
      </nc>
    </rcc>
    <rcc rId="0" sId="1">
      <nc r="W4" t="inlineStr">
        <is>
          <t>Client-BIOS</t>
        </is>
      </nc>
    </rcc>
    <rcc rId="0" sId="1">
      <nc r="X4" t="inlineStr">
        <is>
          <t>2-high</t>
        </is>
      </nc>
    </rcc>
    <rcc rId="0" sId="1">
      <nc r="Y4" t="inlineStr">
        <is>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lunarlake,ifwi.meteorlake,ifwi.raptorlake,ifwi.tigerlake,ifwi.whiskeylake</t>
        </is>
      </nc>
    </rcc>
    <rcc rId="0" sId="1">
      <nc r="Z4" t="inlineStr">
        <is>
          <t>bios.amberlake,bios.apollo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is>
      </nc>
    </rcc>
    <rcc rId="0" sId="1">
      <nc r="AB4" t="inlineStr">
        <is>
          <t>product</t>
        </is>
      </nc>
    </rcc>
    <rcc rId="0" sId="1">
      <nc r="AC4" t="inlineStr">
        <is>
          <t>open.review_complete_pending_dryrun</t>
        </is>
      </nc>
    </rcc>
    <rcc rId="0" sId="1">
      <nc r="AE4" t="inlineStr">
        <is>
          <t>Medium</t>
        </is>
      </nc>
    </rcc>
    <rcc rId="0" sId="1">
      <nc r="AF4" t="inlineStr">
        <is>
          <t>L3 Extended-BAT-FV</t>
        </is>
      </nc>
    </rcc>
    <rcc rId="0" sId="1">
      <nc r="AI4" t="inlineStr">
        <is>
          <t>Functional</t>
        </is>
      </nc>
    </rcc>
    <rcc rId="0" sId="1">
      <nc r="AJ4" t="inlineStr">
        <is>
          <t>USB Tree View,USB View</t>
        </is>
      </nc>
    </rcc>
    <rcc rId="0" sId="1">
      <nc r="AK4" t="inlineStr">
        <is>
          <t>This test case to verify USB 2.0 devices are getting detected, enumerated accurately and functionality is checked along with S3, S4 cycles</t>
        </is>
      </nc>
    </rcc>
    <rcc rId="0" sId="1">
      <nc r="AL4" t="inlineStr">
        <is>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4SDC1,RPL-S_4SDC2,RPL-S_4SDC2,RPL-S_2SDC1,RPL-S_2SDC2,RPL-S_2SDC3,RPL-S_2SDC4,RPL_S_MASTER,RPL-S_3SDC1,RPL-S_2SDC7,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S_2SDC8,RPL-P_2SDC5,RPL-P_2SDC6,RPL-Px_4SP2</t>
        </is>
      </nc>
    </rcc>
  </rrc>
  <rrc rId="116" sId="1" ref="A4:XFD4" action="deleteRow">
    <rfmt sheetId="1" xfDxf="1" sqref="A4:XFD4" start="0" length="0"/>
    <rcc rId="0" sId="1">
      <nc r="A4">
        <f>HYPERLINK("https://hsdes.intel.com/resource/14013121224","14013121224")</f>
      </nc>
    </rcc>
    <rcc rId="0" sId="1">
      <nc r="B4" t="inlineStr">
        <is>
          <t>Validate Type-C USB3.0 Host Mode (Type-C to A) functionality - hot plug device before and in Sx state</t>
        </is>
      </nc>
    </rcc>
    <rcc rId="0" sId="1">
      <nc r="C4" t="inlineStr">
        <is>
          <t>Blocked</t>
        </is>
      </nc>
    </rcc>
    <rcc rId="0" sId="1">
      <nc r="D4" t="inlineStr">
        <is>
          <t>NA:Type C is not applicable for RPL-S S20-Upgrade</t>
        </is>
      </nc>
    </rcc>
    <rcc rId="0" sId="1">
      <nc r="E4" t="inlineStr">
        <is>
          <t>athirarx</t>
        </is>
      </nc>
    </rcc>
    <rcc rId="0" sId="1">
      <nc r="F4" t="inlineStr">
        <is>
          <t>common,emulation.ip,silicon,simulation.ip</t>
        </is>
      </nc>
    </rcc>
    <rcc rId="0" sId="1">
      <nc r="G4" t="inlineStr">
        <is>
          <t>Ingredient</t>
        </is>
      </nc>
    </rcc>
    <rcc rId="0" sId="1">
      <nc r="H4" t="inlineStr">
        <is>
          <t>Automatable</t>
        </is>
      </nc>
    </rcc>
    <rcc rId="0" sId="1">
      <nc r="I4" t="inlineStr">
        <is>
          <t>Intel Confidential</t>
        </is>
      </nc>
    </rcc>
    <rcc rId="0" sId="1">
      <nc r="J4" t="inlineStr">
        <is>
          <t>bios.platform,bios.sa,fw.ifwi.MGPhy,fw.ifwi.dekelPhy,fw.ifwi.iom,fw.ifwi.nphy,fw.ifwi.pmc,fw.ifwi.sam,fw.ifwi.sphy,fw.ifwi.tbt</t>
        </is>
      </nc>
    </rcc>
    <rcc rId="0" sId="1">
      <nc r="K4">
        <v>40</v>
      </nc>
    </rcc>
    <rcc rId="0" sId="1">
      <nc r="L4">
        <v>32</v>
      </nc>
    </rcc>
    <rcc rId="0" sId="1">
      <nc r="M4" t="inlineStr">
        <is>
          <t>CSS-IVE-61674</t>
        </is>
      </nc>
    </rcc>
    <rcc rId="0" sId="1">
      <nc r="N4" t="inlineStr">
        <is>
          <t>TCSS</t>
        </is>
      </nc>
    </rcc>
    <rcc rId="0" sId="1">
      <nc r="O4" t="inlineStr">
        <is>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P4" t="inlineStr">
        <is>
          <t>S0ix-states,S-states,TBT_PD_EC_NA,TCSS,USB3.0,USB-TypeC</t>
        </is>
      </nc>
    </rcc>
    <rcc rId="0" sId="1">
      <nc r="Q4" t="inlineStr">
        <is>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is>
      </nc>
    </rcc>
    <rcc rId="0" sId="1">
      <nc r="R4" t="inlineStr">
        <is>
          <t>CSS-IVE-61674</t>
        </is>
      </nc>
    </rcc>
    <rcc rId="0" sId="1">
      <nc r="S4" t="inlineStr">
        <is>
          <t>Consumer,Corporate_vPro,Slim</t>
        </is>
      </nc>
    </rcc>
    <rcc rId="0" sId="1">
      <nc r="U4" t="inlineStr">
        <is>
          <t>raghav3x</t>
        </is>
      </nc>
    </rcc>
    <rcc rId="0" sId="1">
      <nc r="V4" t="inlineStr">
        <is>
          <t>USB 3.0 devices should be functional during different scenarios involving Sx cycles.</t>
        </is>
      </nc>
    </rcc>
    <rcc rId="0" sId="1">
      <nc r="W4" t="inlineStr">
        <is>
          <t>Client-BIOS</t>
        </is>
      </nc>
    </rcc>
    <rcc rId="0" sId="1">
      <nc r="X4" t="inlineStr">
        <is>
          <t>2-high</t>
        </is>
      </nc>
    </rcc>
    <rcc rId="0" sId="1">
      <nc r="Y4"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lunarlake,ifwi.meteorlake,ifwi.raptorlake,ifwi.tigerlake,ifwi.whiskeylake</t>
        </is>
      </nc>
    </rcc>
    <rcc rId="0" sId="1">
      <nc r="Z4" t="inlineStr">
        <is>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B4" t="inlineStr">
        <is>
          <t>product</t>
        </is>
      </nc>
    </rcc>
    <rcc rId="0" sId="1">
      <nc r="AC4" t="inlineStr">
        <is>
          <t>open.review_complete_pending_dryrun</t>
        </is>
      </nc>
    </rcc>
    <rcc rId="0" sId="1">
      <nc r="AE4" t="inlineStr">
        <is>
          <t>High</t>
        </is>
      </nc>
    </rcc>
    <rcc rId="0" sId="1">
      <nc r="AF4" t="inlineStr">
        <is>
          <t>L3 Extended-BAT-FV</t>
        </is>
      </nc>
    </rcc>
    <rcc rId="0" sId="1">
      <nc r="AI4" t="inlineStr">
        <is>
          <t>Functional</t>
        </is>
      </nc>
    </rcc>
    <rcc rId="0" sId="1">
      <nc r="AJ4" t="inlineStr">
        <is>
          <t>USB Tree View,USB View</t>
        </is>
      </nc>
    </rcc>
    <rcc rId="0" sId="1">
      <nc r="AK4" t="inlineStr">
        <is>
          <t>Will verify USB 3.0 devices are getting detected, enumarated accurately and functionality is checked along with S3, S4 cycles.</t>
        </is>
      </nc>
    </rcc>
    <rcc rId="0" sId="1">
      <nc r="AL4" t="inlineStr">
        <is>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RPL-S_4SDC1,RPL-S_2SDC2,CQN_DASHBOARD,ADL-P_5SGC1,ADL-P_5SGC2,MTL_S_MASTER,ADL-M_5SGC1,ADL-M_2SDC2,ADL-M_3SDC1,ADL-M_3SDC2,ADL-M_2SDC1,ADL-P_3SDC2,ADL-P_3SDC3,ADL-P_3SDC4,ADL-P_2SDC1,ADL-P_2SDC2,RPL-Px_5SGC1,RPL-Px_3SDC1,RPL-P_5SGC1,RPL-P_5SGC2,RPL-P_4SDC1,RPL-P_3SDC2,RPL-P_2SDC3,RPL-S_3SDC1,RPL-S_4SDC2,RPL-S_2SDC1,RPL-S_2SDC2,RPL-S_2SDC3,ADL_N_REV0,ADL-N_REV1,ADL_SBGA_5GC,RPL-SBGA_5SC,ADL_P_M_Common_List1,RPL-S_4SDC2,RPL-S_2SDC4,RPL-S_2SDC7,MTL-M_5SGC1,MTL-M_4SDC1,MTL-M_4SDC2,MTL-M_3SDC3,MTL-M_2SDC4,MTL-M_2SDC5,MTL-M_2SDC6,MTL_IFWI_CBV_PMC,MTL_IFWI_CBV_TBT,MTL_IFWI_CBV_EC,MTL_IFWI_CBV_IOM,MTL_IFWI_CBV_BIOS,MTL-P_5SGC1,MTL-P_4SDC1,MTL-P_4SDC2,MTL-P_3SDC3,MTL-P_3SDC4,MTL-P_2SDC5,MTL-P_2SDC6,RPL-S_2SDC8,RPL-SBGA_4SC,RPL-Px_4SP2,RPL-P_5SGC1,RPL-P_2SDC4,RPL-P_2SDC5,RPL-P_2SDC6,RPL-P_2SDC6,RPL-Px_2SDC1,RPL-SBGA_2SC1,RPL-SBGA_2SC2,RPL-SBGA_3SC-2,RPL-SBGA_3SC</t>
        </is>
      </nc>
    </rcc>
  </rrc>
  <rrc rId="117" sId="1" ref="A154:XFD154" action="deleteRow">
    <rfmt sheetId="1" xfDxf="1" sqref="A154:XFD154" start="0" length="0"/>
    <rcc rId="0" sId="1">
      <nc r="A154">
        <f>HYPERLINK("https://hsdes.intel.com/resource/22011834384","22011834384")</f>
      </nc>
    </rcc>
    <rcc rId="0" sId="1">
      <nc r="B154" t="inlineStr">
        <is>
          <t>Validate Type-C USB3.2 gen2x2 host mode functionality on hot insert and removal over Type-C port</t>
        </is>
      </nc>
    </rcc>
    <rcc rId="0" sId="1">
      <nc r="C154" t="inlineStr">
        <is>
          <t>Blocked</t>
        </is>
      </nc>
    </rcc>
    <rcc rId="0" sId="1">
      <nc r="D154" t="inlineStr">
        <is>
          <t>NA:Type C is not applicable for RPL-S S20-Upgrade</t>
        </is>
      </nc>
    </rcc>
    <rcc rId="0" sId="1">
      <nc r="E154" t="inlineStr">
        <is>
          <t>athirarx</t>
        </is>
      </nc>
    </rcc>
    <rcc rId="0" sId="1">
      <nc r="F154" t="inlineStr">
        <is>
          <t>common,emulation.ip,fpga.hybrid,silicon,simulation.ip</t>
        </is>
      </nc>
    </rcc>
    <rcc rId="0" sId="1">
      <nc r="G154" t="inlineStr">
        <is>
          <t>Ingredient</t>
        </is>
      </nc>
    </rcc>
    <rcc rId="0" sId="1">
      <nc r="H154" t="inlineStr">
        <is>
          <t>Jama_Not_Evaluated</t>
        </is>
      </nc>
    </rcc>
    <rcc rId="0" sId="1">
      <nc r="I154" t="inlineStr">
        <is>
          <t>Intel Confidential</t>
        </is>
      </nc>
    </rcc>
    <rcc rId="0" sId="1">
      <nc r="J154" t="inlineStr">
        <is>
          <t>bios.platform,bios.sa,fw.ifwi.dekelPhy,fw.ifwi.iom,fw.ifwi.pmc,fw.ifwi.sam,fw.ifwi.tbt</t>
        </is>
      </nc>
    </rcc>
    <rcc rId="0" sId="1">
      <nc r="K154">
        <v>30</v>
      </nc>
    </rcc>
    <rcc rId="0" sId="1">
      <nc r="L154">
        <v>25</v>
      </nc>
    </rcc>
    <rcc rId="0" sId="1">
      <nc r="M154" t="inlineStr">
        <is>
          <t>CSS-IVE-113757</t>
        </is>
      </nc>
    </rcc>
    <rcc rId="0" sId="1">
      <nc r="N154" t="inlineStr">
        <is>
          <t>TCSS</t>
        </is>
      </nc>
    </rcc>
    <rcc rId="0" sId="1">
      <nc r="O154" t="inlineStr">
        <is>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P154" t="inlineStr">
        <is>
          <t>TCSS,USB3.2,USB-TypeC</t>
        </is>
      </nc>
    </rcc>
    <rcc rId="0" sId="1">
      <nc r="Q154"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is>
      </nc>
    </rcc>
    <rcc rId="0" sId="1">
      <nc r="R154" t="inlineStr">
        <is>
          <t>CSS-IVE-113757</t>
        </is>
      </nc>
    </rcc>
    <rcc rId="0" sId="1">
      <nc r="S154" t="inlineStr">
        <is>
          <t>Consumer,Corporate_vPro,Slim</t>
        </is>
      </nc>
    </rcc>
    <rcc rId="0" sId="1">
      <nc r="U154" t="inlineStr">
        <is>
          <t>raghav3x</t>
        </is>
      </nc>
    </rcc>
    <rcc rId="0" sId="1">
      <nc r="V154" t="inlineStr">
        <is>
          <t>This test is to Verify Type-C USB3.2 gen2x2 host mode functionality on hot insert and removal over Type-C port</t>
        </is>
      </nc>
    </rcc>
    <rcc rId="0" sId="1">
      <nc r="W154" t="inlineStr">
        <is>
          <t>Others</t>
        </is>
      </nc>
    </rcc>
    <rcc rId="0" sId="1">
      <nc r="X154" t="inlineStr">
        <is>
          <t>4-low</t>
        </is>
      </nc>
    </rcc>
    <rcc rId="0" sId="1">
      <nc r="Y154" t="inlineStr">
        <is>
          <t>bios.alderlake,bios.arrowlake,bios.lunarlake,bios.meteorlake,bios.raptorlake,bios.rocketlake,bios.tigerlake,ifwi.alderlake,ifwi.lunarlake,ifwi.meteorlake,ifwi.raptorlake</t>
        </is>
      </nc>
    </rcc>
    <rcc rId="0" sId="1">
      <nc r="Z154" t="inlineStr">
        <is>
          <t>bios.alderlake,bios.arrowlake,bios.lunarlake,bios.meteorlake,bios.raptorlake,bios.rocketlake,bios.tigerlake,ifwi.meteorlake,ifwi.raptorlake</t>
        </is>
      </nc>
    </rcc>
    <rcc rId="0" sId="1">
      <nc r="AB154" t="inlineStr">
        <is>
          <t>product</t>
        </is>
      </nc>
    </rcc>
    <rcc rId="0" sId="1">
      <nc r="AC154" t="inlineStr">
        <is>
          <t>complete.ready_for_production</t>
        </is>
      </nc>
    </rcc>
    <rcc rId="0" sId="1">
      <nc r="AE154" t="inlineStr">
        <is>
          <t>Medium</t>
        </is>
      </nc>
    </rcc>
    <rcc rId="0" sId="1">
      <nc r="AF154" t="inlineStr">
        <is>
          <t>L3 Extended-BAT-FV</t>
        </is>
      </nc>
    </rcc>
    <rcc rId="0" sId="1">
      <nc r="AI154" t="inlineStr">
        <is>
          <t>Functional</t>
        </is>
      </nc>
    </rcc>
    <rcc rId="0" sId="1">
      <nc r="AJ154" t="inlineStr">
        <is>
          <t>USB Tree View,USB View</t>
        </is>
      </nc>
    </rcc>
    <rcc rId="0" sId="1">
      <nc r="AK154" t="inlineStr">
        <is>
          <t>This test is to Verify Type-C USB3.2 gen2x2 host mode functionality on hot insert and removal over Type-C port</t>
        </is>
      </nc>
    </rcc>
    <rcc rId="0" sId="1">
      <nc r="AL154" t="inlineStr">
        <is>
          <t>TGL_NEW,MTL_S_IFWI_PSS_1.1,UTR_SYNC,MTL_P_MASTER,MTL_M_MASTER,MTL_S_MASTER,RPL_S_MASTER,RPL_P_MASTER,RPL_S_BackwardComp,ADL-S_ 5SGC_1DPC,ADL-S_4SDC1,ADL-S_4SDC2,ADL-S_4SDC3,ADL-S_3SDC4,ADL_N_MASTER,ADL_N_5SGC1,ADL_N_4SDC1,ADL_N_3SDC1,ADL_N_2SDC1,ADL_N_2SDC2,ADL_N_2SDC3,TGL_H_MASTER,RPL-S_2SDC3,ADL-P_5SGC1,ADL-P_5SGC2,ADL-M_5SGC1,ADL-M_2SDC2,ADL-M_3SDC1,ADL-M_3SDC2,ADL-M_2SDC1,ADL-P_3SDC2,ADL-P_3SDC3,ADL-P_3SDC4,ADL-P_2SDC1,ADL-P_2SDC2,ADL-P_2SDC3,MTL_SIMICS_IN_EXECUTION_TEST,RPL-Px_5SGC1,RPL-Px_3SDC1,RPL-P_5SGC1,RPL-P_5SGC2,RPL-P_4SDC1,RPL-P_3SDC2,RPL-P_2SDC3,MTL_S_DELTA_FR_COVERAGE,RPL-S_ 5SGC1,RPL-S_4SDC1,RPL-S_3SDC1,RPL-S_4SDC2,RPL-S_2SDC1,RPL-S_2SDC2,RPL_S_IFWI_PO_Phase2,IFWI_Common_Unified,RPL_S_PO_P3,ADL_SBGA_5GC,RPL-SBGA_5SC,IFWI_SYNC,ADL_P_M_Common_List2,RPL-S_2SDC4,RPL-S_2SDC7,LNL_M_IFWI_PSS,RPL_Px_PO_P3,RPL_SBGA_PO_P3,RPL_SBGA_IFWI_PO_Phase2,MTL_IFWI_CBV_TBT,MTL_IFWI_CBV_EC,MTL_IFWI_CBV_SPHY,MTL_IFWI_CBV_IOM,MTL-P_5SGC1,MTL-P_4SDC1,MTL-P_4SDC2,MTL-P_3SDC3,MTL-P_3SDC4,MTL-P_2SDC5,MTL-P_2SDC6,MTL_A0_P1,RPL_P_PO_P3,RPL-S_2SDC8,RPL-SBGA_4SC,RPL-Px_4SP2,RPL-P_2SDC4,RPL-P_2SDC5,RPL-P_2SDC6,RPL-Px_2SDC1,MTL_M_P_PV_POR,RPL-SBGA_2SC1,RPL-SBGA_2SC2,RPL-SBGA_3SC-2,RPL-SBGA_3SC,IFWI_COVERAGE_DELTA</t>
        </is>
      </nc>
    </rcc>
  </rrc>
  <rrc rId="118" sId="1" ref="A154:XFD154" action="deleteRow">
    <undo index="65535" exp="area" ref3D="1" dr="$A$1:$AL$154" dn="Z_82A6EB94_74D6_4774_88B8_4B81427332BE_.wvu.FilterData" sId="1"/>
    <undo index="65535" exp="area" ref3D="1" dr="$A$1:$AL$154" dn="Z_2663E520_FC44_4288_B7E9_538EE8C9BEA7_.wvu.FilterData" sId="1"/>
    <undo index="65535" exp="area" ref3D="1" dr="$A$1:$AL$154" dn="Z_AB76139A_4CF9_440F_95EB_F688E95AAEB3_.wvu.FilterData" sId="1"/>
    <undo index="65535" exp="area" ref3D="1" dr="$A$1:$AL$154" dn="Z_73448705_1108_4441_8CA8_EA09CBE02C76_.wvu.FilterData" sId="1"/>
    <undo index="65535" exp="area" ref3D="1" dr="$A$1:$AL$154" dn="Z_3A901F77_3699_40CB_BAC6_F8210E5E1469_.wvu.FilterData" sId="1"/>
    <undo index="65535" exp="area" ref3D="1" dr="$A$1:$AL$154" dn="Z_710B7B7E_79D7_4EC3_9330_674DF72F96CF_.wvu.FilterData" sId="1"/>
    <undo index="65535" exp="area" ref3D="1" dr="$A$1:$AL$154" dn="Z_214488C1_7270_4054_93E9_9F977D027C2D_.wvu.FilterData" sId="1"/>
    <undo index="65535" exp="area" ref3D="1" dr="$A$1:$AL$154" dn="Z_EF7E121F_E85E_445F_B607_A9A8A2CBA2B2_.wvu.FilterData" sId="1"/>
    <undo index="65535" exp="area" ref3D="1" dr="$A$1:$AL$154" dn="Z_8FBC16CF_EA5A_474A_97D1_D6F27F57CE23_.wvu.FilterData" sId="1"/>
    <undo index="65535" exp="area" ref3D="1" dr="$A$1:$AL$154" dn="Z_39FF278D_4B08_4874_812F_86F5E0AE1A2D_.wvu.FilterData" sId="1"/>
    <undo index="65535" exp="area" ref3D="1" dr="$A$1:$AL$154" dn="Z_033F1ED1_8DB8_4296_896E_14257DF790EA_.wvu.FilterData" sId="1"/>
    <undo index="65535" exp="area" ref3D="1" dr="$A$1:$AL$154" dn="Z_29BCB9AE_1DB9_4292_85C0_1207C785BF4A_.wvu.FilterData" sId="1"/>
    <undo index="65535" exp="area" ref3D="1" dr="$A$1:$AL$154" dn="Z_7710CB04_F87E_466F_96BD_47758D9EED07_.wvu.FilterData" sId="1"/>
    <undo index="65535" exp="area" ref3D="1" dr="$A$1:$AL$154" dn="Z_61C5C854_DE6F_45AB_8F95_1F8103A60462_.wvu.FilterData" sId="1"/>
    <undo index="65535" exp="area" ref3D="1" dr="$A$1:$AL$154" dn="_FilterDatabase" sId="1"/>
    <rfmt sheetId="1" xfDxf="1" sqref="A154:XFD154" start="0" length="0"/>
    <rcc rId="0" sId="1">
      <nc r="A154">
        <f>HYPERLINK("https://hsdes.intel.com/resource/22011834447","22011834447")</f>
      </nc>
    </rcc>
    <rcc rId="0" sId="1">
      <nc r="B154" t="inlineStr">
        <is>
          <t>Validate Type-C USB3.2 gen1x1 Host Mode functionality on hot insert and removal over Type-C port</t>
        </is>
      </nc>
    </rcc>
    <rcc rId="0" sId="1">
      <nc r="C154" t="inlineStr">
        <is>
          <t>Blocked</t>
        </is>
      </nc>
    </rcc>
    <rcc rId="0" sId="1">
      <nc r="D154" t="inlineStr">
        <is>
          <t>NA:Type C is not applicable for RPL-S S20-Upgrade</t>
        </is>
      </nc>
    </rcc>
    <rcc rId="0" sId="1">
      <nc r="E154" t="inlineStr">
        <is>
          <t>athirarx</t>
        </is>
      </nc>
    </rcc>
    <rcc rId="0" sId="1">
      <nc r="F154" t="inlineStr">
        <is>
          <t>common,emulation.ip,fpga.hybrid,silicon,simulation.ip</t>
        </is>
      </nc>
    </rcc>
    <rcc rId="0" sId="1">
      <nc r="G154" t="inlineStr">
        <is>
          <t>Ingredient</t>
        </is>
      </nc>
    </rcc>
    <rcc rId="0" sId="1">
      <nc r="H154" t="inlineStr">
        <is>
          <t>Jama_Not_Evaluated</t>
        </is>
      </nc>
    </rcc>
    <rcc rId="0" sId="1">
      <nc r="I154" t="inlineStr">
        <is>
          <t>Intel Confidential</t>
        </is>
      </nc>
    </rcc>
    <rcc rId="0" sId="1">
      <nc r="J154" t="inlineStr">
        <is>
          <t>bios.platform,bios.sa,fw.ifwi.dekelPhy,fw.ifwi.iom,fw.ifwi.nphy,fw.ifwi.pmc,fw.ifwi.sam,fw.ifwi.sphy,fw.ifwi.tbt</t>
        </is>
      </nc>
    </rcc>
    <rcc rId="0" sId="1">
      <nc r="K154">
        <v>20</v>
      </nc>
    </rcc>
    <rcc rId="0" sId="1">
      <nc r="L154">
        <v>15</v>
      </nc>
    </rcc>
    <rcc rId="0" sId="1">
      <nc r="M154" t="inlineStr">
        <is>
          <t>CSS-IVE-113789</t>
        </is>
      </nc>
    </rcc>
    <rcc rId="0" sId="1">
      <nc r="N154" t="inlineStr">
        <is>
          <t>TCSS</t>
        </is>
      </nc>
    </rcc>
    <rcc rId="0" sId="1">
      <nc r="O154" t="inlineStr">
        <is>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is>
      </nc>
    </rcc>
    <rcc rId="0" sId="1">
      <nc r="P154" t="inlineStr">
        <is>
          <t>TCSS,USB3.2,USB-TypeC</t>
        </is>
      </nc>
    </rcc>
    <rcc rId="0" sId="1">
      <nc r="Q154" t="inlineStr">
        <is>
          <t>LKF PRD Coverage: BC-RQTBCLF-468
TGL Coverage : 1209950986, 1209951124
ICL Coverage : IceLake-UCIS-1757, IceLake-UCIS-1758
RKL Coverage ID :2203201383,2203202518,2203203016,2203202802,2203202480
ADL: 2205445428,2205443393 , 2202708862 , 2206545068 , 1209714323</t>
        </is>
      </nc>
    </rcc>
    <rcc rId="0" sId="1">
      <nc r="R154" t="inlineStr">
        <is>
          <t>CSS-IVE-113789</t>
        </is>
      </nc>
    </rcc>
    <rcc rId="0" sId="1">
      <nc r="S154" t="inlineStr">
        <is>
          <t>Consumer,Corporate_vPro,Slim</t>
        </is>
      </nc>
    </rcc>
    <rcc rId="0" sId="1">
      <nc r="U154" t="inlineStr">
        <is>
          <t>raghav3x</t>
        </is>
      </nc>
    </rcc>
    <rcc rId="0" sId="1">
      <nc r="V154" t="inlineStr">
        <is>
          <t>This test is to validate Type-C USB3.2 gen1 functionality on hot insert and removal over Type-C port</t>
        </is>
      </nc>
    </rcc>
    <rcc rId="0" sId="1">
      <nc r="W154" t="inlineStr">
        <is>
          <t>Client-BIOS</t>
        </is>
      </nc>
    </rcc>
    <rcc rId="0" sId="1">
      <nc r="X154" t="inlineStr">
        <is>
          <t>4-low</t>
        </is>
      </nc>
    </rcc>
    <rcc rId="0" sId="1">
      <nc r="Y154" t="inlineStr">
        <is>
          <t>bios.arrowlake,bios.lunarlake,bios.meteorlake,bios.rocketlake,bios.tigerlake,ifwi.lunarlake,ifwi.meteorlake,ifwi.raptorlake</t>
        </is>
      </nc>
    </rcc>
    <rcc rId="0" sId="1">
      <nc r="Z154" t="inlineStr">
        <is>
          <t>bios.arrowlake,bios.lunarlake,bios.meteorlake,bios.rocketlake,bios.tigerlake,ifwi.meteorlake,ifwi.raptorlake</t>
        </is>
      </nc>
    </rcc>
    <rcc rId="0" sId="1">
      <nc r="AB154" t="inlineStr">
        <is>
          <t>product</t>
        </is>
      </nc>
    </rcc>
    <rcc rId="0" sId="1">
      <nc r="AC154" t="inlineStr">
        <is>
          <t>complete.ready_for_production</t>
        </is>
      </nc>
    </rcc>
    <rcc rId="0" sId="1">
      <nc r="AE154" t="inlineStr">
        <is>
          <t>Low</t>
        </is>
      </nc>
    </rcc>
    <rcc rId="0" sId="1">
      <nc r="AF154" t="inlineStr">
        <is>
          <t>L3 Extended-BAT-FV</t>
        </is>
      </nc>
    </rcc>
    <rcc rId="0" sId="1">
      <nc r="AI154" t="inlineStr">
        <is>
          <t>Functional</t>
        </is>
      </nc>
    </rcc>
    <rcc rId="0" sId="1">
      <nc r="AJ154" t="inlineStr">
        <is>
          <t>USB View</t>
        </is>
      </nc>
    </rcc>
    <rcc rId="0" sId="1">
      <nc r="AK154" t="inlineStr">
        <is>
          <t>This test is to validate Type-C USB3.2 gen1x1 functionality on hot insert and removal over Type-C port</t>
        </is>
      </nc>
    </rcc>
    <rcc rId="0" sId="1">
      <nc r="AL154" t="inlineStr">
        <is>
          <t>MTL_PSS_1.1,UTR_SYNC,TGL_H_MASTER,IFWI_TEST_SUITE,IFWI_COMMON_UNIFIED,MTL_Test_Suite,IFWI_FOC_BAT,MTL_IFWI_PSS_EXTENDED,MTL_N_MASTER,MTL_S_MASTER,MTL_M_MASTER,MTL_P_MASTER,RPL-Px_5SGC1,RPL-Px_3SDC1,RPL-P_5SGC1,RPL-P_5SGC2,RPL-P_4SDC1,RPL-P_3SDC2,RPL-P_2SDC3,MTL_S_PSS_0.8,MTL_S_IFWI_PSS_0.8,MTL_S_DELTA_FR_COVERAGE,RPL_S_MASTER,RPL-S_ 5SGC1,RPL-S_4SDC1,RPL-S_4SDC2,RPL-S_2SDC1,RPL-S_2SDC2,RPL-S_2SDC3,RPL-S_2SDC4,RPL_S_IFWI_PO_Phase2,RPL_S_PO_P3,RPL-S_3SDC1,RPL-S_2SDC7,RPL_Px_PO_P2,MTL-M_5SGC1,MTL-M_4SDC1,MTL-M_4SDC2,MTL-M_3SDC3,MTL-M_2SDC4,MTL-M_2SDC5,MTL-M_2SDC6,RPL_SBGA_IFWI_PO_Phase2,MTL_IFWI_CBV_TBT,MTL_IFWI_CBV_EC,MTL_IFWI_CBV_SPHY,MTL_IFWI_CBV_IOM,MTL-P_5SGC1,MTL-P_4SDC1,MTL-P_4SDC2,MTL-P_3SDC3,MTL-P_3SDC4,MTL-P_2SDC5,MTL-P_2SDC6,RPL_P_PO_P2,RPL-S_2SDC8,RPL-P_2SDC5,RPL-P_2SDC6,RPL-Px_4SP2,RPL-Px_2SDC1,MTL_M_P_PV_POR,RPL-SBGA_2SC1,RPL-SBGA_2SC2,RPL-SBGA_3SC-2,RPL-SBGA_3SC,IFWI_COVERAGE_DELTA,MTL_S_IFWI_PSS_1.1</t>
        </is>
      </nc>
    </rcc>
  </rrc>
  <rcc rId="119" sId="1">
    <oc r="D8" t="inlineStr">
      <is>
        <t>Inventory block:M.2 SATA SSD(SAMSUNG 860 EVO SSD) not available for RPL-S S20-Upgrade</t>
      </is>
    </oc>
    <nc r="D8" t="inlineStr">
      <is>
        <t>Inventory block:M.2 SATA SSD(SAMSUNG 860 EVO SSD) is not available.</t>
      </is>
    </nc>
  </rcc>
  <rcc rId="120" sId="1">
    <nc r="D152" t="inlineStr">
      <is>
        <t>Inventory block:M.2 SATA SSD(SAMSUNG 860 EVO SSD) is not available.</t>
      </is>
    </nc>
  </rcc>
  <rrc rId="121" sId="1" ref="A151:XFD151" action="deleteRow">
    <rfmt sheetId="1" xfDxf="1" sqref="A151:XFD151" start="0" length="0"/>
    <rcc rId="0" sId="1">
      <nc r="A151">
        <f>HYPERLINK("https://hsdes.intel.com/resource/16013691380","16013691380")</f>
      </nc>
    </rcc>
    <rcc rId="0" sId="1">
      <nc r="B151" t="inlineStr">
        <is>
          <t>Verify USB4 storage functionality hot plug during S3 cycles</t>
        </is>
      </nc>
    </rcc>
    <rcc rId="0" sId="1">
      <nc r="C151" t="inlineStr">
        <is>
          <t>Blocked</t>
        </is>
      </nc>
    </rcc>
    <rcc rId="0" sId="1">
      <nc r="E151" t="inlineStr">
        <is>
          <t>ramrajdx</t>
        </is>
      </nc>
    </rcc>
    <rcc rId="0" sId="1">
      <nc r="F151" t="inlineStr">
        <is>
          <t>common,emulation.ip,fpga.hybrid,silicon,simulation.ip</t>
        </is>
      </nc>
    </rcc>
    <rcc rId="0" sId="1">
      <nc r="G151" t="inlineStr">
        <is>
          <t>Ingredient</t>
        </is>
      </nc>
    </rcc>
    <rcc rId="0" sId="1">
      <nc r="H151" t="inlineStr">
        <is>
          <t>Not Evaluated</t>
        </is>
      </nc>
    </rcc>
    <rcc rId="0" sId="1">
      <nc r="I151" t="inlineStr">
        <is>
          <t>Intel Confidential</t>
        </is>
      </nc>
    </rcc>
    <rcc rId="0" sId="1">
      <nc r="J151" t="inlineStr">
        <is>
          <t>bios.platform,bios.sa,fw.ifwi.iom,fw.ifwi.nphy,fw.ifwi.pmc,fw.ifwi.sam,fw.ifwi.sphy,fw.ifwi.tbt</t>
        </is>
      </nc>
    </rcc>
    <rcc rId="0" sId="1">
      <nc r="K151">
        <v>18</v>
      </nc>
    </rcc>
    <rcc rId="0" sId="1">
      <nc r="L151">
        <v>15</v>
      </nc>
    </rcc>
    <rcc rId="0" sId="1">
      <nc r="M151" t="inlineStr">
        <is>
          <t>CSS-IVE-122124</t>
        </is>
      </nc>
    </rcc>
    <rcc rId="0" sId="1">
      <nc r="N151" t="inlineStr">
        <is>
          <t>TCSS</t>
        </is>
      </nc>
    </rcc>
    <rcc rId="0" sId="1">
      <nc r="O151" t="inlineStr">
        <is>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P151" t="inlineStr">
        <is>
          <t>S-states,USB4</t>
        </is>
      </nc>
    </rcc>
    <rcc rId="0" sId="1">
      <nc r="Q151" t="inlineStr">
        <is>
          <t>TGL Coverage : 1306171181,1306171196
ADL : 2207350818MTL_P:22010767569MTL_M:22010767598MTL : 16011187797 , 16011327358 , 16011327365 , 16011327403 , 16011326910</t>
        </is>
      </nc>
    </rcc>
    <rcc rId="0" sId="1">
      <nc r="R151" t="inlineStr">
        <is>
          <t>CSS-IVE-122124</t>
        </is>
      </nc>
    </rcc>
    <rcc rId="0" sId="1">
      <nc r="S151" t="inlineStr">
        <is>
          <t>Consumer,Corporate_vPro</t>
        </is>
      </nc>
    </rcc>
    <rcc rId="0" sId="1">
      <nc r="U151" t="inlineStr">
        <is>
          <t>raghav3x</t>
        </is>
      </nc>
    </rcc>
    <rcc rId="0" sId="1">
      <nc r="V151" t="inlineStr">
        <is>
          <t>USB4 Device should detect in OS and functionality should be working in S0 and during S3 Cycle</t>
        </is>
      </nc>
    </rcc>
    <rcc rId="0" sId="1">
      <nc r="W151" t="inlineStr">
        <is>
          <t>Client-BIOS</t>
        </is>
      </nc>
    </rcc>
    <rcc rId="0" sId="1">
      <nc r="X151" t="inlineStr">
        <is>
          <t>2-high</t>
        </is>
      </nc>
    </rcc>
    <rcc rId="0" sId="1">
      <nc r="Y151" t="inlineStr">
        <is>
          <t>bios.alderlake,bios.arrowlake,bios.lunarlake,bios.meteorlake,bios.raptorlake,bios.rocketlake,bios.tigerlake,ifwi.lunarlake,ifwi.meteorlake,ifwi.raptorlake</t>
        </is>
      </nc>
    </rcc>
    <rcc rId="0" sId="1">
      <nc r="Z151" t="inlineStr">
        <is>
          <t>bios.alderlake,bios.lunarlake,bios.meteorlake,bios.raptorlake,bios.rocketlake,ifwi.meteorlake,ifwi.raptorlake</t>
        </is>
      </nc>
    </rcc>
    <rcc rId="0" sId="1">
      <nc r="AB151" t="inlineStr">
        <is>
          <t>product</t>
        </is>
      </nc>
    </rcc>
    <rcc rId="0" sId="1">
      <nc r="AC151" t="inlineStr">
        <is>
          <t>open.review_complete_pending_dryrun</t>
        </is>
      </nc>
    </rcc>
    <rcc rId="0" sId="1">
      <nc r="AE151" t="inlineStr">
        <is>
          <t>Low</t>
        </is>
      </nc>
    </rcc>
    <rcc rId="0" sId="1">
      <nc r="AF151" t="inlineStr">
        <is>
          <t>L3 Extended-BAT-FV</t>
        </is>
      </nc>
    </rcc>
    <rcc rId="0" sId="1">
      <nc r="AI151" t="inlineStr">
        <is>
          <t>Functional</t>
        </is>
      </nc>
    </rcc>
    <rcc rId="0" sId="1">
      <nc r="AJ151" t="inlineStr">
        <is>
          <t>Tenlira,USB Tree View,USB View</t>
        </is>
      </nc>
    </rcc>
    <rcc rId="0" sId="1">
      <nc r="AK151" t="inlineStr">
        <is>
          <t>This test case is to check USB4 device detection and functionality during S3 cycles</t>
        </is>
      </nc>
    </rcc>
    <rcc rId="0" sId="1">
      <nc r="AL151" t="inlineStr">
        <is>
          <t>MTL_PSS_1.0,MTL_PSS_0.8,MTL_PSS_1.1,UTR_SYNC,IFWI_FOC_BAT,MTL_P_MASTER,MTL_M_MASTER,MTL_S_MASTER,RPL_S_MASTER,RPL_S_BackwardComp,ADL-S_ 5SGC_1DPC,IFWI_TEST_SUITE,IFWI_COMMON_UNIFIED,ADL-P_5SGC1,ADL-P_5SGC2,ADL-M_5SGC1,ADL-M_2SDC2,ADL-P_4SDC1,ADL-P_3SDC5,MTL_SIMICS_IN_EXECUTION_TEST,RPL-Px_3SDC1,RPL-P_5SGC2,RPL-P_2SDC3,RPL-S_ 5SGC1,RPL-S_4SDC1,RPL_S_IFWI_PO_Phase3,MTL_HFPGA_TCSS,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4SDC2,RPL-S_3SDC1,RPL-S_2SDC1,RPL-S_2SDC2,RPL-S_2SDC3,RPL-S_2SDC4,RPL-S_2SDC7,RPL_Px_PO_P3,MTL-M_5SGC1,MTL-M_4SDC1,MTL-M_4SDC2,MTL-M_3SDC3,MTL-M_2SDC4,MTL-M_2SDC5,MTL-M_2SDC6,MTL_IFWI_IAC_NPHY,RPL_SBGA_IFWI_PO_Phase3,MTL_IFWI_CBV_PMC,MTL_IFWI_CBV_TBT,MTL_IFWI_CBV_EC,MTL-P_5SGC1,MTL-P_4SDC1,MTL-P_4SDC2,MTL-P_3SDC3,MTL-P_3SDC4,MTL-P_2SDC5,MTL-P_2SDC6,MTL_A0_P1,RPL_P_PO_P3,RPL-S_2SDC8,RPL-SBGA_4SC,RPL-Px_4SP2,RPL-P_2SDC4,RPL-P_2SDC5,RPL-P_2SDC6,RPL-Px_2SDC1,MTL_M_P_PV_POR,RPL-SBGA_2SC1,RPL-SBGA_2SC2,RPL-SBGA_3SC-2,RPL-SBGA_3SC</t>
        </is>
      </nc>
    </rcc>
  </rrc>
  <rrc rId="122" sId="1" ref="A148:XFD148" action="deleteRow">
    <rfmt sheetId="1" xfDxf="1" sqref="A148:XFD148" start="0" length="0"/>
    <rcc rId="0" sId="1">
      <nc r="A148">
        <f>HYPERLINK("https://hsdes.intel.com/resource/16012544674","16012544674")</f>
      </nc>
    </rcc>
    <rcc rId="0" sId="1">
      <nc r="B148" t="inlineStr">
        <is>
          <t>Enable/disable PCIe LAN (Discrete LAN ) using FIT tool</t>
        </is>
      </nc>
    </rcc>
    <rcc rId="0" sId="1">
      <nc r="C148" t="inlineStr">
        <is>
          <t>Blocked</t>
        </is>
      </nc>
    </rcc>
    <rcc rId="0" sId="1">
      <nc r="D148" t="inlineStr">
        <is>
          <t>NA:Discrete LAN is not applicable for RPL -S S20-Upgrade</t>
        </is>
      </nc>
    </rcc>
    <rcc rId="0" sId="1">
      <nc r="E148" t="inlineStr">
        <is>
          <t>chassanx</t>
        </is>
      </nc>
    </rcc>
    <rcc rId="0" sId="1">
      <nc r="F148" t="inlineStr">
        <is>
          <t>common</t>
        </is>
      </nc>
    </rcc>
    <rcc rId="0" sId="1">
      <nc r="G148" t="inlineStr">
        <is>
          <t>Ingredient</t>
        </is>
      </nc>
    </rcc>
    <rcc rId="0" sId="1">
      <nc r="H148" t="inlineStr">
        <is>
          <t>Not Evaluated</t>
        </is>
      </nc>
    </rcc>
    <rcc rId="0" sId="1">
      <nc r="I148" t="inlineStr">
        <is>
          <t>Intel Confidential</t>
        </is>
      </nc>
    </rcc>
    <rcc rId="0" sId="1">
      <nc r="J148" t="inlineStr">
        <is>
          <t>fw.ifwi.gbe</t>
        </is>
      </nc>
    </rcc>
    <rcc rId="0" sId="1">
      <nc r="K148">
        <v>20</v>
      </nc>
    </rcc>
    <rcc rId="0" sId="1">
      <nc r="L148">
        <v>15</v>
      </nc>
    </rcc>
    <rcc rId="0" sId="1">
      <nc r="M148" t="inlineStr">
        <is>
          <t>CSS-IVE-138235</t>
        </is>
      </nc>
    </rcc>
    <rcc rId="0" sId="1">
      <nc r="N148" t="inlineStr">
        <is>
          <t>Debug Interfaces and Traces</t>
        </is>
      </nc>
    </rcc>
    <rcc rId="0" sId="1">
      <nc r="O148"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P148" t="inlineStr">
        <is>
          <t>CSE/TXE,debug interfaces,PMC</t>
        </is>
      </nc>
    </rcc>
    <rcc rId="0" sId="1">
      <nc r="R148" t="inlineStr">
        <is>
          <t>CSS-IVE-138235</t>
        </is>
      </nc>
    </rcc>
    <rcc rId="0" sId="1">
      <nc r="S148" t="inlineStr">
        <is>
          <t>Consumer,Corporate_vPro</t>
        </is>
      </nc>
    </rcc>
    <rcc rId="0" sId="1">
      <nc r="U148" t="inlineStr">
        <is>
          <t>vhebbarx</t>
        </is>
      </nc>
    </rcc>
    <rcc rId="0" sId="1">
      <nc r="V148" t="inlineStr">
        <is>
          <t>PCle LAN should get enabled and disable as per FIT tool setting </t>
        </is>
      </nc>
    </rcc>
    <rcc rId="0" sId="1">
      <nc r="W148" t="inlineStr">
        <is>
          <t>Client-IFWI</t>
        </is>
      </nc>
    </rcc>
    <rcc rId="0" sId="1">
      <nc r="X148" t="inlineStr">
        <is>
          <t>3-medium</t>
        </is>
      </nc>
    </rcc>
    <rcc rId="0" sId="1">
      <nc r="Y148" t="inlineStr">
        <is>
          <t>ifwi.lunarlake,ifwi.meteorlake,ifwi.raptorlake</t>
        </is>
      </nc>
    </rcc>
    <rcc rId="0" sId="1">
      <nc r="Z148" t="inlineStr">
        <is>
          <t>ifwi.meteorlake,ifwi.raptorlake</t>
        </is>
      </nc>
    </rcc>
    <rcc rId="0" sId="1">
      <nc r="AB148" t="inlineStr">
        <is>
          <t>product</t>
        </is>
      </nc>
    </rcc>
    <rcc rId="0" sId="1">
      <nc r="AC148" t="inlineStr">
        <is>
          <t>open.test_update_phase</t>
        </is>
      </nc>
    </rcc>
    <rcc rId="0" sId="1">
      <nc r="AE148" t="inlineStr">
        <is>
          <t>Medium</t>
        </is>
      </nc>
    </rcc>
    <rcc rId="0" sId="1">
      <nc r="AF148" t="inlineStr">
        <is>
          <t>L3 Extended-BAT-FV</t>
        </is>
      </nc>
    </rcc>
    <rcc rId="0" sId="1">
      <nc r="AI148" t="inlineStr">
        <is>
          <t>Functional</t>
        </is>
      </nc>
    </rcc>
    <rcc rId="0" sId="1">
      <nc r="AJ148" t="inlineStr">
        <is>
          <t>FIT (FW integration and configuration Tool)</t>
        </is>
      </nc>
    </rcc>
    <rcc rId="0" sId="1">
      <nc r="AK148" t="inlineStr">
        <is>
          <t>This testcase is to enabling and disabling  discrete LAN using FIT tool </t>
        </is>
      </nc>
    </rcc>
    <rcc rId="0" sId="1">
      <nc r="AL148" t="inlineStr">
        <is>
          <t>IFWI_FOC_BAT,IFWI_FOC_BAT_EXT,IFWI_TEST_SUITE,IFWI_Coverage_Delta,RPL-Px_5SGC1,RPL-Px_3SDC1,RPL-S_ 5SGC1,RPL-S_4SDC2,RPL-S_3SDC1,RPL-S_2SDC1,RPL-S_2SDC2,RPL-S_2SDC3,RPL-S_2SDC4,RPL-S-3SDC2,RPL-S_2SDC7,MTL_IFWI_IAC_GBe,MTL_IFWI_CBV_BIOS,MTL-P_5SGC1,MTL-P_4SDC1,MTL-P_4SDC2,MTL-P_3SDC3,MTL-P_3SDC4,MTL-P_2SDC5,MTL-P_2SDC6,RPL-SBGA_5SC,RPL-SBGA_3SC,RPL-SBGA_2SC2,RPL-S_2SDC8,RPL-Px_4SP2,RPL-Px_2SDC1</t>
        </is>
      </nc>
    </rcc>
  </rrc>
  <rrc rId="123" sId="1" ref="A145:XFD145" action="deleteRow">
    <rfmt sheetId="1" xfDxf="1" sqref="A145:XFD145" start="0" length="0"/>
    <rcc rId="0" sId="1">
      <nc r="A145">
        <f>HYPERLINK("https://hsdes.intel.com/resource/16012543716","16012543716")</f>
      </nc>
    </rcc>
    <rcc rId="0" sId="1">
      <nc r="B145" t="inlineStr">
        <is>
          <t>verify Enabling Hyperthreading using FIT tool reflects in BIOS Page</t>
        </is>
      </nc>
    </rcc>
    <rcc rId="0" sId="1">
      <nc r="C145" t="inlineStr">
        <is>
          <t>Blocked</t>
        </is>
      </nc>
    </rcc>
    <rcc rId="0" sId="1">
      <nc r="D145" t="inlineStr">
        <is>
          <t>NA:Hyperthreading is not applicable for RPL-S S20 Upgrade</t>
        </is>
      </nc>
    </rcc>
    <rcc rId="0" sId="1">
      <nc r="E145" t="inlineStr">
        <is>
          <t>chassanx</t>
        </is>
      </nc>
    </rcc>
    <rcc rId="0" sId="1">
      <nc r="F145" t="inlineStr">
        <is>
          <t>common</t>
        </is>
      </nc>
    </rcc>
    <rcc rId="0" sId="1">
      <nc r="G145" t="inlineStr">
        <is>
          <t>Ingredient</t>
        </is>
      </nc>
    </rcc>
    <rcc rId="0" sId="1">
      <nc r="H145" t="inlineStr">
        <is>
          <t>Not Evaluated</t>
        </is>
      </nc>
    </rcc>
    <rcc rId="0" sId="1">
      <nc r="I145" t="inlineStr">
        <is>
          <t>Intel Confidential</t>
        </is>
      </nc>
    </rcc>
    <rcc rId="0" sId="1">
      <nc r="J145" t="inlineStr">
        <is>
          <t>fw.ifwi.tools</t>
        </is>
      </nc>
    </rcc>
    <rcc rId="0" sId="1">
      <nc r="K145">
        <v>20</v>
      </nc>
    </rcc>
    <rcc rId="0" sId="1">
      <nc r="L145">
        <v>15</v>
      </nc>
    </rcc>
    <rcc rId="0" sId="1">
      <nc r="M145" t="inlineStr">
        <is>
          <t>CSS-IVE-138235</t>
        </is>
      </nc>
    </rcc>
    <rcc rId="0" sId="1">
      <nc r="N145" t="inlineStr">
        <is>
          <t>Debug Interfaces and Traces</t>
        </is>
      </nc>
    </rcc>
    <rcc rId="0" sId="1">
      <nc r="O145"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P145" t="inlineStr">
        <is>
          <t>CSE/TXE,debug interfaces,PMC</t>
        </is>
      </nc>
    </rcc>
    <rcc rId="0" sId="1">
      <nc r="R145" t="inlineStr">
        <is>
          <t>CSS-IVE-138235</t>
        </is>
      </nc>
    </rcc>
    <rcc rId="0" sId="1">
      <nc r="S145" t="inlineStr">
        <is>
          <t>Consumer,Corporate_vPro</t>
        </is>
      </nc>
    </rcc>
    <rcc rId="0" sId="1">
      <nc r="U145" t="inlineStr">
        <is>
          <t>chassanx</t>
        </is>
      </nc>
    </rcc>
    <rcc rId="0" sId="1">
      <nc r="V145" t="inlineStr">
        <is>
          <t>FIT tool Hyperthreading enablement should get reflect in BIOS page </t>
        </is>
      </nc>
    </rcc>
    <rcc rId="0" sId="1">
      <nc r="W145" t="inlineStr">
        <is>
          <t>Client-IFWI</t>
        </is>
      </nc>
    </rcc>
    <rcc rId="0" sId="1">
      <nc r="X145" t="inlineStr">
        <is>
          <t>3-medium</t>
        </is>
      </nc>
    </rcc>
    <rcc rId="0" sId="1">
      <nc r="Y145" t="inlineStr">
        <is>
          <t>ifwi.lunarlake,ifwi.meteorlake,ifwi.raptorlake</t>
        </is>
      </nc>
    </rcc>
    <rcc rId="0" sId="1">
      <nc r="Z145" t="inlineStr">
        <is>
          <t>ifwi.meteorlake,ifwi.raptorlake</t>
        </is>
      </nc>
    </rcc>
    <rcc rId="0" sId="1">
      <nc r="AB145" t="inlineStr">
        <is>
          <t>product</t>
        </is>
      </nc>
    </rcc>
    <rcc rId="0" sId="1">
      <nc r="AC145" t="inlineStr">
        <is>
          <t>open.test_update_phase</t>
        </is>
      </nc>
    </rcc>
    <rcc rId="0" sId="1">
      <nc r="AE145" t="inlineStr">
        <is>
          <t>Medium</t>
        </is>
      </nc>
    </rcc>
    <rcc rId="0" sId="1">
      <nc r="AF145" t="inlineStr">
        <is>
          <t>L3 Extended-BAT-FV</t>
        </is>
      </nc>
    </rcc>
    <rcc rId="0" sId="1">
      <nc r="AI145" t="inlineStr">
        <is>
          <t>Functional</t>
        </is>
      </nc>
    </rcc>
    <rcc rId="0" sId="1">
      <nc r="AJ145" t="inlineStr">
        <is>
          <t>FIT (FW integration and configuration Tool)</t>
        </is>
      </nc>
    </rcc>
    <rcc rId="0" sId="1">
      <nc r="AK145" t="inlineStr">
        <is>
          <t>This testcase is to  verify Hyperthreading enabling using FIT tool  </t>
        </is>
      </nc>
    </rcc>
    <rcc rId="0" sId="1">
      <nc r="AL145" t="inlineStr">
        <is>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t>
        </is>
      </nc>
    </rcc>
  </rrc>
  <rrc rId="124" sId="1" ref="A145:XFD145" action="deleteRow">
    <rfmt sheetId="1" xfDxf="1" sqref="A145:XFD145" start="0" length="0"/>
    <rcc rId="0" sId="1">
      <nc r="A145">
        <f>HYPERLINK("https://hsdes.intel.com/resource/16012543755","16012543755")</f>
      </nc>
    </rcc>
    <rcc rId="0" sId="1">
      <nc r="B145" t="inlineStr">
        <is>
          <t>verify disabling Hyperthreading using FIT tool reflects in BIOS Page</t>
        </is>
      </nc>
    </rcc>
    <rcc rId="0" sId="1">
      <nc r="C145" t="inlineStr">
        <is>
          <t>Blocked</t>
        </is>
      </nc>
    </rcc>
    <rcc rId="0" sId="1">
      <nc r="D145" t="inlineStr">
        <is>
          <t>NA:Hyperthreading is not applicable for RPL-S S20 Upgrade</t>
        </is>
      </nc>
    </rcc>
    <rcc rId="0" sId="1">
      <nc r="E145" t="inlineStr">
        <is>
          <t>chassanx</t>
        </is>
      </nc>
    </rcc>
    <rcc rId="0" sId="1">
      <nc r="F145" t="inlineStr">
        <is>
          <t>common</t>
        </is>
      </nc>
    </rcc>
    <rcc rId="0" sId="1">
      <nc r="G145" t="inlineStr">
        <is>
          <t>Ingredient</t>
        </is>
      </nc>
    </rcc>
    <rcc rId="0" sId="1">
      <nc r="H145" t="inlineStr">
        <is>
          <t>Not Evaluated</t>
        </is>
      </nc>
    </rcc>
    <rcc rId="0" sId="1">
      <nc r="I145" t="inlineStr">
        <is>
          <t>Intel Confidential</t>
        </is>
      </nc>
    </rcc>
    <rcc rId="0" sId="1">
      <nc r="J145" t="inlineStr">
        <is>
          <t>fw.ifwi.tools</t>
        </is>
      </nc>
    </rcc>
    <rcc rId="0" sId="1">
      <nc r="K145">
        <v>20</v>
      </nc>
    </rcc>
    <rcc rId="0" sId="1">
      <nc r="L145">
        <v>15</v>
      </nc>
    </rcc>
    <rcc rId="0" sId="1">
      <nc r="M145" t="inlineStr">
        <is>
          <t>CSS-IVE-138235</t>
        </is>
      </nc>
    </rcc>
    <rcc rId="0" sId="1">
      <nc r="N145" t="inlineStr">
        <is>
          <t>Debug Interfaces and Traces</t>
        </is>
      </nc>
    </rcc>
    <rcc rId="0" sId="1">
      <nc r="O145"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P145" t="inlineStr">
        <is>
          <t>CSE/TXE,debug interfaces,PMC</t>
        </is>
      </nc>
    </rcc>
    <rcc rId="0" sId="1">
      <nc r="R145" t="inlineStr">
        <is>
          <t>CSS-IVE-138235</t>
        </is>
      </nc>
    </rcc>
    <rcc rId="0" sId="1">
      <nc r="S145" t="inlineStr">
        <is>
          <t>Consumer,Corporate_vPro</t>
        </is>
      </nc>
    </rcc>
    <rcc rId="0" sId="1">
      <nc r="U145" t="inlineStr">
        <is>
          <t>chassanx</t>
        </is>
      </nc>
    </rcc>
    <rcc rId="0" sId="1">
      <nc r="V145" t="inlineStr">
        <is>
          <t>FIT tool Hyperthreading disabling should get reflect in BIOS page </t>
        </is>
      </nc>
    </rcc>
    <rcc rId="0" sId="1">
      <nc r="W145" t="inlineStr">
        <is>
          <t>Client-IFWI</t>
        </is>
      </nc>
    </rcc>
    <rcc rId="0" sId="1">
      <nc r="X145" t="inlineStr">
        <is>
          <t>3-medium</t>
        </is>
      </nc>
    </rcc>
    <rcc rId="0" sId="1">
      <nc r="Y145" t="inlineStr">
        <is>
          <t>ifwi.lunarlake,ifwi.meteorlake,ifwi.raptorlake</t>
        </is>
      </nc>
    </rcc>
    <rcc rId="0" sId="1">
      <nc r="Z145" t="inlineStr">
        <is>
          <t>ifwi.meteorlake,ifwi.raptorlake</t>
        </is>
      </nc>
    </rcc>
    <rcc rId="0" sId="1">
      <nc r="AB145" t="inlineStr">
        <is>
          <t>product</t>
        </is>
      </nc>
    </rcc>
    <rcc rId="0" sId="1">
      <nc r="AC145" t="inlineStr">
        <is>
          <t>open.test_update_phase</t>
        </is>
      </nc>
    </rcc>
    <rcc rId="0" sId="1">
      <nc r="AE145" t="inlineStr">
        <is>
          <t>Medium</t>
        </is>
      </nc>
    </rcc>
    <rcc rId="0" sId="1">
      <nc r="AF145" t="inlineStr">
        <is>
          <t>L3 Extended-BAT-FV</t>
        </is>
      </nc>
    </rcc>
    <rcc rId="0" sId="1">
      <nc r="AI145" t="inlineStr">
        <is>
          <t>Functional</t>
        </is>
      </nc>
    </rcc>
    <rcc rId="0" sId="1">
      <nc r="AJ145" t="inlineStr">
        <is>
          <t>FIT (FW integration and configuration Tool)</t>
        </is>
      </nc>
    </rcc>
    <rcc rId="0" sId="1">
      <nc r="AK145" t="inlineStr">
        <is>
          <t>This testcase is to  verify Hyperthreading disablement using FIT tool  </t>
        </is>
      </nc>
    </rcc>
    <rcc rId="0" sId="1">
      <nc r="AL145" t="inlineStr">
        <is>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t>
        </is>
      </nc>
    </rcc>
  </rrc>
  <rrc rId="125" sId="1" ref="A138:XFD138" action="deleteRow">
    <rfmt sheetId="1" xfDxf="1" sqref="A138:XFD138" start="0" length="0"/>
    <rcc rId="0" sId="1">
      <nc r="A138">
        <f>HYPERLINK("https://hsdes.intel.com/resource/14013187912","14013187912")</f>
      </nc>
    </rcc>
    <rcc rId="0" sId="1">
      <nc r="B138" t="inlineStr">
        <is>
          <t>Verify DP Display Functionality over Type-C port when SUT is in BIOS, EFI and OS level</t>
        </is>
      </nc>
    </rcc>
    <rcc rId="0" sId="1">
      <nc r="C138" t="inlineStr">
        <is>
          <t>Blocked</t>
        </is>
      </nc>
    </rcc>
    <rcc rId="0" sId="1">
      <nc r="D138" t="inlineStr">
        <is>
          <t>NA:Type C is not applicable for RPL-S S20-Upgrade</t>
        </is>
      </nc>
    </rcc>
    <rcc rId="0" sId="1">
      <nc r="E138" t="inlineStr">
        <is>
          <t>athirarx</t>
        </is>
      </nc>
    </rcc>
    <rcc rId="0" sId="1">
      <nc r="F138" t="inlineStr">
        <is>
          <t>common</t>
        </is>
      </nc>
    </rcc>
    <rcc rId="0" sId="1">
      <nc r="G138" t="inlineStr">
        <is>
          <t>Ingredient</t>
        </is>
      </nc>
    </rcc>
    <rcc rId="0" sId="1">
      <nc r="H138" t="inlineStr">
        <is>
          <t>Automatable</t>
        </is>
      </nc>
    </rcc>
    <rcc rId="0" sId="1">
      <nc r="I138" t="inlineStr">
        <is>
          <t>Intel Confidential</t>
        </is>
      </nc>
    </rcc>
    <rcc rId="0" sId="1">
      <nc r="J138" t="inlineStr">
        <is>
          <t>fw.ifwi.iom,fw.ifwi.nphy,fw.ifwi.pmc,fw.ifwi.sphy,fw.ifwi.tbt</t>
        </is>
      </nc>
    </rcc>
    <rcc rId="0" sId="1">
      <nc r="K138">
        <v>35</v>
      </nc>
    </rcc>
    <rcc rId="0" sId="1">
      <nc r="L138">
        <v>30</v>
      </nc>
    </rcc>
    <rcc rId="0" sId="1">
      <nc r="M138" t="inlineStr">
        <is>
          <t>CSS-IVE-145011</t>
        </is>
      </nc>
    </rcc>
    <rcc rId="0" sId="1">
      <nc r="N138" t="inlineStr">
        <is>
          <t>TCSS</t>
        </is>
      </nc>
    </rcc>
    <rcc rId="0" sId="1">
      <nc r="O138"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P138" t="inlineStr">
        <is>
          <t>Display Panels,TBT_PD_EC_NA,TCSS,USB-TypeC</t>
        </is>
      </nc>
    </rcc>
    <rcc rId="0" sId="1">
      <nc r="Q138" t="inlineStr">
        <is>
          <t>TGL PRD Coverage: BC-RQTBCTL-445</t>
        </is>
      </nc>
    </rcc>
    <rcc rId="0" sId="1">
      <nc r="R138" t="inlineStr">
        <is>
          <t>CSS-IVE-145011</t>
        </is>
      </nc>
    </rcc>
    <rcc rId="0" sId="1">
      <nc r="S138" t="inlineStr">
        <is>
          <t>Consumer,Corporate_vPro,Slim</t>
        </is>
      </nc>
    </rcc>
    <rcc rId="0" sId="1">
      <nc r="U138" t="inlineStr">
        <is>
          <t>raghav3x</t>
        </is>
      </nc>
    </rcc>
    <rcc rId="0" sId="1">
      <nc r="V138" t="inlineStr">
        <is>
          <t>DP-Display should be functional in OS,BIOS,EFI </t>
        </is>
      </nc>
    </rcc>
    <rcc rId="0" sId="1">
      <nc r="W138" t="inlineStr">
        <is>
          <t>Client-IFWI</t>
        </is>
      </nc>
    </rcc>
    <rcc rId="0" sId="1">
      <nc r="X138" t="inlineStr">
        <is>
          <t>3-medium</t>
        </is>
      </nc>
    </rcc>
    <rcc rId="0" sId="1">
      <nc r="Y138" t="inlineStr">
        <is>
          <t>ifwi.alderlake,ifwi.lunarlake,ifwi.meteorlake,ifwi.raptorlake</t>
        </is>
      </nc>
    </rcc>
    <rcc rId="0" sId="1">
      <nc r="Z138" t="inlineStr">
        <is>
          <t>ifwi.alderlake,ifwi.meteorlake,ifwi.raptorlake</t>
        </is>
      </nc>
    </rcc>
    <rcc rId="0" sId="1">
      <nc r="AB138" t="inlineStr">
        <is>
          <t>product</t>
        </is>
      </nc>
    </rcc>
    <rcc rId="0" sId="1">
      <nc r="AC138" t="inlineStr">
        <is>
          <t>open.test_update_phase</t>
        </is>
      </nc>
    </rcc>
    <rcc rId="0" sId="1">
      <nc r="AE138" t="inlineStr">
        <is>
          <t>High</t>
        </is>
      </nc>
    </rcc>
    <rcc rId="0" sId="1">
      <nc r="AF138" t="inlineStr">
        <is>
          <t>L3 Extended-BAT-FV</t>
        </is>
      </nc>
    </rcc>
    <rcc rId="0" sId="1">
      <nc r="AI138" t="inlineStr">
        <is>
          <t>Functional</t>
        </is>
      </nc>
    </rcc>
    <rcc rId="0" sId="1">
      <nc r="AJ138" t="inlineStr">
        <is>
          <t>na</t>
        </is>
      </nc>
    </rcc>
    <rcc rId="0" sId="1">
      <nc r="AK138" t="inlineStr">
        <is>
          <t>This test case to Verify Display Functionality over Type-C port when SUT is in BIOS, EFI and OS level</t>
        </is>
      </nc>
    </rcc>
    <rcc rId="0" sId="1">
      <nc r="AL138" t="inlineStr">
        <is>
          <t>MTL_Test_Suite,ADL_N_IFWI,IFWI_TEST_SUITE,IFWI_COVERAGE_DELTA,MTL_S_IFWI_PSS_1.1,IFWI_SYNC,ADL-M_5SGC1,ADL-M_4SDC1,ADL-M_3SDC1,ADL-M_3SDC2,ADL-M_3SDC3,ADL-M_2SDC1,ADL-P_2SDC4,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_2SDC8,RPL-SBGA_4SC,RPL-P_2SDC5,RPL-P_2SDC6,RPL-Px_4SP2,RPL-Px_2SDC1,RPL-SBGA_2SC1,RPL-SBGA_2SC2,RPL-SBGA_3SC-2,RPL-SBGA_3SC</t>
        </is>
      </nc>
    </rcc>
  </rrc>
  <rrc rId="126" sId="1" ref="A138:XFD138" action="deleteRow">
    <rfmt sheetId="1" xfDxf="1" sqref="A138:XFD138" start="0" length="0"/>
    <rcc rId="0" sId="1">
      <nc r="A138">
        <f>HYPERLINK("https://hsdes.intel.com/resource/14013187913","14013187913")</f>
      </nc>
    </rcc>
    <rcc rId="0" sId="1">
      <nc r="B138" t="inlineStr">
        <is>
          <t>Verify HDMI Display Functionality over Type-C port when SUT is in BIOS, EFI and OS level</t>
        </is>
      </nc>
    </rcc>
    <rcc rId="0" sId="1">
      <nc r="C138" t="inlineStr">
        <is>
          <t>Blocked</t>
        </is>
      </nc>
    </rcc>
    <rcc rId="0" sId="1">
      <nc r="D138" t="inlineStr">
        <is>
          <t>NA:Type C is not applicable for RPL-S S20-Upgrade</t>
        </is>
      </nc>
    </rcc>
    <rcc rId="0" sId="1">
      <nc r="E138" t="inlineStr">
        <is>
          <t>athirarx</t>
        </is>
      </nc>
    </rcc>
    <rcc rId="0" sId="1">
      <nc r="F138" t="inlineStr">
        <is>
          <t>common</t>
        </is>
      </nc>
    </rcc>
    <rcc rId="0" sId="1">
      <nc r="G138" t="inlineStr">
        <is>
          <t>Ingredient</t>
        </is>
      </nc>
    </rcc>
    <rcc rId="0" sId="1">
      <nc r="H138" t="inlineStr">
        <is>
          <t>Automatable</t>
        </is>
      </nc>
    </rcc>
    <rcc rId="0" sId="1">
      <nc r="I138" t="inlineStr">
        <is>
          <t>Intel Confidential</t>
        </is>
      </nc>
    </rcc>
    <rcc rId="0" sId="1">
      <nc r="J138" t="inlineStr">
        <is>
          <t>fw.ifwi.iom,fw.ifwi.nphy,fw.ifwi.pmc,fw.ifwi.sphy,fw.ifwi.tbt</t>
        </is>
      </nc>
    </rcc>
    <rcc rId="0" sId="1">
      <nc r="K138">
        <v>35</v>
      </nc>
    </rcc>
    <rcc rId="0" sId="1">
      <nc r="L138">
        <v>30</v>
      </nc>
    </rcc>
    <rcc rId="0" sId="1">
      <nc r="M138" t="inlineStr">
        <is>
          <t>CSS-IVE-145012</t>
        </is>
      </nc>
    </rcc>
    <rcc rId="0" sId="1">
      <nc r="N138" t="inlineStr">
        <is>
          <t>TCSS</t>
        </is>
      </nc>
    </rcc>
    <rcc rId="0" sId="1">
      <nc r="O138"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P138" t="inlineStr">
        <is>
          <t>Display Panels,TBT_PD_EC_NA,TCSS,USB-TypeC</t>
        </is>
      </nc>
    </rcc>
    <rcc rId="0" sId="1">
      <nc r="Q138" t="inlineStr">
        <is>
          <t>TGL PRD Coverage: BC-RQTBCTL-445</t>
        </is>
      </nc>
    </rcc>
    <rcc rId="0" sId="1">
      <nc r="R138" t="inlineStr">
        <is>
          <t>CSS-IVE-145012</t>
        </is>
      </nc>
    </rcc>
    <rcc rId="0" sId="1">
      <nc r="S138" t="inlineStr">
        <is>
          <t>Consumer,Corporate_vPro,Slim</t>
        </is>
      </nc>
    </rcc>
    <rcc rId="0" sId="1">
      <nc r="U138" t="inlineStr">
        <is>
          <t>raghav3x</t>
        </is>
      </nc>
    </rcc>
    <rcc rId="0" sId="1">
      <nc r="V138" t="inlineStr">
        <is>
          <t>HDMI-Display should be functional in OS,BIOS,EFI </t>
        </is>
      </nc>
    </rcc>
    <rcc rId="0" sId="1">
      <nc r="W138" t="inlineStr">
        <is>
          <t>Client-IFWI</t>
        </is>
      </nc>
    </rcc>
    <rcc rId="0" sId="1">
      <nc r="X138" t="inlineStr">
        <is>
          <t>3-medium</t>
        </is>
      </nc>
    </rcc>
    <rcc rId="0" sId="1">
      <nc r="Y138" t="inlineStr">
        <is>
          <t>ifwi.alderlake,ifwi.lunarlake,ifwi.meteorlake,ifwi.raptorlake</t>
        </is>
      </nc>
    </rcc>
    <rcc rId="0" sId="1">
      <nc r="Z138" t="inlineStr">
        <is>
          <t>ifwi.alderlake,ifwi.meteorlake,ifwi.raptorlake</t>
        </is>
      </nc>
    </rcc>
    <rcc rId="0" sId="1">
      <nc r="AB138" t="inlineStr">
        <is>
          <t>product</t>
        </is>
      </nc>
    </rcc>
    <rcc rId="0" sId="1">
      <nc r="AC138" t="inlineStr">
        <is>
          <t>open.test_update_phase</t>
        </is>
      </nc>
    </rcc>
    <rcc rId="0" sId="1">
      <nc r="AE138" t="inlineStr">
        <is>
          <t>High</t>
        </is>
      </nc>
    </rcc>
    <rcc rId="0" sId="1">
      <nc r="AF138" t="inlineStr">
        <is>
          <t>L3 Extended-BAT-FV</t>
        </is>
      </nc>
    </rcc>
    <rcc rId="0" sId="1">
      <nc r="AI138" t="inlineStr">
        <is>
          <t>Functional</t>
        </is>
      </nc>
    </rcc>
    <rcc rId="0" sId="1">
      <nc r="AJ138" t="inlineStr">
        <is>
          <t>na</t>
        </is>
      </nc>
    </rcc>
    <rcc rId="0" sId="1">
      <nc r="AK138" t="inlineStr">
        <is>
          <t>This test case to Verify Display Functionality over Type-C port when SUT is in BIOS, EFI and OS level</t>
        </is>
      </nc>
    </rcc>
    <rcc rId="0" sId="1">
      <nc r="AL138" t="inlineStr">
        <is>
          <t>MTL_Test_Suite,IFWI_SYNC,ADL_N_IFWI,IFWI_TEST_SUITE,IFWI_COVERAGE_DELTA,ADL-M_5SGC1,ADL-M_4SDC1,ADL-M_3SDC1,ADL-M_3SDC2,ADL-M_3SDC3,ADL-M_2SDC1,ADL-S_5SGC1,ADL-S_5SGC2,ADL-S_4SDC1,RPL-Px_5SGC1,RPL-Px_3SDC1,RPL-P_5SGC1,RPL-P_5SGC2,RPL-P_4SDC1,RPL-P_3SDC2,RPL-P_2SDC3,RPL-S_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_2SDC8,RPL-P_2SDC5,RPL-P_2SDC6,RPL-Px_4SP2,RPL-Px_2SDC1</t>
        </is>
      </nc>
    </rcc>
  </rrc>
  <rrc rId="127" sId="1" ref="A138:XFD138" action="deleteRow">
    <rfmt sheetId="1" xfDxf="1" sqref="A138:XFD138" start="0" length="0"/>
    <rcc rId="0" sId="1">
      <nc r="A138">
        <f>HYPERLINK("https://hsdes.intel.com/resource/14013187915","14013187915")</f>
      </nc>
    </rcc>
    <rcc rId="0" sId="1">
      <nc r="B138" t="inlineStr">
        <is>
          <t>Verify Type-C Display Functionality over Type-C port when SUT is in BIOS, EFI and OS level</t>
        </is>
      </nc>
    </rcc>
    <rcc rId="0" sId="1">
      <nc r="C138" t="inlineStr">
        <is>
          <t>Blocked</t>
        </is>
      </nc>
    </rcc>
    <rcc rId="0" sId="1">
      <nc r="D138" t="inlineStr">
        <is>
          <t>NA:Type C is not applicable for RPL-S S20-Upgrade</t>
        </is>
      </nc>
    </rcc>
    <rcc rId="0" sId="1">
      <nc r="E138" t="inlineStr">
        <is>
          <t>athirarx</t>
        </is>
      </nc>
    </rcc>
    <rcc rId="0" sId="1">
      <nc r="F138" t="inlineStr">
        <is>
          <t>common</t>
        </is>
      </nc>
    </rcc>
    <rcc rId="0" sId="1">
      <nc r="G138" t="inlineStr">
        <is>
          <t>Ingredient</t>
        </is>
      </nc>
    </rcc>
    <rcc rId="0" sId="1">
      <nc r="H138" t="inlineStr">
        <is>
          <t>Automatable</t>
        </is>
      </nc>
    </rcc>
    <rcc rId="0" sId="1">
      <nc r="I138" t="inlineStr">
        <is>
          <t>Intel Confidential</t>
        </is>
      </nc>
    </rcc>
    <rcc rId="0" sId="1">
      <nc r="J138" t="inlineStr">
        <is>
          <t>fw.ifwi.iom,fw.ifwi.nphy,fw.ifwi.pmc,fw.ifwi.sphy,fw.ifwi.tbt</t>
        </is>
      </nc>
    </rcc>
    <rcc rId="0" sId="1">
      <nc r="K138">
        <v>35</v>
      </nc>
    </rcc>
    <rcc rId="0" sId="1">
      <nc r="L138">
        <v>30</v>
      </nc>
    </rcc>
    <rcc rId="0" sId="1">
      <nc r="M138" t="inlineStr">
        <is>
          <t>CSS-IVE-145013</t>
        </is>
      </nc>
    </rcc>
    <rcc rId="0" sId="1">
      <nc r="N138" t="inlineStr">
        <is>
          <t>TCSS</t>
        </is>
      </nc>
    </rcc>
    <rcc rId="0" sId="1">
      <nc r="O138"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P138" t="inlineStr">
        <is>
          <t>Display Panels,TBT_PD_EC_NA,TCSS,USB-TypeC</t>
        </is>
      </nc>
    </rcc>
    <rcc rId="0" sId="1">
      <nc r="Q138" t="inlineStr">
        <is>
          <t>TGL PRD Coverage: BC-RQTBCTL-445</t>
        </is>
      </nc>
    </rcc>
    <rcc rId="0" sId="1">
      <nc r="R138" t="inlineStr">
        <is>
          <t>CSS-IVE-145013</t>
        </is>
      </nc>
    </rcc>
    <rcc rId="0" sId="1">
      <nc r="S138" t="inlineStr">
        <is>
          <t>Consumer,Corporate_vPro,Slim</t>
        </is>
      </nc>
    </rcc>
    <rcc rId="0" sId="1">
      <nc r="U138" t="inlineStr">
        <is>
          <t>raghav3x</t>
        </is>
      </nc>
    </rcc>
    <rcc rId="0" sId="1">
      <nc r="V138" t="inlineStr">
        <is>
          <t>Type-C-Display should be functional in OS,BIOS,EFI </t>
        </is>
      </nc>
    </rcc>
    <rcc rId="0" sId="1">
      <nc r="W138" t="inlineStr">
        <is>
          <t>Client-IFWI</t>
        </is>
      </nc>
    </rcc>
    <rcc rId="0" sId="1">
      <nc r="X138" t="inlineStr">
        <is>
          <t>3-medium</t>
        </is>
      </nc>
    </rcc>
    <rcc rId="0" sId="1">
      <nc r="Y138" t="inlineStr">
        <is>
          <t>ifwi.alderlake,ifwi.lunarlake,ifwi.meteorlake,ifwi.raptorlake</t>
        </is>
      </nc>
    </rcc>
    <rcc rId="0" sId="1">
      <nc r="Z138" t="inlineStr">
        <is>
          <t>ifwi.alderlake,ifwi.meteorlake,ifwi.raptorlake</t>
        </is>
      </nc>
    </rcc>
    <rcc rId="0" sId="1">
      <nc r="AB138" t="inlineStr">
        <is>
          <t>product</t>
        </is>
      </nc>
    </rcc>
    <rcc rId="0" sId="1">
      <nc r="AC138" t="inlineStr">
        <is>
          <t>open.test_update_phase</t>
        </is>
      </nc>
    </rcc>
    <rcc rId="0" sId="1">
      <nc r="AE138" t="inlineStr">
        <is>
          <t>High</t>
        </is>
      </nc>
    </rcc>
    <rcc rId="0" sId="1">
      <nc r="AF138" t="inlineStr">
        <is>
          <t>L3 Extended-BAT-FV</t>
        </is>
      </nc>
    </rcc>
    <rcc rId="0" sId="1">
      <nc r="AI138" t="inlineStr">
        <is>
          <t>Functional</t>
        </is>
      </nc>
    </rcc>
    <rcc rId="0" sId="1">
      <nc r="AJ138" t="inlineStr">
        <is>
          <t>na</t>
        </is>
      </nc>
    </rcc>
    <rcc rId="0" sId="1">
      <nc r="AK138" t="inlineStr">
        <is>
          <t>This test case to Verify Type-C Display Functionality over Type-C port when SUT is in BIOS, EFI and OS level</t>
        </is>
      </nc>
    </rcc>
    <rcc rId="0" sId="1">
      <nc r="AL138" t="inlineStr">
        <is>
          <t>MTL_Test_Suite,ADL_N_IFWI,MTL_S_IFWI_PSS_1.1,IFWI_SYNC,IFWI_TEST_SUITE,IFWI_COVERAGE_DELTA,ADL-M_5SGC1,ADL-M_4SDC1,ADL-M_3SDC1,ADL-M_3SDC2,ADL-M_3SDC3,ADL-M_2SDC1,ADL-S_5SGC1,ADL-S_5SGC2,ADL-S_4SDC1,ADL-P_5SGC1,ADL-P_5SGC2,RPL-Px_5SGC1,RPL-Px_3SDC1,RPL-P_5SGC1,RPL-P_5SGC2,RPL-P_3SDC2,RPL-P_2SDC3,RPL-S_ 5SGC1,RPL-S_4SD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BGA_5SC,RPL-S_2SDC8,RPL-SBGA_4SC,RPL-P_2SDC5,RPL-P_2SDC6,RPL-Px_4SP2,RPL-Px_2SDC1,RPL-SBGA_2SC1,RPL-SBGA_2SC2,RPL-SBGA_3SC-2,RPL-SBGA_3SC</t>
        </is>
      </nc>
    </rcc>
  </rrc>
  <rrc rId="128" sId="1" ref="A138:XFD138" action="deleteRow">
    <rfmt sheetId="1" xfDxf="1" sqref="A138:XFD138" start="0" length="0"/>
    <rcc rId="0" sId="1">
      <nc r="A138">
        <f>HYPERLINK("https://hsdes.intel.com/resource/14013187923","14013187923")</f>
      </nc>
    </rcc>
    <rcc rId="0" sId="1">
      <nc r="B138" t="inlineStr">
        <is>
          <t>Verify Retimer firmware Downgradation from EFI shell</t>
        </is>
      </nc>
    </rcc>
    <rcc rId="0" sId="1">
      <nc r="C138" t="inlineStr">
        <is>
          <t>Blocked</t>
        </is>
      </nc>
    </rcc>
    <rcc rId="0" sId="1">
      <nc r="E138" t="inlineStr">
        <is>
          <t>athirarx</t>
        </is>
      </nc>
    </rcc>
    <rcc rId="0" sId="1">
      <nc r="F138" t="inlineStr">
        <is>
          <t>common</t>
        </is>
      </nc>
    </rcc>
    <rcc rId="0" sId="1">
      <nc r="G138" t="inlineStr">
        <is>
          <t>Ingredient</t>
        </is>
      </nc>
    </rcc>
    <rcc rId="0" sId="1">
      <nc r="H138" t="inlineStr">
        <is>
          <t>Automatable</t>
        </is>
      </nc>
    </rcc>
    <rcc rId="0" sId="1">
      <nc r="I138" t="inlineStr">
        <is>
          <t>Intel Confidential</t>
        </is>
      </nc>
    </rcc>
    <rcc rId="0" sId="1">
      <nc r="J138" t="inlineStr">
        <is>
          <t>fw.ifwi.dekelPhy,fw.ifwi.iom,fw.ifwi.nphy,fw.ifwi.pmc,fw.ifwi.sphy,fw.ifwi.tbt</t>
        </is>
      </nc>
    </rcc>
    <rcc rId="0" sId="1">
      <nc r="K138">
        <v>30</v>
      </nc>
    </rcc>
    <rcc rId="0" sId="1">
      <nc r="L138">
        <v>25</v>
      </nc>
    </rcc>
    <rcc rId="0" sId="1">
      <nc r="M138" t="inlineStr">
        <is>
          <t>CSS-IVE-145376</t>
        </is>
      </nc>
    </rcc>
    <rcc rId="0" sId="1">
      <nc r="N138" t="inlineStr">
        <is>
          <t>TCSS</t>
        </is>
      </nc>
    </rcc>
    <rcc rId="0" sId="1">
      <nc r="O138" t="inlineStr">
        <is>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P138" t="inlineStr">
        <is>
          <t>iTBT,UEFI,USB-TypeC</t>
        </is>
      </nc>
    </rcc>
    <rcc rId="0" sId="1">
      <nc r="Q138" t="inlineStr">
        <is>
          <t>Added Part of Firmware update flows to BKC tests
TBT Release Notes for Retimer UEFI Application.docx</t>
        </is>
      </nc>
    </rcc>
    <rcc rId="0" sId="1">
      <nc r="R138" t="inlineStr">
        <is>
          <t>CSS-IVE-145376</t>
        </is>
      </nc>
    </rcc>
    <rcc rId="0" sId="1">
      <nc r="S138" t="inlineStr">
        <is>
          <t>Consumer,Corporate_vPro</t>
        </is>
      </nc>
    </rcc>
    <rcc rId="0" sId="1">
      <nc r="U138" t="inlineStr">
        <is>
          <t>raghav3x</t>
        </is>
      </nc>
    </rcc>
    <rcc rId="0" sId="1">
      <nc r="V138" t="inlineStr">
        <is>
          <t>Retimer NVM image Should be downgraedd updated on TBT controller in EFI shell  without any issue .</t>
        </is>
      </nc>
    </rcc>
    <rcc rId="0" sId="1">
      <nc r="W138" t="inlineStr">
        <is>
          <t>Client-IFWI</t>
        </is>
      </nc>
    </rcc>
    <rcc rId="0" sId="1">
      <nc r="X138" t="inlineStr">
        <is>
          <t>2-high</t>
        </is>
      </nc>
    </rcc>
    <rcc rId="0" sId="1">
      <nc r="Y138" t="inlineStr">
        <is>
          <t>ifwi.alderlake,ifwi.lunarlake,ifwi.meteorlake,ifwi.raptorlake</t>
        </is>
      </nc>
    </rcc>
    <rcc rId="0" sId="1">
      <nc r="Z138" t="inlineStr">
        <is>
          <t>ifwi.alderlake,ifwi.meteorlake,ifwi.raptorlake</t>
        </is>
      </nc>
    </rcc>
    <rcc rId="0" sId="1">
      <nc r="AB138" t="inlineStr">
        <is>
          <t>product</t>
        </is>
      </nc>
    </rcc>
    <rcc rId="0" sId="1">
      <nc r="AC138" t="inlineStr">
        <is>
          <t>open.test_update_phase</t>
        </is>
      </nc>
    </rcc>
    <rcc rId="0" sId="1">
      <nc r="AE138" t="inlineStr">
        <is>
          <t>High</t>
        </is>
      </nc>
    </rcc>
    <rcc rId="0" sId="1">
      <nc r="AF138" t="inlineStr">
        <is>
          <t>L3 Extended-BAT-FV</t>
        </is>
      </nc>
    </rcc>
    <rcc rId="0" sId="1">
      <nc r="AI138" t="inlineStr">
        <is>
          <t>Functional</t>
        </is>
      </nc>
    </rcc>
    <rcc rId="0" sId="1">
      <nc r="AJ138" t="inlineStr">
        <is>
          <t>CapsuleApp.efi</t>
        </is>
      </nc>
    </rcc>
    <rcc rId="0" sId="1">
      <nc r="AK138" t="inlineStr">
        <is>
          <t>This test case to ensure Retimer firmware downgrading from EFI shell </t>
        </is>
      </nc>
    </rcc>
    <rcc rId="0" sId="1">
      <nc r="AL138" t="inlineStr">
        <is>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IFWI_PO_P2,TGL_NEW_BAT,ADL-S_TGP-H_PO_Phase2,LKF_WCOS_BIOS_BAT_NEW,IFWI_Payload_TBT,IFWI_Payload_EC,UTR_SYNC,ADL_M_PO_Phase2,RPL_S_MASTER,RPL_S_BackwardComp,ADL-S_ 5SGC_1DPC,ADL-S_4SDC1,ADL-S_4SDC2,ADL-S_4SDC4,ADL_N_MASTER,ADL_N_5SGC1,ADL_N_4SDC1,ADL_N_3SDC1,ADL_N_2SDC1,ADL_N_2SDC2,ADL_N_2SDC3,IFWI_TEST_SUITE,IFWI_COMMON_UNIFIED,IFWI_FOC_BAT,MTL_IFWI_PSS_EXTENDED,RPL-S_ 5SGC1,RPL-S_4SDC1,CQN_DASHBOARD,MTL_P_MASTER,MTL_M_MASTER,MTL_S_MASTER,ADL-M_2SDC2,ADL-M_2SDC1,ADL-P_4SDC2,ADL_N_PO_Phase2,ADL_N_REV0,ADL-N_REV1,MTL_IFWI_BAT,MTL_HFPGA_TCSS,RPL-SBGA_5SC,RPL-S_5SGC1,RPL-S_4SDC2,RPL-S_3SDC1,RPL-S_2SDC1,RPL-S_2SDC2,RPL-S_2SDC3,RPL-S_2SDC4,RPL-S_2SDC7,LNL_M_IFWI_PSS,MTL_IFWI_CBV_BIOS,ADL_N_IFWI_5SGC1,ADL_N_IFWI_4SDC1,ADL_N_IFWI_3SDC1,ADL_N_IFWI_2SDC1,ADL_N_IFWI_2SDC2,ADL_N_IFWI_2SDC3,MTL-P_5SGC1,MTL-P_4SDC1,MTL-P_4SDC2,MTL-P_3SDC3,MTL-P_3SDC4,MTL-P_2SDC5,MTL-P_2SDC6,RPL-S_2SDC8,RPL-P_2SDC5,RPL-P_2SDC6,RPL-Px_4SP2,RPL-Px_2SDC1,MTL_S_IFWI_PSS_1.1</t>
        </is>
      </nc>
    </rcc>
  </rrc>
  <rrc rId="129" sId="1" ref="A131:XFD131" action="deleteRow">
    <rfmt sheetId="1" xfDxf="1" sqref="A131:XFD131" start="0" length="0"/>
    <rcc rId="0" sId="1">
      <nc r="A131">
        <f>HYPERLINK("https://hsdes.intel.com/resource/14013187745","14013187745")</f>
      </nc>
    </rcc>
    <rcc rId="0" sId="1">
      <nc r="B131" t="inlineStr">
        <is>
          <t>Verify USB3.2 gen2 device functionality in pre and post OS</t>
        </is>
      </nc>
    </rcc>
    <rcc rId="0" sId="1">
      <nc r="C131" t="inlineStr">
        <is>
          <t>Blocked</t>
        </is>
      </nc>
    </rcc>
    <rcc rId="0" sId="1">
      <nc r="E131" t="inlineStr">
        <is>
          <t>athirarx</t>
        </is>
      </nc>
    </rcc>
    <rcc rId="0" sId="1">
      <nc r="F131" t="inlineStr">
        <is>
          <t>common</t>
        </is>
      </nc>
    </rcc>
    <rcc rId="0" sId="1">
      <nc r="G131" t="inlineStr">
        <is>
          <t>Ingredient</t>
        </is>
      </nc>
    </rcc>
    <rcc rId="0" sId="1">
      <nc r="H131" t="inlineStr">
        <is>
          <t>Automatable</t>
        </is>
      </nc>
    </rcc>
    <rcc rId="0" sId="1">
      <nc r="I131" t="inlineStr">
        <is>
          <t>Intel Confidential</t>
        </is>
      </nc>
    </rcc>
    <rcc rId="0" sId="1">
      <nc r="J131" t="inlineStr">
        <is>
          <t>fw.ifwi.dekelPhy,fw.ifwi.iom,fw.ifwi.nphy,fw.ifwi.pmc,fw.ifwi.sam,fw.ifwi.sphy,fw.ifwi.tbt</t>
        </is>
      </nc>
    </rcc>
    <rcc rId="0" sId="1">
      <nc r="K131">
        <v>15</v>
      </nc>
    </rcc>
    <rcc rId="0" sId="1">
      <nc r="L131">
        <v>10</v>
      </nc>
    </rcc>
    <rcc rId="0" sId="1">
      <nc r="M131" t="inlineStr">
        <is>
          <t>CSS-IVE-132656</t>
        </is>
      </nc>
    </rcc>
    <rcc rId="0" sId="1">
      <nc r="N131" t="inlineStr">
        <is>
          <t>TCSS</t>
        </is>
      </nc>
    </rcc>
    <rcc rId="0" sId="1">
      <nc r="O131"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P131" t="inlineStr">
        <is>
          <t>USB-TypeC</t>
        </is>
      </nc>
    </rcc>
    <rcc rId="0" sId="1">
      <nc r="Q131" t="inlineStr">
        <is>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is>
      </nc>
    </rcc>
    <rcc rId="0" sId="1">
      <nc r="R131" t="inlineStr">
        <is>
          <t>CSS-IVE-132656</t>
        </is>
      </nc>
    </rcc>
    <rcc rId="0" sId="1">
      <nc r="S131" t="inlineStr">
        <is>
          <t>Consumer,Corporate_vPro,Slim</t>
        </is>
      </nc>
    </rcc>
    <rcc rId="0" sId="1">
      <nc r="U131" t="inlineStr">
        <is>
          <t>raghav3x</t>
        </is>
      </nc>
    </rcc>
    <rcc rId="0" sId="1">
      <nc r="V131" t="inlineStr">
        <is>
          <t>This test is to Verify Type-C USB3.2 device pre and post OS</t>
        </is>
      </nc>
    </rcc>
    <rcc rId="0" sId="1">
      <nc r="W131" t="inlineStr">
        <is>
          <t>Client-IFWI</t>
        </is>
      </nc>
    </rcc>
    <rcc rId="0" sId="1">
      <nc r="X131" t="inlineStr">
        <is>
          <t>4-low</t>
        </is>
      </nc>
    </rcc>
    <rcc rId="0" sId="1">
      <nc r="Y131" t="inlineStr">
        <is>
          <t>ifwi.alderlake,ifwi.lunarlake,ifwi.meteorlake,ifwi.raptorlake,ifwi.rocketlake</t>
        </is>
      </nc>
    </rcc>
    <rcc rId="0" sId="1">
      <nc r="Z131" t="inlineStr">
        <is>
          <t>ifwi.alderlake,ifwi.meteorlake,ifwi.raptorlake,ifwi.rocketlake</t>
        </is>
      </nc>
    </rcc>
    <rcc rId="0" sId="1">
      <nc r="AB131" t="inlineStr">
        <is>
          <t>product</t>
        </is>
      </nc>
    </rcc>
    <rcc rId="0" sId="1">
      <nc r="AC131" t="inlineStr">
        <is>
          <t>open.test_update_phase</t>
        </is>
      </nc>
    </rcc>
    <rcc rId="0" sId="1">
      <nc r="AE131" t="inlineStr">
        <is>
          <t>Low</t>
        </is>
      </nc>
    </rcc>
    <rcc rId="0" sId="1">
      <nc r="AF131" t="inlineStr">
        <is>
          <t>L3 Extended-BAT-FV</t>
        </is>
      </nc>
    </rcc>
    <rcc rId="0" sId="1">
      <nc r="AI131" t="inlineStr">
        <is>
          <t>Functional</t>
        </is>
      </nc>
    </rcc>
    <rcc rId="0" sId="1">
      <nc r="AJ131" t="inlineStr">
        <is>
          <t>na</t>
        </is>
      </nc>
    </rcc>
    <rcc rId="0" sId="1">
      <nc r="AK131" t="inlineStr">
        <is>
          <t>This test is to Verify Type-C USB3.2 device pre and post OS</t>
        </is>
      </nc>
    </rcc>
    <rcc rId="0" sId="1">
      <nc r="AL131" t="inlineStr">
        <is>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4SDC1,RPL-S_4SDC2,RPL-S_4SDC2,RPL-S_2SDC1,RPL-S_2SDC2,RPL-S_2SDC3,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RPL-S_3SDC1,RPL-S_2SDC7,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3SC,RPL-SBGA_4SC,RPL-SBGA_2SC2,RPL-S_2SDC8,RPL-P_2SDC5,RPL-P_2SDC6,RPL-Px_4SP2,RPL-Px_2SDC1 ,ARL_Px_IFWI_CI,RPL-SBGA_2SC1,RPL-SBGA_2SC2,RPL-SBGA_3SC-2,RPL-SBGA_2SC1,RPL-SBGA_2SC2,RPL-SBGA_3SC-2,RPL-SBGA_3SC</t>
        </is>
      </nc>
    </rcc>
  </rrc>
  <rrc rId="130" sId="1" ref="A129:XFD129" action="deleteRow">
    <rfmt sheetId="1" xfDxf="1" sqref="A129:XFD129" start="0" length="0"/>
    <rcc rId="0" sId="1">
      <nc r="A129">
        <f>HYPERLINK("https://hsdes.intel.com/resource/14013187216","14013187216")</f>
      </nc>
    </rcc>
    <rcc rId="0" sId="1">
      <nc r="B129" t="inlineStr">
        <is>
          <t>Validate Type-C USB3.0 Host Mode (Type-C to A) functionality - on hot plug after Sx cycle</t>
        </is>
      </nc>
    </rcc>
    <rcc rId="0" sId="1">
      <nc r="C129" t="inlineStr">
        <is>
          <t>Blocked</t>
        </is>
      </nc>
    </rcc>
    <rcc rId="0" sId="1">
      <nc r="D129" t="inlineStr">
        <is>
          <t>NA:Type C is not applicable for RPL-S S20-Upgrade</t>
        </is>
      </nc>
    </rcc>
    <rcc rId="0" sId="1">
      <nc r="E129" t="inlineStr">
        <is>
          <t>athirarx</t>
        </is>
      </nc>
    </rcc>
    <rcc rId="0" sId="1">
      <nc r="F129" t="inlineStr">
        <is>
          <t>common</t>
        </is>
      </nc>
    </rcc>
    <rcc rId="0" sId="1">
      <nc r="G129" t="inlineStr">
        <is>
          <t>Ingredient</t>
        </is>
      </nc>
    </rcc>
    <rcc rId="0" sId="1">
      <nc r="H129" t="inlineStr">
        <is>
          <t>Automatable</t>
        </is>
      </nc>
    </rcc>
    <rcc rId="0" sId="1">
      <nc r="I129" t="inlineStr">
        <is>
          <t>Intel Confidential</t>
        </is>
      </nc>
    </rcc>
    <rcc rId="0" sId="1">
      <nc r="J129" t="inlineStr">
        <is>
          <t>fw.ifwi.dekelPhy,fw.ifwi.iom,fw.ifwi.nphy,fw.ifwi.pmc,fw.ifwi.sam,fw.ifwi.sphy,fw.ifwi.tbt</t>
        </is>
      </nc>
    </rcc>
    <rcc rId="0" sId="1">
      <nc r="K129">
        <v>15</v>
      </nc>
    </rcc>
    <rcc rId="0" sId="1">
      <nc r="L129">
        <v>12</v>
      </nc>
    </rcc>
    <rcc rId="0" sId="1">
      <nc r="M129" t="inlineStr">
        <is>
          <t>CSS-IVE-132232</t>
        </is>
      </nc>
    </rcc>
    <rcc rId="0" sId="1">
      <nc r="N129" t="inlineStr">
        <is>
          <t>TCSS</t>
        </is>
      </nc>
    </rcc>
    <rcc rId="0" sId="1">
      <nc r="O129"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P129" t="inlineStr">
        <is>
          <t>S0ix-states,S-states,TBT_PD_EC_NA,TCSS,USB3.0,USB-TypeC</t>
        </is>
      </nc>
    </rcc>
    <rcc rId="0" sId="1">
      <nc r="Q129" t="inlineStr">
        <is>
          <t>BC-RQTBC-13080
BC-RQTBC-13305
CNL-UCIS-7728
BC-RQTBC-13961
BC-RQTBC-12460
BC-RQTBC-13336 LKF PSS UCIS Coverage: IceLake-UCIS-4280,4_335-UCIS-2980
ICL PRD Coverage: BC-RQTBC-14628
TGL PRD Coverage: BC-RQTBCTL-445
LKF PRD Coverage: BC-RQTBCLF-280
ADL: 2205445428,2205443393</t>
        </is>
      </nc>
    </rcc>
    <rcc rId="0" sId="1">
      <nc r="R129" t="inlineStr">
        <is>
          <t>CSS-IVE-132232</t>
        </is>
      </nc>
    </rcc>
    <rcc rId="0" sId="1">
      <nc r="S129" t="inlineStr">
        <is>
          <t>Consumer,Corporate_vPro,Slim</t>
        </is>
      </nc>
    </rcc>
    <rcc rId="0" sId="1">
      <nc r="U129" t="inlineStr">
        <is>
          <t>raghav3x</t>
        </is>
      </nc>
    </rcc>
    <rcc rId="0" sId="1">
      <nc r="V129" t="inlineStr">
        <is>
          <t>USB device hot plugged via USB-C port should get hotplugged and enumerated in device manager pre and post cycle</t>
        </is>
      </nc>
    </rcc>
    <rcc rId="0" sId="1">
      <nc r="W129" t="inlineStr">
        <is>
          <t>Client-IFWI</t>
        </is>
      </nc>
    </rcc>
    <rcc rId="0" sId="1">
      <nc r="X129" t="inlineStr">
        <is>
          <t>2-high</t>
        </is>
      </nc>
    </rcc>
    <rcc rId="0" sId="1">
      <nc r="Y129" t="inlineStr">
        <is>
          <t>ifwi.alderlake,ifwi.jasperlake,ifwi.lunarlake,ifwi.meteorlake,ifwi.raptorlake,ifwi.rocketlake</t>
        </is>
      </nc>
    </rcc>
    <rcc rId="0" sId="1">
      <nc r="Z129" t="inlineStr">
        <is>
          <t>ifwi.alderlake,ifwi.jasperlake,ifwi.meteorlake,ifwi.raptorlake,ifwi.rocketlake</t>
        </is>
      </nc>
    </rcc>
    <rcc rId="0" sId="1">
      <nc r="AB129" t="inlineStr">
        <is>
          <t>product</t>
        </is>
      </nc>
    </rcc>
    <rcc rId="0" sId="1">
      <nc r="AC129" t="inlineStr">
        <is>
          <t>open.test_update_phase</t>
        </is>
      </nc>
    </rcc>
    <rcc rId="0" sId="1">
      <nc r="AE129" t="inlineStr">
        <is>
          <t>Low</t>
        </is>
      </nc>
    </rcc>
    <rcc rId="0" sId="1">
      <nc r="AF129" t="inlineStr">
        <is>
          <t>L3 Extended-BAT-FV</t>
        </is>
      </nc>
    </rcc>
    <rcc rId="0" sId="1">
      <nc r="AI129" t="inlineStr">
        <is>
          <t>Functional</t>
        </is>
      </nc>
    </rcc>
    <rcc rId="0" sId="1">
      <nc r="AJ129" t="inlineStr">
        <is>
          <t>na</t>
        </is>
      </nc>
    </rcc>
    <rcc rId="0" sId="1">
      <nc r="AK129" t="inlineStr">
        <is>
          <t>Intention of the testcase is to verify Type-C USB3.0 Host Mode functionality</t>
        </is>
      </nc>
    </rcc>
    <rcc rId="0" sId="1">
      <nc r="AL129" t="inlineStr">
        <is>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4SDC1,RPL-S_4SDC2,RPL-S_4SDC2,RPL-S_2SDC1,RPL-S_2SDC2,RPL-S_2SDC3,RPL-S_2SDC4,RPL_S_MASTER,ADL_SBGA_5GC,RPL-S_3SDC1,RPL-S_2SDC7,MTL_IFWI_CBV_PMC,MTL_IFWI_CBV_TBT,MTL_IFWI_CBV_EC,MTL_IFWI_CBV_IOM,ADL_N_IFWI_5SGC1,ADL_N_IFWI_IEC_PMC,ADL_N_IFWI_IEC_IOM,MTL-P_5SGC1,MTL-P_4SDC1,MTL-P_4SDC2,MTL-P_3SDC3,MTL-P_3SDC4,MTL-P_2SDC5,MTL-P_2SDC6,RPL-S_2SDC8,RPL-P_2SDC5,RPL-P_2SDC6,RPL-Px_4SP2,RPL-Px_2SDC1</t>
        </is>
      </nc>
    </rcc>
  </rrc>
  <rrc rId="131" sId="1" ref="A121:XFD121" action="deleteRow">
    <rfmt sheetId="1" xfDxf="1" sqref="A121:XFD121" start="0" length="0"/>
    <rcc rId="0" sId="1">
      <nc r="A121">
        <f>HYPERLINK("https://hsdes.intel.com/resource/14013186861","14013186861")</f>
      </nc>
    </rcc>
    <rcc rId="0" sId="1">
      <nc r="B121" t="inlineStr">
        <is>
          <t>Verify KVM session over Wired LAN after 5 Sx cycles</t>
        </is>
      </nc>
    </rcc>
    <rcc rId="0" sId="1">
      <nc r="C121" t="inlineStr">
        <is>
          <t>Blocked</t>
        </is>
      </nc>
    </rcc>
    <rcc rId="0" sId="1">
      <nc r="D121" t="inlineStr">
        <is>
          <t>Current automation framework does not have capability to support KVM Redirection check</t>
        </is>
      </nc>
    </rcc>
    <rcc rId="0" sId="1">
      <nc r="E121" t="inlineStr">
        <is>
          <t>sumith2x</t>
        </is>
      </nc>
    </rcc>
    <rcc rId="0" sId="1">
      <nc r="F121" t="inlineStr">
        <is>
          <t>common,emulation.ip,silicon,simulation.ip</t>
        </is>
      </nc>
    </rcc>
    <rcc rId="0" sId="1">
      <nc r="G121" t="inlineStr">
        <is>
          <t>Ingredient</t>
        </is>
      </nc>
    </rcc>
    <rcc rId="0" sId="1">
      <nc r="H121" t="inlineStr">
        <is>
          <t>Automatable</t>
        </is>
      </nc>
    </rcc>
    <rcc rId="0" sId="1">
      <nc r="I121" t="inlineStr">
        <is>
          <t>Intel Confidential</t>
        </is>
      </nc>
    </rcc>
    <rcc rId="0" sId="1">
      <nc r="J121" t="inlineStr">
        <is>
          <t>bios.me,fw.ifwi.csme</t>
        </is>
      </nc>
    </rcc>
    <rcc rId="0" sId="1">
      <nc r="K121">
        <v>30</v>
      </nc>
    </rcc>
    <rcc rId="0" sId="1">
      <nc r="L121">
        <v>30</v>
      </nc>
    </rcc>
    <rcc rId="0" sId="1">
      <nc r="M121" t="inlineStr">
        <is>
          <t>CSS-IVE-131882</t>
        </is>
      </nc>
    </rcc>
    <rcc rId="0" sId="1">
      <nc r="N121" t="inlineStr">
        <is>
          <t>Manageability Support</t>
        </is>
      </nc>
    </rcc>
    <rcc rId="0" sId="1">
      <nc r="O121"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is>
      </nc>
    </rcc>
    <rcc rId="0" sId="1">
      <nc r="P121" t="inlineStr">
        <is>
          <t>MEBx,S-states,Virtual Lid</t>
        </is>
      </nc>
    </rcc>
    <rcc rId="0" sId="1">
      <nc r="Q121" t="inlineStr">
        <is>
          <t>BC-RQTBC-8351, BC-RQTBC-12588, BC-RQTBC-12589,BC-RQTBC-14515
TGL: 220194447, 220195323,BC-RQTBCTL-876 , BC-RQTBCTL-877
RKL:2203202989,1209951644
ADL:2205034736</t>
        </is>
      </nc>
    </rcc>
    <rcc rId="0" sId="1">
      <nc r="R121" t="inlineStr">
        <is>
          <t>CSS-IVE-131882</t>
        </is>
      </nc>
    </rcc>
    <rcc rId="0" sId="1">
      <nc r="S121" t="inlineStr">
        <is>
          <t>Corporate_vPro</t>
        </is>
      </nc>
    </rcc>
    <rcc rId="0" sId="1">
      <nc r="U121" t="inlineStr">
        <is>
          <t>sumith2x</t>
        </is>
      </nc>
    </rcc>
    <rcc rId="0" sId="1">
      <nc r="V121" t="inlineStr">
        <is>
          <t>Client system shoule be able to resume from Sx remotely after keyboard press or mouse movement in the server
KVM session in the server should not be disconnected even after 5 Sx cycles.</t>
        </is>
      </nc>
    </rcc>
    <rcc rId="0" sId="1">
      <nc r="W121" t="inlineStr">
        <is>
          <t>Client-IFWI</t>
        </is>
      </nc>
    </rcc>
    <rcc rId="0" sId="1">
      <nc r="X121" t="inlineStr">
        <is>
          <t>2-high</t>
        </is>
      </nc>
    </rcc>
    <rcc rId="0" sId="1">
      <nc r="Y121" t="inlineStr">
        <is>
          <t>bios.arrowlake,bios.lunarlake,bios.meteorlake,bios.raptorlake,bios.rocketlake,bios.tigerlake,ifwi.alderlake,ifwi.lunarlake,ifwi.meteorlake,ifwi.raptorlake,ifwi.rocketlake</t>
        </is>
      </nc>
    </rcc>
    <rcc rId="0" sId="1">
      <nc r="Z121" t="inlineStr">
        <is>
          <t>bios.raptorlake,ifwi.alderlake,ifwi.meteorlake,ifwi.raptorlake,ifwi.rocketlake</t>
        </is>
      </nc>
    </rcc>
    <rcc rId="0" sId="1">
      <nc r="AB121" t="inlineStr">
        <is>
          <t>product</t>
        </is>
      </nc>
    </rcc>
    <rcc rId="0" sId="1">
      <nc r="AC121" t="inlineStr">
        <is>
          <t>open.test_update_phase</t>
        </is>
      </nc>
    </rcc>
    <rcc rId="0" sId="1">
      <nc r="AE121" t="inlineStr">
        <is>
          <t>High</t>
        </is>
      </nc>
    </rcc>
    <rcc rId="0" sId="1">
      <nc r="AF121" t="inlineStr">
        <is>
          <t>L4 Extended-FV</t>
        </is>
      </nc>
    </rcc>
    <rcc rId="0" sId="1">
      <nc r="AI121" t="inlineStr">
        <is>
          <t>Functional</t>
        </is>
      </nc>
    </rcc>
    <rcc rId="0" sId="1">
      <nc r="AJ121" t="inlineStr">
        <is>
          <t>intel manageability configuration</t>
        </is>
      </nc>
    </rcc>
    <rcc rId="0" sId="1">
      <nc r="AK121" t="inlineStr">
        <is>
          <t>Tests the ME feature KVM's session 
The SUT should be flashed with ME Corporate SKU.
Note: This testcase will not work with ME Consumer SKU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t>
        </is>
      </nc>
    </rcc>
    <rcc rId="0" sId="1">
      <nc r="AL121" t="inlineStr">
        <is>
          <t>CSE,CFL-PRDtoTC-Mapping,UDL2.0_ATMS2.0,IFWI_TEST_SUITE,RKL_Native_PO,ADL/RKL/JSL,Phase_3,RKL-S X2_(CML-S+CMP-H)_S102,RKL-S X2_(CML-S+CMP-H)_S62,MTL_Test_Suite,IFWI_SYNC,MTL_S_MASTER,RPL_S_MASTER,MTL_P_MASTER,MTL_M_MASTER,RPL_P_MASTER,ADL_P_masterIFWI_COVERAGE_DELTA,ADL-S_4SDC1,RPLSGC1,RPLSGC2,RKL_S_X1_4SDC,RKL_S_X1_2*2SDC,MTL_S_DELTA_FR_COVERAGE,NA_4_FHF,ADL_SBGA_5GC,ADL_SBGA_3DC4,ARL_S_MASTER,ARL_PX_MASTER,TGL_NEW,IFWI_COVERAGE_DELTA,ADL_M_TS,ADLMLP4x,ADL-P_4SDC2,ADL-P_3SDC3,RPL-S_2SDC3,MTL_IFWI_CBV_PMC,MTL_IFWI_CBV_CSME,MTL-P_5SGC1,RPL-SBGA_5SC,RPL-P_2SDC5,RPL_SBGA_PO_P3,IFWI_COVERAGE_DELTA</t>
        </is>
      </nc>
    </rcc>
  </rrc>
  <rrc rId="132" sId="1" ref="A118:XFD118" action="deleteRow">
    <rfmt sheetId="1" xfDxf="1" sqref="A118:XFD118" start="0" length="0"/>
    <rcc rId="0" sId="1">
      <nc r="A118">
        <f>HYPERLINK("https://hsdes.intel.com/resource/14013186828","14013186828")</f>
      </nc>
    </rcc>
    <rcc rId="0" sId="1">
      <nc r="B118" t="inlineStr">
        <is>
          <t>Verify System wake from S0i3 with "Dock Station" Event</t>
        </is>
      </nc>
    </rcc>
    <rcc rId="0" sId="1">
      <nc r="C118" t="inlineStr">
        <is>
          <t>Blocked</t>
        </is>
      </nc>
    </rcc>
    <rcc rId="0" sId="1">
      <nc r="E118" t="inlineStr">
        <is>
          <t>athirarx</t>
        </is>
      </nc>
    </rcc>
    <rcc rId="0" sId="1">
      <nc r="F118" t="inlineStr">
        <is>
          <t>common</t>
        </is>
      </nc>
    </rcc>
    <rcc rId="0" sId="1">
      <nc r="G118" t="inlineStr">
        <is>
          <t>Ingredient</t>
        </is>
      </nc>
    </rcc>
    <rcc rId="0" sId="1">
      <nc r="H118" t="inlineStr">
        <is>
          <t>Automatable</t>
        </is>
      </nc>
    </rcc>
    <rcc rId="0" sId="1">
      <nc r="I118" t="inlineStr">
        <is>
          <t>Intel Confidential</t>
        </is>
      </nc>
    </rcc>
    <rcc rId="0" sId="1">
      <nc r="J118" t="inlineStr">
        <is>
          <t>fw.ifwi.dekelPhy,fw.ifwi.iom,fw.ifwi.nphy,fw.ifwi.pmc,fw.ifwi.sam,fw.ifwi.sphy,fw.ifwi.tbt</t>
        </is>
      </nc>
    </rcc>
    <rcc rId="0" sId="1">
      <nc r="K118">
        <v>15</v>
      </nc>
    </rcc>
    <rcc rId="0" sId="1">
      <nc r="L118">
        <v>10</v>
      </nc>
    </rcc>
    <rcc rId="0" sId="1">
      <nc r="M118" t="inlineStr">
        <is>
          <t>CSS-IVE-131868</t>
        </is>
      </nc>
    </rcc>
    <rcc rId="0" sId="1">
      <nc r="N118" t="inlineStr">
        <is>
          <t>TCSS</t>
        </is>
      </nc>
    </rcc>
    <rcc rId="0" sId="1">
      <nc r="O118" t="inlineStr">
        <is>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P118" t="inlineStr">
        <is>
          <t>Docking support,MoS (Modern Standby),S0ix-states</t>
        </is>
      </nc>
    </rcc>
    <rcc rId="0" sId="1">
      <nc r="Q118" t="inlineStr">
        <is>
          <t>BC-RQTBC-10049
BC-RQTBCLF-781</t>
        </is>
      </nc>
    </rcc>
    <rcc rId="0" sId="1">
      <nc r="R118" t="inlineStr">
        <is>
          <t>CSS-IVE-131868</t>
        </is>
      </nc>
    </rcc>
    <rcc rId="0" sId="1">
      <nc r="S118" t="inlineStr">
        <is>
          <t>Consumer,Corporate_vPro,Slim</t>
        </is>
      </nc>
    </rcc>
    <rcc rId="0" sId="1">
      <nc r="U118" t="inlineStr">
        <is>
          <t>raghav3x</t>
        </is>
      </nc>
    </rcc>
    <rcc rId="0" sId="1">
      <nc r="V118" t="inlineStr">
        <is>
          <t>SUT should wake from S0i3"Dock Station" Event</t>
        </is>
      </nc>
    </rcc>
    <rcc rId="0" sId="1">
      <nc r="W118" t="inlineStr">
        <is>
          <t>Client-IFWI</t>
        </is>
      </nc>
    </rcc>
    <rcc rId="0" sId="1">
      <nc r="X118" t="inlineStr">
        <is>
          <t>4-low</t>
        </is>
      </nc>
    </rcc>
    <rcc rId="0" sId="1">
      <nc r="Y118" t="inlineStr">
        <is>
          <t>ifwi.alderlake,ifwi.jasperlake,ifwi.lunarlake,ifwi.meteorlake,ifwi.raptorlake,ifwi.rocketlake</t>
        </is>
      </nc>
    </rcc>
    <rcc rId="0" sId="1">
      <nc r="Z118" t="inlineStr">
        <is>
          <t>ifwi.alderlake,ifwi.jasperlake,ifwi.meteorlake,ifwi.raptorlake,ifwi.rocketlake</t>
        </is>
      </nc>
    </rcc>
    <rcc rId="0" sId="1">
      <nc r="AB118" t="inlineStr">
        <is>
          <t>product</t>
        </is>
      </nc>
    </rcc>
    <rcc rId="0" sId="1">
      <nc r="AC118" t="inlineStr">
        <is>
          <t>open.test_update_phase</t>
        </is>
      </nc>
    </rcc>
    <rcc rId="0" sId="1">
      <nc r="AE118" t="inlineStr">
        <is>
          <t>Low</t>
        </is>
      </nc>
    </rcc>
    <rcc rId="0" sId="1">
      <nc r="AF118" t="inlineStr">
        <is>
          <t>L4 Extended-FV</t>
        </is>
      </nc>
    </rcc>
    <rcc rId="0" sId="1">
      <nc r="AI118" t="inlineStr">
        <is>
          <t>Functional</t>
        </is>
      </nc>
    </rcc>
    <rcc rId="0" sId="1">
      <nc r="AJ118" t="inlineStr">
        <is>
          <t>na</t>
        </is>
      </nc>
    </rcc>
    <rcc rId="0" sId="1">
      <nc r="AK118" t="inlineStr">
        <is>
          <t>System wake from S0i3 with "Dock Station" Event</t>
        </is>
      </nc>
    </rcc>
    <rcc rId="0" sId="1">
      <nc r="AL118" t="inlineStr">
        <is>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S_4SD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RPL-S_4SDC2,RPL-S_3SDC1,RPL-S_2SDC1,RPL-S_2SDC2,RPL-S_2SDC3,MTL_IFWI_PSS_BLOCK,RPL-S_4SDC2,RPL-S_2SDC4,RPL-S_2SDC7,MTL_IFWI_CBV_IOM,ADL_N_IFWI_5SGC1,ADL_N_IFWI_4SDC1,ADL_N_IFWI_3SDC1,ADL_N_IFWI_2SDC1,ADL_N_IFWI_2SDC2,ADL_N_IFWI_2SDC3,ADL_N_IFWI_IEC_General,ADL_N_IFWI_IEC_PMC,MTL-P_5SGC1,MTL-P_4SDC1,MTL-P_4SDC2,MTL-P_3SDC3,MTL-P_3SDC4,MTL-P_2SDC5,MTL-P_2SDC6,RPL-SBGA_4SC,RPL-SBGA_3SC,RPL-SBGA_2SC1,RPL-SBGA_2SC2,RPL-S_2SDC8,RPL-P_2SDC5,RPL-P_2SDC6,RPL-Px_4SP2,RPL-Px_2SDC1 ,ARL_Px_IFWI_CI,RPL-SBGA_2SC1,RPL-SBGA_2SC2,RPL-SBGA_3SC-2,RPL-SBGA_2SC1,RPL-SBGA_2SC2,RPL-SBGA_3SC-2,RPL-SBGA_3SC</t>
        </is>
      </nc>
    </rcc>
  </rrc>
  <rrc rId="133" sId="1" ref="A118:XFD118" action="deleteRow">
    <rfmt sheetId="1" xfDxf="1" sqref="A118:XFD118" start="0" length="0"/>
    <rcc rId="0" sId="1">
      <nc r="A118">
        <f>HYPERLINK("https://hsdes.intel.com/resource/14013186829","14013186829")</f>
      </nc>
    </rcc>
    <rcc rId="0" sId="1">
      <nc r="B118" t="inlineStr">
        <is>
          <t>Verify System wakes from S0i3 WITH Accelerometer event</t>
        </is>
      </nc>
    </rcc>
    <rcc rId="0" sId="1">
      <nc r="C118" t="inlineStr">
        <is>
          <t>Blocked</t>
        </is>
      </nc>
    </rcc>
    <rcc rId="0" sId="1">
      <nc r="D118" t="inlineStr">
        <is>
          <t>NA:</t>
        </is>
      </nc>
    </rcc>
    <rcc rId="0" sId="1">
      <nc r="E118" t="inlineStr">
        <is>
          <t>rohith2x</t>
        </is>
      </nc>
    </rcc>
    <rcc rId="0" sId="1">
      <nc r="F118" t="inlineStr">
        <is>
          <t>common</t>
        </is>
      </nc>
    </rcc>
    <rcc rId="0" sId="1">
      <nc r="G118" t="inlineStr">
        <is>
          <t>Ingredient</t>
        </is>
      </nc>
    </rcc>
    <rcc rId="0" sId="1">
      <nc r="H118" t="inlineStr">
        <is>
          <t>Automatable</t>
        </is>
      </nc>
    </rcc>
    <rcc rId="0" sId="1">
      <nc r="I118" t="inlineStr">
        <is>
          <t>Intel Confidential</t>
        </is>
      </nc>
    </rcc>
    <rcc rId="0" sId="1">
      <nc r="J118" t="inlineStr">
        <is>
          <t>fw.ifwi.bios</t>
        </is>
      </nc>
    </rcc>
    <rcc rId="0" sId="1">
      <nc r="K118">
        <v>6</v>
      </nc>
    </rcc>
    <rcc rId="0" sId="1">
      <nc r="L118">
        <v>4</v>
      </nc>
    </rcc>
    <rcc rId="0" sId="1">
      <nc r="M118" t="inlineStr">
        <is>
          <t>CSS-IVE-131869</t>
        </is>
      </nc>
    </rcc>
    <rcc rId="0" sId="1">
      <nc r="N118" t="inlineStr">
        <is>
          <t>Power Management</t>
        </is>
      </nc>
    </rcc>
    <rcc rId="0" sId="1">
      <nc r="P118" t="inlineStr">
        <is>
          <t>S0ix-states</t>
        </is>
      </nc>
    </rcc>
    <rcc rId="0" sId="1">
      <nc r="Q118" t="inlineStr">
        <is>
          <t>BC-RQTBC-10053</t>
        </is>
      </nc>
    </rcc>
    <rcc rId="0" sId="1">
      <nc r="R118" t="inlineStr">
        <is>
          <t>CSS-IVE-131869</t>
        </is>
      </nc>
    </rcc>
    <rcc rId="0" sId="1">
      <nc r="S118" t="inlineStr">
        <is>
          <t>Consumer,Corporate_vPro,Slim</t>
        </is>
      </nc>
    </rcc>
    <rcc rId="0" sId="1">
      <nc r="T118" t="inlineStr">
        <is>
          <t>windows.20h2_vibranium.x64</t>
        </is>
      </nc>
    </rcc>
    <rcc rId="0" sId="1">
      <nc r="U118" t="inlineStr">
        <is>
          <t>reddyv5x</t>
        </is>
      </nc>
    </rcc>
    <rcc rId="0" sId="1">
      <nc r="V118" t="inlineStr">
        <is>
          <t>SUT should wake from S0i3 with Accelerometer event </t>
        </is>
      </nc>
    </rcc>
    <rcc rId="0" sId="1">
      <nc r="W118" t="inlineStr">
        <is>
          <t>Client-IFWI</t>
        </is>
      </nc>
    </rcc>
    <rcc rId="0" sId="1">
      <nc r="X118" t="inlineStr">
        <is>
          <t>4-low</t>
        </is>
      </nc>
    </rcc>
    <rcc rId="0" sId="1">
      <nc r="Y118" t="inlineStr">
        <is>
          <t>ifwi.lunarlake,ifwi.meteorlake,ifwi.raptorlake</t>
        </is>
      </nc>
    </rcc>
    <rcc rId="0" sId="1">
      <nc r="Z118" t="inlineStr">
        <is>
          <t>ifwi.meteorlake,ifwi.raptorlake</t>
        </is>
      </nc>
    </rcc>
    <rcc rId="0" sId="1">
      <nc r="AB118" t="inlineStr">
        <is>
          <t>product</t>
        </is>
      </nc>
    </rcc>
    <rcc rId="0" sId="1">
      <nc r="AC118" t="inlineStr">
        <is>
          <t>open.test_update_phase</t>
        </is>
      </nc>
    </rcc>
    <rcc rId="0" sId="1">
      <nc r="AE118" t="inlineStr">
        <is>
          <t>Low</t>
        </is>
      </nc>
    </rcc>
    <rcc rId="0" sId="1">
      <nc r="AF118" t="inlineStr">
        <is>
          <t>L3 Extended-BAT-FV</t>
        </is>
      </nc>
    </rcc>
    <rcc rId="0" sId="1">
      <nc r="AI118" t="inlineStr">
        <is>
          <t>Functional</t>
        </is>
      </nc>
    </rcc>
    <rcc rId="0" sId="1">
      <nc r="AJ118" t="inlineStr">
        <is>
          <t>na</t>
        </is>
      </nc>
    </rcc>
    <rcc rId="0" sId="1">
      <nc r="AK118" t="inlineStr">
        <is>
          <t>Referred as Lift and Look use case – This is in Technology Readiness phase and currently not POR for Bay Trail.  Accelerometer sensor is always ON in S0ix, and wakes up sensor hub on detecting motion. Sensor hub runs motion detection algorithm and generates side band wake interrupt to SOC on motion detection. SOC wakes up ISP/camera. ISP takes picture and sends it to CPU. CPU runs facial recognition algorithm to identify and log in the user.</t>
        </is>
      </nc>
    </rcc>
    <rcc rId="0" sId="1">
      <nc r="AL118" t="inlineStr">
        <is>
          <t>BIOS,APL-SIMICS-BAT,ISH,UDL2.0_ATMS2.0,small_core_only,IFWI_TEST_SUITE,ADL/RKL/JSL,MTL_Test_Suite,IFWI_SYNC,IFWI_COVERAGE_DELTA,RPL_S_MASTER,RPL-P_5SGC1,RPL-P_5SGC2,RPL-P_4SDC1,RPL-P_3SDC2,RPL-P_2SDC3,RPL-S_ 5SGC1,RPL-S_ 5SGC1,RPL-S_4SDC1,RPL-S_4SDC2,RPL-S_3SDC1,RPL-S_2SDC2,RPL-S_2SDC3,RPL-S_2SDC7,RPL-SBGA_5SC,RPL-SBGA_4SC,RPL-SBGA_3SC,RPL-SBGA_2SC1,RPL-SBGA_2SC2</t>
        </is>
      </nc>
    </rcc>
  </rrc>
  <rrc rId="134" sId="1" ref="A115:XFD115" action="deleteRow">
    <rfmt sheetId="1" xfDxf="1" sqref="A115:XFD115" start="0" length="0"/>
    <rcc rId="0" sId="1">
      <nc r="A115">
        <f>HYPERLINK("https://hsdes.intel.com/resource/14013186817","14013186817")</f>
      </nc>
    </rcc>
    <rcc rId="0" sId="1">
      <nc r="B115" t="inlineStr">
        <is>
          <t>Sleep (S3) via Power Button/Lid Action/Timer option</t>
        </is>
      </nc>
    </rcc>
    <rcc rId="0" sId="1">
      <nc r="C115" t="inlineStr">
        <is>
          <t>Blocked</t>
        </is>
      </nc>
    </rcc>
    <rcc rId="0" sId="1">
      <nc r="E115" t="inlineStr">
        <is>
          <t>rohith2x</t>
        </is>
      </nc>
    </rcc>
    <rcc rId="0" sId="1">
      <nc r="F115" t="inlineStr">
        <is>
          <t>common</t>
        </is>
      </nc>
    </rcc>
    <rcc rId="0" sId="1">
      <nc r="G115" t="inlineStr">
        <is>
          <t>Ingredient</t>
        </is>
      </nc>
    </rcc>
    <rcc rId="0" sId="1">
      <nc r="H115" t="inlineStr">
        <is>
          <t>Automatable</t>
        </is>
      </nc>
    </rcc>
    <rcc rId="0" sId="1">
      <nc r="I115" t="inlineStr">
        <is>
          <t>Intel Confidential</t>
        </is>
      </nc>
    </rcc>
    <rcc rId="0" sId="1">
      <nc r="J115" t="inlineStr">
        <is>
          <t>fw.ifwi.pmc</t>
        </is>
      </nc>
    </rcc>
    <rcc rId="0" sId="1">
      <nc r="K115">
        <v>8</v>
      </nc>
    </rcc>
    <rcc rId="0" sId="1">
      <nc r="L115">
        <v>7</v>
      </nc>
    </rcc>
    <rcc rId="0" sId="1">
      <nc r="M115" t="inlineStr">
        <is>
          <t>CSS-IVE-131842</t>
        </is>
      </nc>
    </rcc>
    <rcc rId="0" sId="1">
      <nc r="N115" t="inlineStr">
        <is>
          <t>Power Management</t>
        </is>
      </nc>
    </rcc>
    <rcc rId="0" sId="1">
      <nc r="O115"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P115" t="inlineStr">
        <is>
          <t>Power Btn/HID,RTC,S-states</t>
        </is>
      </nc>
    </rcc>
    <rcc rId="0" sId="1">
      <nc r="Q115" t="inlineStr">
        <is>
          <t>BC-RQTBC-10214
TGL:BC-RQTBCTL-1134
TGL:BC-RQTBCTL-1135
ICL:BC-RQTBC-15311
RKL: 2206972879, 2206874083,1209951635
ADL: 2205168301</t>
        </is>
      </nc>
    </rcc>
    <rcc rId="0" sId="1">
      <nc r="R115" t="inlineStr">
        <is>
          <t>CSS-IVE-131842</t>
        </is>
      </nc>
    </rcc>
    <rcc rId="0" sId="1">
      <nc r="S115" t="inlineStr">
        <is>
          <t>Consumer,Corporate_vPro,Slim</t>
        </is>
      </nc>
    </rcc>
    <rcc rId="0" sId="1">
      <nc r="T115" t="inlineStr">
        <is>
          <t>windows.20h2_vibranium.x64</t>
        </is>
      </nc>
    </rcc>
    <rcc rId="0" sId="1">
      <nc r="U115" t="inlineStr">
        <is>
          <t>reddyv5x</t>
        </is>
      </nc>
    </rcc>
    <rcc rId="0" sId="1">
      <nc r="V115" t="inlineStr">
        <is>
          <t>System should enter/exit Sx state without any errors</t>
        </is>
      </nc>
    </rcc>
    <rcc rId="0" sId="1">
      <nc r="W115" t="inlineStr">
        <is>
          <t>Client-IFWI</t>
        </is>
      </nc>
    </rcc>
    <rcc rId="0" sId="1">
      <nc r="X115" t="inlineStr">
        <is>
          <t>4-low</t>
        </is>
      </nc>
    </rcc>
    <rcc rId="0" sId="1">
      <nc r="Y115" t="inlineStr">
        <is>
          <t>ifwi.alderlake,ifwi.lunarlake,ifwi.meteorlake,ifwi.raptorlake,ifwi.rocketlake</t>
        </is>
      </nc>
    </rcc>
    <rcc rId="0" sId="1">
      <nc r="Z115" t="inlineStr">
        <is>
          <t>ifwi.alderlake,ifwi.meteorlake,ifwi.raptorlake,ifwi.rocketlake</t>
        </is>
      </nc>
    </rcc>
    <rcc rId="0" sId="1">
      <nc r="AB115" t="inlineStr">
        <is>
          <t>product</t>
        </is>
      </nc>
    </rcc>
    <rcc rId="0" sId="1">
      <nc r="AC115" t="inlineStr">
        <is>
          <t>open.test_update_phase</t>
        </is>
      </nc>
    </rcc>
    <rcc rId="0" sId="1">
      <nc r="AE115" t="inlineStr">
        <is>
          <t>Low</t>
        </is>
      </nc>
    </rcc>
    <rcc rId="0" sId="1">
      <nc r="AF115" t="inlineStr">
        <is>
          <t>L3 Extended-BAT-FV</t>
        </is>
      </nc>
    </rcc>
    <rcc rId="0" sId="1">
      <nc r="AI115" t="inlineStr">
        <is>
          <t>Functional</t>
        </is>
      </nc>
    </rcc>
    <rcc rId="0" sId="1">
      <nc r="AJ115" t="inlineStr">
        <is>
          <t>na</t>
        </is>
      </nc>
    </rcc>
    <rcc rId="0" sId="1">
      <nc r="AK115" t="inlineStr">
        <is>
          <t>Intention of the testcase is to verify sleep wake sources functionality</t>
        </is>
      </nc>
    </rcc>
    <rcc rId="0" sId="1">
      <nc r="AL115" t="inlineStr">
        <is>
          <t>BIOS+IFWI,ICL-ArchReview-PostSi,UDL2.0_ATMS2.0,OBC-CNL-PTF-PMC-PM-Sx,OBC-ICL-PTF-PMC-PM-Sx,OBC-TGL-PTF-PMC-PM-Sx,CML_EC_FV,IFWI_TEST_SUITE,RKL_Xcomp_PO,RKL_Native_PO,ADL/RKL/JSL,CML_H_ADP_S_PO,Phase,_3,MTL_Test_Suite,IFWI_SYNC,IFWI_FOC_BAT,ADL_N_IFWIIFWI_COVERAGE_DELTA,ADLMLP4x,ADL-P_5SGC2,RPL_S_MASTER,RPL-P_5SGC1,RPL-P_5SGC2,RPL-P_4SDC1,RPL-P_3SDC2,RPL-P_2SDC3,RPL-S_5SGC1,RPL-S_4SDC1,RPL-S_4SDC2,RPL-S_3SDC1,RPL-S_2SDC1,RPL-S_2SDC2,RPL-S_2SDC3,RPL-S_ 5SGC1,MTL_IFWI_BAT,ADL_SBGA_5GC,ADL_SBGA_3SDC1,ERB,RPL-S_ 5SGC1,RPL-S_4SDC1,RPL-S_4SDC2,RPL-S_3SDC1,RPL-S_2SDC2,RPL-S_2SDC3,RPL-S_2SDC7,MTL_IFWI_CBV_PMC,MTL_IFWI_CBV_EC,MTL_IFWI_CBV_EC,MTL_IFWI_CBV_BIOS,ADL_N_IFWI_2SDC3,ADL_N_IFWI_2SDC1,ADL_N_IFWI_3SDC1,ADL_N_IFWI_4SDC1,ADL_N_IFWI_5SGC1,ADL_N_IFWI_IEC_PMC,ADL_N_IFWI_IEC_EC,MTL-P_5SGC1,MTL-P_4SDC1,MTL-P_4SDC2,MTL-P_3SDC3,MTL-P_3SDC4,MTL-P_2SDC5,MTL-P_2SDC6,RPL-SBGA_5SC,RPL-SBGA_4SC,RPL-SBGA_3SC,RPL-SBGA_2SC1,RPL-SBGA_2SC2</t>
        </is>
      </nc>
    </rcc>
  </rrc>
  <rrc rId="135" sId="1" ref="A110:XFD110" action="deleteRow">
    <rfmt sheetId="1" xfDxf="1" sqref="A110:XFD110" start="0" length="0"/>
    <rcc rId="0" sId="1">
      <nc r="A110">
        <f>HYPERLINK("https://hsdes.intel.com/resource/14013186753","14013186753")</f>
      </nc>
    </rcc>
    <rcc rId="0" sId="1">
      <nc r="B110" t="inlineStr">
        <is>
          <t>USB plug/unplug Event wake from S0i3/CMS (USB2.0 and USB3.0)</t>
        </is>
      </nc>
    </rcc>
    <rcc rId="0" sId="1">
      <nc r="C110" t="inlineStr">
        <is>
          <t>Blocked</t>
        </is>
      </nc>
    </rcc>
    <rcc rId="0" sId="1">
      <nc r="E110" t="inlineStr">
        <is>
          <t>athirarx</t>
        </is>
      </nc>
    </rcc>
    <rcc rId="0" sId="1">
      <nc r="F110" t="inlineStr">
        <is>
          <t>common</t>
        </is>
      </nc>
    </rcc>
    <rcc rId="0" sId="1">
      <nc r="G110" t="inlineStr">
        <is>
          <t>Ingredient</t>
        </is>
      </nc>
    </rcc>
    <rcc rId="0" sId="1">
      <nc r="H110" t="inlineStr">
        <is>
          <t>Automatable</t>
        </is>
      </nc>
    </rcc>
    <rcc rId="0" sId="1">
      <nc r="I110" t="inlineStr">
        <is>
          <t>Intel Confidential</t>
        </is>
      </nc>
    </rcc>
    <rcc rId="0" sId="1">
      <nc r="J110" t="inlineStr">
        <is>
          <t>fw.ifwi.dekelPhy,fw.ifwi.iom,fw.ifwi.nphy,fw.ifwi.pmc,fw.ifwi.sam,fw.ifwi.sphy,fw.ifwi.tbt</t>
        </is>
      </nc>
    </rcc>
    <rcc rId="0" sId="1">
      <nc r="K110">
        <v>6</v>
      </nc>
    </rcc>
    <rcc rId="0" sId="1">
      <nc r="L110">
        <v>4</v>
      </nc>
    </rcc>
    <rcc rId="0" sId="1">
      <nc r="M110" t="inlineStr">
        <is>
          <t>CSS-IVE-131778</t>
        </is>
      </nc>
    </rcc>
    <rcc rId="0" sId="1">
      <nc r="N110" t="inlineStr">
        <is>
          <t>TCSS</t>
        </is>
      </nc>
    </rcc>
    <rcc rId="0" sId="1">
      <nc r="O110" t="inlineStr">
        <is>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P110" t="inlineStr">
        <is>
          <t>MoS (Modern Standby),S0ix-states,USB2.0</t>
        </is>
      </nc>
    </rcc>
    <rcc rId="0" sId="1">
      <nc r="Q110" t="inlineStr">
        <is>
          <t>BC-RQTBC-10052
ICL:BC-RQTBC-15313 BC-RQTBC-14235 BC-RQTBC-14226</t>
        </is>
      </nc>
    </rcc>
    <rcc rId="0" sId="1">
      <nc r="R110" t="inlineStr">
        <is>
          <t>CSS-IVE-131778</t>
        </is>
      </nc>
    </rcc>
    <rcc rId="0" sId="1">
      <nc r="S110" t="inlineStr">
        <is>
          <t>Consumer,Corporate_vPro,Slim</t>
        </is>
      </nc>
    </rcc>
    <rcc rId="0" sId="1">
      <nc r="U110" t="inlineStr">
        <is>
          <t>raghav3x</t>
        </is>
      </nc>
    </rcc>
    <rcc rId="0" sId="1">
      <nc r="V110" t="inlineStr">
        <is>
          <t>USB hot-plug /Un-plug  event should wake the SUT from S0I3/Connected MOS without any issue </t>
        </is>
      </nc>
    </rcc>
    <rcc rId="0" sId="1">
      <nc r="W110" t="inlineStr">
        <is>
          <t>Client-IFWI</t>
        </is>
      </nc>
    </rcc>
    <rcc rId="0" sId="1">
      <nc r="X110" t="inlineStr">
        <is>
          <t>4-low</t>
        </is>
      </nc>
    </rcc>
    <rcc rId="0" sId="1">
      <nc r="Y110" t="inlineStr">
        <is>
          <t>ifwi.alderlake,ifwi.lunarlake,ifwi.meteorlake,ifwi.raptorlake,ifwi.rocketlake</t>
        </is>
      </nc>
    </rcc>
    <rcc rId="0" sId="1">
      <nc r="Z110" t="inlineStr">
        <is>
          <t>ifwi.alderlake,ifwi.meteorlake,ifwi.raptorlake,ifwi.rocketlake</t>
        </is>
      </nc>
    </rcc>
    <rcc rId="0" sId="1">
      <nc r="AB110" t="inlineStr">
        <is>
          <t>product</t>
        </is>
      </nc>
    </rcc>
    <rcc rId="0" sId="1">
      <nc r="AC110" t="inlineStr">
        <is>
          <t>open.test_review_phase</t>
        </is>
      </nc>
    </rcc>
    <rcc rId="0" sId="1">
      <nc r="AE110" t="inlineStr">
        <is>
          <t>Low</t>
        </is>
      </nc>
    </rcc>
    <rcc rId="0" sId="1">
      <nc r="AF110" t="inlineStr">
        <is>
          <t>L4 Extended-FV</t>
        </is>
      </nc>
    </rcc>
    <rcc rId="0" sId="1">
      <nc r="AI110" t="inlineStr">
        <is>
          <t>Functional</t>
        </is>
      </nc>
    </rcc>
    <rcc rId="0" sId="1">
      <nc r="AJ110" t="inlineStr">
        <is>
          <t>TeraTerm</t>
        </is>
      </nc>
    </rcc>
    <rcc rId="0" sId="1">
      <nc r="AK110" t="inlineStr">
        <is>
          <t>USB plug/unplug Event wake from S0i3
Note:USB Device Removal/USB Device Insertion will not wake Display, Display will be turned off and System will wake from S0i3/CMOS</t>
        </is>
      </nc>
    </rcc>
    <rcc rId="0" sId="1">
      <nc r="AL110" t="inlineStr">
        <is>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4SDC1,RPL-S_4SDC2,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3SDC1,RPL-S_2SDC2,RPL-S_2SDC7,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3SC,RPL-SBGA_2SC1,RPL-SBGA_2SC2,RPL-S_2SDC8,RPL-P_2SDC5,RPL-P_2SDC6,RPL-Px_4SP2,RPL-Px_2SDC1,RPL-SBGA_3SC-2,MTL_S_IFWI_PSS_1.1</t>
        </is>
      </nc>
    </rcc>
  </rrc>
  <rrc rId="136" sId="1" ref="A110:XFD110" action="deleteRow">
    <rfmt sheetId="1" xfDxf="1" sqref="A110:XFD110" start="0" length="0"/>
    <rcc rId="0" sId="1">
      <nc r="A110">
        <f>HYPERLINK("https://hsdes.intel.com/resource/14013186754","14013186754")</f>
      </nc>
    </rcc>
    <rcc rId="0" sId="1">
      <nc r="B110" t="inlineStr">
        <is>
          <t>Validate Type-C Host Mode (Type-C to A) functionality in Pre and Post OS - Keyboard, Mouse, FlashDisk</t>
        </is>
      </nc>
    </rcc>
    <rcc rId="0" sId="1">
      <nc r="C110" t="inlineStr">
        <is>
          <t>Blocked</t>
        </is>
      </nc>
    </rcc>
    <rcc rId="0" sId="1">
      <nc r="D110" t="inlineStr">
        <is>
          <t>NA:Type C is not applicable for RPL-S S20-Upgrade</t>
        </is>
      </nc>
    </rcc>
    <rcc rId="0" sId="1">
      <nc r="E110" t="inlineStr">
        <is>
          <t>athirarx</t>
        </is>
      </nc>
    </rcc>
    <rcc rId="0" sId="1">
      <nc r="F110" t="inlineStr">
        <is>
          <t>common</t>
        </is>
      </nc>
    </rcc>
    <rcc rId="0" sId="1">
      <nc r="G110" t="inlineStr">
        <is>
          <t>Ingredient</t>
        </is>
      </nc>
    </rcc>
    <rcc rId="0" sId="1">
      <nc r="H110" t="inlineStr">
        <is>
          <t>Automatable</t>
        </is>
      </nc>
    </rcc>
    <rcc rId="0" sId="1">
      <nc r="I110" t="inlineStr">
        <is>
          <t>Intel Confidential</t>
        </is>
      </nc>
    </rcc>
    <rcc rId="0" sId="1">
      <nc r="J110" t="inlineStr">
        <is>
          <t>fw.ifwi.dekelPhy,fw.ifwi.iom,fw.ifwi.nphy,fw.ifwi.pmc,fw.ifwi.sam,fw.ifwi.sphy,fw.ifwi.tbt</t>
        </is>
      </nc>
    </rcc>
    <rcc rId="0" sId="1">
      <nc r="K110">
        <v>15</v>
      </nc>
    </rcc>
    <rcc rId="0" sId="1">
      <nc r="L110">
        <v>10</v>
      </nc>
    </rcc>
    <rcc rId="0" sId="1">
      <nc r="M110" t="inlineStr">
        <is>
          <t>CSS-IVE-131779</t>
        </is>
      </nc>
    </rcc>
    <rcc rId="0" sId="1">
      <nc r="N110" t="inlineStr">
        <is>
          <t>TCSS</t>
        </is>
      </nc>
    </rcc>
    <rcc rId="0" sId="1">
      <nc r="O110"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P110" t="inlineStr">
        <is>
          <t>EC-Lite,TCSS,UEFI,USB-TypeC</t>
        </is>
      </nc>
    </rcc>
    <rcc rId="0" sId="1">
      <nc r="Q110" t="inlineStr">
        <is>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is>
      </nc>
    </rcc>
    <rcc rId="0" sId="1">
      <nc r="R110" t="inlineStr">
        <is>
          <t>CSS-IVE-131779</t>
        </is>
      </nc>
    </rcc>
    <rcc rId="0" sId="1">
      <nc r="S110" t="inlineStr">
        <is>
          <t>Consumer,Corporate_vPro,Slim</t>
        </is>
      </nc>
    </rcc>
    <rcc rId="0" sId="1">
      <nc r="U110" t="inlineStr">
        <is>
          <t>raghav3x</t>
        </is>
      </nc>
    </rcc>
    <rcc rId="0" sId="1">
      <nc r="V110" t="inlineStr">
        <is>
          <t>Hot-Plug USB Pendrive, USB mouse, USB Keyboard connected to Type-C OTG port should be functional in EFI and OS without any issue</t>
        </is>
      </nc>
    </rcc>
    <rcc rId="0" sId="1">
      <nc r="W110" t="inlineStr">
        <is>
          <t>Client-IFWI</t>
        </is>
      </nc>
    </rcc>
    <rcc rId="0" sId="1">
      <nc r="X110" t="inlineStr">
        <is>
          <t>3-medium</t>
        </is>
      </nc>
    </rcc>
    <rcc rId="0" sId="1">
      <nc r="Y110" t="inlineStr">
        <is>
          <t>ifwi.alderlake,ifwi.jasperlake,ifwi.lunarlake,ifwi.meteorlake,ifwi.raptorlake,ifwi.rocketlake</t>
        </is>
      </nc>
    </rcc>
    <rcc rId="0" sId="1">
      <nc r="Z110" t="inlineStr">
        <is>
          <t>ifwi.alderlake,ifwi.jasperlake,ifwi.meteorlake,ifwi.raptorlake,ifwi.rocketlake</t>
        </is>
      </nc>
    </rcc>
    <rcc rId="0" sId="1">
      <nc r="AB110" t="inlineStr">
        <is>
          <t>product</t>
        </is>
      </nc>
    </rcc>
    <rcc rId="0" sId="1">
      <nc r="AC110" t="inlineStr">
        <is>
          <t>open.test_update_phase</t>
        </is>
      </nc>
    </rcc>
    <rcc rId="0" sId="1">
      <nc r="AE110" t="inlineStr">
        <is>
          <t>Low</t>
        </is>
      </nc>
    </rcc>
    <rcc rId="0" sId="1">
      <nc r="AF110" t="inlineStr">
        <is>
          <t>L3 Extended-BAT-FV</t>
        </is>
      </nc>
    </rcc>
    <rcc rId="0" sId="1">
      <nc r="AI110" t="inlineStr">
        <is>
          <t>Functional</t>
        </is>
      </nc>
    </rcc>
    <rcc rId="0" sId="1">
      <nc r="AJ110" t="inlineStr">
        <is>
          <t>iTestSuite,na</t>
        </is>
      </nc>
    </rcc>
    <rcc rId="0" sId="1">
      <nc r="AK110" t="inlineStr">
        <is>
          <t>Intention of the testcase is to verify Type-C Host Mode (Type-C to A) functionality</t>
        </is>
      </nc>
    </rcc>
    <rcc rId="0" sId="1">
      <nc r="AL110" t="inlineStr">
        <is>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RPL-S_3SDC1,RPL-S_2SDC7,MTL_IFWI_CBV_TBT,MTL_IFWI_CBV_EC,MTL_IFWI_CBV_IOM,ADL_N_IFWI_5SGC1,ADL_N_IFWI_IEC_IOM,MTL-P_5SGC1,MTL-P_4SDC1,MTL-P_4SDC2,MTL-P_3SDC3,MTL-P_3SDC4,MTL-P_2SDC5,MTL-P_2SDC6,RPL-S_2SDC8,RPL-P_2SDC5,RPL-P_2SDC6,RPL-Px_4SP2,RPL-Px_2SDC1</t>
        </is>
      </nc>
    </rcc>
  </rrc>
  <rrc rId="137" sId="1" ref="A110:XFD110" action="deleteRow">
    <rfmt sheetId="1" xfDxf="1" sqref="A110:XFD110" start="0" length="0"/>
    <rcc rId="0" sId="1">
      <nc r="A110">
        <f>HYPERLINK("https://hsdes.intel.com/resource/14013186759","14013186759")</f>
      </nc>
    </rcc>
    <rcc rId="0" sId="1">
      <nc r="B110" t="inlineStr">
        <is>
          <t>Verifying concurrent usage of USB 2.0 and 3.0 devices on Type A port and USB 3.0 Device on USB Type C port</t>
        </is>
      </nc>
    </rcc>
    <rcc rId="0" sId="1">
      <nc r="C110" t="inlineStr">
        <is>
          <t>Blocked</t>
        </is>
      </nc>
    </rcc>
    <rcc rId="0" sId="1">
      <nc r="D110" t="inlineStr">
        <is>
          <t>NA:Type C is not applicable for RPL-S S20-Upgrade</t>
        </is>
      </nc>
    </rcc>
    <rcc rId="0" sId="1">
      <nc r="E110" t="inlineStr">
        <is>
          <t>athirarx</t>
        </is>
      </nc>
    </rcc>
    <rcc rId="0" sId="1">
      <nc r="F110" t="inlineStr">
        <is>
          <t>common</t>
        </is>
      </nc>
    </rcc>
    <rcc rId="0" sId="1">
      <nc r="G110" t="inlineStr">
        <is>
          <t>Ingredient</t>
        </is>
      </nc>
    </rcc>
    <rcc rId="0" sId="1">
      <nc r="H110" t="inlineStr">
        <is>
          <t>Automatable</t>
        </is>
      </nc>
    </rcc>
    <rcc rId="0" sId="1">
      <nc r="I110" t="inlineStr">
        <is>
          <t>Intel Confidential</t>
        </is>
      </nc>
    </rcc>
    <rcc rId="0" sId="1">
      <nc r="J110" t="inlineStr">
        <is>
          <t>fw.ifwi.dekelPhy,fw.ifwi.iom,fw.ifwi.nphy,fw.ifwi.pmc,fw.ifwi.sam,fw.ifwi.sphy,fw.ifwi.tbt</t>
        </is>
      </nc>
    </rcc>
    <rcc rId="0" sId="1">
      <nc r="K110">
        <v>25</v>
      </nc>
    </rcc>
    <rcc rId="0" sId="1">
      <nc r="L110">
        <v>20</v>
      </nc>
    </rcc>
    <rcc rId="0" sId="1">
      <nc r="M110" t="inlineStr">
        <is>
          <t>CSS-IVE-131781</t>
        </is>
      </nc>
    </rcc>
    <rcc rId="0" sId="1">
      <nc r="N110" t="inlineStr">
        <is>
          <t>TCSS</t>
        </is>
      </nc>
    </rcc>
    <rcc rId="0" sId="1">
      <nc r="O110" t="inlineStr">
        <is>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P110" t="inlineStr">
        <is>
          <t>S-states,TBT_PD_EC_NA,TCSS,USB/XHCI ports,USB2.0,USB3.0,USB3.1,USB-TypeC</t>
        </is>
      </nc>
    </rcc>
    <rcc rId="0" sId="1">
      <nc r="Q110" t="inlineStr">
        <is>
          <t>BC-RQTBC-13340
BC-RQTBC-13080
 LKF PSS UCIS Coverage: IceLake-UCIS-4265
TGL PSS UCSI Coverage : 2202622659
ADL: 2205445428</t>
        </is>
      </nc>
    </rcc>
    <rcc rId="0" sId="1">
      <nc r="R110" t="inlineStr">
        <is>
          <t>CSS-IVE-131781</t>
        </is>
      </nc>
    </rcc>
    <rcc rId="0" sId="1">
      <nc r="S110" t="inlineStr">
        <is>
          <t>Consumer,Corporate_vPro,Slim</t>
        </is>
      </nc>
    </rcc>
    <rcc rId="0" sId="1">
      <nc r="U110" t="inlineStr">
        <is>
          <t>raghav3x</t>
        </is>
      </nc>
    </rcc>
    <rcc rId="0" sId="1">
      <nc r="V110" t="inlineStr">
        <is>
          <t>Concurrent usage of USB devices on different ports should be functional and system should be stable</t>
        </is>
      </nc>
    </rcc>
    <rcc rId="0" sId="1">
      <nc r="W110" t="inlineStr">
        <is>
          <t>Client-IFWI</t>
        </is>
      </nc>
    </rcc>
    <rcc rId="0" sId="1">
      <nc r="X110" t="inlineStr">
        <is>
          <t>2-high</t>
        </is>
      </nc>
    </rcc>
    <rcc rId="0" sId="1">
      <nc r="Y110" t="inlineStr">
        <is>
          <t>ifwi.alderlake,ifwi.jasperlake,ifwi.lunarlake,ifwi.meteorlake,ifwi.raptorlake,ifwi.rocketlake</t>
        </is>
      </nc>
    </rcc>
    <rcc rId="0" sId="1">
      <nc r="Z110" t="inlineStr">
        <is>
          <t>ifwi.alderlake,ifwi.jasperlake,ifwi.meteorlake,ifwi.raptorlake,ifwi.rocketlake</t>
        </is>
      </nc>
    </rcc>
    <rcc rId="0" sId="1">
      <nc r="AB110" t="inlineStr">
        <is>
          <t>product</t>
        </is>
      </nc>
    </rcc>
    <rcc rId="0" sId="1">
      <nc r="AC110" t="inlineStr">
        <is>
          <t>open.test_update_phase</t>
        </is>
      </nc>
    </rcc>
    <rcc rId="0" sId="1">
      <nc r="AE110" t="inlineStr">
        <is>
          <t>Medium</t>
        </is>
      </nc>
    </rcc>
    <rcc rId="0" sId="1">
      <nc r="AF110" t="inlineStr">
        <is>
          <t>L3 Extended-BAT-FV</t>
        </is>
      </nc>
    </rcc>
    <rcc rId="0" sId="1">
      <nc r="AI110" t="inlineStr">
        <is>
          <t>Functional</t>
        </is>
      </nc>
    </rcc>
    <rcc rId="0" sId="1">
      <nc r="AJ110" t="inlineStr">
        <is>
          <t>na</t>
        </is>
      </nc>
    </rcc>
    <rcc rId="0" sId="1">
      <nc r="AK110" t="inlineStr">
        <is>
          <t>Verify use of USB 2.0,3.0 devices connected to USB Type A Port along with USB 3.0 device connected to USB Type C using USB Type C adaptor</t>
        </is>
      </nc>
    </rcc>
    <rcc rId="0" sId="1">
      <nc r="AL110" t="inlineStr">
        <is>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RPL-S_3SDC1,ADL-M_Sanity_IFWI_New,RPL-S_2SDC7,LNL_M_IFWI_PSS,ADL-P_Sanity_GC1_IFWI_New,ADL-P_Sanity_GC2_IFWI_New,MTL_IFWI_CBV_IOM,ADL_N_IFWI_5SGC1,ADL_N_IFWI_4SDC1,ADL_N_IFWI_3SDC1,ADL_N_IFWI_2SDC1,ADL_N_IFWI_2SDC2,ADL_N_IFWI_2SDC3,MTL-P_5SGC1,MTL-P_4SDC1,MTL-P_4SDC2,MTL-P_3SDC3,MTL-P_3SDC4,MTL-P_2SDC5,MTL-P_2SDC6,RPL-SBGA_2SC2,RPL-SBGA_2SC1,RPL-SBGA_3SC,RPL-SBGA_4SC,RPL-SBGA_5SC,RPL-S_2SDC8,RPL-P_2SDC5,RPL-P_2SDC6,RPL-Px_4SP2,RPL-Px_2SDC1,RPL-SBGA_2SC1,RPL-SBGA_2SC2,RPL-SBGA_3SC-2</t>
        </is>
      </nc>
    </rcc>
  </rrc>
  <rrc rId="138" sId="1" ref="A108:XFD108" action="deleteRow">
    <rfmt sheetId="1" xfDxf="1" sqref="A108:XFD108" start="0" length="0"/>
    <rcc rId="0" sId="1">
      <nc r="A108">
        <f>HYPERLINK("https://hsdes.intel.com/resource/14013186750","14013186750")</f>
      </nc>
    </rcc>
    <rcc rId="0" sId="1">
      <nc r="B108" t="inlineStr">
        <is>
          <t>Verify DP Display Hot-plug functionality over Type-C port after Sx state</t>
        </is>
      </nc>
    </rcc>
    <rcc rId="0" sId="1">
      <nc r="C108" t="inlineStr">
        <is>
          <t>Blocked</t>
        </is>
      </nc>
    </rcc>
    <rcc rId="0" sId="1">
      <nc r="D108" t="inlineStr">
        <is>
          <t>NA:Type C is not applicable for RPL-S S20-Upgrade</t>
        </is>
      </nc>
    </rcc>
    <rcc rId="0" sId="1">
      <nc r="E108" t="inlineStr">
        <is>
          <t>athirarx</t>
        </is>
      </nc>
    </rcc>
    <rcc rId="0" sId="1">
      <nc r="F108" t="inlineStr">
        <is>
          <t>common</t>
        </is>
      </nc>
    </rcc>
    <rcc rId="0" sId="1">
      <nc r="G108" t="inlineStr">
        <is>
          <t>Ingredient</t>
        </is>
      </nc>
    </rcc>
    <rcc rId="0" sId="1">
      <nc r="H108" t="inlineStr">
        <is>
          <t>Automatable</t>
        </is>
      </nc>
    </rcc>
    <rcc rId="0" sId="1">
      <nc r="I108" t="inlineStr">
        <is>
          <t>Intel Confidential</t>
        </is>
      </nc>
    </rcc>
    <rcc rId="0" sId="1">
      <nc r="J108" t="inlineStr">
        <is>
          <t>fw.ifwi.dekelPhy,fw.ifwi.iom,fw.ifwi.nphy,fw.ifwi.pmc,fw.ifwi.sam,fw.ifwi.sphy,fw.ifwi.tbt</t>
        </is>
      </nc>
    </rcc>
    <rcc rId="0" sId="1">
      <nc r="K108">
        <v>50</v>
      </nc>
    </rcc>
    <rcc rId="0" sId="1">
      <nc r="L108">
        <v>35</v>
      </nc>
    </rcc>
    <rcc rId="0" sId="1">
      <nc r="M108" t="inlineStr">
        <is>
          <t>CSS-IVE-131773</t>
        </is>
      </nc>
    </rcc>
    <rcc rId="0" sId="1">
      <nc r="N108" t="inlineStr">
        <is>
          <t>TCSS</t>
        </is>
      </nc>
    </rcc>
    <rcc rId="0" sId="1">
      <nc r="O108" t="inlineStr">
        <is>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P108" t="inlineStr">
        <is>
          <t>Display Panels,EC-Lite,MoS (Modern Standby),S0ix-states,S-states,TBT_PD_EC_NA,TCSS,USB-TypeC</t>
        </is>
      </nc>
    </rcc>
    <rcc rId="0" sId="1">
      <nc r="Q108" t="inlineStr">
        <is>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is>
      </nc>
    </rcc>
    <rcc rId="0" sId="1">
      <nc r="R108" t="inlineStr">
        <is>
          <t>CSS-IVE-131773</t>
        </is>
      </nc>
    </rcc>
    <rcc rId="0" sId="1">
      <nc r="S108" t="inlineStr">
        <is>
          <t>Consumer,Corporate_vPro</t>
        </is>
      </nc>
    </rcc>
    <rcc rId="0" sId="1">
      <nc r="U108" t="inlineStr">
        <is>
          <t>raghav3x</t>
        </is>
      </nc>
    </rcc>
    <rcc rId="0" sId="1">
      <nc r="V108" t="inlineStr">
        <is>
          <t>DP Display Hot-plug functionality over Type-C port after S3, S4, S5, G3, reboot, CMS (Connected Modern Standby) state should work without any issueNote: The resolution set should remain same throughout the testing.</t>
        </is>
      </nc>
    </rcc>
    <rcc rId="0" sId="1">
      <nc r="W108" t="inlineStr">
        <is>
          <t>Client-IFWI</t>
        </is>
      </nc>
    </rcc>
    <rcc rId="0" sId="1">
      <nc r="X108" t="inlineStr">
        <is>
          <t>2-high</t>
        </is>
      </nc>
    </rcc>
    <rcc rId="0" sId="1">
      <nc r="Y108" t="inlineStr">
        <is>
          <t>ifwi.alderlake,ifwi.jasperlake,ifwi.lunarlake,ifwi.meteorlake,ifwi.raptorlake,ifwi.rocketlake</t>
        </is>
      </nc>
    </rcc>
    <rcc rId="0" sId="1">
      <nc r="Z108" t="inlineStr">
        <is>
          <t>ifwi.alderlake,ifwi.jasperlake,ifwi.meteorlake,ifwi.raptorlake,ifwi.rocketlake</t>
        </is>
      </nc>
    </rcc>
    <rcc rId="0" sId="1">
      <nc r="AB108" t="inlineStr">
        <is>
          <t>product</t>
        </is>
      </nc>
    </rcc>
    <rcc rId="0" sId="1">
      <nc r="AC108" t="inlineStr">
        <is>
          <t>open.test_update_phase</t>
        </is>
      </nc>
    </rcc>
    <rcc rId="0" sId="1">
      <nc r="AE108" t="inlineStr">
        <is>
          <t>High</t>
        </is>
      </nc>
    </rcc>
    <rcc rId="0" sId="1">
      <nc r="AF108" t="inlineStr">
        <is>
          <t>L3 Extended-BAT-FV</t>
        </is>
      </nc>
    </rcc>
    <rcc rId="0" sId="1">
      <nc r="AI108" t="inlineStr">
        <is>
          <t>Functional</t>
        </is>
      </nc>
    </rcc>
    <rcc rId="0" sId="1">
      <nc r="AJ108" t="inlineStr">
        <is>
          <t>na</t>
        </is>
      </nc>
    </rcc>
    <rcc rId="0" sId="1">
      <nc r="AK108" t="inlineStr">
        <is>
          <t>This test case to check DP Display Hot-plug functionality over Type-C port after S3, S4, S5, G3, reboot, CMS state</t>
        </is>
      </nc>
    </rcc>
    <rcc rId="0" sId="1">
      <nc r="AL108" t="inlineStr">
        <is>
          <t>KBL_NON_ULT,KBL_EC_NA,APL_EC_NA,EC-FV,EC-TYPEC,EC-SX,ICL-ArchReview-PostSi,TGL_PSS1.0P,UDL2.0_ATMS2.0,LKF_PO_Phase3,LKF_PO_New_P3,EC-PD-NA,OBC-CFL-PCH-XDCI-USBC-USB2_Display_Storage_DP,OBC-TGL-CPU-iTCSS-TCSS-USB2_Display_Storage_DP,OBC-LKF-CPU-TCSS-USBC-USB2_Display_Storage_DP,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RPL-S_4SDC1,RPL_S_MASTER,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4SDC2,RPL-S_3SDC1,RPL-S_2SDC1,RPL-S_2SDC2,RPL-S_2SDC3,RPL-S_2SDC4,RPL-S_2SDC7,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_2SDC8,RPL-SBGA_4SC,RPL-SBGA_2SC1,RPL-SBGA_2SC2,RPL-SBGA_3SC-2,RPL-SBGA_3SC</t>
        </is>
      </nc>
    </rcc>
  </rrc>
  <rrc rId="139" sId="1" ref="A101:XFD101" action="deleteRow">
    <rfmt sheetId="1" xfDxf="1" sqref="A101:XFD101" start="0" length="0"/>
    <rcc rId="0" sId="1">
      <nc r="A101">
        <f>HYPERLINK("https://hsdes.intel.com/resource/14013186632","14013186632")</f>
      </nc>
    </rcc>
    <rcc rId="0" sId="1">
      <nc r="B101" t="inlineStr">
        <is>
          <t>Verify SUT boots from the remote media as defined in RCC through TBT-vPRO Dock</t>
        </is>
      </nc>
    </rcc>
    <rcc rId="0" sId="1">
      <nc r="C101" t="inlineStr">
        <is>
          <t>Blocked</t>
        </is>
      </nc>
    </rcc>
    <rcc rId="0" sId="1">
      <nc r="E101" t="inlineStr">
        <is>
          <t>sumith2x</t>
        </is>
      </nc>
    </rcc>
    <rcc rId="0" sId="1">
      <nc r="F101" t="inlineStr">
        <is>
          <t>common</t>
        </is>
      </nc>
    </rcc>
    <rcc rId="0" sId="1">
      <nc r="G101" t="inlineStr">
        <is>
          <t>Ingredient</t>
        </is>
      </nc>
    </rcc>
    <rcc rId="0" sId="1">
      <nc r="H101" t="inlineStr">
        <is>
          <t>Automatable</t>
        </is>
      </nc>
    </rcc>
    <rcc rId="0" sId="1">
      <nc r="I101" t="inlineStr">
        <is>
          <t>Intel Confidential</t>
        </is>
      </nc>
    </rcc>
    <rcc rId="0" sId="1">
      <nc r="J101" t="inlineStr">
        <is>
          <t>fw.ifwi.csme</t>
        </is>
      </nc>
    </rcc>
    <rcc rId="0" sId="1">
      <nc r="K101">
        <v>15</v>
      </nc>
    </rcc>
    <rcc rId="0" sId="1">
      <nc r="L101">
        <v>15</v>
      </nc>
    </rcc>
    <rcc rId="0" sId="1">
      <nc r="M101" t="inlineStr">
        <is>
          <t>CSS-IVE-131596</t>
        </is>
      </nc>
    </rcc>
    <rcc rId="0" sId="1">
      <nc r="N101" t="inlineStr">
        <is>
          <t>Manageability Support</t>
        </is>
      </nc>
    </rcc>
    <rcc rId="0" sId="1">
      <nc r="O101" t="inlineStr">
        <is>
          <t>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7_SR20_PV,CML_U42_DDR4_HR19_Beta,CML_U42_DDR4_HR19_PV,CML_U42_DDR4_SR20_Beta,CML_U42_LP3_HR19_PV,CML_U42_LP3_SR20_Beta,CML_U42_LP3_SR20_PV,CML_U62_DDR4_HR19_POE,CML_U62_DDR4_SR20_Beta,CML_U62_DDR4_SR20_PV,CML_U62_LP3_SR20_Beta,CML_U62_LP3_SR20_PV,CML_U62_LP4x_SR20_POE,RKL_S61_TGPH_Native_DDR4_RS6_Alpha,RKL_S61_TGPH_Native_DDR4_RS7_PV,RKL_S81_TGPH_Native_DDR4_RS6_Alpha,RKL_S81_TGPH_Native_DDR4_RS7_Beta,RKL_S81_TGPH_Native_DDR4_RS7_PV</t>
        </is>
      </nc>
    </rcc>
    <rcc rId="0" sId="1">
      <nc r="P101" t="inlineStr">
        <is>
          <t>Foxville,MEBx,PCIe LAN,USB2.0</t>
        </is>
      </nc>
    </rcc>
    <rcc rId="0" sId="1">
      <nc r="Q101" t="inlineStr">
        <is>
          <t>BC-RQTBC-8351
ICL: BC-RQTBC-14525
BC-RQTBC-16896 
RKL:2203203034</t>
        </is>
      </nc>
    </rcc>
    <rcc rId="0" sId="1">
      <nc r="R101" t="inlineStr">
        <is>
          <t>CSS-IVE-131596</t>
        </is>
      </nc>
    </rcc>
    <rcc rId="0" sId="1">
      <nc r="S101" t="inlineStr">
        <is>
          <t>Corporate_vPro</t>
        </is>
      </nc>
    </rcc>
    <rcc rId="0" sId="1">
      <nc r="U101" t="inlineStr">
        <is>
          <t>sumith2x</t>
        </is>
      </nc>
    </rcc>
    <rcc rId="0" sId="1">
      <nc r="V101" t="inlineStr">
        <is>
          <t>SUT should boot from the USB given in the RCC console command</t>
        </is>
      </nc>
    </rcc>
    <rcc rId="0" sId="1">
      <nc r="W101" t="inlineStr">
        <is>
          <t>Client-IFWI</t>
        </is>
      </nc>
    </rcc>
    <rcc rId="0" sId="1">
      <nc r="X101" t="inlineStr">
        <is>
          <t>2-high</t>
        </is>
      </nc>
    </rcc>
    <rcc rId="0" sId="1">
      <nc r="Y101" t="inlineStr">
        <is>
          <t>ifwi.alderlake,ifwi.lunarlake,ifwi.meteorlake,ifwi.raptorlake,ifwi.rocketlake</t>
        </is>
      </nc>
    </rcc>
    <rcc rId="0" sId="1">
      <nc r="Z101" t="inlineStr">
        <is>
          <t>ifwi.meteorlake,ifwi.raptorlake</t>
        </is>
      </nc>
    </rcc>
    <rcc rId="0" sId="1">
      <nc r="AB101" t="inlineStr">
        <is>
          <t>product</t>
        </is>
      </nc>
    </rcc>
    <rcc rId="0" sId="1">
      <nc r="AC101" t="inlineStr">
        <is>
          <t>open.test_update_phase</t>
        </is>
      </nc>
    </rcc>
    <rcc rId="0" sId="1">
      <nc r="AE101" t="inlineStr">
        <is>
          <t>Medium</t>
        </is>
      </nc>
    </rcc>
    <rcc rId="0" sId="1">
      <nc r="AF101" t="inlineStr">
        <is>
          <t>L3 Extended-BAT-FV</t>
        </is>
      </nc>
    </rcc>
    <rcc rId="0" sId="1">
      <nc r="AI101" t="inlineStr">
        <is>
          <t>Functional</t>
        </is>
      </nc>
    </rcc>
    <rcc rId="0" sId="1">
      <nc r="AJ101" t="inlineStr">
        <is>
          <t>intel manageability configuration</t>
        </is>
      </nc>
    </rcc>
    <rcc rId="0" sId="1">
      <nc r="AK101" t="inlineStr">
        <is>
          <t>This testcase is to verify SUT should boot from the USB given in the RCC console command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is>
      </nc>
    </rcc>
    <rcc rId="0" sId="1">
      <nc r="AL101" t="inlineStr">
        <is>
          <t>OBC-TGL-PCH-CSME-Manageability-MEBx,MTL_Test_Suite,IFWI_SYNC,IFWI_TEST_SUITEIFWI_COVERAGE_DELTA,RPL_S_MASTER,RPL-S_4SDC1,ADL-M_5SGC1,ADL-M_3SDC1,ADL_SBGA_5GC, ADL_SBGA_3DC4, RPL-S_2SDC3,MTL_IFWI_CBV_TBT,MTL_IFWI_CBV_EC,MTL_IFWI_CBV_CSME</t>
        </is>
      </nc>
    </rcc>
  </rrc>
  <rrc rId="140" sId="1" ref="A101:XFD101" action="deleteRow">
    <rfmt sheetId="1" xfDxf="1" sqref="A101:XFD101" start="0" length="0"/>
    <rcc rId="0" sId="1">
      <nc r="A101">
        <f>HYPERLINK("https://hsdes.intel.com/resource/14013186639","14013186639")</f>
      </nc>
    </rcc>
    <rcc rId="0" sId="1">
      <nc r="B101" t="inlineStr">
        <is>
          <t>Verify Remotely enter and manipulate BIOS Menus with AMT SOL over TBT-vPRO-Dock</t>
        </is>
      </nc>
    </rcc>
    <rcc rId="0" sId="1">
      <nc r="C101" t="inlineStr">
        <is>
          <t>Blocked</t>
        </is>
      </nc>
    </rcc>
    <rcc rId="0" sId="1">
      <nc r="E101" t="inlineStr">
        <is>
          <t>sumith2x</t>
        </is>
      </nc>
    </rcc>
    <rcc rId="0" sId="1">
      <nc r="F101" t="inlineStr">
        <is>
          <t>common</t>
        </is>
      </nc>
    </rcc>
    <rcc rId="0" sId="1">
      <nc r="G101" t="inlineStr">
        <is>
          <t>Ingredient</t>
        </is>
      </nc>
    </rcc>
    <rcc rId="0" sId="1">
      <nc r="H101" t="inlineStr">
        <is>
          <t>Automatable</t>
        </is>
      </nc>
    </rcc>
    <rcc rId="0" sId="1">
      <nc r="I101" t="inlineStr">
        <is>
          <t>Intel Confidential</t>
        </is>
      </nc>
    </rcc>
    <rcc rId="0" sId="1">
      <nc r="J101" t="inlineStr">
        <is>
          <t>fw.ifwi.csme</t>
        </is>
      </nc>
    </rcc>
    <rcc rId="0" sId="1">
      <nc r="K101">
        <v>15</v>
      </nc>
    </rcc>
    <rcc rId="0" sId="1">
      <nc r="L101">
        <v>15</v>
      </nc>
    </rcc>
    <rcc rId="0" sId="1">
      <nc r="M101" t="inlineStr">
        <is>
          <t>CSS-IVE-131602</t>
        </is>
      </nc>
    </rcc>
    <rcc rId="0" sId="1">
      <nc r="N101" t="inlineStr">
        <is>
          <t>Manageability Support</t>
        </is>
      </nc>
    </rcc>
    <rcc rId="0" sId="1">
      <nc r="O101" t="inlineStr">
        <is>
          <t>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7_SR20_PV,CML_U42_DDR4_HR19_Beta,CML_U42_DDR4_HR19_PV,CML_U42_DDR4_SR20_Beta,CML_U42_LP3_HR19_PV,CML_U42_LP3_SR20_Beta,CML_U42_LP3_SR20_PV,CML_U62_DDR4_HR19_POE,CML_U62_DDR4_SR20_Beta,CML_U62_DDR4_SR20_PV,CML_U62_LP3_SR20_Beta,CML_U62_LP3_SR20_PV,CML_U62_LP4x_SR20_POE,RKL_S61_TGPH_Native_DDR4_RS6_Alpha,RKL_S61_TGPH_Native_DDR4_RS7_PV,RKL_S81_TGPH_Native_DDR4_RS6_Alpha,RKL_S81_TGPH_Native_DDR4_RS7_Beta,RKL_S81_TGPH_Native_DDR4_RS7_PV</t>
        </is>
      </nc>
    </rcc>
    <rcc rId="0" sId="1">
      <nc r="P101" t="inlineStr">
        <is>
          <t>Foxville,MEBx,PCIe LAN,USB2.0</t>
        </is>
      </nc>
    </rcc>
    <rcc rId="0" sId="1">
      <nc r="Q101" t="inlineStr">
        <is>
          <t>BC-RQTBC-8351
ICL: BC-RQTBC-14525
RKL:2203203034</t>
        </is>
      </nc>
    </rcc>
    <rcc rId="0" sId="1">
      <nc r="R101" t="inlineStr">
        <is>
          <t>CSS-IVE-131602</t>
        </is>
      </nc>
    </rcc>
    <rcc rId="0" sId="1">
      <nc r="S101" t="inlineStr">
        <is>
          <t>Corporate_vPro</t>
        </is>
      </nc>
    </rcc>
    <rcc rId="0" sId="1">
      <nc r="U101" t="inlineStr">
        <is>
          <t>sumith2x</t>
        </is>
      </nc>
    </rcc>
    <rcc rId="0" sId="1">
      <nc r="V101" t="inlineStr">
        <is>
          <t>Able to enter and manipulate bios options in remote machine SOL</t>
        </is>
      </nc>
    </rcc>
    <rcc rId="0" sId="1">
      <nc r="W101" t="inlineStr">
        <is>
          <t>Client-IFWI</t>
        </is>
      </nc>
    </rcc>
    <rcc rId="0" sId="1">
      <nc r="X101" t="inlineStr">
        <is>
          <t>2-high</t>
        </is>
      </nc>
    </rcc>
    <rcc rId="0" sId="1">
      <nc r="Y101" t="inlineStr">
        <is>
          <t>ifwi.alderlake,ifwi.lunarlake,ifwi.meteorlake,ifwi.raptorlake,ifwi.rocketlake</t>
        </is>
      </nc>
    </rcc>
    <rcc rId="0" sId="1">
      <nc r="Z101" t="inlineStr">
        <is>
          <t>ifwi.meteorlake,ifwi.raptorlake</t>
        </is>
      </nc>
    </rcc>
    <rcc rId="0" sId="1">
      <nc r="AB101" t="inlineStr">
        <is>
          <t>product</t>
        </is>
      </nc>
    </rcc>
    <rcc rId="0" sId="1">
      <nc r="AC101" t="inlineStr">
        <is>
          <t>open.test_update_phase</t>
        </is>
      </nc>
    </rcc>
    <rcc rId="0" sId="1">
      <nc r="AE101" t="inlineStr">
        <is>
          <t>Medium</t>
        </is>
      </nc>
    </rcc>
    <rcc rId="0" sId="1">
      <nc r="AF101" t="inlineStr">
        <is>
          <t>L4 Extended-FV</t>
        </is>
      </nc>
    </rcc>
    <rcc rId="0" sId="1">
      <nc r="AI101" t="inlineStr">
        <is>
          <t>Functional</t>
        </is>
      </nc>
    </rcc>
    <rcc rId="0" sId="1">
      <nc r="AJ101" t="inlineStr">
        <is>
          <t>intel manageability configuration</t>
        </is>
      </nc>
    </rcc>
    <rcc rId="0" sId="1">
      <nc r="AK101" t="inlineStr">
        <is>
          <t>This testcase is to verify system can enter and manipulate bios options in remote machine SOL
Steps:
Connect Storage Redirection Session from Server SUT to Client SUT using IMRGUI Tool in the server
Locate ME Tools/Redirection\RCConsole\C++ and open command prompt in server
Run the command "RemoteControlTyped.exe -s activate -verbose -host SUT-IP -user admin -pass Admin@98"
Run the command "RemoteControlTyped.exe -b iderfloppy -verbose -host SUT-IP -user admin -pass Admin@98"
Run the command "RemoteControlTyped.exe -p busreset -verbose -host -user admin -pass Admin@98"
Verify the Client should boot from the USB </t>
        </is>
      </nc>
    </rcc>
    <rcc rId="0" sId="1">
      <nc r="AL101" t="inlineStr">
        <is>
          <t>OBC-TGL-PCH-CSME-Manageability-MEBx,MTL_Test_Suite,IFWI_TEST_SUITEIFWI_COVERAGE_DELTA,IFWI_SYNC,RPL_S_MASTER,RPL-S_4SDC1,ADL-M_5SGC1,ADL-M_3SDC1,ADL_SBGA_5GC, ADL_SBGA_3DC4, RPL-S_2SDC3,MTL_IFWI_CBV_TBT,MTL_IFWI_CBV_EC,MTL_IFWI_CBV_CSME,RPL-SBGA_5SC</t>
        </is>
      </nc>
    </rcc>
  </rrc>
  <rrc rId="141" sId="1" ref="A101:XFD101" action="deleteRow">
    <rfmt sheetId="1" xfDxf="1" sqref="A101:XFD101" start="0" length="0"/>
    <rcc rId="0" sId="1">
      <nc r="A101">
        <f>HYPERLINK("https://hsdes.intel.com/resource/14013186674","14013186674")</f>
      </nc>
    </rcc>
    <rcc rId="0" sId="1">
      <nc r="B101" t="inlineStr">
        <is>
          <t>Verify AMT KVM session after sx cycles over PCIe LAN card</t>
        </is>
      </nc>
    </rcc>
    <rcc rId="0" sId="1">
      <nc r="C101" t="inlineStr">
        <is>
          <t>Blocked</t>
        </is>
      </nc>
    </rcc>
    <rcc rId="0" sId="1">
      <nc r="E101" t="inlineStr">
        <is>
          <t>sumith2x</t>
        </is>
      </nc>
    </rcc>
    <rcc rId="0" sId="1">
      <nc r="F101" t="inlineStr">
        <is>
          <t>common</t>
        </is>
      </nc>
    </rcc>
    <rcc rId="0" sId="1">
      <nc r="G101" t="inlineStr">
        <is>
          <t>Ingredient</t>
        </is>
      </nc>
    </rcc>
    <rcc rId="0" sId="1">
      <nc r="H101" t="inlineStr">
        <is>
          <t>Automatable</t>
        </is>
      </nc>
    </rcc>
    <rcc rId="0" sId="1">
      <nc r="I101" t="inlineStr">
        <is>
          <t>Intel Confidential</t>
        </is>
      </nc>
    </rcc>
    <rcc rId="0" sId="1">
      <nc r="J101" t="inlineStr">
        <is>
          <t>bios.me,fw.ifwi.csme</t>
        </is>
      </nc>
    </rcc>
    <rcc rId="0" sId="1">
      <nc r="K101">
        <v>28</v>
      </nc>
    </rcc>
    <rcc rId="0" sId="1">
      <nc r="L101">
        <v>20</v>
      </nc>
    </rcc>
    <rcc rId="0" sId="1">
      <nc r="M101" t="inlineStr">
        <is>
          <t>CSS-IVE-131624</t>
        </is>
      </nc>
    </rcc>
    <rcc rId="0" sId="1">
      <nc r="N101" t="inlineStr">
        <is>
          <t>Manageability Support</t>
        </is>
      </nc>
    </rcc>
    <rcc rId="0" sId="1">
      <nc r="O101"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P101" t="inlineStr">
        <is>
          <t>AMT,Foxville,MoS (Modern Standby),TBT</t>
        </is>
      </nc>
    </rcc>
    <rcc rId="0" sId="1">
      <nc r="Q101" t="inlineStr">
        <is>
          <t>TGL: 220692957,220692919,220692918
CML:BC-RQTBC-16896</t>
        </is>
      </nc>
    </rcc>
    <rcc rId="0" sId="1">
      <nc r="R101" t="inlineStr">
        <is>
          <t>CSS-IVE-131624</t>
        </is>
      </nc>
    </rcc>
    <rcc rId="0" sId="1">
      <nc r="S101" t="inlineStr">
        <is>
          <t>Corporate_vPro</t>
        </is>
      </nc>
    </rcc>
    <rcc rId="0" sId="1">
      <nc r="U101" t="inlineStr">
        <is>
          <t>sumith2x</t>
        </is>
      </nc>
    </rcc>
    <rcc rId="0" sId="1">
      <nc r="V101" t="inlineStr">
        <is>
          <t>Platform BIOS should support the use PCIe LAN card and Server should be able to establish KVM session with the SUT without errors/exceptions  after sx cycles</t>
        </is>
      </nc>
    </rcc>
    <rcc rId="0" sId="1">
      <nc r="W101" t="inlineStr">
        <is>
          <t>Client-IFWI</t>
        </is>
      </nc>
    </rcc>
    <rcc rId="0" sId="1">
      <nc r="X101" t="inlineStr">
        <is>
          <t>3-medium</t>
        </is>
      </nc>
    </rcc>
    <rcc rId="0" sId="1">
      <nc r="Y101" t="inlineStr">
        <is>
          <t>bios.alderlake,bios.arrowlake,bios.raptorlake,ifwi.alderlake,ifwi.lunarlake,ifwi.meteorlake,ifwi.raptorlake,ifwi.rocketlake</t>
        </is>
      </nc>
    </rcc>
    <rcc rId="0" sId="1">
      <nc r="Z101" t="inlineStr">
        <is>
          <t>bios.raptorlake,ifwi.alderlake,ifwi.meteorlake,ifwi.raptorlake,ifwi.rocketlake</t>
        </is>
      </nc>
    </rcc>
    <rcc rId="0" sId="1">
      <nc r="AB101" t="inlineStr">
        <is>
          <t>product</t>
        </is>
      </nc>
    </rcc>
    <rcc rId="0" sId="1">
      <nc r="AC101" t="inlineStr">
        <is>
          <t>open.test_update_phase</t>
        </is>
      </nc>
    </rcc>
    <rcc rId="0" sId="1">
      <nc r="AE101" t="inlineStr">
        <is>
          <t>Medium</t>
        </is>
      </nc>
    </rcc>
    <rcc rId="0" sId="1">
      <nc r="AF101" t="inlineStr">
        <is>
          <t>L3 Extended-BAT-FV</t>
        </is>
      </nc>
    </rcc>
    <rcc rId="0" sId="1">
      <nc r="AI101" t="inlineStr">
        <is>
          <t>Functional</t>
        </is>
      </nc>
    </rcc>
    <rcc rId="0" sId="1">
      <nc r="AJ101" t="inlineStr">
        <is>
          <t>intel manageability configuration</t>
        </is>
      </nc>
    </rcc>
    <rcc rId="0" sId="1">
      <nc r="AK101" t="inlineStr">
        <is>
          <t>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is>
      </nc>
    </rcc>
    <rcc rId="0" sId="1">
      <nc r="AL101" t="inlineStr">
        <is>
          <t>CML_Delta_From_WHL,IFWI_TEST_SUITE,ADL/RKL/JSL,RKL-S X2_(CML-S+CMP-H)_S102,RKL-S X2_(CML-S+CMP-H)_S62,MTL_Test_Suite,IFWI_SYNC,IFWI_COVERAGE_DELTA,RPLSGC1,RPLSGC2,ADLMLP4x,ADL-P_5SGC1,RPL_S_MASTER,ADL-M_3SDC1,RPL-S_4SDC1,RPL-S_2SDC3, RPL-S_2SDC3,ADL-S_ 5SGC_1DPC,MTL_IFWI_CBV_PMC,MTL_IFWI_CBV_CSME,MTL_IFWI_CBV_GBe,RPL-P_3SDC2,RPL-P_2SDC4</t>
        </is>
      </nc>
    </rcc>
  </rrc>
  <rrc rId="142" sId="1" ref="A101:XFD101" action="deleteRow">
    <rfmt sheetId="1" xfDxf="1" sqref="A101:XFD101" start="0" length="0"/>
    <rcc rId="0" sId="1">
      <nc r="A101">
        <f>HYPERLINK("https://hsdes.intel.com/resource/14013186676","14013186676")</f>
      </nc>
    </rcc>
    <rcc rId="0" sId="1">
      <nc r="B101" t="inlineStr">
        <is>
          <t>Verify AMT storage redirection after sx cycles should support for PCIe LAN card</t>
        </is>
      </nc>
    </rcc>
    <rcc rId="0" sId="1">
      <nc r="C101" t="inlineStr">
        <is>
          <t>Blocked</t>
        </is>
      </nc>
    </rcc>
    <rcc rId="0" sId="1">
      <nc r="E101" t="inlineStr">
        <is>
          <t>sumith2x</t>
        </is>
      </nc>
    </rcc>
    <rcc rId="0" sId="1">
      <nc r="F101" t="inlineStr">
        <is>
          <t>common</t>
        </is>
      </nc>
    </rcc>
    <rcc rId="0" sId="1">
      <nc r="G101" t="inlineStr">
        <is>
          <t>Ingredient</t>
        </is>
      </nc>
    </rcc>
    <rcc rId="0" sId="1">
      <nc r="H101" t="inlineStr">
        <is>
          <t>Automatable</t>
        </is>
      </nc>
    </rcc>
    <rcc rId="0" sId="1">
      <nc r="I101" t="inlineStr">
        <is>
          <t>Intel Confidential</t>
        </is>
      </nc>
    </rcc>
    <rcc rId="0" sId="1">
      <nc r="J101" t="inlineStr">
        <is>
          <t>bios.me,fw.ifwi.csme</t>
        </is>
      </nc>
    </rcc>
    <rcc rId="0" sId="1">
      <nc r="K101">
        <v>6</v>
      </nc>
    </rcc>
    <rcc rId="0" sId="1">
      <nc r="L101">
        <v>4</v>
      </nc>
    </rcc>
    <rcc rId="0" sId="1">
      <nc r="M101" t="inlineStr">
        <is>
          <t>CSS-IVE-131626</t>
        </is>
      </nc>
    </rcc>
    <rcc rId="0" sId="1">
      <nc r="N101" t="inlineStr">
        <is>
          <t>Manageability Support</t>
        </is>
      </nc>
    </rcc>
    <rcc rId="0" sId="1">
      <nc r="O101"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P101" t="inlineStr">
        <is>
          <t>AMT,Foxville</t>
        </is>
      </nc>
    </rcc>
    <rcc rId="0" sId="1">
      <nc r="Q101" t="inlineStr">
        <is>
          <t>Intel  CSME 14.0 FW Support - Delta</t>
        </is>
      </nc>
    </rcc>
    <rcc rId="0" sId="1">
      <nc r="R101" t="inlineStr">
        <is>
          <t>CSS-IVE-131626</t>
        </is>
      </nc>
    </rcc>
    <rcc rId="0" sId="1">
      <nc r="S101" t="inlineStr">
        <is>
          <t>Corporate_vPro</t>
        </is>
      </nc>
    </rcc>
    <rcc rId="0" sId="1">
      <nc r="U101" t="inlineStr">
        <is>
          <t>sumith2x</t>
        </is>
      </nc>
    </rcc>
    <rcc rId="0" sId="1">
      <nc r="V101" t="inlineStr">
        <is>
          <t>Platform BIOS should support the PCIe LAN card and Server should be able to establish Storage Redirection session with the SUT without errors/exceptions after sx cycles</t>
        </is>
      </nc>
    </rcc>
    <rcc rId="0" sId="1">
      <nc r="W101" t="inlineStr">
        <is>
          <t>Client-IFWI</t>
        </is>
      </nc>
    </rcc>
    <rcc rId="0" sId="1">
      <nc r="X101" t="inlineStr">
        <is>
          <t>3-medium</t>
        </is>
      </nc>
    </rcc>
    <rcc rId="0" sId="1">
      <nc r="Y101" t="inlineStr">
        <is>
          <t>bios.alderlake,bios.arrowlake,bios.raptorlake,ifwi.alderlake,ifwi.lunarlake,ifwi.meteorlake,ifwi.raptorlake,ifwi.rocketlake</t>
        </is>
      </nc>
    </rcc>
    <rcc rId="0" sId="1">
      <nc r="Z101" t="inlineStr">
        <is>
          <t>bios.raptorlake,ifwi.alderlake,ifwi.meteorlake,ifwi.raptorlake,ifwi.rocketlake</t>
        </is>
      </nc>
    </rcc>
    <rcc rId="0" sId="1">
      <nc r="AB101" t="inlineStr">
        <is>
          <t>product</t>
        </is>
      </nc>
    </rcc>
    <rcc rId="0" sId="1">
      <nc r="AC101" t="inlineStr">
        <is>
          <t>open.test_update_phase</t>
        </is>
      </nc>
    </rcc>
    <rcc rId="0" sId="1">
      <nc r="AE101" t="inlineStr">
        <is>
          <t>Low</t>
        </is>
      </nc>
    </rcc>
    <rcc rId="0" sId="1">
      <nc r="AF101" t="inlineStr">
        <is>
          <t>L3 Extended-BAT-FV</t>
        </is>
      </nc>
    </rcc>
    <rcc rId="0" sId="1">
      <nc r="AI101" t="inlineStr">
        <is>
          <t>Functional</t>
        </is>
      </nc>
    </rcc>
    <rcc rId="0" sId="1">
      <nc r="AJ101" t="inlineStr">
        <is>
          <t>intel manageability configuration</t>
        </is>
      </nc>
    </rcc>
    <rcc rId="0" sId="1">
      <nc r="AK101" t="inlineStr">
        <is>
          <t>This test will verfiy that the Active Management Technology (AMT) storage redirection is accessible  after  sx cycles support the PCIe LAN card
 </t>
        </is>
      </nc>
    </rcc>
    <rcc rId="0" sId="1">
      <nc r="AL101" t="inlineStr">
        <is>
          <t>IFWI_TEST_SUITE,ADL/RKL/JSL,RKL-S X2_(CML-S+CMP-H)_S102,RKL-S X2_(CML-S+CMP-H)_S62,MTL_Test_Suite,IFWI_SYNC,IFWI_COVERAGE_DELTA,RPLSGC1,RPLSGC2,ADLMLP4x,ADL-P_5SGC1,RPL_S_MASTER,ADL-M_3SDC1,RPL-S_4SDC1, RPL-S_2SDC3, RPL-S_2SDC3,ADL-S_ 5SGC_1DPC,MTL_IFWI_CBV_PMC,MTL_IFWI_CBV_CSME,MTL_IFWI_CBV_GBe,RPL-P_3SDC2,RPL-P_2SDC4</t>
        </is>
      </nc>
    </rcc>
  </rrc>
  <rrc rId="143" sId="1" ref="A85:XFD85" action="deleteRow">
    <rfmt sheetId="1" xfDxf="1" sqref="A85:XFD85" start="0" length="0"/>
    <rcc rId="0" sId="1">
      <nc r="A85">
        <f>HYPERLINK("https://hsdes.intel.com/resource/14013186273","14013186273")</f>
      </nc>
    </rcc>
    <rcc rId="0" sId="1">
      <nc r="B85" t="inlineStr">
        <is>
          <t>[FFU] Verify platform support OS FFU (Full Flash update) update using FFU tool</t>
        </is>
      </nc>
    </rcc>
    <rcc rId="0" sId="1">
      <nc r="C85" t="inlineStr">
        <is>
          <t>Blocked</t>
        </is>
      </nc>
    </rcc>
    <rcc rId="0" sId="1">
      <nc r="E85" t="inlineStr">
        <is>
          <t>girishax</t>
        </is>
      </nc>
    </rcc>
    <rcc rId="0" sId="1">
      <nc r="F85" t="inlineStr">
        <is>
          <t>common</t>
        </is>
      </nc>
    </rcc>
    <rcc rId="0" sId="1">
      <nc r="G85" t="inlineStr">
        <is>
          <t>Ingredient</t>
        </is>
      </nc>
    </rcc>
    <rcc rId="0" sId="1">
      <nc r="H85" t="inlineStr">
        <is>
          <t>Automatable</t>
        </is>
      </nc>
    </rcc>
    <rcc rId="0" sId="1">
      <nc r="I85" t="inlineStr">
        <is>
          <t>Intel Confidential</t>
        </is>
      </nc>
    </rcc>
    <rcc rId="0" sId="1">
      <nc r="J85" t="inlineStr">
        <is>
          <t>fw.ifwi.bios</t>
        </is>
      </nc>
    </rcc>
    <rcc rId="0" sId="1">
      <nc r="K85">
        <v>15</v>
      </nc>
    </rcc>
    <rcc rId="0" sId="1">
      <nc r="L85">
        <v>7</v>
      </nc>
    </rcc>
    <rcc rId="0" sId="1">
      <nc r="M85" t="inlineStr">
        <is>
          <t>CSS-IVE-131074</t>
        </is>
      </nc>
    </rcc>
    <rcc rId="0" sId="1">
      <nc r="N85" t="inlineStr">
        <is>
          <t>System Firmware Builds and bringup</t>
        </is>
      </nc>
    </rcc>
    <rcc rId="0" sId="1">
      <nc r="O8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P85" t="inlineStr">
        <is>
          <t>Bootloader</t>
        </is>
      </nc>
    </rcc>
    <rcc rId="0" sId="1">
      <nc r="Q85" t="inlineStr">
        <is>
          <t>BC-RQTBC-2820
BC-RQTBC-10400
IceLake-UCIS-1549
IceLake-UCIS-930
4_335-UCIS-2645
BC-RQTBCLF-19 
BC-RQTBCLF-642
4_335-UCIS-1498</t>
        </is>
      </nc>
    </rcc>
    <rcc rId="0" sId="1">
      <nc r="R85" t="inlineStr">
        <is>
          <t>CSS-IVE-131074</t>
        </is>
      </nc>
    </rcc>
    <rcc rId="0" sId="1">
      <nc r="S85" t="inlineStr">
        <is>
          <t>Consumer,Corporate_vPro,Slim</t>
        </is>
      </nc>
    </rcc>
    <rcc rId="0" sId="1">
      <nc r="U85" t="inlineStr">
        <is>
          <t>chassanx</t>
        </is>
      </nc>
    </rcc>
    <rcc rId="0" sId="1">
      <nc r="V85" t="inlineStr">
        <is>
          <t>Proper flashing of FFU image on SUT using FFU tool, system should boot to OS without any issue after flashing FFU image</t>
        </is>
      </nc>
    </rcc>
    <rcc rId="0" sId="1">
      <nc r="W85" t="inlineStr">
        <is>
          <t>Client-IFWI</t>
        </is>
      </nc>
    </rcc>
    <rcc rId="0" sId="1">
      <nc r="X85" t="inlineStr">
        <is>
          <t>1-showstopper</t>
        </is>
      </nc>
    </rcc>
    <rcc rId="0" sId="1">
      <nc r="Y85" t="inlineStr">
        <is>
          <t>ifwi.alderlake,ifwi.jasperlake,ifwi.lunarlake,ifwi.meteorlake,ifwi.raptorlake,ifwi.rocketlake</t>
        </is>
      </nc>
    </rcc>
    <rcc rId="0" sId="1">
      <nc r="Z85" t="inlineStr">
        <is>
          <t>ifwi.alderlake,ifwi.jasperlake,ifwi.meteorlake,ifwi.raptorlake,ifwi.rocketlake</t>
        </is>
      </nc>
    </rcc>
    <rcc rId="0" sId="1">
      <nc r="AB85" t="inlineStr">
        <is>
          <t>product</t>
        </is>
      </nc>
    </rcc>
    <rcc rId="0" sId="1">
      <nc r="AC85" t="inlineStr">
        <is>
          <t>open.test_update_phase</t>
        </is>
      </nc>
    </rcc>
    <rcc rId="0" sId="1">
      <nc r="AE85" t="inlineStr">
        <is>
          <t>Low</t>
        </is>
      </nc>
    </rcc>
    <rcc rId="0" sId="1">
      <nc r="AF85" t="inlineStr">
        <is>
          <t>L3 Extended-BAT-FV</t>
        </is>
      </nc>
    </rcc>
    <rcc rId="0" sId="1">
      <nc r="AI85" t="inlineStr">
        <is>
          <t>Functional</t>
        </is>
      </nc>
    </rcc>
    <rcc rId="0" sId="1">
      <nc r="AJ85" t="inlineStr">
        <is>
          <t>na</t>
        </is>
      </nc>
    </rcc>
    <rcc rId="0" sId="1">
      <nc r="AK85" t="inlineStr">
        <is>
          <t>Verification of Bios support for Microsoft FFU tool functionality
FFU is a tool to support OS flashing . Flashing is Over USB communication by putting SUT into Device mode (XDCI).</t>
        </is>
      </nc>
    </rcc>
    <rcc rId="0" sId="1">
      <nc r="AL85" t="inlineStr">
        <is>
          <t>ICL-ArchReview-PostSi,KBL_R_Y22_RS4,UDL2.0_ATMS2.0,AML_5W_NA,OBC-CNL-PCH-SystemFlash-FFU,OBC-CFL-PCH-SystemFlash-FFU,OBC-LKF-PCH-SystemFlash-FFU,OBC-TGL-PCH-SystemFlash-FFU,TGL_BIOS_PO_P3,TGL_IFWI_PO_P3,rkl_cml_s62,ADL/RKL/JSL,IFWI_TEST_SUITE,RPL-P_5SGC1,RPL-P_4SDC1,RPL-P_2SDC3,RPL-P_3SDC2,RPL-P_5SGC2,ADL_Arch_Phase 2,MTL_Test_Suite,IFWI_SYNC,RPL-S_5SGC1,RPL-S_2SDC3,RPL-S_2SDC2,RPL-S_2SDC7,RPL-S_2SDC1,RPL-S_3SDC1,RPL-S_4SDC1,RPL-S_3SDC2,MTL_PSS_1.0,RPLSGC1,RPLSGC2,IFWI_Coverage_Delta,ADLMLP4x,RPL-Px_5SGC1,RPL-Px_3SDC1,RPL-S_ 5SGC1,RPL-S_4SDC1,RPL-S_3SDC2,RPL-S_4SDC2,RPL-S_3SDC1,RPL-S_2SDC1,RPL-S_2SDC2,RPL-S_2SDC7,RPL-S_2SDC3,RPL-S_2SDC4,MTL_IFWI_PSS_BLOCK,LNL_M_IFWI_PSS,MTL_IFWI_CBV_BIOS,RPL_Px_PO_New_P2</t>
        </is>
      </nc>
    </rcc>
  </rrc>
  <rrc rId="144" sId="1" ref="A85:XFD85" action="deleteRow">
    <rfmt sheetId="1" xfDxf="1" sqref="A85:XFD85" start="0" length="0"/>
    <rcc rId="0" sId="1">
      <nc r="A85">
        <f>HYPERLINK("https://hsdes.intel.com/resource/14013186297","14013186297")</f>
      </nc>
    </rcc>
    <rcc rId="0" sId="1">
      <nc r="B85" t="inlineStr">
        <is>
          <t>Verify Type-C multi port functionality - Provider, Display and USB</t>
        </is>
      </nc>
    </rcc>
    <rcc rId="0" sId="1">
      <nc r="C85" t="inlineStr">
        <is>
          <t>Blocked</t>
        </is>
      </nc>
    </rcc>
    <rcc rId="0" sId="1">
      <nc r="D85" t="inlineStr">
        <is>
          <t>NA:Type C is not applicable for RPL-S S20-Upgrade</t>
        </is>
      </nc>
    </rcc>
    <rcc rId="0" sId="1">
      <nc r="E85" t="inlineStr">
        <is>
          <t>athirarx</t>
        </is>
      </nc>
    </rcc>
    <rcc rId="0" sId="1">
      <nc r="F85" t="inlineStr">
        <is>
          <t>common,emulation.ip,silicon,simulation.ip</t>
        </is>
      </nc>
    </rcc>
    <rcc rId="0" sId="1">
      <nc r="G85" t="inlineStr">
        <is>
          <t>Ingredient</t>
        </is>
      </nc>
    </rcc>
    <rcc rId="0" sId="1">
      <nc r="H85" t="inlineStr">
        <is>
          <t>Automatable</t>
        </is>
      </nc>
    </rcc>
    <rcc rId="0" sId="1">
      <nc r="I85" t="inlineStr">
        <is>
          <t>Intel Confidential</t>
        </is>
      </nc>
    </rcc>
    <rcc rId="0" sId="1">
      <nc r="J85" t="inlineStr">
        <is>
          <t>bios.platform,bios.sa,fw.ifwi.dekelPhy,fw.ifwi.iom,fw.ifwi.nphy,fw.ifwi.pmc,fw.ifwi.sam,fw.ifwi.sphy,fw.ifwi.tbt</t>
        </is>
      </nc>
    </rcc>
    <rcc rId="0" sId="1">
      <nc r="K85">
        <v>20</v>
      </nc>
    </rcc>
    <rcc rId="0" sId="1">
      <nc r="L85">
        <v>15</v>
      </nc>
    </rcc>
    <rcc rId="0" sId="1">
      <nc r="M85" t="inlineStr">
        <is>
          <t>CSS-IVE-131088</t>
        </is>
      </nc>
    </rcc>
    <rcc rId="0" sId="1">
      <nc r="N85" t="inlineStr">
        <is>
          <t>TCSS</t>
        </is>
      </nc>
    </rcc>
    <rcc rId="0" sId="1">
      <nc r="O85" t="inlineStr">
        <is>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P85" t="inlineStr">
        <is>
          <t>Display Panels,TBT_PD_EC_NA,TCSS,USB3.0,USB-TypeC</t>
        </is>
      </nc>
    </rcc>
    <rcc rId="0" sId="1">
      <nc r="Q85" t="inlineStr">
        <is>
          <t>USB Type_C Use Case Strategy_v0.6
CNL Type-C Test Strategy_document
BC-RQTBC-14618
BC-RQTBC-15628
TGL PSS UCIS Coverage: IceLake-UCIS-4269
CML PRD Coverage: BC-RQTBC-14618
RKL Coverage ID :2203201383,2203202518,2203203016,2203202802,2203202480</t>
        </is>
      </nc>
    </rcc>
    <rcc rId="0" sId="1">
      <nc r="R85" t="inlineStr">
        <is>
          <t>CSS-IVE-131088</t>
        </is>
      </nc>
    </rcc>
    <rcc rId="0" sId="1">
      <nc r="S85" t="inlineStr">
        <is>
          <t>Consumer,Corporate_vPro,Slim</t>
        </is>
      </nc>
    </rcc>
    <rcc rId="0" sId="1">
      <nc r="U85" t="inlineStr">
        <is>
          <t>raghav3x</t>
        </is>
      </nc>
    </rcc>
    <rcc rId="0" sId="1">
      <nc r="V85" t="inlineStr">
        <is>
          <t>SUT should provide charge over Type-C and Simultaneously USB and Display functionality over another Type-C port should function without any issue</t>
        </is>
      </nc>
    </rcc>
    <rcc rId="0" sId="1">
      <nc r="W85" t="inlineStr">
        <is>
          <t>Client-IFWI</t>
        </is>
      </nc>
    </rcc>
    <rcc rId="0" sId="1">
      <nc r="X85" t="inlineStr">
        <is>
          <t>2-high</t>
        </is>
      </nc>
    </rcc>
    <rcc rId="0" sId="1">
      <nc r="Y85" t="inlineStr">
        <is>
          <t>bios.arrowlake,bios.lunarlake,bios.meteorlake,ifwi.alderlake,ifwi.lunarlake,ifwi.meteorlake,ifwi.raptorlake,ifwi.rocketlake</t>
        </is>
      </nc>
    </rcc>
    <rcc rId="0" sId="1">
      <nc r="Z85" t="inlineStr">
        <is>
          <t>bios.arrowlake,bios.lunarlake,bios.meteorlake,ifwi.alderlake,ifwi.meteorlake,ifwi.raptorlake,ifwi.rocketlake</t>
        </is>
      </nc>
    </rcc>
    <rcc rId="0" sId="1">
      <nc r="AB85" t="inlineStr">
        <is>
          <t>product</t>
        </is>
      </nc>
    </rcc>
    <rcc rId="0" sId="1">
      <nc r="AC85" t="inlineStr">
        <is>
          <t>complete.ready_for_production</t>
        </is>
      </nc>
    </rcc>
    <rcc rId="0" sId="1">
      <nc r="AE85" t="inlineStr">
        <is>
          <t>Medium</t>
        </is>
      </nc>
    </rcc>
    <rcc rId="0" sId="1">
      <nc r="AF85" t="inlineStr">
        <is>
          <t>L3 Extended-BAT-FV</t>
        </is>
      </nc>
    </rcc>
    <rcc rId="0" sId="1">
      <nc r="AI85" t="inlineStr">
        <is>
          <t>Functional</t>
        </is>
      </nc>
    </rcc>
    <rcc rId="0" sId="1">
      <nc r="AJ85" t="inlineStr">
        <is>
          <t>na</t>
        </is>
      </nc>
    </rcc>
    <rcc rId="0" sId="1">
      <nc r="AK85" t="inlineStr">
        <is>
          <t>This test is to Verify Type-C multi port functionality - Provider, Display and USB</t>
        </is>
      </nc>
    </rcc>
    <rcc rId="0" sId="1">
      <nc r="AL85" t="inlineStr">
        <is>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S_4SD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RPL-S_4SDC2,RPL-S_3SDC1,RPL-S_2SDC1,RPL-S_2SDC2,RPL-S_2SDC3,MTL_IFWI_PSS_BLOCK,RPL-S_4SDC2,RPL-S_2SDC4,RPL-S_2SDC7,MTL_IFWI_CBV_TBT,MTL_IFWI_CBV_EC,MTL_IFWI_CBV_IOM,MTL-P_5SGC1,MTL-P_4SDC1,MTL-P_4SDC2,MTL-P_3SDC3,MTL-P_3SDC4,MTL-P_2SDC5,MTL-P_2SDC6,RPL-S_2SDC8,RPL-P_2SDC5,RPL-P_2SDC6,RPL-Px_4SP2,RPL-Px_2SDC1</t>
        </is>
      </nc>
    </rcc>
  </rrc>
  <rrc rId="145" sId="1" ref="A81:XFD81" action="deleteRow">
    <rfmt sheetId="1" xfDxf="1" sqref="A81:XFD81" start="0" length="0"/>
    <rcc rId="0" sId="1">
      <nc r="A81">
        <f>HYPERLINK("https://hsdes.intel.com/resource/14013185693","14013185693")</f>
      </nc>
    </rcc>
    <rcc rId="0" sId="1">
      <nc r="B81" t="inlineStr">
        <is>
          <t>Verify Coexistence Support of CNVi Wi-Fi and Bluetooth functionality in OS after DS4, DS5 cycles</t>
        </is>
      </nc>
    </rcc>
    <rcc rId="0" sId="1">
      <nc r="C81" t="inlineStr">
        <is>
          <t>Blocked</t>
        </is>
      </nc>
    </rcc>
    <rcc rId="0" sId="1">
      <nc r="D81" t="inlineStr">
        <is>
          <t>NA:DC is not applicable for RPL-S S20 Upgrade</t>
        </is>
      </nc>
    </rcc>
    <rcc rId="0" sId="1">
      <nc r="E81" t="inlineStr">
        <is>
          <t>chassanx</t>
        </is>
      </nc>
    </rcc>
    <rcc rId="0" sId="1">
      <nc r="F81" t="inlineStr">
        <is>
          <t>common</t>
        </is>
      </nc>
    </rcc>
    <rcc rId="0" sId="1">
      <nc r="G81" t="inlineStr">
        <is>
          <t>Ingredient</t>
        </is>
      </nc>
    </rcc>
    <rcc rId="0" sId="1">
      <nc r="H81" t="inlineStr">
        <is>
          <t>Automatable</t>
        </is>
      </nc>
    </rcc>
    <rcc rId="0" sId="1">
      <nc r="I81" t="inlineStr">
        <is>
          <t>Intel Confidential</t>
        </is>
      </nc>
    </rcc>
    <rcc rId="0" sId="1">
      <nc r="J81" t="inlineStr">
        <is>
          <t>bios.pch,fw.ifwi.pchc</t>
        </is>
      </nc>
    </rcc>
    <rcc rId="0" sId="1">
      <nc r="K81">
        <v>8</v>
      </nc>
    </rcc>
    <rcc rId="0" sId="1">
      <nc r="L81">
        <v>5</v>
      </nc>
    </rcc>
    <rcc rId="0" sId="1">
      <nc r="M81" t="inlineStr">
        <is>
          <t>CSS-IVE-95488</t>
        </is>
      </nc>
    </rcc>
    <rcc rId="0" sId="1">
      <nc r="N81" t="inlineStr">
        <is>
          <t>Networking and Connectivity</t>
        </is>
      </nc>
    </rcc>
    <rcc rId="0" sId="1">
      <nc r="O81" t="inlineStr">
        <is>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is>
      </nc>
    </rcc>
    <rcc rId="0" sId="1">
      <nc r="P81" t="inlineStr">
        <is>
          <t>CNVi</t>
        </is>
      </nc>
    </rcc>
    <rcc rId="0" sId="1">
      <nc r="Q81" t="inlineStr">
        <is>
          <t>TGL: 1209949499
BC-RQTBCTL-651
BC-RQTBC-13414
BC-RQTBC-13856
BC-RQTBC-12333
BC-RQTBCTL-478
JSL: BC-RQTBC-16463
RKL: 2203202994
JSLP: 2203202994
ADL:2203201716</t>
        </is>
      </nc>
    </rcc>
    <rcc rId="0" sId="1">
      <nc r="R81" t="inlineStr">
        <is>
          <t>CSS-IVE-95488</t>
        </is>
      </nc>
    </rcc>
    <rcc rId="0" sId="1">
      <nc r="S81" t="inlineStr">
        <is>
          <t>Consumer,Corporate_vPro,Slim</t>
        </is>
      </nc>
    </rcc>
    <rcc rId="0" sId="1">
      <nc r="U81" t="inlineStr">
        <is>
          <t>vhebbarx</t>
        </is>
      </nc>
    </rcc>
    <rcc rId="0" sId="1">
      <nc r="V81" t="inlineStr">
        <is>
          <t>Concurrent Support of CNVi WiFi and Bluetooth functionality in OS after DS4, DS5 cycles should be successful </t>
        </is>
      </nc>
    </rcc>
    <rcc rId="0" sId="1">
      <nc r="W81" t="inlineStr">
        <is>
          <t>Client-BIOS</t>
        </is>
      </nc>
    </rcc>
    <rcc rId="0" sId="1">
      <nc r="X81" t="inlineStr">
        <is>
          <t>1-showstopper</t>
        </is>
      </nc>
    </rcc>
    <rcc rId="0" sId="1">
      <nc r="Y81" t="inlineStr">
        <is>
          <t>bios.alderlake,bios.arrowlake,bios.cannonlake,bios.coffeelake,bios.cometlake,bios.icelake-client,bios.jasperlake,bios.lunarlake,bios.meteorlake,bios.rocketlake,bios.tigerlake,bios.whiskeylake,ifwi.cannonlake,ifwi.coffeelake,ifwi.cometlake,ifwi.icelake,ifwi.lunarlake,ifwi.meteorlake,ifwi.raptorlake,ifwi.tigerlake,ifwi.whiskeylake</t>
        </is>
      </nc>
    </rcc>
    <rcc rId="0" sId="1">
      <nc r="Z81" t="inlineStr">
        <is>
          <t>bios.alderlake,bios.cannonlake,bios.coffeelake,bios.cometlake,bios.icelake-client,bios.jasperlake,bios.rocketlake,bios.tigerlake,bios.whiskeylake,ifwi.cannonlake,ifwi.coffeelake,ifwi.cometlake,ifwi.icelake,ifwi.meteorlake,ifwi.raptorlake,ifwi.tigerlake,ifwi.whiskeylake</t>
        </is>
      </nc>
    </rcc>
    <rcc rId="0" sId="1">
      <nc r="AB81" t="inlineStr">
        <is>
          <t>product</t>
        </is>
      </nc>
    </rcc>
    <rcc rId="0" sId="1">
      <nc r="AC81" t="inlineStr">
        <is>
          <t>open.test_update_phase</t>
        </is>
      </nc>
    </rcc>
    <rcc rId="0" sId="1">
      <nc r="AE81" t="inlineStr">
        <is>
          <t>Low</t>
        </is>
      </nc>
    </rcc>
    <rcc rId="0" sId="1">
      <nc r="AF81" t="inlineStr">
        <is>
          <t>L3 Extended-BAT-FV</t>
        </is>
      </nc>
    </rcc>
    <rcc rId="0" sId="1">
      <nc r="AI81" t="inlineStr">
        <is>
          <t>Functional</t>
        </is>
      </nc>
    </rcc>
    <rcc rId="0" sId="1">
      <nc r="AJ81" t="inlineStr">
        <is>
          <t>na</t>
        </is>
      </nc>
    </rcc>
    <rcc rId="0" sId="1">
      <nc r="AK81" t="inlineStr">
        <is>
          <t>This TC to Verify Concurrent Support of CNVi Wi-Fi and Bluetooth functionality in OS after DS4, DS5 cycles</t>
        </is>
      </nc>
    </rcc>
    <rcc rId="0" sId="1">
      <nc r="AL81" t="inlineStr">
        <is>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t>
        </is>
      </nc>
    </rcc>
  </rrc>
  <rrc rId="146" sId="1" ref="A64:XFD64" action="deleteRow">
    <rfmt sheetId="1" xfDxf="1" sqref="A64:XFD64" start="0" length="0"/>
    <rcc rId="0" sId="1">
      <nc r="A64">
        <f>HYPERLINK("https://hsdes.intel.com/resource/14013179878","14013179878")</f>
      </nc>
    </rcc>
    <rcc rId="0" sId="1">
      <nc r="B64" t="inlineStr">
        <is>
          <t>Verify Home button wake from CMS</t>
        </is>
      </nc>
    </rcc>
    <rcc rId="0" sId="1">
      <nc r="C64" t="inlineStr">
        <is>
          <t>Blocked</t>
        </is>
      </nc>
    </rcc>
    <rcc rId="0" sId="1">
      <nc r="D64" t="inlineStr">
        <is>
          <t>NA:Home button is not available for RPL-S S20 Upgrade</t>
        </is>
      </nc>
    </rcc>
    <rcc rId="0" sId="1">
      <nc r="E64" t="inlineStr">
        <is>
          <t>sbabyshx</t>
        </is>
      </nc>
    </rcc>
    <rcc rId="0" sId="1">
      <nc r="F64" t="inlineStr">
        <is>
          <t>common</t>
        </is>
      </nc>
    </rcc>
    <rcc rId="0" sId="1">
      <nc r="G64" t="inlineStr">
        <is>
          <t>Ingredient</t>
        </is>
      </nc>
    </rcc>
    <rcc rId="0" sId="1">
      <nc r="H64" t="inlineStr">
        <is>
          <t>Automatable</t>
        </is>
      </nc>
    </rcc>
    <rcc rId="0" sId="1">
      <nc r="I64" t="inlineStr">
        <is>
          <t>Intel Confidential</t>
        </is>
      </nc>
    </rcc>
    <rcc rId="0" sId="1">
      <nc r="J64" t="inlineStr">
        <is>
          <t>fw.ifwi.pmc</t>
        </is>
      </nc>
    </rcc>
    <rcc rId="0" sId="1">
      <nc r="K64">
        <v>20</v>
      </nc>
    </rcc>
    <rcc rId="0" sId="1">
      <nc r="L64">
        <v>10</v>
      </nc>
    </rcc>
    <rcc rId="0" sId="1">
      <nc r="M64" t="inlineStr">
        <is>
          <t>CSS-IVE-71107</t>
        </is>
      </nc>
    </rcc>
    <rcc rId="0" sId="1">
      <nc r="N64" t="inlineStr">
        <is>
          <t>Flex I/O and Internal Buses</t>
        </is>
      </nc>
    </rcc>
    <rcc rId="0" sId="1">
      <nc r="O64" t="inlineStr">
        <is>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is>
      </nc>
    </rcc>
    <rcc rId="0" sId="1">
      <nc r="P64" t="inlineStr">
        <is>
          <t>S0ix-states,System Buttons</t>
        </is>
      </nc>
    </rcc>
    <rcc rId="0" sId="1">
      <nc r="Q64" t="inlineStr">
        <is>
          <t>BC-RQTBC-10047
TGL UCIS:2202409659</t>
        </is>
      </nc>
    </rcc>
    <rcc rId="0" sId="1">
      <nc r="R64" t="inlineStr">
        <is>
          <t>CSS-IVE-71107</t>
        </is>
      </nc>
    </rcc>
    <rcc rId="0" sId="1">
      <nc r="S64" t="inlineStr">
        <is>
          <t>Consumer,Corporate_vPro,Slim</t>
        </is>
      </nc>
    </rcc>
    <rcc rId="0" sId="1">
      <nc r="T64" t="inlineStr">
        <is>
          <t>windows.20h2_vibranium.x64</t>
        </is>
      </nc>
    </rcc>
    <rcc rId="0" sId="1">
      <nc r="U64" t="inlineStr">
        <is>
          <t>reddyv5x</t>
        </is>
      </nc>
    </rcc>
    <rcc rId="0" sId="1">
      <nc r="V64" t="inlineStr">
        <is>
          <t>SUT Should wake from Connected MOS/S0i3 using home button.</t>
        </is>
      </nc>
    </rcc>
    <rcc rId="0" sId="1">
      <nc r="W64" t="inlineStr">
        <is>
          <t>Client-IFWI</t>
        </is>
      </nc>
    </rcc>
    <rcc rId="0" sId="1">
      <nc r="X64" t="inlineStr">
        <is>
          <t>4-low</t>
        </is>
      </nc>
    </rcc>
    <rcc rId="0" sId="1">
      <nc r="Y64" t="inlineStr">
        <is>
          <t>ifwi.amberlake,ifwi.apollolake,ifwi.cannonlake,ifwi.geminilake,ifwi.kabylake,ifwi.kabylake_r,ifwi.lunarlake,ifwi.meteorlake,ifwi.raptorlake,ifwi.tigerlake</t>
        </is>
      </nc>
    </rcc>
    <rcc rId="0" sId="1">
      <nc r="Z64" t="inlineStr">
        <is>
          <t>ifwi.amberlake,ifwi.broxton,ifwi.cannonlake,ifwi.kabylake,ifwi.kabylake_r,ifwi.meteorlake,ifwi.raptorlake,ifwi.tigerlake</t>
        </is>
      </nc>
    </rcc>
    <rcc rId="0" sId="1">
      <nc r="AB64" t="inlineStr">
        <is>
          <t>product</t>
        </is>
      </nc>
    </rcc>
    <rcc rId="0" sId="1">
      <nc r="AC64" t="inlineStr">
        <is>
          <t>open.test_review_phase</t>
        </is>
      </nc>
    </rcc>
    <rcc rId="0" sId="1">
      <nc r="AE64" t="inlineStr">
        <is>
          <t>Low</t>
        </is>
      </nc>
    </rcc>
    <rcc rId="0" sId="1">
      <nc r="AF64" t="inlineStr">
        <is>
          <t>L3 Extended-BAT-FV</t>
        </is>
      </nc>
    </rcc>
    <rcc rId="0" sId="1">
      <nc r="AI64" t="inlineStr">
        <is>
          <t>Functional</t>
        </is>
      </nc>
    </rcc>
    <rcc rId="0" sId="1">
      <nc r="AJ64" t="inlineStr">
        <is>
          <t>Socwatch</t>
        </is>
      </nc>
    </rcc>
    <rcc rId="0" sId="1">
      <nc r="AK64" t="inlineStr">
        <is>
          <t>Home button wake from Connected MOS/S0i3
For APL this test case is  not applicable  HSD:https://hsdes.intel.com/home/default.html#article?id=1604058424</t>
        </is>
      </nc>
    </rcc>
    <rcc rId="0" sId="1">
      <nc r="AL64" t="inlineStr">
        <is>
          <t>InProdATMS1.0_03March2018,PSE 1.0,OBC-CNL-PTF-PMC-PM-s0ix,OBC-TGL-PTF-PMC-PM-S0ix,KBLR_ATMS1.0_Automated_TCs,TGL_GCS_NA,IFWI_Payload_Platform,PRT_FIX,UTR_SYNC,MTL_Test_Suite,IFWI_TEST_SUITE,IFWI_COMMON_UNIFIED,RPL-S_ 5SGC1,RPL-S_4SDC1,RPL-S_4SDC2,RPL-S_4SDC2,RPL-S_2SDC1,RPL-S_2SDC2,RPL-S_2SDC3,RPL-S_2SDC4,MTL_IFWI_BAT,ERB,RPL-S_ 5SGC1,RPL-S_4SDC1,RPL-S_4SDC2,RPL-S_3SDC1,RPL-S_2SDC2,RPL-S_2SDC3,RPL-S_2SDC7,RPL-S_2SDC8,MTL-M_5SGC1,MTL-M_4SDC1,MTL-M_4SDC2,MTL-M_3SDC3,MTL-M_2SDC4,MTL-M_2SDC5,MTL-M_2SDC6,MTL_IFWI_CBV_PMC,MTL_IFWI_CBV_EC,MTL_IFWI_CBV_BIOS,MTL-P_5SGC1,MTL-P_4SDC1,MTL-P_4SDC2,MTL-P_3SDC3,MTL-P_3SDC4,MTL-P_2SDC5,MTL-P_2SDC6,RPL-SBGA_5SC,RPL-SBGA_4SC,RPL-SBGA_3SC,RPL-SBGA_2SC1,RPL-SBGA_2SC2,RPL-P_5SGC1,RPL-P_4SDC1,RPL-P_3SDC2,RPL-P_2SDC3,RPL-P_2SDC4,RPL-P_2SDC5,RPL-P_2SDC6,ARL_Px_IFWI_CI</t>
        </is>
      </nc>
    </rcc>
  </rrc>
  <rrc rId="147" sId="1" ref="A57:XFD57" action="deleteRow">
    <rfmt sheetId="1" xfDxf="1" sqref="A57:XFD57" start="0" length="0"/>
    <rcc rId="0" sId="1">
      <nc r="A57">
        <f>HYPERLINK("https://hsdes.intel.com/resource/14013179182","14013179182")</f>
      </nc>
    </rcc>
    <rcc rId="0" sId="1">
      <nc r="B57" t="inlineStr">
        <is>
          <t>Validate Type-C USB3.0 Host Mode (Type-C to A) functionality - device connected to Hub, Cable connected when SUT is in Sx state</t>
        </is>
      </nc>
    </rcc>
    <rcc rId="0" sId="1">
      <nc r="C57" t="inlineStr">
        <is>
          <t>Blocked</t>
        </is>
      </nc>
    </rcc>
    <rcc rId="0" sId="1">
      <nc r="D57" t="inlineStr">
        <is>
          <t>NA:Type C is not applicable for RPL-S S20-Upgrade</t>
        </is>
      </nc>
    </rcc>
    <rcc rId="0" sId="1">
      <nc r="E57" t="inlineStr">
        <is>
          <t>athirarx</t>
        </is>
      </nc>
    </rcc>
    <rcc rId="0" sId="1">
      <nc r="F57" t="inlineStr">
        <is>
          <t>common,emulation.ip,silicon,simulation.ip</t>
        </is>
      </nc>
    </rcc>
    <rcc rId="0" sId="1">
      <nc r="G57" t="inlineStr">
        <is>
          <t>Ingredient</t>
        </is>
      </nc>
    </rcc>
    <rcc rId="0" sId="1">
      <nc r="H57" t="inlineStr">
        <is>
          <t>Automatable</t>
        </is>
      </nc>
    </rcc>
    <rcc rId="0" sId="1">
      <nc r="I57" t="inlineStr">
        <is>
          <t>Intel Confidential</t>
        </is>
      </nc>
    </rcc>
    <rcc rId="0" sId="1">
      <nc r="J57" t="inlineStr">
        <is>
          <t>bios.platform,bios.sa,fw.ifwi.MGPhy,fw.ifwi.dekelPhy,fw.ifwi.iom,fw.ifwi.nphy,fw.ifwi.pmc,fw.ifwi.sam,fw.ifwi.sphy,fw.ifwi.tbt</t>
        </is>
      </nc>
    </rcc>
    <rcc rId="0" sId="1">
      <nc r="K57">
        <v>27</v>
      </nc>
    </rcc>
    <rcc rId="0" sId="1">
      <nc r="L57">
        <v>25</v>
      </nc>
    </rcc>
    <rcc rId="0" sId="1">
      <nc r="M57" t="inlineStr">
        <is>
          <t>CSS-IVE-63571</t>
        </is>
      </nc>
    </rcc>
    <rcc rId="0" sId="1">
      <nc r="N57" t="inlineStr">
        <is>
          <t>TCSS</t>
        </is>
      </nc>
    </rcc>
    <rcc rId="0" sId="1">
      <nc r="O57" t="inlineStr">
        <is>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is>
      </nc>
    </rcc>
    <rcc rId="0" sId="1">
      <nc r="P57" t="inlineStr">
        <is>
          <t>EC-Lite,S-states,TBT_PD_EC_NA,TCSS,USB3.0,USB-TypeC</t>
        </is>
      </nc>
    </rcc>
    <rcc rId="0" sId="1">
      <nc r="Q57" t="inlineStr">
        <is>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is>
      </nc>
    </rcc>
    <rcc rId="0" sId="1">
      <nc r="R57" t="inlineStr">
        <is>
          <t>CSS-IVE-63571</t>
        </is>
      </nc>
    </rcc>
    <rcc rId="0" sId="1">
      <nc r="S57" t="inlineStr">
        <is>
          <t>Consumer,Corporate_vPro,Slim</t>
        </is>
      </nc>
    </rcc>
    <rcc rId="0" sId="1">
      <nc r="U57" t="inlineStr">
        <is>
          <t>raghav3x</t>
        </is>
      </nc>
    </rcc>
    <rcc rId="0" sId="1">
      <nc r="V57" t="inlineStr">
        <is>
          <t>USB3.0 Devices connected over Type-C port during different power cycles should be functional and system should be stable</t>
        </is>
      </nc>
    </rcc>
    <rcc rId="0" sId="1">
      <nc r="W57" t="inlineStr">
        <is>
          <t>Client-BIOS</t>
        </is>
      </nc>
    </rcc>
    <rcc rId="0" sId="1">
      <nc r="X57" t="inlineStr">
        <is>
          <t>2-high</t>
        </is>
      </nc>
    </rcc>
    <rcc rId="0" sId="1">
      <nc r="Y57"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lunarlake,ifwi.meteorlake,ifwi.raptorlake,ifwi.tigerlake,ifwi.whiskeylake</t>
        </is>
      </nc>
    </rcc>
    <rcc rId="0" sId="1">
      <nc r="Z57" t="inlineStr">
        <is>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B57" t="inlineStr">
        <is>
          <t>product</t>
        </is>
      </nc>
    </rcc>
    <rcc rId="0" sId="1">
      <nc r="AC57" t="inlineStr">
        <is>
          <t>open.review_complete_pending_dryrun</t>
        </is>
      </nc>
    </rcc>
    <rcc rId="0" sId="1">
      <nc r="AE57" t="inlineStr">
        <is>
          <t>High</t>
        </is>
      </nc>
    </rcc>
    <rcc rId="0" sId="1">
      <nc r="AF57" t="inlineStr">
        <is>
          <t>L3 Extended-BAT-FV</t>
        </is>
      </nc>
    </rcc>
    <rcc rId="0" sId="1">
      <nc r="AI57" t="inlineStr">
        <is>
          <t>Integration</t>
        </is>
      </nc>
    </rcc>
    <rcc rId="0" sId="1">
      <nc r="AJ57" t="inlineStr">
        <is>
          <t>Socwatch</t>
        </is>
      </nc>
    </rcc>
    <rcc rId="0" sId="1">
      <nc r="AK57" t="inlineStr">
        <is>
          <t>Verify USB 3.0 devices are getting detected, enumerated accurately and functionality is checked along with S3,S4,S5,Reboot and CS cycles</t>
        </is>
      </nc>
    </rcc>
    <rcc rId="0" sId="1">
      <nc r="AL57" t="inlineStr">
        <is>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RPL-S_4SDC1,RPL-S_2SDC2,ADL-P_5SGC1,ADL-P_5SGC2,MTL_S_MASTER,ADL-M_5SGC1,ADL-M_2SDC2,ADL-M_3SDC1,ADL-M_3SDC2,ADL-M_2SDC1,MTL_N_MASTER,MTL_S_MASTER,MTL_M_MASTER,MTL_P_MASTER,RPL-Px_3SDC1,RPL-P_5SGC1,RPL-P_5SGC2,RPL-P_4SDC1,RPL-P_3SDC2,RPL-P_2SDC3,RPL-S_3SDC1,RPL-S_4SDC2,RPL-S_2SDC1,RPL-S_2SDC2,RPL-S_2SDC3,ADL_N_REV0,ADL-N_REV1,ADL_SBGA_5GC,RPL-SBGA_5SC,ADL_P_M_Common_List2,RPL-S_4SDC2,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Px_2SDC1,RPL-SBGA_2SC1,RPL-SBGA_2SC2,RPL-SBGA_3SC-2,RPL-SBGA_3SC</t>
        </is>
      </nc>
    </rcc>
  </rrc>
  <rrc rId="148" sId="1" ref="A57:XFD57" action="deleteRow">
    <rfmt sheetId="1" xfDxf="1" sqref="A57:XFD57" start="0" length="0"/>
    <rcc rId="0" sId="1">
      <nc r="A57">
        <f>HYPERLINK("https://hsdes.intel.com/resource/14013179188","14013179188")</f>
      </nc>
    </rcc>
    <rcc rId="0" sId="1">
      <nc r="B57" t="inlineStr">
        <is>
          <t>Verify USB 2.0 devices functionality check over USB Type-C along with Sx cycles</t>
        </is>
      </nc>
    </rcc>
    <rcc rId="0" sId="1">
      <nc r="C57" t="inlineStr">
        <is>
          <t>Blocked</t>
        </is>
      </nc>
    </rcc>
    <rcc rId="0" sId="1">
      <nc r="D57" t="inlineStr">
        <is>
          <t>NA:Type C is not applicable for RPL-S S20-Upgrade</t>
        </is>
      </nc>
    </rcc>
    <rcc rId="0" sId="1">
      <nc r="E57" t="inlineStr">
        <is>
          <t>athirarx</t>
        </is>
      </nc>
    </rcc>
    <rcc rId="0" sId="1">
      <nc r="F57" t="inlineStr">
        <is>
          <t>common,emulation.ip,silicon,simulation.ip</t>
        </is>
      </nc>
    </rcc>
    <rcc rId="0" sId="1">
      <nc r="G57" t="inlineStr">
        <is>
          <t>Ingredient</t>
        </is>
      </nc>
    </rcc>
    <rcc rId="0" sId="1">
      <nc r="H57" t="inlineStr">
        <is>
          <t>Automatable</t>
        </is>
      </nc>
    </rcc>
    <rcc rId="0" sId="1">
      <nc r="I57" t="inlineStr">
        <is>
          <t>Intel Confidential</t>
        </is>
      </nc>
    </rcc>
    <rcc rId="0" sId="1">
      <nc r="J57" t="inlineStr">
        <is>
          <t>bios.platform,bios.sa,fw.ifwi.MGPhy,fw.ifwi.dekelPhy,fw.ifwi.iom,fw.ifwi.nphy,fw.ifwi.pmc,fw.ifwi.sam,fw.ifwi.sphy,fw.ifwi.tbt</t>
        </is>
      </nc>
    </rcc>
    <rcc rId="0" sId="1">
      <nc r="K57">
        <v>22</v>
      </nc>
    </rcc>
    <rcc rId="0" sId="1">
      <nc r="L57">
        <v>20</v>
      </nc>
    </rcc>
    <rcc rId="0" sId="1">
      <nc r="M57" t="inlineStr">
        <is>
          <t>CSS-IVE-63568</t>
        </is>
      </nc>
    </rcc>
    <rcc rId="0" sId="1">
      <nc r="N57" t="inlineStr">
        <is>
          <t>TCSS</t>
        </is>
      </nc>
    </rcc>
    <rcc rId="0" sId="1">
      <nc r="O57" t="inlineStr">
        <is>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is>
      </nc>
    </rcc>
    <rcc rId="0" sId="1">
      <nc r="P57" t="inlineStr">
        <is>
          <t>MoS (Modern Standby),S-states,TBT_PD_EC_NA,TCSS,USB2.0,USB-TypeC</t>
        </is>
      </nc>
    </rcc>
    <rcc rId="0" sId="1">
      <nc r="Q57" t="inlineStr">
        <is>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is>
      </nc>
    </rcc>
    <rcc rId="0" sId="1">
      <nc r="R57" t="inlineStr">
        <is>
          <t>CSS-IVE-63568</t>
        </is>
      </nc>
    </rcc>
    <rcc rId="0" sId="1">
      <nc r="S57" t="inlineStr">
        <is>
          <t>Consumer,Corporate_vPro,Slim</t>
        </is>
      </nc>
    </rcc>
    <rcc rId="0" sId="1">
      <nc r="U57" t="inlineStr">
        <is>
          <t>raghav3x</t>
        </is>
      </nc>
    </rcc>
    <rcc rId="0" sId="1">
      <nc r="V57" t="inlineStr">
        <is>
          <t>USB 2.0 devices over USB Type-C along with Sx/Reboot/CS cycles should be functional without any issue</t>
        </is>
      </nc>
    </rcc>
    <rcc rId="0" sId="1">
      <nc r="W57" t="inlineStr">
        <is>
          <t>Client-BIOS</t>
        </is>
      </nc>
    </rcc>
    <rcc rId="0" sId="1">
      <nc r="X57" t="inlineStr">
        <is>
          <t>2-high</t>
        </is>
      </nc>
    </rcc>
    <rcc rId="0" sId="1">
      <nc r="Y57"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lunarlake,ifwi.meteorlake,ifwi.raptorlake,ifwi.tigerlake,ifwi.whiskeylake</t>
        </is>
      </nc>
    </rcc>
    <rcc rId="0" sId="1">
      <nc r="Z57" t="inlineStr">
        <is>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is>
      </nc>
    </rcc>
    <rcc rId="0" sId="1">
      <nc r="AB57" t="inlineStr">
        <is>
          <t>product</t>
        </is>
      </nc>
    </rcc>
    <rcc rId="0" sId="1">
      <nc r="AC57" t="inlineStr">
        <is>
          <t>complete.ready_for_production</t>
        </is>
      </nc>
    </rcc>
    <rcc rId="0" sId="1">
      <nc r="AE57" t="inlineStr">
        <is>
          <t>Medium</t>
        </is>
      </nc>
    </rcc>
    <rcc rId="0" sId="1">
      <nc r="AF57" t="inlineStr">
        <is>
          <t>L3 Extended-BAT-FV</t>
        </is>
      </nc>
    </rcc>
    <rcc rId="0" sId="1">
      <nc r="AI57" t="inlineStr">
        <is>
          <t>Integration</t>
        </is>
      </nc>
    </rcc>
    <rcc rId="0" sId="1">
      <nc r="AJ57" t="inlineStr">
        <is>
          <t>Socwatch</t>
        </is>
      </nc>
    </rcc>
    <rcc rId="0" sId="1">
      <nc r="AK57" t="inlineStr">
        <is>
          <t>Verify USB 2.0 devices are getting detected, enumerated accurately and functionality is checked along with S3,S4,S5,Reboot and CS cycles</t>
        </is>
      </nc>
    </rcc>
    <rcc rId="0" sId="1">
      <nc r="AL57" t="inlineStr">
        <is>
          <t>KBL_NON_ULT,GLK-IFWI-SI,EC-FV,EC-TYPEC,EC-SX,TCSS-TBT-P1,UDL2.0_ATMS2.0,LKF_PO_Phase3,LKF_PO_New_P3,EC-PD-NA,OBC-CNL-PCH-XDCI-USBC-USB2_Storage,OBC-ICL-CPU-iTCSS-TCSS-USB2_Storage,OBC-TGL-CPU-iTCSS-TCSS-USB2_Storage,OBC-LKF-CPU-TCSS-USBC-USB2_Storage,OBC-CFL-PCH-XDCI-USBC-USB2_Storage,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RPL-S_4SDC1,RPL-S_2SDC2,CQN_DASHBOARD,ADL-P_5SGC1,ADL-P_5SGC2,MTL_P_MASTER,MTL_M_Master,MTL_S_MASTER,ADL-M_5SGC1,ADL-M_2SDC2,ADL-M_3SDC1,ADL-M_3SDC2,ADL-M_2SDC1,MTL_SIMICS_IN_EXECUTION_TEST,RPL-Px_3SDC1,RPL-P_5SGC1,RPL-P_5SGC2,RPL-P_4SDC1,RPL-P_3SDC2,RPL-P_2SDC3,RPL-S_3SDC1,RPL-S_4SDC2,RPL-S_2SDC1,RPL-S_2SDC3,ADL_N_REV0,ADL-N_REV1,ADL_SBGA_5GC,RPL-SBGA_5SC,EC-NA,EC-REVIEW,ICL-ArchReview-PostSi,GLK-RS3-10_IFWI,ICL_BAT_NEW,LKF_ERB_PO,BIOS_EXT_BAT,TGL_ERB_PO,OBC-CNL-PCH-XDCI-USBC_Audio,OBC-CFL-PCH-XDCI-USBC_Audi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RPL-S_2SDC7,MTL-M_5SGC1,MTL-M_4SDC1,MTL-M_4SDC2,MTL-M_3SDC3,MTL-M_2SDC4,MTL-M_2SDC5,MTL-M_2SDC6,MTL_IFWI_CBV_PMC,MTL_IFWI_CBV_TBT,MTL_IFWI_CBV_EC,MTL_IFWI_CBV_IOM,MTL-P_5SGC1,MTL-P_4SDC1,MTL-P_4SDC2,MTL-P_3SDC3,MTL-P_3SDC4,MTL-P_2SDC5,MTL-P_2SDC6,RPL-S_2SDC8,RPL-SBGA_4SC,RPL-Px_4SP2,RPL-P_2SDC4,RPL-P_2SDC5,RPL-P_2SDC6,RPL-Px_2SDC1,MTL_M_P_PV_POR,RPL-SBGA_2SC1,RPL-SBGA_2SC2,RPL-SBGA_3SC-2,RPL-SBGA_3SC</t>
        </is>
      </nc>
    </rcc>
  </rrc>
  <rrc rId="149" sId="1" ref="A57:XFD57" action="deleteRow">
    <rfmt sheetId="1" xfDxf="1" sqref="A57:XFD57" start="0" length="0"/>
    <rcc rId="0" sId="1">
      <nc r="A57">
        <f>HYPERLINK("https://hsdes.intel.com/resource/14013179249","14013179249")</f>
      </nc>
    </rcc>
    <rcc rId="0" sId="1">
      <nc r="B57" t="inlineStr">
        <is>
          <t>Perform 10 cycles Cold and Warm boot with OS installed in eMMC</t>
        </is>
      </nc>
    </rcc>
    <rcc rId="0" sId="1">
      <nc r="C57" t="inlineStr">
        <is>
          <t>Blocked</t>
        </is>
      </nc>
    </rcc>
    <rcc rId="0" sId="1">
      <nc r="D57" t="inlineStr">
        <is>
          <t xml:space="preserve">Inventory block:Emmc is not available for RPL-S </t>
        </is>
      </nc>
    </rcc>
    <rcc rId="0" sId="1">
      <nc r="E57" t="inlineStr">
        <is>
          <t>rohith2x</t>
        </is>
      </nc>
    </rcc>
    <rcc rId="0" sId="1">
      <nc r="F57" t="inlineStr">
        <is>
          <t>common</t>
        </is>
      </nc>
    </rcc>
    <rcc rId="0" sId="1">
      <nc r="G57" t="inlineStr">
        <is>
          <t>Ingredient</t>
        </is>
      </nc>
    </rcc>
    <rcc rId="0" sId="1">
      <nc r="H57" t="inlineStr">
        <is>
          <t>Automatable</t>
        </is>
      </nc>
    </rcc>
    <rcc rId="0" sId="1">
      <nc r="I57" t="inlineStr">
        <is>
          <t>Intel Confidential</t>
        </is>
      </nc>
    </rcc>
    <rcc rId="0" sId="1">
      <nc r="J57" t="inlineStr">
        <is>
          <t>bios.platform,fw.ifwi.pmc</t>
        </is>
      </nc>
    </rcc>
    <rcc rId="0" sId="1">
      <nc r="K57">
        <v>30</v>
      </nc>
    </rcc>
    <rcc rId="0" sId="1">
      <nc r="L57">
        <v>10</v>
      </nc>
    </rcc>
    <rcc rId="0" sId="1">
      <nc r="M57" t="inlineStr">
        <is>
          <t>CSS-IVE-64119</t>
        </is>
      </nc>
    </rcc>
    <rcc rId="0" sId="1">
      <nc r="N57" t="inlineStr">
        <is>
          <t>Power Management</t>
        </is>
      </nc>
    </rcc>
    <rcc rId="0" sId="1">
      <nc r="O57" t="inlineStr">
        <is>
          <t>AMLR_Y42_Corp_RS6_PV,AMLR_Y42_PV_RS6,CNL_U20_GT0_PV,CNL_Y22_PV,GLK_B0_RS3_PV,ICL_U42_RS6_PV,ICL_Y42_RS6_PV,KBL_H42_PV,KBL_U21_PV,KBL_U22_PV,KBL_U23e_PV,KBL_Y22_PV,KBLR_Y_PV,KBLR_Y22_PV</t>
        </is>
      </nc>
    </rcc>
    <rcc rId="0" sId="1">
      <nc r="P57" t="inlineStr">
        <is>
          <t>S-states</t>
        </is>
      </nc>
    </rcc>
    <rcc rId="0" sId="1">
      <nc r="Q57" t="inlineStr">
        <is>
          <t>Written based on IFWI mandatory test case check list 
Added this test case for GLK based on "GLK PO TCs" list
ICL: 
emmc rtd3: BC-RQTBC-15284
cold reboot: BC-RQTBC-15318
warm : recoot: BC-RQTBC-15317</t>
        </is>
      </nc>
    </rcc>
    <rcc rId="0" sId="1">
      <nc r="R57" t="inlineStr">
        <is>
          <t>CSS-IVE-64119</t>
        </is>
      </nc>
    </rcc>
    <rcc rId="0" sId="1">
      <nc r="S57" t="inlineStr">
        <is>
          <t>Consumer,Corporate_vPro,Slim</t>
        </is>
      </nc>
    </rcc>
    <rcc rId="0" sId="1">
      <nc r="T57" t="inlineStr">
        <is>
          <t>windows.20h2_vibranium.x64</t>
        </is>
      </nc>
    </rcc>
    <rcc rId="0" sId="1">
      <nc r="U57" t="inlineStr">
        <is>
          <t>reddyv5x</t>
        </is>
      </nc>
    </rcc>
    <rcc rId="0" sId="1">
      <nc r="V57" t="inlineStr">
        <is>
          <t>we should not observe any yellow  bangs after multiple Reboot's  and G3.</t>
        </is>
      </nc>
    </rcc>
    <rcc rId="0" sId="1">
      <nc r="W57" t="inlineStr">
        <is>
          <t>Client-BIOS</t>
        </is>
      </nc>
    </rcc>
    <rcc rId="0" sId="1">
      <nc r="X57" t="inlineStr">
        <is>
          <t>2-high</t>
        </is>
      </nc>
    </rcc>
    <rcc rId="0" sId="1">
      <nc r="Y57" t="inlineStr">
        <is>
          <t>bios.amberlake,bios.apollolake,bios.arrowlake,bios.broxton,bios.cannonlake,bios.geminilake,bios.icelake-client,bios.kabylake,bios.kabylake_r,ifwi.amberlake,ifwi.apollolake,ifwi.broxton,ifwi.cannonlake,ifwi.geminilake,ifwi.icelake,ifwi.kabylake,ifwi.kabylake_r,ifwi.lunarlake,ifwi.meteorlake,ifwi.raptorlake</t>
        </is>
      </nc>
    </rcc>
    <rcc rId="0" sId="1">
      <nc r="Z57" t="inlineStr">
        <is>
          <t>bios.amberlake,bios.apollolake,bios.broxton,bios.cannonlake,bios.geminilake,bios.icelake-client,bios.kabylake,bios.kabylake_r,ifwi.amberlake,ifwi.apollolake,ifwi.broxton,ifwi.cannonlake,ifwi.geminilake,ifwi.icelake,ifwi.kabylake,ifwi.kabylake_r,ifwi.meteorlake,ifwi.raptorlake</t>
        </is>
      </nc>
    </rcc>
    <rcc rId="0" sId="1">
      <nc r="AB57" t="inlineStr">
        <is>
          <t>product</t>
        </is>
      </nc>
    </rcc>
    <rcc rId="0" sId="1">
      <nc r="AC57" t="inlineStr">
        <is>
          <t>open.test_update_phase</t>
        </is>
      </nc>
    </rcc>
    <rcc rId="0" sId="1">
      <nc r="AE57" t="inlineStr">
        <is>
          <t>Low</t>
        </is>
      </nc>
    </rcc>
    <rcc rId="0" sId="1">
      <nc r="AF57" t="inlineStr">
        <is>
          <t>L3 Extended-BAT-FV</t>
        </is>
      </nc>
    </rcc>
    <rcc rId="0" sId="1">
      <nc r="AI57" t="inlineStr">
        <is>
          <t>Functional</t>
        </is>
      </nc>
    </rcc>
    <rcc rId="0" sId="1">
      <nc r="AJ57" t="inlineStr">
        <is>
          <t>na</t>
        </is>
      </nc>
    </rcc>
    <rcc rId="0" sId="1">
      <nc r="AK57" t="inlineStr">
        <is>
          <t>Android OS related steps:
Pre Req:
DUT should be connected with eMMC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Reboot the DUT
For rebooting the device either long press the power button and Select Restart the device option
(or)
Run the following command from adb shell
adb reboot
Step 8 After DUT booting back to AOS, re run step 7 for nine more times
Step 9  Navigate through apps and settings to confirm AOS installed on eMMC is stable after reboot cycles
Expected Results:
Should be able to install AOS on eMMC and device should be functional and stable after reboot cycles
 </t>
        </is>
      </nc>
    </rcc>
    <rcc rId="0" sId="1">
      <nc r="AL57" t="inlineStr">
        <is>
          <t>IFWI,GLK-FW-PO,C1_NA,ICL-ArchReview-PostSi,UDL2.0_ATMS2.0,OBC-CNL-PTF-PMC-PM-bootflow,OBC-ICL-PTF-PMC-PM-Bootflow,UTR_SYNC,IFWI_TEST_SUITE,IFWI_COMMON_UNIFIED,RPL_S_MASTER,RPL-P_5SGC1,RPL-P_5SGC2,RPL-P_4SDC1,RPL-P_3SDC2,RPL-P_2SDC3,RPL-S_ 5SGC1,RPL-S_ 5SGC1,RPL-S_4SDC1,RPL-S_4SDC2,RPL-S_3SDC1,RPL-S_2SDC2,RPL-S_2SDC3,RPL-S_2SDC7,RPL-S_2SDC8,MTL IFWI_Payload_Platform-Val,RPL-SBGA_4SC,RPL-SBGA_2SC1,RPL-SBGA_2SC2</t>
        </is>
      </nc>
    </rcc>
  </rrc>
  <rrc rId="150" sId="1" ref="A47:XFD47" action="deleteRow">
    <rfmt sheetId="1" xfDxf="1" sqref="A47:XFD47" start="0" length="0"/>
    <rcc rId="0" sId="1">
      <nc r="A47">
        <f>HYPERLINK("https://hsdes.intel.com/resource/14013176955","14013176955")</f>
      </nc>
    </rcc>
    <rcc rId="0" sId="1">
      <nc r="B47" t="inlineStr">
        <is>
          <t>Verify availability of SATA device populated on the SATA ports of board after Sx cycle</t>
        </is>
      </nc>
    </rcc>
    <rcc rId="0" sId="1">
      <nc r="C47" t="inlineStr">
        <is>
          <t>Blocked</t>
        </is>
      </nc>
    </rcc>
    <rcc rId="0" sId="1">
      <nc r="D47" t="inlineStr">
        <is>
          <t>Inventory block:M.2 SATA SSD(SAMSUNG 860 EVO SSD) not available for RPL-S S20-Upgrade</t>
        </is>
      </nc>
    </rcc>
    <rcc rId="0" sId="1">
      <nc r="E47" t="inlineStr">
        <is>
          <t>anaray5x</t>
        </is>
      </nc>
    </rcc>
    <rcc rId="0" sId="1">
      <nc r="F47" t="inlineStr">
        <is>
          <t>common,emulation.ip,silicon,simulation.ip</t>
        </is>
      </nc>
    </rcc>
    <rcc rId="0" sId="1">
      <nc r="G47" t="inlineStr">
        <is>
          <t>Ingredient</t>
        </is>
      </nc>
    </rcc>
    <rcc rId="0" sId="1">
      <nc r="H47" t="inlineStr">
        <is>
          <t>Automatable</t>
        </is>
      </nc>
    </rcc>
    <rcc rId="0" sId="1">
      <nc r="I47" t="inlineStr">
        <is>
          <t>Intel Confidential</t>
        </is>
      </nc>
    </rcc>
    <rcc rId="0" sId="1">
      <nc r="J47" t="inlineStr">
        <is>
          <t>bios.pch,fw.ifwi.pchc</t>
        </is>
      </nc>
    </rcc>
    <rcc rId="0" sId="1">
      <nc r="K47">
        <v>45</v>
      </nc>
    </rcc>
    <rcc rId="0" sId="1">
      <nc r="L47">
        <v>20</v>
      </nc>
    </rcc>
    <rcc rId="0" sId="1">
      <nc r="M47" t="inlineStr">
        <is>
          <t>CSS-IVE-105555</t>
        </is>
      </nc>
    </rcc>
    <rcc rId="0" sId="1">
      <nc r="N47" t="inlineStr">
        <is>
          <t>Internal and External Storage</t>
        </is>
      </nc>
    </rcc>
    <rcc rId="0" sId="1">
      <nc r="O47" t="inlineStr">
        <is>
          <t>ADL-S_ADP-S_SODIMM_DDR5_1DPC_Alpha,ADL-S_ADP-S_UDIMM_DDR5_1DPC_PreAlpha,CFL_H62_RS2_PV,CFL_H62_RS3_PV,CFL_H62_RS4_PV,CFL_H62_RS5_PV,CFL_H82_RS5_PV,CFL_H82_RS6_PV,CFL_S62_RS4_PV,CFL_S62_RS5_PV,CFL_S82_RS5_PV,CFL_S82_RS6_PV,CFL_U43e_LP3_KC_PV,CFL_U43e_PV,CNL_H82_PV,CNL_U20_GT0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t>
        </is>
      </nc>
    </rcc>
    <rcc rId="0" sId="1">
      <nc r="P47" t="inlineStr">
        <is>
          <t>HDD</t>
        </is>
      </nc>
    </rcc>
    <rcc rId="0" sId="1">
      <nc r="Q47" t="inlineStr">
        <is>
          <t>Scenario created based on Architect input for ICL PO readiness with Sx cycle on basic storage device verification
BC-RQTBC-10416
ADL:14011083258
14011314131</t>
        </is>
      </nc>
    </rcc>
    <rcc rId="0" sId="1">
      <nc r="R47" t="inlineStr">
        <is>
          <t>CSS-IVE-105555</t>
        </is>
      </nc>
    </rcc>
    <rcc rId="0" sId="1">
      <nc r="S47" t="inlineStr">
        <is>
          <t>Consumer,Corporate_vPro</t>
        </is>
      </nc>
    </rcc>
    <rcc rId="0" sId="1">
      <nc r="U47" t="inlineStr">
        <is>
          <t>anaray5x</t>
        </is>
      </nc>
    </rcc>
    <rcc rId="0" sId="1">
      <nc r="V47" t="inlineStr">
        <is>
          <t>All SSDs connected to SUT are detected and enumerated in OS after S3,S4,S5 cycle</t>
        </is>
      </nc>
    </rcc>
    <rcc rId="0" sId="1">
      <nc r="W47" t="inlineStr">
        <is>
          <t>Client-BIOS</t>
        </is>
      </nc>
    </rcc>
    <rcc rId="0" sId="1">
      <nc r="X47" t="inlineStr">
        <is>
          <t>2-high</t>
        </is>
      </nc>
    </rcc>
    <rcc rId="0" sId="1">
      <nc r="Y47" t="inlineStr">
        <is>
          <t>bios.alderlake,bios.arrowlake,bios.cannonlake,bios.coffeelake,bios.icelake-client,bios.lunarlake,bios.meteorlake,bios.raptorlake,bios.rocketlake,bios.tigerlake,ifwi.cannonlake,ifwi.coffeelake,ifwi.icelake,ifwi.lunarlake,ifwi.meteorlake,ifwi.raptorlake,ifwi.tigerlake</t>
        </is>
      </nc>
    </rcc>
    <rcc rId="0" sId="1">
      <nc r="Z47" t="inlineStr">
        <is>
          <t>bios.alderlake,bios.cannonlake,bios.coffeelake,bios.icelake-client,bios.meteorlake,bios.raptorlake,bios.rocketlake,bios.tigerlake,ifwi.cannonlake,ifwi.coffeelake,ifwi.icelake,ifwi.meteorlake,ifwi.raptorlake,ifwi.tigerlake</t>
        </is>
      </nc>
    </rcc>
    <rcc rId="0" sId="1">
      <nc r="AB47" t="inlineStr">
        <is>
          <t>product</t>
        </is>
      </nc>
    </rcc>
    <rcc rId="0" sId="1">
      <nc r="AC47" t="inlineStr">
        <is>
          <t>open.review_complete_pending_dryrun</t>
        </is>
      </nc>
    </rcc>
    <rcc rId="0" sId="1">
      <nc r="AE47" t="inlineStr">
        <is>
          <t>Medium</t>
        </is>
      </nc>
    </rcc>
    <rcc rId="0" sId="1">
      <nc r="AF47" t="inlineStr">
        <is>
          <t>L3 Extended-BAT-FV</t>
        </is>
      </nc>
    </rcc>
    <rcc rId="0" sId="1">
      <nc r="AI47" t="inlineStr">
        <is>
          <t>Functional</t>
        </is>
      </nc>
    </rcc>
    <rcc rId="0" sId="1">
      <nc r="AJ47" t="inlineStr">
        <is>
          <t>na</t>
        </is>
      </nc>
    </rcc>
    <rcc rId="0" sId="1">
      <nc r="AK47" t="inlineStr">
        <is>
          <t>All connected devices should be enumerated after S5, S3 &amp; S4 cycle
 </t>
        </is>
      </nc>
    </rcc>
    <rcc rId="0" sId="1">
      <nc r="AL47" t="inlineStr">
        <is>
          <t>ICL-ArchReview-PostSi,UDL2.0_ATMS2.0,ICL_RVPC_NA,TGL_BIOS_PO_P3,TGL_IFWI_PO_P2,IFWI_Payload_BIOS,IFWI_Payload_PCHC,RKL-S X2_(CML-S+CMP-H)_S102,RKL-S X2_(CML-S+CMP-H)_S62,ADL-M_21H2,UTR_SYNC,RPL_S_MASTER,RPL_P_MASTER,RPL_M_MASTER,RPL_S_BackwardComp,ADL-S_3SDC4,MTL_Test_Suite,MTL_PSS_0.8,IFWI_TEST_SUITE,IFWI_COMMON_UNIFIED,TGL_H_MASTER,RPL-S_2SDC3,ADL_N_REV0,MTL_SIMICS_BLOCK,RPL-P_3SDC2,MTL_M_NA,RPL-S_2SDC1,MTL_IFWI_CBV_PMC,MTL_IFWI_CBV_PCHC,MTL IFWI_Payload_Platform-Val,MTL-P_2SDC5,MTL-P_2SDC6,MTL_PSS_0.8_BLOCK,MTL_S_PSS_BLOCK,MTL_M_P_PV_POR</t>
        </is>
      </nc>
    </rcc>
  </rrc>
  <rrc rId="151" sId="1" ref="A41:XFD41" action="deleteRow">
    <rfmt sheetId="1" xfDxf="1" sqref="A41:XFD41" start="0" length="0"/>
    <rcc rId="0" sId="1">
      <nc r="A41">
        <f>HYPERLINK("https://hsdes.intel.com/resource/14013172927","14013172927")</f>
      </nc>
    </rcc>
    <rcc rId="0" sId="1">
      <nc r="B41" t="inlineStr">
        <is>
          <t>Validate Type-C USB3.0 Host Mode (Type-C to A) functionality - on hot unplug/plug and after Sx Cycles</t>
        </is>
      </nc>
    </rcc>
    <rcc rId="0" sId="1">
      <nc r="C41" t="inlineStr">
        <is>
          <t>Blocked</t>
        </is>
      </nc>
    </rcc>
    <rcc rId="0" sId="1">
      <nc r="D41" t="inlineStr">
        <is>
          <t>NA:Type C is not applicable for RPL-S S20-Upgrade</t>
        </is>
      </nc>
    </rcc>
    <rcc rId="0" sId="1">
      <nc r="E41" t="inlineStr">
        <is>
          <t>athirarx</t>
        </is>
      </nc>
    </rcc>
    <rcc rId="0" sId="1">
      <nc r="F41" t="inlineStr">
        <is>
          <t>common,emulation.ip,fpga.hybrid,silicon,simulation.ip</t>
        </is>
      </nc>
    </rcc>
    <rcc rId="0" sId="1">
      <nc r="G41" t="inlineStr">
        <is>
          <t>Ingredient</t>
        </is>
      </nc>
    </rcc>
    <rcc rId="0" sId="1">
      <nc r="H41" t="inlineStr">
        <is>
          <t>Automatable</t>
        </is>
      </nc>
    </rcc>
    <rcc rId="0" sId="1">
      <nc r="I41" t="inlineStr">
        <is>
          <t>Intel Confidential</t>
        </is>
      </nc>
    </rcc>
    <rcc rId="0" sId="1">
      <nc r="J41" t="inlineStr">
        <is>
          <t>bios.platform,bios.sa,fw.ifwi.MGPhy,fw.ifwi.dekelPhy,fw.ifwi.iom,fw.ifwi.nphy,fw.ifwi.pmc,fw.ifwi.sam,fw.ifwi.sphy,fw.ifwi.tbt</t>
        </is>
      </nc>
    </rcc>
    <rcc rId="0" sId="1">
      <nc r="K41">
        <v>15</v>
      </nc>
    </rcc>
    <rcc rId="0" sId="1">
      <nc r="L41">
        <v>10</v>
      </nc>
    </rcc>
    <rcc rId="0" sId="1">
      <nc r="M41" t="inlineStr">
        <is>
          <t>CSS-IVE-70350</t>
        </is>
      </nc>
    </rcc>
    <rcc rId="0" sId="1">
      <nc r="N41" t="inlineStr">
        <is>
          <t>TCSS</t>
        </is>
      </nc>
    </rcc>
    <rcc rId="0" sId="1">
      <nc r="O41"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P41" t="inlineStr">
        <is>
          <t>S0ix-states,S-states,TBT_PD_EC_NA,TCSS,USB3.0,USB-TypeC</t>
        </is>
      </nc>
    </rcc>
    <rcc rId="0" sId="1">
      <nc r="Q41" t="inlineStr">
        <is>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is>
      </nc>
    </rcc>
    <rcc rId="0" sId="1">
      <nc r="R41" t="inlineStr">
        <is>
          <t>CSS-IVE-70350</t>
        </is>
      </nc>
    </rcc>
    <rcc rId="0" sId="1">
      <nc r="S41" t="inlineStr">
        <is>
          <t>Consumer,Corporate_vPro,Slim</t>
        </is>
      </nc>
    </rcc>
    <rcc rId="0" sId="1">
      <nc r="U41" t="inlineStr">
        <is>
          <t>raghav3x</t>
        </is>
      </nc>
    </rcc>
    <rcc rId="0" sId="1">
      <nc r="V41" t="inlineStr">
        <is>
          <t>Basic functionality of detection, file transfer,hot-plug and hot-unplug of USB3.0 storage device should be successful over type-c port</t>
        </is>
      </nc>
    </rcc>
    <rcc rId="0" sId="1">
      <nc r="W41" t="inlineStr">
        <is>
          <t>Client-BIOS</t>
        </is>
      </nc>
    </rcc>
    <rcc rId="0" sId="1">
      <nc r="X41" t="inlineStr">
        <is>
          <t>2-high</t>
        </is>
      </nc>
    </rcc>
    <rcc rId="0" sId="1">
      <nc r="Y41"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lunarlake,ifwi.meteorlake,ifwi.raptorlake,ifwi.tigerlake,ifwi.whiskeylake</t>
        </is>
      </nc>
    </rcc>
    <rcc rId="0" sId="1">
      <nc r="Z41"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B41" t="inlineStr">
        <is>
          <t>product</t>
        </is>
      </nc>
    </rcc>
    <rcc rId="0" sId="1">
      <nc r="AC41" t="inlineStr">
        <is>
          <t>complete.ready_for_production</t>
        </is>
      </nc>
    </rcc>
    <rcc rId="0" sId="1">
      <nc r="AE41" t="inlineStr">
        <is>
          <t>Low</t>
        </is>
      </nc>
    </rcc>
    <rcc rId="0" sId="1">
      <nc r="AF41" t="inlineStr">
        <is>
          <t>L3 Extended-BAT-FV</t>
        </is>
      </nc>
    </rcc>
    <rcc rId="0" sId="1">
      <nc r="AI41" t="inlineStr">
        <is>
          <t>Functional</t>
        </is>
      </nc>
    </rcc>
    <rcc rId="0" sId="1">
      <nc r="AJ41" t="inlineStr">
        <is>
          <t>na</t>
        </is>
      </nc>
    </rcc>
    <rcc rId="0" sId="1">
      <nc r="AK41" t="inlineStr">
        <is>
          <t>This Test case to verify basic functionality of detection, file transfer,hot-plug and hot-unplug of USB storage over type-C port</t>
        </is>
      </nc>
    </rcc>
    <rcc rId="0" sId="1">
      <nc r="AL41" t="inlineStr">
        <is>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RPL-S_4SDC1,RPL-S_2SDC2,CQN_DASHBOARD,ADL-P_5SGC1,ADL-P_5SGC2,MTL_S_MASTER,ADL-M_5SGC1,ADL-M_2SDC2,ADL-M_3SDC1,ADL-M_3SDC2,ADL-M_2SDC1,RPL-Px_3SDC1,RPL-P_5SGC1,RPL-P_5SGC2,RPL-P_4SDC1,RPL-P_3SDC2,RPL-P_2SDC3,RPL-S_3SDC1,RPL-S_4SDC2,RPL-S_2SDC1,RPL-S_2SDC3,ADL_N_REV0,ADL-N_REV1,ADL_SBGA_5GC,RPL-SBGA_5SC,ADL_P_M_Common_List1,RPL-S_2SDC4,RPL-S_2SDC7,ADL-S_Post-Si_In_Production,MTL-M_5SGC1,MTL-M_4SDC1,MTL-M_4SDC2,MTL-M_3SDC3,MTL-M_2SDC4,MTL-M_2SDC5,MTL-M_2SDC6,MTL_IFWI_IAC_PMC_SOC_IOE,MTL_IFWI_CBV_PMC,MTL_IFWI_CBV_TBT,MTL_IFWI_CBV_EC,MTL_IFWI_CBV_IOM,MTL-P_5SGC1,MTL-P_4SDC1,MTL-P_4SDC2,MTL-P_3SDC3,MTL-P_3SDC4,MTL-P_2SDC5,MTL-P_2SDC6,RPL-S_2SDC8,RPL-SBGA_4SC,RPL-Px_4SP2,RPL-P_2SDC4,RPL-P_2SDC5,RPL-P_2SDC6,RPL-Px_2SDC1,MTL_M_P_PV_POR,RPL-SBGA_2SC1,RPL-SBGA_2SC2,RPL-SBGA_3SC-2,RPL-SBGA_3SC</t>
        </is>
      </nc>
    </rcc>
  </rrc>
  <rrc rId="152" sId="1" ref="A41:XFD41" action="deleteRow">
    <rfmt sheetId="1" xfDxf="1" sqref="A41:XFD41" start="0" length="0"/>
    <rcc rId="0" sId="1">
      <nc r="A41">
        <f>HYPERLINK("https://hsdes.intel.com/resource/14013172936","14013172936")</f>
      </nc>
    </rcc>
    <rcc rId="0" sId="1">
      <nc r="B41" t="inlineStr">
        <is>
          <t>Verify USB Type-C device Connector reversibility functionality after Sx (S3,S4,S5)and reboot cycles</t>
        </is>
      </nc>
    </rcc>
    <rcc rId="0" sId="1">
      <nc r="C41" t="inlineStr">
        <is>
          <t>Blocked</t>
        </is>
      </nc>
    </rcc>
    <rcc rId="0" sId="1">
      <nc r="D41" t="inlineStr">
        <is>
          <t>NA:Type C is not applicable for RPL-S S20-Upgrade</t>
        </is>
      </nc>
    </rcc>
    <rcc rId="0" sId="1">
      <nc r="E41" t="inlineStr">
        <is>
          <t>athirarx</t>
        </is>
      </nc>
    </rcc>
    <rcc rId="0" sId="1">
      <nc r="F41" t="inlineStr">
        <is>
          <t>common,emulation.ip,silicon,simulation.ip</t>
        </is>
      </nc>
    </rcc>
    <rcc rId="0" sId="1">
      <nc r="G41" t="inlineStr">
        <is>
          <t>Ingredient</t>
        </is>
      </nc>
    </rcc>
    <rcc rId="0" sId="1">
      <nc r="H41" t="inlineStr">
        <is>
          <t>Automatable</t>
        </is>
      </nc>
    </rcc>
    <rcc rId="0" sId="1">
      <nc r="I41" t="inlineStr">
        <is>
          <t>Intel Confidential</t>
        </is>
      </nc>
    </rcc>
    <rcc rId="0" sId="1">
      <nc r="J41" t="inlineStr">
        <is>
          <t>bios.platform,bios.sa,fw.ifwi.MGPhy,fw.ifwi.dekelPhy,fw.ifwi.iom,fw.ifwi.nphy,fw.ifwi.pmc,fw.ifwi.sam,fw.ifwi.sphy,fw.ifwi.tbt</t>
        </is>
      </nc>
    </rcc>
    <rcc rId="0" sId="1">
      <nc r="K41">
        <v>22</v>
      </nc>
    </rcc>
    <rcc rId="0" sId="1">
      <nc r="L41">
        <v>20</v>
      </nc>
    </rcc>
    <rcc rId="0" sId="1">
      <nc r="M41" t="inlineStr">
        <is>
          <t>CSS-IVE-99709</t>
        </is>
      </nc>
    </rcc>
    <rcc rId="0" sId="1">
      <nc r="N41" t="inlineStr">
        <is>
          <t>TCSS</t>
        </is>
      </nc>
    </rcc>
    <rcc rId="0" sId="1">
      <nc r="O41" t="inlineStr">
        <is>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is>
      </nc>
    </rcc>
    <rcc rId="0" sId="1">
      <nc r="P41" t="inlineStr">
        <is>
          <t>S-states,TCSS,USB-TypeC</t>
        </is>
      </nc>
    </rcc>
    <rcc rId="0" sId="1">
      <nc r="Q41" t="inlineStr">
        <is>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is>
      </nc>
    </rcc>
    <rcc rId="0" sId="1">
      <nc r="R41" t="inlineStr">
        <is>
          <t>CSS-IVE-99709</t>
        </is>
      </nc>
    </rcc>
    <rcc rId="0" sId="1">
      <nc r="S41" t="inlineStr">
        <is>
          <t>Consumer,Corporate_vPro</t>
        </is>
      </nc>
    </rcc>
    <rcc rId="0" sId="1">
      <nc r="U41" t="inlineStr">
        <is>
          <t>raghav3x</t>
        </is>
      </nc>
    </rcc>
    <rcc rId="0" sId="1">
      <nc r="V41" t="inlineStr">
        <is>
          <t>TYPE-C should support connector reversibility, connected device should be functional in both direction without any issue after Sx and reboot cycles</t>
        </is>
      </nc>
    </rcc>
    <rcc rId="0" sId="1">
      <nc r="W41" t="inlineStr">
        <is>
          <t>Client-BIOS</t>
        </is>
      </nc>
    </rcc>
    <rcc rId="0" sId="1">
      <nc r="X41" t="inlineStr">
        <is>
          <t>2-high</t>
        </is>
      </nc>
    </rcc>
    <rcc rId="0" sId="1">
      <nc r="Y41"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ifwi.whiskeylake</t>
        </is>
      </nc>
    </rcc>
    <rcc rId="0" sId="1">
      <nc r="Z41"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B41" t="inlineStr">
        <is>
          <t>product</t>
        </is>
      </nc>
    </rcc>
    <rcc rId="0" sId="1">
      <nc r="AC41" t="inlineStr">
        <is>
          <t>complete.ready_for_production</t>
        </is>
      </nc>
    </rcc>
    <rcc rId="0" sId="1">
      <nc r="AE41" t="inlineStr">
        <is>
          <t>Medium</t>
        </is>
      </nc>
    </rcc>
    <rcc rId="0" sId="1">
      <nc r="AF41" t="inlineStr">
        <is>
          <t>L3 Extended-BAT-FV</t>
        </is>
      </nc>
    </rcc>
    <rcc rId="0" sId="1">
      <nc r="AI41" t="inlineStr">
        <is>
          <t>Functional</t>
        </is>
      </nc>
    </rcc>
    <rcc rId="0" sId="1">
      <nc r="AJ41" t="inlineStr">
        <is>
          <t>na</t>
        </is>
      </nc>
    </rcc>
    <rcc rId="0" sId="1">
      <nc r="AK41" t="inlineStr">
        <is>
          <t>This test case to Verify USB Type-C device Connector reversibility functionality after Sx and reboot cycles</t>
        </is>
      </nc>
    </rcc>
    <rcc rId="0" sId="1">
      <nc r="AL41" t="inlineStr">
        <is>
          <t>EC-FV,EC-TYPEC,EC-SX,TCSS-TBT-P1,LKF_PO_Phase2,UDL2.0_ATMS2.0,LKF_PO_Phase3,LKF_PO_New_P3,TGL_ERB_PO,OBC-CNL-PCH-XDCI-USBC-USB2_Storage,OBC-ICL-CPU-iTCSS-TCSS-USB2_Storage,OBC-TGL-CPU-iTCSS-TCSS-USB2_Storage,OBC-LKF-CPU-TCSS-USBC-USB2_Storage,OBC-CFL-PCH-XDCI-USBC-USB2_Storage,CML_EC_FV,LKF_ROW_BIOS,IFWI_Payload_TBT,MTL_PSS_1.0,UTR_SYNC,RPL_S_MASTER,RPL_S_BackwardComp,RPL_P_MASTER,MTL_P_MASTER,MTL_M_MASTER,MTL_S_MASTER,ADL-S_ 5SGC_1DPC,ADL_N_MASTER,ADL_N_5SGC1,ADL_N_4SDC1,ADL_N_3SDC1,ADL_N_2SDC1,ADL_N_2SDC3,IFWI_TEST_SUITE,IFWI_COMMON_UNIFIED,TGL_H_MASTER,RPL-S_2SDC3,CQN_DASHBOARD,ADL-P_5SGC1,ADL-P_5SGC2,ADL-P_3SDC2,ADL-P_3SDC3,ADL-P_3SDC4,ADL-P_2SDC1,ADL-P_2SDC2,ADL-P_2SDC3,RPL-Px_3SDC1,RPL-P_5SGC1,RPL-P_5SGC2,RPL-P_4SDC1,RPL-P_3SDC2,RPL-P_2SDC3,RPL-S_ 5SGC1,RPL-S_4SDC1,RPL-S_4SDC2,RPL-S_4SDC2,RPL-S_2SDC1,RPL-S_2SDC2,RPL-S_2SDC3,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RPL-S_3SDC1,MTL_M_P_PV_POR,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Px_2SDC1,RPL-SBGA_2SC1,RPL-SBGA_2SC2,RPL-SBGA_3SC-2,RPL-SBGA_3SC</t>
        </is>
      </nc>
    </rcc>
  </rrc>
  <rrc rId="153" sId="1" ref="A36:XFD36" action="deleteRow">
    <rfmt sheetId="1" xfDxf="1" sqref="A36:XFD36" start="0" length="0"/>
    <rcc rId="0" sId="1">
      <nc r="A36">
        <f>HYPERLINK("https://hsdes.intel.com/resource/14013163195","14013163195")</f>
      </nc>
    </rcc>
    <rcc rId="0" sId="1">
      <nc r="B36" t="inlineStr">
        <is>
          <t>Verify cold boot with USB3.1 Gen2 mass storage device connected across all the Type C ports</t>
        </is>
      </nc>
    </rcc>
    <rcc rId="0" sId="1">
      <nc r="C36" t="inlineStr">
        <is>
          <t>Blocked</t>
        </is>
      </nc>
    </rcc>
    <rcc rId="0" sId="1">
      <nc r="D36" t="inlineStr">
        <is>
          <t>NA:Type C is not applicable for RPL-S S20-Upgrade</t>
        </is>
      </nc>
    </rcc>
    <rcc rId="0" sId="1">
      <nc r="E36" t="inlineStr">
        <is>
          <t>athirarx</t>
        </is>
      </nc>
    </rcc>
    <rcc rId="0" sId="1">
      <nc r="F36" t="inlineStr">
        <is>
          <t>common,emulation.ip,fpga.hybrid,silicon,simulation.ip</t>
        </is>
      </nc>
    </rcc>
    <rcc rId="0" sId="1">
      <nc r="G36" t="inlineStr">
        <is>
          <t>Ingredient</t>
        </is>
      </nc>
    </rcc>
    <rcc rId="0" sId="1">
      <nc r="H36" t="inlineStr">
        <is>
          <t>Automatable</t>
        </is>
      </nc>
    </rcc>
    <rcc rId="0" sId="1">
      <nc r="I36" t="inlineStr">
        <is>
          <t>Intel Confidential</t>
        </is>
      </nc>
    </rcc>
    <rcc rId="0" sId="1">
      <nc r="J36" t="inlineStr">
        <is>
          <t>bios.platform,bios.sa,fw.ifwi.iom,fw.ifwi.nphy,fw.ifwi.pmc,fw.ifwi.sphy,fw.ifwi.tbt</t>
        </is>
      </nc>
    </rcc>
    <rcc rId="0" sId="1">
      <nc r="K36">
        <v>30</v>
      </nc>
    </rcc>
    <rcc rId="0" sId="1">
      <nc r="L36">
        <v>25</v>
      </nc>
    </rcc>
    <rcc rId="0" sId="1">
      <nc r="M36" t="inlineStr">
        <is>
          <t>CSS-IVE-133024</t>
        </is>
      </nc>
    </rcc>
    <rcc rId="0" sId="1">
      <nc r="N36" t="inlineStr">
        <is>
          <t>TCSS</t>
        </is>
      </nc>
    </rcc>
    <rcc rId="0" sId="1">
      <nc r="O36" t="inlineStr">
        <is>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is>
      </nc>
    </rcc>
    <rcc rId="0" sId="1">
      <nc r="P36" t="inlineStr">
        <is>
          <t>USB3.1,USB-TypeC</t>
        </is>
      </nc>
    </rcc>
    <rcc rId="0" sId="1">
      <nc r="Q36" t="inlineStr">
        <is>
          <t>ADL: 2205446161MTL_P : 22010767569 , 16011326991 , 16011327100</t>
        </is>
      </nc>
    </rcc>
    <rcc rId="0" sId="1">
      <nc r="R36" t="inlineStr">
        <is>
          <t>CSS-IVE-133024</t>
        </is>
      </nc>
    </rcc>
    <rcc rId="0" sId="1">
      <nc r="S36" t="inlineStr">
        <is>
          <t>Consumer,Corporate_vPro,Slim</t>
        </is>
      </nc>
    </rcc>
    <rcc rId="0" sId="1">
      <nc r="U36" t="inlineStr">
        <is>
          <t>raghav3x</t>
        </is>
      </nc>
    </rcc>
    <rcc rId="0" sId="1">
      <nc r="V36" t="inlineStr">
        <is>
          <t>USB3.1 Gen2 storage connected with multiple Port/Controller should be functional on cold boot and should be functional on reversible connection</t>
        </is>
      </nc>
    </rcc>
    <rcc rId="0" sId="1">
      <nc r="W36" t="inlineStr">
        <is>
          <t>Client-BIOS</t>
        </is>
      </nc>
    </rcc>
    <rcc rId="0" sId="1">
      <nc r="X36" t="inlineStr">
        <is>
          <t>2-high</t>
        </is>
      </nc>
    </rcc>
    <rcc rId="0" sId="1">
      <nc r="Y36" t="inlineStr">
        <is>
          <t>bios.alderlake,bios.arrowlake,bios.lunarlake,bios.meteorlake,bios.raptorlake,ifwi.lunarlake,ifwi.meteorlake,ifwi.raptorlake</t>
        </is>
      </nc>
    </rcc>
    <rcc rId="0" sId="1">
      <nc r="Z36" t="inlineStr">
        <is>
          <t>bios.alderlake,bios.lunarlake,bios.meteorlake,bios.raptorlake,ifwi.meteorlake,ifwi.raptorlake</t>
        </is>
      </nc>
    </rcc>
    <rcc rId="0" sId="1">
      <nc r="AB36" t="inlineStr">
        <is>
          <t>product</t>
        </is>
      </nc>
    </rcc>
    <rcc rId="0" sId="1">
      <nc r="AC36" t="inlineStr">
        <is>
          <t>open.review_complete_pending_dryrun</t>
        </is>
      </nc>
    </rcc>
    <rcc rId="0" sId="1">
      <nc r="AE36" t="inlineStr">
        <is>
          <t>High</t>
        </is>
      </nc>
    </rcc>
    <rcc rId="0" sId="1">
      <nc r="AF36" t="inlineStr">
        <is>
          <t>L3 Extended-BAT-FV</t>
        </is>
      </nc>
    </rcc>
    <rcc rId="0" sId="1">
      <nc r="AI36" t="inlineStr">
        <is>
          <t>Functional</t>
        </is>
      </nc>
    </rcc>
    <rcc rId="0" sId="1">
      <nc r="AJ36" t="inlineStr">
        <is>
          <t>USB Tree View,USB View</t>
        </is>
      </nc>
    </rcc>
    <rcc rId="0" sId="1">
      <nc r="AK36" t="inlineStr">
        <is>
          <t>This test case to verify Platform shall support concurrent usage of 4 USB3.1 gen2 ports without any bandwidth constraints</t>
        </is>
      </nc>
    </rcc>
    <rcc rId="0" sId="1">
      <nc r="AL36" t="inlineStr">
        <is>
          <t>MTL_PSS_1.1,MTL_PSS_1.0,UTR_SYNC,RPL_P_MASTER,RPL_S_MASTER,RPL_S_BackwardComp,ADL-S_ 5SGC_1DPC,ADL_N_MASTER,ADL_N_5SGC1,ADL_N_4SDC1,ADL_N_3SDC1,ADL_N_2SDC1,ADL_N_2SDC2,ADL_N_2SDC3,IFWI_TEST_SUITE,IFWI_COMMON_UNIFIED,MTL_Test_Suite,RPL-S_2SDC3,ADL-P_5SGC1,ADL-P_5SGC2,MTL_P_MASTER,ADL-M_5SGC1,ADL-M_2SDC2,ADL-M_3SDC1,ADL-M_3SDC2,MTL_N_MASTER,MTL_S_MASTER,MTL_M_MASTER,RPL-Px_5SGC1,RPL-Px_3SDC1,RPL-P_5SGC1,RPL-P_5SGC2,RPL-P_4SDC1,RPL-P_3SDC2,RPL-P_2SDC3,RPL-S_ 5SGC1,RPL-S_4SDC1,RPL-S_3SDC1,RPL-S_4SDC2,RPL-S_2SDC1,RPL-S_2SDC2,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S_2SDC7,RPL_Px_PO_P3,MTL_IFWI_QAC,MTL-M_5SGC1,MTL-M_4SDC1,MTL-M_4SDC2,MTL-M_3SDC3,MTL-M_2SDC4,MTL-M_2SDC5,MTL-M_2SDC6,RPL_SBGA_PO_P3,MTL_IFWI_CBV_TBT,MTL_IFWI_CBV_EC,MTL_IFWI_CBV_SPHY,MTL_IFWI_CBV_IOM,MTL-P_5SGC1,MTL-P_4SDC1,MTL-P_4SDC2,MTL-P_3SDC3,MTL-P_3SDC4,MTL-P_2SDC5,MTL-P_2SDC6,RPL_P_PO_P3,RPL-S_2SDC8,RPL-SBGA_4SC,RPL-Px_4SP2,RPL-P_2SDC4,RPL-P_2SDC5,RPL-P_2SDC6,RPL-Px_2SDC1,MTL_M_P_PV_POR,RPL-SBGA_2SC1,RPL-SBGA_2SC2,RPL-SBGA_3SC-2,RPL-SBGA_3SC</t>
        </is>
      </nc>
    </rcc>
  </rrc>
  <rrc rId="154" sId="1" ref="A36:XFD36" action="deleteRow">
    <rfmt sheetId="1" xfDxf="1" sqref="A36:XFD36" start="0" length="0"/>
    <rcc rId="0" sId="1">
      <nc r="A36">
        <f>HYPERLINK("https://hsdes.intel.com/resource/14013163205","14013163205")</f>
      </nc>
    </rcc>
    <rcc rId="0" sId="1">
      <nc r="B36" t="inlineStr">
        <is>
          <t>Verify System trace via 2-Wire BSSB interface</t>
        </is>
      </nc>
    </rcc>
    <rcc rId="0" sId="1">
      <nc r="C36" t="inlineStr">
        <is>
          <t>Blocked</t>
        </is>
      </nc>
    </rcc>
    <rcc rId="0" sId="1">
      <nc r="D36" t="inlineStr">
        <is>
          <t>NA:Type C is not applicable for RPL-S S20-Upgrade</t>
        </is>
      </nc>
    </rcc>
    <rcc rId="0" sId="1">
      <nc r="E36" t="inlineStr">
        <is>
          <t>chassanx</t>
        </is>
      </nc>
    </rcc>
    <rcc rId="0" sId="1">
      <nc r="F36" t="inlineStr">
        <is>
          <t>common,emulation.ip,fpga.hybrid,silicon,simulation.ip</t>
        </is>
      </nc>
    </rcc>
    <rcc rId="0" sId="1">
      <nc r="G36" t="inlineStr">
        <is>
          <t>Ingredient</t>
        </is>
      </nc>
    </rcc>
    <rcc rId="0" sId="1">
      <nc r="H36" t="inlineStr">
        <is>
          <t>Automatable</t>
        </is>
      </nc>
    </rcc>
    <rcc rId="0" sId="1">
      <nc r="I36" t="inlineStr">
        <is>
          <t>Intel Confidential</t>
        </is>
      </nc>
    </rcc>
    <rcc rId="0" sId="1">
      <nc r="J36" t="inlineStr">
        <is>
          <t>bios.cpu_pm,fw.ifwi.gbe,fw.ifwi.others</t>
        </is>
      </nc>
    </rcc>
    <rcc rId="0" sId="1">
      <nc r="K36">
        <v>40</v>
      </nc>
    </rcc>
    <rcc rId="0" sId="1">
      <nc r="L36">
        <v>35</v>
      </nc>
    </rcc>
    <rcc rId="0" sId="1">
      <nc r="M36" t="inlineStr">
        <is>
          <t>CSS-IVE-132994</t>
        </is>
      </nc>
    </rcc>
    <rcc rId="0" sId="1">
      <nc r="N36" t="inlineStr">
        <is>
          <t>Debug Interfaces and Traces</t>
        </is>
      </nc>
    </rcc>
    <rcc rId="0" sId="1">
      <nc r="O36" t="inlineStr">
        <is>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P36" t="inlineStr">
        <is>
          <t>debug interfaces,NPK,USB/XHCI ports,USB3.0</t>
        </is>
      </nc>
    </rcc>
    <rcc rId="0" sId="1">
      <nc r="Q36" t="inlineStr">
        <is>
          <t>ADL:1305899501</t>
        </is>
      </nc>
    </rcc>
    <rcc rId="0" sId="1">
      <nc r="R36" t="inlineStr">
        <is>
          <t>CSS-IVE-132994</t>
        </is>
      </nc>
    </rcc>
    <rcc rId="0" sId="1">
      <nc r="S36" t="inlineStr">
        <is>
          <t>Consumer,Corporate_vPro,Slim</t>
        </is>
      </nc>
    </rcc>
    <rcc rId="0" sId="1">
      <nc r="U36" t="inlineStr">
        <is>
          <t>chassanx</t>
        </is>
      </nc>
    </rcc>
    <rcc rId="0" sId="1">
      <nc r="V36" t="inlineStr">
        <is>
          <t>Route traces through BSSB should be successfully establish over usb port and able to capture system trace log without any issue</t>
        </is>
      </nc>
    </rcc>
    <rcc rId="0" sId="1">
      <nc r="W36" t="inlineStr">
        <is>
          <t>Client-BIOS</t>
        </is>
      </nc>
    </rcc>
    <rcc rId="0" sId="1">
      <nc r="X36" t="inlineStr">
        <is>
          <t>2-high</t>
        </is>
      </nc>
    </rcc>
    <rcc rId="0" sId="1">
      <nc r="Y36" t="inlineStr">
        <is>
          <t>bios.alderlake,bios.arrowlake,bios.jasperlake,bios.lakefield,bios.lunarlake,bios.meteorlake,bios.raptorlake,ifwi.lakefield,ifwi.lunarlake,ifwi.meteorlake,ifwi.raptorlake</t>
        </is>
      </nc>
    </rcc>
    <rcc rId="0" sId="1">
      <nc r="Z36" t="inlineStr">
        <is>
          <t>bios.alderlake,bios.jasperlake,bios.lakefield,bios.lunarlake,bios.meteorlake,bios.raptorlake,ifwi.lakefield,ifwi.meteorlake,ifwi.raptorlake</t>
        </is>
      </nc>
    </rcc>
    <rcc rId="0" sId="1">
      <nc r="AB36" t="inlineStr">
        <is>
          <t>product</t>
        </is>
      </nc>
    </rcc>
    <rcc rId="0" sId="1">
      <nc r="AC36" t="inlineStr">
        <is>
          <t>open.review_complete_pending_dryrun</t>
        </is>
      </nc>
    </rcc>
    <rcc rId="0" sId="1">
      <nc r="AE36" t="inlineStr">
        <is>
          <t>High</t>
        </is>
      </nc>
    </rcc>
    <rcc rId="0" sId="1">
      <nc r="AF36" t="inlineStr">
        <is>
          <t>L3 Extended-BAT-FV</t>
        </is>
      </nc>
    </rcc>
    <rcc rId="0" sId="1">
      <nc r="AI36" t="inlineStr">
        <is>
          <t>Functional</t>
        </is>
      </nc>
    </rcc>
    <rcc rId="0" sId="1">
      <nc r="AJ36" t="inlineStr">
        <is>
          <t>na</t>
        </is>
      </nc>
    </rcc>
    <rcc rId="0" sId="1">
      <nc r="AK36" t="inlineStr">
        <is>
          <t>This Test Cases is to verify SUT support Debug Trace log capture -  Route traces to BSSB</t>
        </is>
      </nc>
    </rcc>
    <rcc rId="0" sId="1">
      <nc r="AL36" t="inlineStr">
        <is>
          <t>ADL-S_ADP-S_DDR4_2DPC_PO_Phase3,EC-FV2,ADL-P_ADP-LP_DDR4_PO Suite_Phase3,PO_Phase_3,ADL-P_ADP-LP_LP5_PO Suite_Phase3,ADL-P_ADP-LP_DDR5_PO Suite_Phase3,ADL-P_ADP-LP_LP4x_PO Suite_Phase3,EC_DT_NA,UTR_SYNC,RPL-Px_4SP2,RPL-Px_2SDC1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t>
        </is>
      </nc>
    </rcc>
  </rrc>
  <rrc rId="155" sId="1" ref="A36:XFD36" action="deleteRow">
    <rfmt sheetId="1" xfDxf="1" sqref="A36:XFD36" start="0" length="0"/>
    <rcc rId="0" sId="1">
      <nc r="A36">
        <f>HYPERLINK("https://hsdes.intel.com/resource/14013163306","14013163306")</f>
      </nc>
    </rcc>
    <rcc rId="0" sId="1">
      <nc r="B36" t="inlineStr">
        <is>
          <t>Verify USB4 storage functionality on hot insert and removal and connector reversibility</t>
        </is>
      </nc>
    </rcc>
    <rcc rId="0" sId="1">
      <nc r="C36" t="inlineStr">
        <is>
          <t>Blocked</t>
        </is>
      </nc>
    </rcc>
    <rcc rId="0" sId="1">
      <nc r="D36" t="inlineStr">
        <is>
          <t>NA:TBT is not applicable for RPL-S S20 Upgrade</t>
        </is>
      </nc>
    </rcc>
    <rcc rId="0" sId="1">
      <nc r="E36" t="inlineStr">
        <is>
          <t>athirarx</t>
        </is>
      </nc>
    </rcc>
    <rcc rId="0" sId="1">
      <nc r="F36" t="inlineStr">
        <is>
          <t>common,emulation.ip,fpga.hybrid,silicon,simulation.ip</t>
        </is>
      </nc>
    </rcc>
    <rcc rId="0" sId="1">
      <nc r="G36" t="inlineStr">
        <is>
          <t>Ingredient</t>
        </is>
      </nc>
    </rcc>
    <rcc rId="0" sId="1">
      <nc r="H36" t="inlineStr">
        <is>
          <t>Automatable</t>
        </is>
      </nc>
    </rcc>
    <rcc rId="0" sId="1">
      <nc r="I36" t="inlineStr">
        <is>
          <t>Intel Confidential</t>
        </is>
      </nc>
    </rcc>
    <rcc rId="0" sId="1">
      <nc r="J36" t="inlineStr">
        <is>
          <t>bios.platform,bios.sa,fw.ifwi.iom,fw.ifwi.nphy,fw.ifwi.pmc,fw.ifwi.sam,fw.ifwi.sphy,fw.ifwi.tbt</t>
        </is>
      </nc>
    </rcc>
    <rcc rId="0" sId="1">
      <nc r="K36">
        <v>35</v>
      </nc>
    </rcc>
    <rcc rId="0" sId="1">
      <nc r="L36">
        <v>30</v>
      </nc>
    </rcc>
    <rcc rId="0" sId="1">
      <nc r="M36" t="inlineStr">
        <is>
          <t>CSS-IVE-122116</t>
        </is>
      </nc>
    </rcc>
    <rcc rId="0" sId="1">
      <nc r="N36" t="inlineStr">
        <is>
          <t>TCSS</t>
        </is>
      </nc>
    </rcc>
    <rcc rId="0" sId="1">
      <nc r="O36" t="inlineStr">
        <is>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P36" t="inlineStr">
        <is>
          <t>TCSS,USB4</t>
        </is>
      </nc>
    </rcc>
    <rcc rId="0" sId="1">
      <nc r="Q36" t="inlineStr">
        <is>
          <t>TGL Coverage ID :  1306171196,1306171181,1209950986, 1209951124
RKL Coverage ID :2203201383,2203202518,2203203016,2203202802,2203202480 ,14010213073
ADL : 14010213073 , 2207350818MTL_P:22010767569MTL_M:22010767598MTL : 16011187797 , 16011327358 , 16011327365 ,  16011327403 , 16011326910</t>
        </is>
      </nc>
    </rcc>
    <rcc rId="0" sId="1">
      <nc r="R36" t="inlineStr">
        <is>
          <t>CSS-IVE-122116</t>
        </is>
      </nc>
    </rcc>
    <rcc rId="0" sId="1">
      <nc r="S36" t="inlineStr">
        <is>
          <t>Consumer,Corporate_vPro</t>
        </is>
      </nc>
    </rcc>
    <rcc rId="0" sId="1">
      <nc r="U36" t="inlineStr">
        <is>
          <t>raghav3x</t>
        </is>
      </nc>
    </rcc>
    <rcc rId="0" sId="1">
      <nc r="V36" t="inlineStr">
        <is>
          <t>USB4 Device should detect in OS and functionality should be working in S0 , after multiple hot plug and flipping the cable </t>
        </is>
      </nc>
    </rcc>
    <rcc rId="0" sId="1">
      <nc r="W36" t="inlineStr">
        <is>
          <t>Client-BIOS</t>
        </is>
      </nc>
    </rcc>
    <rcc rId="0" sId="1">
      <nc r="X36" t="inlineStr">
        <is>
          <t>4-low</t>
        </is>
      </nc>
    </rcc>
    <rcc rId="0" sId="1">
      <nc r="Y36" t="inlineStr">
        <is>
          <t>bios.alderlake,bios.arrowlake,bios.lunarlake,bios.meteorlake,bios.raptorlake,bios.rocketlake,bios.tigerlake,ifwi.alderlake,ifwi.lunarlake,ifwi.meteorlake,ifwi.raptorlake</t>
        </is>
      </nc>
    </rcc>
    <rcc rId="0" sId="1">
      <nc r="Z36" t="inlineStr">
        <is>
          <t>bios.alderlake,bios.lunarlake,bios.meteorlake,bios.raptorlake,bios.rocketlake,ifwi.meteorlake,ifwi.raptorlake</t>
        </is>
      </nc>
    </rcc>
    <rcc rId="0" sId="1">
      <nc r="AB36" t="inlineStr">
        <is>
          <t>product</t>
        </is>
      </nc>
    </rcc>
    <rcc rId="0" sId="1">
      <nc r="AC36" t="inlineStr">
        <is>
          <t>open.review_complete_pending_dryrun</t>
        </is>
      </nc>
    </rcc>
    <rcc rId="0" sId="1">
      <nc r="AE36" t="inlineStr">
        <is>
          <t>High</t>
        </is>
      </nc>
    </rcc>
    <rcc rId="0" sId="1">
      <nc r="AF36" t="inlineStr">
        <is>
          <t>L3 Extended-BAT-FV</t>
        </is>
      </nc>
    </rcc>
    <rcc rId="0" sId="1">
      <nc r="AI36" t="inlineStr">
        <is>
          <t>Functional</t>
        </is>
      </nc>
    </rcc>
    <rcc rId="0" sId="1">
      <nc r="AJ36" t="inlineStr">
        <is>
          <t>Tenlira,USB Tree View,USB View</t>
        </is>
      </nc>
    </rcc>
    <rcc rId="0" sId="1">
      <nc r="AK36" t="inlineStr">
        <is>
          <t>This test case is to check USB4 device detection and functionality on hot insert and removal  in OS</t>
        </is>
      </nc>
    </rcc>
    <rcc rId="0" sId="1">
      <nc r="AL36" t="inlineStr">
        <is>
          <t>MTL_S_IFWI_PSS_1.1,MTL_PSS_1.1,UTR_SYNC,MTL_P_MASTER,MTL_S_MASTER,RPL_P_MASTER,RPL_S_MASTER,IFWI_FOC_BAT,MTL_M_MASTER,RPL_S_BackwardComp,ADL-S_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RPL-S_4SDC2,RPL-S_3SDC1,RPL-S_2SDC1,RPL-S_2SDC2,RPL-S_2SDC3,MTL_M_P_PV_POR,RPL-S_2SDC4,RPL-S_2SDC7,RPL_Px_PO_P3,MTL_IFWI_QAC,MTL_IFWI_IAC_NPHY,RPL_SBGA_PO_P3,MTL_IFWI_CBV_TBT,MTL_IFWI_CBV_EC,MTL-P_5SGC1,MTL-P_4SDC1,MTL-P_4SDC2,MTL-P_3SDC3,MTL-P_3SDC4,MTL-P_2SDC5,MTL-P_2SDC6,MTL_A0_P1,RPL_P_PO_P3,RPL-S_2SDC8,RPL-SBGA_4SC,RPL-Px_4SP2,RPL-P_2SDC4,RPL-P_2SDC5,RPL-P_2SDC6,RPL-Px_2SDC1,RPL-SBGA_2SC1,RPL-SBGA_2SC2,RPL-SBGA_3SC-2,RPL-SBGA_3SC,MTL_S_IFWI_PSS_1.1</t>
        </is>
      </nc>
    </rcc>
  </rrc>
  <rrc rId="156" sId="1" ref="A33:XFD33" action="deleteRow">
    <rfmt sheetId="1" xfDxf="1" sqref="A33:XFD33" start="0" length="0"/>
    <rcc rId="0" sId="1">
      <nc r="A33">
        <f>HYPERLINK("https://hsdes.intel.com/resource/14013162849","14013162849")</f>
      </nc>
    </rcc>
    <rcc rId="0" sId="1">
      <nc r="B33" t="inlineStr">
        <is>
          <t>Verify USB4 storage functionality hot plug during S4, S5 cycles</t>
        </is>
      </nc>
    </rcc>
    <rcc rId="0" sId="1">
      <nc r="C33" t="inlineStr">
        <is>
          <t>Blocked</t>
        </is>
      </nc>
    </rcc>
    <rcc rId="0" sId="1">
      <nc r="D33" t="inlineStr">
        <is>
          <t>NA:TBT is not applicable for RPL-S S20 Upgrade</t>
        </is>
      </nc>
    </rcc>
    <rcc rId="0" sId="1">
      <nc r="E33" t="inlineStr">
        <is>
          <t>ramrajdx</t>
        </is>
      </nc>
    </rcc>
    <rcc rId="0" sId="1">
      <nc r="F33" t="inlineStr">
        <is>
          <t>common,emulation.ip,fpga.hybrid,silicon,simulation.ip</t>
        </is>
      </nc>
    </rcc>
    <rcc rId="0" sId="1">
      <nc r="G33" t="inlineStr">
        <is>
          <t>Ingredient</t>
        </is>
      </nc>
    </rcc>
    <rcc rId="0" sId="1">
      <nc r="H33" t="inlineStr">
        <is>
          <t>Jama_Not_Evaluated</t>
        </is>
      </nc>
    </rcc>
    <rcc rId="0" sId="1">
      <nc r="I33" t="inlineStr">
        <is>
          <t>Intel Confidential</t>
        </is>
      </nc>
    </rcc>
    <rcc rId="0" sId="1">
      <nc r="J33" t="inlineStr">
        <is>
          <t>bios.platform,bios.sa,fw.ifwi.iom,fw.ifwi.nphy,fw.ifwi.pmc,fw.ifwi.sam,fw.ifwi.sphy,fw.ifwi.tbt</t>
        </is>
      </nc>
    </rcc>
    <rcc rId="0" sId="1">
      <nc r="K33">
        <v>30</v>
      </nc>
    </rcc>
    <rcc rId="0" sId="1">
      <nc r="L33">
        <v>25</v>
      </nc>
    </rcc>
    <rcc rId="0" sId="1">
      <nc r="M33" t="inlineStr">
        <is>
          <t>CSS-IVE-122124</t>
        </is>
      </nc>
    </rcc>
    <rcc rId="0" sId="1">
      <nc r="N33" t="inlineStr">
        <is>
          <t>TCSS</t>
        </is>
      </nc>
    </rcc>
    <rcc rId="0" sId="1">
      <nc r="O33" t="inlineStr">
        <is>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P33" t="inlineStr">
        <is>
          <t>S-states,USB4</t>
        </is>
      </nc>
    </rcc>
    <rcc rId="0" sId="1">
      <nc r="Q33" t="inlineStr">
        <is>
          <t>TGL Coverage : 1306171181,1306171196
ADL : 2207350818MTL_P:22010767569MTL_M:22010767598MTL : 16011187797 , 16011327358 , 16011327365 , 16011327403 , 16011326910</t>
        </is>
      </nc>
    </rcc>
    <rcc rId="0" sId="1">
      <nc r="R33" t="inlineStr">
        <is>
          <t>CSS-IVE-122124</t>
        </is>
      </nc>
    </rcc>
    <rcc rId="0" sId="1">
      <nc r="S33" t="inlineStr">
        <is>
          <t>Consumer,Corporate_vPro</t>
        </is>
      </nc>
    </rcc>
    <rcc rId="0" sId="1">
      <nc r="U33" t="inlineStr">
        <is>
          <t>raghav3x</t>
        </is>
      </nc>
    </rcc>
    <rcc rId="0" sId="1">
      <nc r="V33" t="inlineStr">
        <is>
          <t>USB4 Device should detect in OS and functionality should be working in S0 and during S4, S5</t>
        </is>
      </nc>
    </rcc>
    <rcc rId="0" sId="1">
      <nc r="W33" t="inlineStr">
        <is>
          <t>Client-BIOS</t>
        </is>
      </nc>
    </rcc>
    <rcc rId="0" sId="1">
      <nc r="X33" t="inlineStr">
        <is>
          <t>2-high</t>
        </is>
      </nc>
    </rcc>
    <rcc rId="0" sId="1">
      <nc r="Y33" t="inlineStr">
        <is>
          <t>bios.alderlake,bios.arrowlake,bios.lunarlake,bios.meteorlake,bios.raptorlake,bios.rocketlake,bios.tigerlake,ifwi.lunarlake,ifwi.meteorlake,ifwi.raptorlake</t>
        </is>
      </nc>
    </rcc>
    <rcc rId="0" sId="1">
      <nc r="Z33" t="inlineStr">
        <is>
          <t>bios.alderlake,bios.arrowlake,bios.lunarlake,bios.meteorlake,bios.raptorlake,bios.rocketlake,ifwi.meteorlake,ifwi.raptorlake</t>
        </is>
      </nc>
    </rcc>
    <rcc rId="0" sId="1">
      <nc r="AB33" t="inlineStr">
        <is>
          <t>product</t>
        </is>
      </nc>
    </rcc>
    <rcc rId="0" sId="1">
      <nc r="AC33" t="inlineStr">
        <is>
          <t>complete.ready_for_production</t>
        </is>
      </nc>
    </rcc>
    <rcc rId="0" sId="1">
      <nc r="AE33" t="inlineStr">
        <is>
          <t>High</t>
        </is>
      </nc>
    </rcc>
    <rcc rId="0" sId="1">
      <nc r="AF33" t="inlineStr">
        <is>
          <t>L3 Extended-BAT-FV</t>
        </is>
      </nc>
    </rcc>
    <rcc rId="0" sId="1">
      <nc r="AI33" t="inlineStr">
        <is>
          <t>Functional</t>
        </is>
      </nc>
    </rcc>
    <rcc rId="0" sId="1">
      <nc r="AJ33" t="inlineStr">
        <is>
          <t>Tenlira,USB Tree View,USB View</t>
        </is>
      </nc>
    </rcc>
    <rcc rId="0" sId="1">
      <nc r="AK33" t="inlineStr">
        <is>
          <t>This test case is to check USB4 device detection and functionality during S4, S5 cycles</t>
        </is>
      </nc>
    </rcc>
    <rcc rId="0" sId="1">
      <nc r="AL33" t="inlineStr">
        <is>
          <t>MTL_PSS_1.0,MTL_PSS_0.8,MTL_PSS_1.1,UTR_SYNC,IFWI_FOC_BAT,MTL_P_MASTER,MTL_M_MASTER,MTL_S_MASTER,RPL_S_MASTER,RPL_S_BackwardComp,ADL-S_ 5SGC_1DPC,IFWI_TEST_SUITE,IFWI_COMMON_UNIFIED,ADL-P_5SGC1,ADL-P_5SGC2,ADL-M_5SGC1,ADL-M_2SDC2,ADL-P_4SDC1,ADL-P_3SDC5,MTL_SIMICS_IN_EXECUTION_TEST,RPL-Px_3SDC1,RPL-P_5SGC1,RPL-P_5SGC2,RPL-P_4SDC1,RPL-P_3SDC2,RPL-P_2SDC3,RPL-S_ 5SGC1,RPL-S_4SDC1,RPL_S_IFWI_PO_Phase3,MTL_IFWI_BAT,ADL_SBGA_5GC,RPL-SBGA_5S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ADL_N_REV0,ADL-N_REV1,MTL_HFPGA_TCSS,RPL-S_5SGC1,RPL-S_4SDC2,RPL-S_3SDC1,RPL-S_2SDC1,RPL-S_2SDC2,RPL-S_2SDC3,RPL-S_2SDC4,RPL-S_2SDC7,RPL_Px_PO_P3,MTL_IFWI_QAC,MTL-M_5SGC1,MTL-M_4SDC1,MTL-M_4SDC2,MTL-M_3SDC3,MTL-M_2SDC4,MTL-M_2SDC5,MTL-M_2SDC6,MTL_IFWI_IAC_NPHY,RPL_SBGA_IFWI_PO_Phase3,MTL_IFWI_CBV_PMC,MTL_IFWI_CBV_TBT,MTL_IFWI_CBV_EC,MTL-P_5SGC1,MTL-P_4SDC1,MTL-P_4SDC2,MTL-P_3SDC3,MTL-P_3SDC4,MTL-P_2SDC5,MTL-P_2SDC6,RPL_P_PO_P3,RPL-S_2SDC8,RPL-SBGA_4SC,RPL-Px_4SP2,RPL-P_2SDC4,RPL-P_2SDC5,RPL-P_2SDC6,RPL-Px_2SDC1,MTL_M_P_PV_POR,RPL-SBGA_2SC1,RPL-SBGA_2SC2,RPL-SBGA_3SC-2,RPL-SBGA_3SC,MTL-P_IFWI_PO</t>
        </is>
      </nc>
    </rcc>
  </rrc>
  <rrc rId="157" sId="1" ref="A33:XFD33" action="deleteRow">
    <rfmt sheetId="1" xfDxf="1" sqref="A33:XFD33" start="0" length="0"/>
    <rcc rId="0" sId="1">
      <nc r="A33">
        <f>HYPERLINK("https://hsdes.intel.com/resource/14013162864","14013162864")</f>
      </nc>
    </rcc>
    <rcc rId="0" sId="1">
      <nc r="B33" t="inlineStr">
        <is>
          <t>Verify Bios flash support on RVP using FFT</t>
        </is>
      </nc>
    </rcc>
    <rcc rId="0" sId="1">
      <nc r="C33" t="inlineStr">
        <is>
          <t>Blocked</t>
        </is>
      </nc>
    </rcc>
    <rcc rId="0" sId="1">
      <nc r="D33" t="inlineStr">
        <is>
          <t>NA:FFU is not applicable for RPL S S20 Upgrade</t>
        </is>
      </nc>
    </rcc>
    <rcc rId="0" sId="1">
      <nc r="E33" t="inlineStr">
        <is>
          <t>girishax</t>
        </is>
      </nc>
    </rcc>
    <rcc rId="0" sId="1">
      <nc r="F33" t="inlineStr">
        <is>
          <t>common,emulation.ip,silicon,simulation.ip</t>
        </is>
      </nc>
    </rcc>
    <rcc rId="0" sId="1">
      <nc r="G33" t="inlineStr">
        <is>
          <t>Ingredient</t>
        </is>
      </nc>
    </rcc>
    <rcc rId="0" sId="1">
      <nc r="H33" t="inlineStr">
        <is>
          <t>Automatable</t>
        </is>
      </nc>
    </rcc>
    <rcc rId="0" sId="1">
      <nc r="I33" t="inlineStr">
        <is>
          <t>Intel Confidential</t>
        </is>
      </nc>
    </rcc>
    <rcc rId="0" sId="1">
      <nc r="J33" t="inlineStr">
        <is>
          <t>bios.platform,fw.ifwi.others</t>
        </is>
      </nc>
    </rcc>
    <rcc rId="0" sId="1">
      <nc r="K33">
        <v>15</v>
      </nc>
    </rcc>
    <rcc rId="0" sId="1">
      <nc r="L33">
        <v>7</v>
      </nc>
    </rcc>
    <rcc rId="0" sId="1">
      <nc r="M33" t="inlineStr">
        <is>
          <t>CSS-IVE-122126</t>
        </is>
      </nc>
    </rcc>
    <rcc rId="0" sId="1">
      <nc r="N33" t="inlineStr">
        <is>
          <t>System Firmware Builds and bringup</t>
        </is>
      </nc>
    </rcc>
    <rcc rId="0" sId="1">
      <nc r="O33" t="inlineStr">
        <is>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P33" t="inlineStr">
        <is>
          <t>GPIO,Power Btn/HID</t>
        </is>
      </nc>
    </rcc>
    <rcc rId="0" sId="1">
      <nc r="Q33" t="inlineStr">
        <is>
          <t>BC-RQTBCTL-1056
ADL FR ID: 1607810873, 1607810874,2203202628
JSLP: WCOS_BIOS_assessment-JSL-DEV. :FFU _Flashing</t>
        </is>
      </nc>
    </rcc>
    <rcc rId="0" sId="1">
      <nc r="R33" t="inlineStr">
        <is>
          <t>CSS-IVE-122126</t>
        </is>
      </nc>
    </rcc>
    <rcc rId="0" sId="1">
      <nc r="S33" t="inlineStr">
        <is>
          <t>Consumer,Corporate_vPro,Slim</t>
        </is>
      </nc>
    </rcc>
    <rcc rId="0" sId="1">
      <nc r="U33" t="inlineStr">
        <is>
          <t>chassanx</t>
        </is>
      </nc>
    </rcc>
    <rcc rId="0" sId="1">
      <nc r="V33" t="inlineStr">
        <is>
          <t>Able to Flash BIOS.rom using FFT  without any issues</t>
        </is>
      </nc>
    </rcc>
    <rcc rId="0" sId="1">
      <nc r="W33" t="inlineStr">
        <is>
          <t>Client-BIOS</t>
        </is>
      </nc>
    </rcc>
    <rcc rId="0" sId="1">
      <nc r="X33" t="inlineStr">
        <is>
          <t>1-showstopper</t>
        </is>
      </nc>
    </rcc>
    <rcc rId="0" sId="1">
      <nc r="Y33" t="inlineStr">
        <is>
          <t>bios.alderlake,bios.arrowlake,bios.lakefield,bios.lunarlake,bios.meteorlake,bios.raptorlake,bios.rocketlake,bios.tigerlake,ifwi.lakefield,ifwi.lunarlake,ifwi.meteorlake,ifwi.raptorlake,ifwi.tigerlake</t>
        </is>
      </nc>
    </rcc>
    <rcc rId="0" sId="1">
      <nc r="Z33" t="inlineStr">
        <is>
          <t>bios.alderlake,bios.raptorlake,bios.tigerlake,ifwi.meteorlake,ifwi.raptorlake,ifwi.tigerlake</t>
        </is>
      </nc>
    </rcc>
    <rcc rId="0" sId="1">
      <nc r="AB33" t="inlineStr">
        <is>
          <t>product</t>
        </is>
      </nc>
    </rcc>
    <rcc rId="0" sId="1">
      <nc r="AC33" t="inlineStr">
        <is>
          <t>open.test_update_phase</t>
        </is>
      </nc>
    </rcc>
    <rcc rId="0" sId="1">
      <nc r="AE33" t="inlineStr">
        <is>
          <t>Low</t>
        </is>
      </nc>
    </rcc>
    <rcc rId="0" sId="1">
      <nc r="AF33" t="inlineStr">
        <is>
          <t>L3 Extended-BAT-FV</t>
        </is>
      </nc>
    </rcc>
    <rcc rId="0" sId="1">
      <nc r="AI33" t="inlineStr">
        <is>
          <t>Functional</t>
        </is>
      </nc>
    </rcc>
    <rcc rId="0" sId="1">
      <nc r="AJ33" t="inlineStr">
        <is>
          <t>FFT tool</t>
        </is>
      </nc>
    </rcc>
    <rcc rId="0" sId="1">
      <nc r="AK33" t="inlineStr">
        <is>
          <t>Intention of this test case is to check the BIOS update using the FFT tool</t>
        </is>
      </nc>
    </rcc>
    <rcc rId="0" sId="1">
      <nc r="AL33" t="inlineStr">
        <is>
          <t>IFWI_Payload_BIOS,UTR_SYNC,RPL-Px_4SP2,RPL-Px_2SDC1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ADL_S_master,RPL-S_ 5SGC1,RPL-S_2SDC7,RPL-S_3SDC1,RPL-S_4SDC1,RPL-S_3SDC1,RPL-S_4SDC2,RPL-S_4SDC2,RPL-S_2SDC1,RPL-S_2SDC2,RPL-S_2SDC3,RPL_S_MASTER,RPL_P_MASTER,RPL_S_BackwardCompc,ADL-S_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is>
      </nc>
    </rcc>
  </rrc>
  <rrc rId="158" sId="1" ref="A29:XFD29" action="deleteRow">
    <rfmt sheetId="1" xfDxf="1" sqref="A29:XFD29" start="0" length="0"/>
    <rcc rId="0" sId="1">
      <nc r="A29">
        <f>HYPERLINK("https://hsdes.intel.com/resource/14013160718","14013160718")</f>
      </nc>
    </rcc>
    <rcc rId="0" sId="1">
      <nc r="B29" t="inlineStr">
        <is>
          <t>Validate concurrent support of Windbg and DbC debug trace over same Type-C port</t>
        </is>
      </nc>
    </rcc>
    <rcc rId="0" sId="1">
      <nc r="C29" t="inlineStr">
        <is>
          <t>Blocked</t>
        </is>
      </nc>
    </rcc>
    <rcc rId="0" sId="1">
      <nc r="D29" t="inlineStr">
        <is>
          <t>NA:Type C is not applicable for RPL-S S20-Upgrade</t>
        </is>
      </nc>
    </rcc>
    <rcc rId="0" sId="1">
      <nc r="E29" t="inlineStr">
        <is>
          <t>chassanx</t>
        </is>
      </nc>
    </rcc>
    <rcc rId="0" sId="1">
      <nc r="F29" t="inlineStr">
        <is>
          <t>common,emulation.ip,silicon,simulation.ip</t>
        </is>
      </nc>
    </rcc>
    <rcc rId="0" sId="1">
      <nc r="G29" t="inlineStr">
        <is>
          <t>Ingredient</t>
        </is>
      </nc>
    </rcc>
    <rcc rId="0" sId="1">
      <nc r="H29" t="inlineStr">
        <is>
          <t>Automatable</t>
        </is>
      </nc>
    </rcc>
    <rcc rId="0" sId="1">
      <nc r="I29" t="inlineStr">
        <is>
          <t>Intel Confidential</t>
        </is>
      </nc>
    </rcc>
    <rcc rId="0" sId="1">
      <nc r="J29" t="inlineStr">
        <is>
          <t>bios.platform,fw.ifwi.pchc</t>
        </is>
      </nc>
    </rcc>
    <rcc rId="0" sId="1">
      <nc r="K29">
        <v>40</v>
      </nc>
    </rcc>
    <rcc rId="0" sId="1">
      <nc r="L29">
        <v>35</v>
      </nc>
    </rcc>
    <rcc rId="0" sId="1">
      <nc r="M29" t="inlineStr">
        <is>
          <t>CSS-IVE-105532</t>
        </is>
      </nc>
    </rcc>
    <rcc rId="0" sId="1">
      <nc r="N29" t="inlineStr">
        <is>
          <t>Debug Interfaces and Traces</t>
        </is>
      </nc>
    </rcc>
    <rcc rId="0" sId="1">
      <nc r="O29" t="inlineStr">
        <is>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is>
      </nc>
    </rcc>
    <rcc rId="0" sId="1">
      <nc r="P29" t="inlineStr">
        <is>
          <t>debug interfaces,USB-TypeC</t>
        </is>
      </nc>
    </rcc>
    <rcc rId="0" sId="1">
      <nc r="Q29" t="inlineStr">
        <is>
          <t>IceLake-UCIS-987
LKF-UCIS-4_335-UCIS-2923,4_335-UCIS-2082
LKF FR: LKF: 4_335-FR-17265,MLKF FR:4_335-FR-17272
4_335-FR-1642
4_335-FR-17263
4_335-FR-17221
4_335-FR-17331
ADL:1305899505
1305899518
MTL:16011327372</t>
        </is>
      </nc>
    </rcc>
    <rcc rId="0" sId="1">
      <nc r="R29" t="inlineStr">
        <is>
          <t>CSS-IVE-105532</t>
        </is>
      </nc>
    </rcc>
    <rcc rId="0" sId="1">
      <nc r="S29" t="inlineStr">
        <is>
          <t>Consumer,Corporate_vPro,Slim</t>
        </is>
      </nc>
    </rcc>
    <rcc rId="0" sId="1">
      <nc r="U29" t="inlineStr">
        <is>
          <t>chassanx</t>
        </is>
      </nc>
    </rcc>
    <rcc rId="0" sId="1">
      <nc r="V29" t="inlineStr">
        <is>
          <t>Windbg debugging and DbC connect should work concurrently without any issue </t>
        </is>
      </nc>
    </rcc>
    <rcc rId="0" sId="1">
      <nc r="W29" t="inlineStr">
        <is>
          <t>Client-BIOS</t>
        </is>
      </nc>
    </rcc>
    <rcc rId="0" sId="1">
      <nc r="X29" t="inlineStr">
        <is>
          <t>2-high</t>
        </is>
      </nc>
    </rcc>
    <rcc rId="0" sId="1">
      <nc r="Y29" t="inlineStr">
        <is>
          <t>bios.alderlake,bios.arrowlake,bios.cannonlake,bios.coffeelake,bios.cometlake,bios.icelake-client,bios.jasperlake,bios.lakefield,bios.lunarlake,bios.meteorlake,bios.raptorlake,bios.rocketlake,bios.tigerlake,bios.whiskeylake,ifwi.lunarlake,ifwi.meteorlake,ifwi.raptorlake</t>
        </is>
      </nc>
    </rcc>
    <rcc rId="0" sId="1">
      <nc r="Z29" t="inlineStr">
        <is>
          <t>bios.alderlake,bios.arrowlake,bios.cannonlake,bios.coffeelake,bios.cometlake,bios.icelake-client,bios.jasperlake,bios.lakefield,bios.lunarlake,bios.meteorlake,bios.raptorlake,bios.rocketlake,bios.tigerlake,bios.whiskeylake,ifwi.meteorlake,ifwi.raptorlake</t>
        </is>
      </nc>
    </rcc>
    <rcc rId="0" sId="1">
      <nc r="AB29" t="inlineStr">
        <is>
          <t>product</t>
        </is>
      </nc>
    </rcc>
    <rcc rId="0" sId="1">
      <nc r="AC29" t="inlineStr">
        <is>
          <t>open.review_complete_pending_dryrun</t>
        </is>
      </nc>
    </rcc>
    <rcc rId="0" sId="1">
      <nc r="AE29" t="inlineStr">
        <is>
          <t>High</t>
        </is>
      </nc>
    </rcc>
    <rcc rId="0" sId="1">
      <nc r="AF29" t="inlineStr">
        <is>
          <t>L3 Extended-BAT-FV</t>
        </is>
      </nc>
    </rcc>
    <rcc rId="0" sId="1">
      <nc r="AI29" t="inlineStr">
        <is>
          <t>Functional</t>
        </is>
      </nc>
    </rcc>
    <rcc rId="0" sId="1">
      <nc r="AJ29" t="inlineStr">
        <is>
          <t>na</t>
        </is>
      </nc>
    </rcc>
    <rcc rId="0" sId="1">
      <nc r="AK29" t="inlineStr">
        <is>
          <t>This test is to validate concurrent support of Windbg and DbC debug trace over same Type-C port</t>
        </is>
      </nc>
    </rcc>
    <rcc rId="0" sId="1">
      <nc r="AL29" t="inlineStr">
        <is>
          <t>CFL_U43e_LPDDR3_NA,UDL2.0_ATMS2.0,LKF_PO_Phase3,LKF_PO_New_P3,OBC-CNL-CPU-NPK-Debug-DbC,OBC-CFL-CPU-NPK-Debug-DbC,OBC-ICL-CPU-NPK-Debug-DbC,OBC-LKF-CPU-NPK-Debug-DbC,OBC-TGL-CPU-NPK-Debug-DbC,MTL_PSS_1.0,RKL-S X2_(CML-S+CMP-H)_S62,RKL-S X2_(CML-S+CMP-H)_S102,UTR_SYNC,RPL-Px_4SP2,RPL-Px_2SDC1 ,MTL-P_4SDC1,MTL-P_3SDC3,MTL-P_3SDC4,MTL-P_5SGC1,MTL-P_4SDC2,MTL-P_2SDC5,MTL-P_2SDC6,MTL-M_5SGC1,MTL-M_2SDC4,MTL-M_2SDC5,MTL-M_2SDC6,MTL-M_4SDC1,MTL-M_3SDC3,MTL-M_4SDC2,RPL-Px_4SDC1,RPL-P_3SDC3,RPL-S_5SGC1,RPL-S_2SDC3,RPL-S_2SDC2,RPL-S_2SDC1,RPL-S_4SDC2,RPL-S_4SDC1,RPL-S_3SDC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5SGC_1DPC,ADL-S_4SDC1,ADL-S_4SDC2,ADL-S_4SDC4,ADL_N_MASTER,ADL_N_5SGC1,ADL_N_4SDC1,ADL_N_3SDC1,ADL_N_2SDC1,ADL_N_2SDC2,ADL_N_2SDC3,MTL_Test_Suite,MTL_PSS_1.0,IFWI_FOC_BAT_EXT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t>
        </is>
      </nc>
    </rcc>
  </rrc>
  <rrc rId="159" sId="1" ref="A25:XFD25" action="deleteRow">
    <rfmt sheetId="1" xfDxf="1" sqref="A25:XFD25" start="0" length="0"/>
    <rcc rId="0" sId="1">
      <nc r="A25">
        <f>HYPERLINK("https://hsdes.intel.com/resource/14013159315","14013159315")</f>
      </nc>
    </rcc>
    <rcc rId="0" sId="1">
      <nc r="B25" t="inlineStr">
        <is>
          <t>Perform Sx(S3, S4 and S5) with OS installed in eMMC</t>
        </is>
      </nc>
    </rcc>
    <rcc rId="0" sId="1">
      <nc r="C25" t="inlineStr">
        <is>
          <t>Blocked</t>
        </is>
      </nc>
    </rcc>
    <rcc rId="0" sId="1">
      <nc r="D25" t="inlineStr">
        <is>
          <t xml:space="preserve">Inventory block:Emmc is not available for RPL-S </t>
        </is>
      </nc>
    </rcc>
    <rcc rId="0" sId="1">
      <nc r="E25" t="inlineStr">
        <is>
          <t>rohith2x</t>
        </is>
      </nc>
    </rcc>
    <rcc rId="0" sId="1">
      <nc r="F25" t="inlineStr">
        <is>
          <t>common</t>
        </is>
      </nc>
    </rcc>
    <rcc rId="0" sId="1">
      <nc r="G25" t="inlineStr">
        <is>
          <t>Ingredient</t>
        </is>
      </nc>
    </rcc>
    <rcc rId="0" sId="1">
      <nc r="H25" t="inlineStr">
        <is>
          <t>Automatable</t>
        </is>
      </nc>
    </rcc>
    <rcc rId="0" sId="1">
      <nc r="I25" t="inlineStr">
        <is>
          <t>Intel Confidential</t>
        </is>
      </nc>
    </rcc>
    <rcc rId="0" sId="1">
      <nc r="J25" t="inlineStr">
        <is>
          <t>bios.platform,fw.ifwi.pchc,fw.ifwi.pmc</t>
        </is>
      </nc>
    </rcc>
    <rcc rId="0" sId="1">
      <nc r="K25">
        <v>30</v>
      </nc>
    </rcc>
    <rcc rId="0" sId="1">
      <nc r="L25">
        <v>10</v>
      </nc>
    </rcc>
    <rcc rId="0" sId="1">
      <nc r="M25" t="inlineStr">
        <is>
          <t>CSS-IVE-101003</t>
        </is>
      </nc>
    </rcc>
    <rcc rId="0" sId="1">
      <nc r="N25" t="inlineStr">
        <is>
          <t>Power Management</t>
        </is>
      </nc>
    </rcc>
    <rcc rId="0" sId="1">
      <nc r="O25" t="inlineStr">
        <is>
          <t>CNL_U20_GT0_PV,CNL_Y22_PV,GLK_B0_RS3_PV,KBL_H42_PV,KBL_U21_PV,KBL_U22_PV,KBL_U23e_PV,KBL_Y22_PV,KBLR_Y_PV,KBLR_Y22_PV</t>
        </is>
      </nc>
    </rcc>
    <rcc rId="0" sId="1">
      <nc r="P25" t="inlineStr">
        <is>
          <t>eMMC,S-states</t>
        </is>
      </nc>
    </rcc>
    <rcc rId="0" sId="1">
      <nc r="Q25" t="inlineStr">
        <is>
          <t>Written based on IFWI mandatory test case check list 
Added this test case for GLK based on "GLK PO TCs" list</t>
        </is>
      </nc>
    </rcc>
    <rcc rId="0" sId="1">
      <nc r="R25" t="inlineStr">
        <is>
          <t>CSS-IVE-101003</t>
        </is>
      </nc>
    </rcc>
    <rcc rId="0" sId="1">
      <nc r="S25" t="inlineStr">
        <is>
          <t>Consumer,Corporate_vPro,Slim</t>
        </is>
      </nc>
    </rcc>
    <rcc rId="0" sId="1">
      <nc r="T25" t="inlineStr">
        <is>
          <t>windows.20h2_vibranium.x64</t>
        </is>
      </nc>
    </rcc>
    <rcc rId="0" sId="1">
      <nc r="U25" t="inlineStr">
        <is>
          <t>reddyv5x</t>
        </is>
      </nc>
    </rcc>
    <rcc rId="0" sId="1">
      <nc r="V25" t="inlineStr">
        <is>
          <t>SUT should perform Sx without any issue</t>
        </is>
      </nc>
    </rcc>
    <rcc rId="0" sId="1">
      <nc r="W25" t="inlineStr">
        <is>
          <t>Client-BIOS</t>
        </is>
      </nc>
    </rcc>
    <rcc rId="0" sId="1">
      <nc r="X25" t="inlineStr">
        <is>
          <t>2-high</t>
        </is>
      </nc>
    </rcc>
    <rcc rId="0" sId="1">
      <nc r="Y25" t="inlineStr">
        <is>
          <t>bios.broxton,bios.cannonlake,bios.geminilake,bios.kabylake,bios.kabylake_r,ifwi.broxton,ifwi.cannonlake,ifwi.geminilake,ifwi.kabylake,ifwi.kabylake_r,ifwi.lunarlake,ifwi.meteorlake,ifwi.raptorlake</t>
        </is>
      </nc>
    </rcc>
    <rcc rId="0" sId="1">
      <nc r="Z25" t="inlineStr">
        <is>
          <t>bios.cannonlake,bios.geminilake,bios.kabylake,bios.kabylake_r,ifwi.cannonlake,ifwi.geminilake,ifwi.kabylake,ifwi.kabylake_r,ifwi.meteorlake,ifwi.raptorlake</t>
        </is>
      </nc>
    </rcc>
    <rcc rId="0" sId="1">
      <nc r="AB25" t="inlineStr">
        <is>
          <t>product</t>
        </is>
      </nc>
    </rcc>
    <rcc rId="0" sId="1">
      <nc r="AC25" t="inlineStr">
        <is>
          <t>open.test_update_phase</t>
        </is>
      </nc>
    </rcc>
    <rcc rId="0" sId="1">
      <nc r="AE25" t="inlineStr">
        <is>
          <t>Low</t>
        </is>
      </nc>
    </rcc>
    <rcc rId="0" sId="1">
      <nc r="AF25" t="inlineStr">
        <is>
          <t>L3 Extended-BAT-FV</t>
        </is>
      </nc>
    </rcc>
    <rcc rId="0" sId="1">
      <nc r="AI25" t="inlineStr">
        <is>
          <t>Functional</t>
        </is>
      </nc>
    </rcc>
    <rcc rId="0" sId="1">
      <nc r="AJ25" t="inlineStr">
        <is>
          <t>na</t>
        </is>
      </nc>
    </rcc>
    <rcc rId="0" sId="1">
      <nc r="AK25" t="inlineStr">
        <is>
          <t> 
Perform Sx(S3, S4 and S5) with OS installed in eMMC</t>
        </is>
      </nc>
    </rcc>
    <rcc rId="0" sId="1">
      <nc r="AL25" t="inlineStr">
        <is>
          <t>C1_NA,GLK-RS3-10_IFWI,UDL2.0_ATMS2.0,OBC-CNL-PCH-eMMC-Storage-SCS_Sx,UTR_SYNC,IFWI_TEST_SUITE,IFWI_COMMON_UNIFIED,RPL_S_MASTER,RPL-P_5SGC1,RPL-P_5SGC2,RPL-P_4SDC1,RPL-P_3SDC2,RPL-P_2SDC3,RPL-S_ 5SGC1,RPL-S_ 5SGC1,RPL-S_4SDC1,RPL-S_4SDC2,RPL-S_3SDC1,RPL-S_2SDC2,RPL-S_2SDC3,RPL-S_2SDC7,RPL-S_2SDC8,MTL_IFWI_CBV_PMC,
MTL IFWI_Payload_Platform-Val,RPL-SBGA_4SC,RPL-SBGA_2SC1,RPL-SBGA_2SC2,RPL-SBGA_4SC,RPL-SBGA_3SC,RPL-SBGA_3SC-2,</t>
        </is>
      </nc>
    </rcc>
  </rrc>
  <rrc rId="160" sId="1" ref="A25:XFD25" action="deleteRow">
    <rfmt sheetId="1" xfDxf="1" sqref="A25:XFD25" start="0" length="0"/>
    <rcc rId="0" sId="1">
      <nc r="A25">
        <f>HYPERLINK("https://hsdes.intel.com/resource/14013160659","14013160659")</f>
      </nc>
    </rcc>
    <rcc rId="0" sId="1">
      <nc r="B25" t="inlineStr">
        <is>
          <t>Verify System trace - Route traces to USB Type-C in low power mode</t>
        </is>
      </nc>
    </rcc>
    <rcc rId="0" sId="1">
      <nc r="C25" t="inlineStr">
        <is>
          <t>Blocked</t>
        </is>
      </nc>
    </rcc>
    <rcc rId="0" sId="1">
      <nc r="D25" t="inlineStr">
        <is>
          <t>NA:Type C is not applicable for RPL-S S20-Upgrade</t>
        </is>
      </nc>
    </rcc>
    <rcc rId="0" sId="1">
      <nc r="E25" t="inlineStr">
        <is>
          <t>chassanx</t>
        </is>
      </nc>
    </rcc>
    <rcc rId="0" sId="1">
      <nc r="F25" t="inlineStr">
        <is>
          <t>common,emulation.ip,fpga.hybrid,silicon,simulation.ip</t>
        </is>
      </nc>
    </rcc>
    <rcc rId="0" sId="1">
      <nc r="G25" t="inlineStr">
        <is>
          <t>Ingredient</t>
        </is>
      </nc>
    </rcc>
    <rcc rId="0" sId="1">
      <nc r="H25" t="inlineStr">
        <is>
          <t>Automatable</t>
        </is>
      </nc>
    </rcc>
    <rcc rId="0" sId="1">
      <nc r="I25" t="inlineStr">
        <is>
          <t>Intel Confidential</t>
        </is>
      </nc>
    </rcc>
    <rcc rId="0" sId="1">
      <nc r="J25" t="inlineStr">
        <is>
          <t>bios.platform,fw.ifwi.pchc,fw.ifwi.pmc</t>
        </is>
      </nc>
    </rcc>
    <rcc rId="0" sId="1">
      <nc r="K25">
        <v>40</v>
      </nc>
    </rcc>
    <rcc rId="0" sId="1">
      <nc r="L25">
        <v>40</v>
      </nc>
    </rcc>
    <rcc rId="0" sId="1">
      <nc r="M25" t="inlineStr">
        <is>
          <t>CSS-IVE-103777</t>
        </is>
      </nc>
    </rcc>
    <rcc rId="0" sId="1">
      <nc r="N25" t="inlineStr">
        <is>
          <t>Debug Interfaces and Traces</t>
        </is>
      </nc>
    </rcc>
    <rcc rId="0" sId="1">
      <nc r="O25"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is>
      </nc>
    </rcc>
    <rcc rId="0" sId="1">
      <nc r="P25" t="inlineStr">
        <is>
          <t>debug interfaces,NPK,S-states,TBT_PD_EC_NA,TCSS,USB-TypeC</t>
        </is>
      </nc>
    </rcc>
    <rcc rId="0" sId="1">
      <nc r="Q25" t="inlineStr">
        <is>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is>
      </nc>
    </rcc>
    <rcc rId="0" sId="1">
      <nc r="R25" t="inlineStr">
        <is>
          <t>CSS-IVE-103777</t>
        </is>
      </nc>
    </rcc>
    <rcc rId="0" sId="1">
      <nc r="S25" t="inlineStr">
        <is>
          <t>Consumer,Corporate_vPro,Slim</t>
        </is>
      </nc>
    </rcc>
    <rcc rId="0" sId="1">
      <nc r="U25" t="inlineStr">
        <is>
          <t>chassanx</t>
        </is>
      </nc>
    </rcc>
    <rcc rId="0" sId="1">
      <nc r="V25" t="inlineStr">
        <is>
          <t>Route traces over Type-C port should be successfully and connection should be established after resume from Sx states without any issue</t>
        </is>
      </nc>
    </rcc>
    <rcc rId="0" sId="1">
      <nc r="W25" t="inlineStr">
        <is>
          <t>Client-BIOS</t>
        </is>
      </nc>
    </rcc>
    <rcc rId="0" sId="1">
      <nc r="X25" t="inlineStr">
        <is>
          <t>2-high</t>
        </is>
      </nc>
    </rcc>
    <rcc rId="0" sId="1">
      <nc r="Y25" t="inlineStr">
        <is>
          <t>bios.alderlake,bios.arrowlake,bios.cannonlake,bios.coffeelake,bios.cometlake,bios.icelake-client,bios.jasperlake,bios.lakefield,bios.lunarlake,bios.meteorlake,bios.raptorlake,bios.rocketlake,bios.tigerlake,bios.whiskeylake,ifwi.lunarlake,ifwi.meteorlake,ifwi.raptorlake</t>
        </is>
      </nc>
    </rcc>
    <rcc rId="0" sId="1">
      <nc r="Z25" t="inlineStr">
        <is>
          <t>bios.alderlake,bios.cannonlake,bios.coffeelake,bios.cometlake,bios.jasperlake,bios.lakefield,bios.lunarlake,bios.meteorlake,bios.raptorlake,bios.rocketlake,bios.tigerlake,bios.whiskeylake,ifwi.meteorlake,ifwi.raptorlake</t>
        </is>
      </nc>
    </rcc>
    <rcc rId="0" sId="1">
      <nc r="AB25" t="inlineStr">
        <is>
          <t>product</t>
        </is>
      </nc>
    </rcc>
    <rcc rId="0" sId="1">
      <nc r="AC25" t="inlineStr">
        <is>
          <t>open.review_complete_pending_dryrun</t>
        </is>
      </nc>
    </rcc>
    <rcc rId="0" sId="1">
      <nc r="AE25" t="inlineStr">
        <is>
          <t>High</t>
        </is>
      </nc>
    </rcc>
    <rcc rId="0" sId="1">
      <nc r="AF25" t="inlineStr">
        <is>
          <t>L3 Extended-BAT-FV</t>
        </is>
      </nc>
    </rcc>
    <rcc rId="0" sId="1">
      <nc r="AI25" t="inlineStr">
        <is>
          <t>Functional</t>
        </is>
      </nc>
    </rcc>
    <rcc rId="0" sId="1">
      <nc r="AJ25" t="inlineStr">
        <is>
          <t>na</t>
        </is>
      </nc>
    </rcc>
    <rcc rId="0" sId="1">
      <nc r="AK25" t="inlineStr">
        <is>
          <t>This Test Cases is to verify System trace - Route traces to USB Type-C in low power mode</t>
        </is>
      </nc>
    </rcc>
    <rcc rId="0" sId="1">
      <nc r="AL25" t="inlineStr">
        <is>
          <t>EC-FV,EC-TYPEC,EC-SX,EC-GPIO,LKF_TI_GATING,ICL-ArchReview-PostSi,UDL2.0_ATMS2.0,LKF_PO_Phase3,LKF_PO_New_P3,EC-PD-NA,OBC-CNL-CPU-NPK-Debug,OBC-CFL-CPU-NPK-Debug,OBC-LKF-CPU-NPK-Debug,OBC-ICL-CPU-NPK-Debug,OBC-TGL-CPU-NPK-Debug,LNL_M_PSS1.0,RKL-S X2_(CML-S+CMP-H)_S62,RKL-S X2_(CML-S+CMP-H)_S102,UTR_SYNC,RPL-Px_4SP2,RPL-Px_2SDC1 ,MTL-P_4SDC1,MTL-P_3SDC3,MTL-P_3SDC4,MTL-P_5SGC1,MTL-P_4SDC2,MTL-P_2SDC5,MTL-P_2SDC6,MTL-M_5SGC1,MTL-M_2SDC4,MTL-M_2SDC5,MTL-M_2SDC6,MTL-M_4SDC1,MTL-M_3SDC3,MTL-M_4SDC2,RPL-Px_4SDC1,RPL-P_3SDC3,RPL-SBGA_5SC,RPL-SBGA_4SC,RPL-SBGA_3SC,RPL-SBGA_3SC-2,RPL-SBGA_2SC1,RPL-SBGA_2SC21,RPL-P_5SGC1,RPL-P_2SDC5,RPL-P_2SDC3,RPL-P_2SDC4,RPL-P_2SDC6,RPL-P_PNP_GC,RPL-P_4SDC1,RPL-P_3SDC2,RPL-Px_5SGC1,RPL-S_ 5SGC1,RPL-S_2SDC7,RPL-S_3SDC1,RPL-S_4SDC1,RPL-S_4SDC2,RPL-S_4SDC2,RPL-S_2SDC1,RPL-S_2SDC2,RPL-S_2SDC3,RPL_S_MASTER,RPL_P_MASTER,RPL_S_BackwardCompc,ADL-S_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EC,MTL_IFWI_CBV_IOM</t>
        </is>
      </nc>
    </rcc>
  </rrc>
  <rrc rId="161" sId="1" ref="A10:XFD10" action="deleteRow">
    <rfmt sheetId="1" xfDxf="1" sqref="A10:XFD10" start="0" length="0"/>
    <rcc rId="0" sId="1">
      <nc r="A10">
        <f>HYPERLINK("https://hsdes.intel.com/resource/14013158554","14013158554")</f>
      </nc>
    </rcc>
    <rcc rId="0" sId="1">
      <nc r="B10" t="inlineStr">
        <is>
          <t>Verify System trace Via BSSB interface over Type-C port</t>
        </is>
      </nc>
    </rcc>
    <rcc rId="0" sId="1">
      <nc r="C10" t="inlineStr">
        <is>
          <t>Blocked</t>
        </is>
      </nc>
    </rcc>
    <rcc rId="0" sId="1">
      <nc r="D10" t="inlineStr">
        <is>
          <t>NA:Type C is not applicable for RPL-S S20-Upgrade</t>
        </is>
      </nc>
    </rcc>
    <rcc rId="0" sId="1">
      <nc r="E10" t="inlineStr">
        <is>
          <t>chassanx</t>
        </is>
      </nc>
    </rcc>
    <rcc rId="0" sId="1">
      <nc r="F10" t="inlineStr">
        <is>
          <t>common,emulation.ip,fpga.hybrid,silicon,simulation.ip</t>
        </is>
      </nc>
    </rcc>
    <rcc rId="0" sId="1">
      <nc r="G10" t="inlineStr">
        <is>
          <t>Ingredient</t>
        </is>
      </nc>
    </rcc>
    <rcc rId="0" sId="1">
      <nc r="H10" t="inlineStr">
        <is>
          <t>Automatable</t>
        </is>
      </nc>
    </rcc>
    <rcc rId="0" sId="1">
      <nc r="I10" t="inlineStr">
        <is>
          <t>Intel Confidential</t>
        </is>
      </nc>
    </rcc>
    <rcc rId="0" sId="1">
      <nc r="J10" t="inlineStr">
        <is>
          <t>bios.pch,bios.platform,fw.ifwi.others,fw.ifwi.pchc</t>
        </is>
      </nc>
    </rcc>
    <rcc rId="0" sId="1">
      <nc r="K10">
        <v>40</v>
      </nc>
    </rcc>
    <rcc rId="0" sId="1">
      <nc r="L10">
        <v>35</v>
      </nc>
    </rcc>
    <rcc rId="0" sId="1">
      <nc r="M10" t="inlineStr">
        <is>
          <t>CSS-IVE-76118</t>
        </is>
      </nc>
    </rcc>
    <rcc rId="0" sId="1">
      <nc r="N10" t="inlineStr">
        <is>
          <t>Debug Interfaces and Traces</t>
        </is>
      </nc>
    </rcc>
    <rcc rId="0" sId="1">
      <nc r="O10" t="inlineStr">
        <is>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is>
      </nc>
    </rcc>
    <rcc rId="0" sId="1">
      <nc r="P10" t="inlineStr">
        <is>
          <t>debug interfaces,NPK,TBT_PD_EC_NA,TCSS,USB-TypeC</t>
        </is>
      </nc>
    </rcc>
    <rcc rId="0" sId="1">
      <nc r="Q10" t="inlineStr">
        <is>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is>
      </nc>
    </rcc>
    <rcc rId="0" sId="1">
      <nc r="R10" t="inlineStr">
        <is>
          <t>CSS-IVE-76118</t>
        </is>
      </nc>
    </rcc>
    <rcc rId="0" sId="1">
      <nc r="S10" t="inlineStr">
        <is>
          <t>Consumer,Corporate_vPro,Slim</t>
        </is>
      </nc>
    </rcc>
    <rcc rId="0" sId="1">
      <nc r="U10" t="inlineStr">
        <is>
          <t>chassanx</t>
        </is>
      </nc>
    </rcc>
    <rcc rId="0" sId="1">
      <nc r="V10" t="inlineStr">
        <is>
          <t>SUT should support system trace - route traces to USB Type-C without any issue</t>
        </is>
      </nc>
    </rcc>
    <rcc rId="0" sId="1">
      <nc r="W10" t="inlineStr">
        <is>
          <t>Client-BIOS</t>
        </is>
      </nc>
    </rcc>
    <rcc rId="0" sId="1">
      <nc r="X10" t="inlineStr">
        <is>
          <t>2-high</t>
        </is>
      </nc>
    </rcc>
    <rcc rId="0" sId="1">
      <nc r="Y10"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lunarlake,ifwi.meteorlake,ifwi.raptorlake,ifwi.tigerlake,ifwi.whiskeylake</t>
        </is>
      </nc>
    </rcc>
    <rcc rId="0" sId="1">
      <nc r="Z10" t="inlineStr">
        <is>
          <t>bios.alderlake,bios.amber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is>
      </nc>
    </rcc>
    <rcc rId="0" sId="1">
      <nc r="AB10" t="inlineStr">
        <is>
          <t>product</t>
        </is>
      </nc>
    </rcc>
    <rcc rId="0" sId="1">
      <nc r="AC10" t="inlineStr">
        <is>
          <t>open.review_complete_pending_dryrun</t>
        </is>
      </nc>
    </rcc>
    <rcc rId="0" sId="1">
      <nc r="AE10" t="inlineStr">
        <is>
          <t>High</t>
        </is>
      </nc>
    </rcc>
    <rcc rId="0" sId="1">
      <nc r="AF10" t="inlineStr">
        <is>
          <t>L3 Extended-BAT-FV</t>
        </is>
      </nc>
    </rcc>
    <rcc rId="0" sId="1">
      <nc r="AI10" t="inlineStr">
        <is>
          <t>Functional</t>
        </is>
      </nc>
    </rcc>
    <rcc rId="0" sId="1">
      <nc r="AJ10" t="inlineStr">
        <is>
          <t>na</t>
        </is>
      </nc>
    </rcc>
    <rcc rId="0" sId="1">
      <nc r="AK10" t="inlineStr">
        <is>
          <t>This Test Cases is to Verify System trace - Route traces to USB Type-C</t>
        </is>
      </nc>
    </rcc>
    <rcc rId="0" sId="1">
      <nc r="AL10" t="inlineStr">
        <is>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
MTL IFWI_Payload_Platform-Val,RPL_P_PO_P2
,RPL_P_PO_P2</t>
        </is>
      </nc>
    </rcc>
  </rrc>
  <rrc rId="162" sId="1" ref="A10:XFD10" action="deleteRow">
    <rfmt sheetId="1" xfDxf="1" sqref="A10:XFD10" start="0" length="0"/>
    <rcc rId="0" sId="1">
      <nc r="A10">
        <f>HYPERLINK("https://hsdes.intel.com/resource/14013158711","14013158711")</f>
      </nc>
    </rcc>
    <rcc rId="0" sId="1">
      <nc r="B10" t="inlineStr">
        <is>
          <t>Validate HDMI Display functionality over Type-C port in Pre/Post Sx and reboot cycles</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27</v>
      </nc>
    </rcc>
    <rcc rId="0" sId="1">
      <nc r="L10">
        <v>25</v>
      </nc>
    </rcc>
    <rcc rId="0" sId="1">
      <nc r="M10" t="inlineStr">
        <is>
          <t>CSS-IVE-92747</t>
        </is>
      </nc>
    </rcc>
    <rcc rId="0" sId="1">
      <nc r="N10" t="inlineStr">
        <is>
          <t>TCSS</t>
        </is>
      </nc>
    </rcc>
    <rcc rId="0" sId="1">
      <nc r="O10" t="inlineStr">
        <is>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is>
      </nc>
    </rcc>
    <rcc rId="0" sId="1">
      <nc r="P10" t="inlineStr">
        <is>
          <t>Display Panels,S-states,TBT_PD_EC_NA,TCSS,USB-TypeC</t>
        </is>
      </nc>
    </rcc>
    <rcc rId="0" sId="1">
      <nc r="Q10" t="inlineStr">
        <is>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is>
      </nc>
    </rcc>
    <rcc rId="0" sId="1">
      <nc r="R10" t="inlineStr">
        <is>
          <t>CSS-IVE-92747</t>
        </is>
      </nc>
    </rcc>
    <rcc rId="0" sId="1">
      <nc r="S10" t="inlineStr">
        <is>
          <t>Consumer,Corporate_vPro,Slim</t>
        </is>
      </nc>
    </rcc>
    <rcc rId="0" sId="1">
      <nc r="U10" t="inlineStr">
        <is>
          <t>raghav3x</t>
        </is>
      </nc>
    </rcc>
    <rcc rId="0" sId="1">
      <nc r="V10" t="inlineStr">
        <is>
          <t>HDMI-Display connected to Type-C port should be functional before and after SX cycles without any issue</t>
        </is>
      </nc>
    </rcc>
    <rcc rId="0" sId="1">
      <nc r="W10" t="inlineStr">
        <is>
          <t>Client-BIOS</t>
        </is>
      </nc>
    </rcc>
    <rcc rId="0" sId="1">
      <nc r="X10" t="inlineStr">
        <is>
          <t>1-showstopper</t>
        </is>
      </nc>
    </rcc>
    <rcc rId="0" sId="1">
      <nc r="Y10" t="inlineStr">
        <is>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lunarlake,ifwi.meteorlake,ifwi.raptorlake,ifwi.tigerlake,ifwi.whiskeylake</t>
        </is>
      </nc>
    </rcc>
    <rcc rId="0" sId="1">
      <nc r="Z10" t="inlineStr">
        <is>
          <t>bios.alderlake,bios.amberlake,bios.apollolake,bios.arrowlake,bios.cannonlake,bios.coffeelake,bios.cometlake,bios.geminilake,bios.icelake-client,bios.jasperlake,bios.kabylake,bios.kabylake_r,bios.lakefield,bios.meteorlake,bios.raptorlake,bios.rocketlake,bios.tigerlake,bios.whiskeylake,ifwi.amberlake,ifwi.apollolake,ifwi.cannonlake,ifwi.coffeelake,ifwi.cometlake,ifwi.geminilake,ifwi.icelake,ifwi.kabylake,ifwi.kabylake_r,ifwi.lakefield,ifwi.meteorlake,ifwi.raptorlake,ifwi.tigerlake,ifwi.whiskeylake</t>
        </is>
      </nc>
    </rcc>
    <rcc rId="0" sId="1">
      <nc r="AB10" t="inlineStr">
        <is>
          <t>product</t>
        </is>
      </nc>
    </rcc>
    <rcc rId="0" sId="1">
      <nc r="AC10" t="inlineStr">
        <is>
          <t>complete.ready_for_production</t>
        </is>
      </nc>
    </rcc>
    <rcc rId="0" sId="1">
      <nc r="AE10" t="inlineStr">
        <is>
          <t>High</t>
        </is>
      </nc>
    </rcc>
    <rcc rId="0" sId="1">
      <nc r="AF10" t="inlineStr">
        <is>
          <t>L3 Extended-BAT-FV</t>
        </is>
      </nc>
    </rcc>
    <rcc rId="0" sId="1">
      <nc r="AI10" t="inlineStr">
        <is>
          <t>Functional</t>
        </is>
      </nc>
    </rcc>
    <rcc rId="0" sId="1">
      <nc r="AJ10" t="inlineStr">
        <is>
          <t>na</t>
        </is>
      </nc>
    </rcc>
    <rcc rId="0" sId="1">
      <nc r="AK10" t="inlineStr">
        <is>
          <t>This test case to Validate HDMI Display functionality over Type-C port in Pre/Post S3,S4,S5 and reboot cycles</t>
        </is>
      </nc>
    </rcc>
    <rcc rId="0" sId="1">
      <nc r="AL10" t="inlineStr">
        <is>
          <t>KBL_NON_ULT,TAG-APL-ARCH-TO-PROD-WW21.2,GLK-IFWI-SI,KBL_EC_NA,APL_EC_NA,EC-FV,EC-TYPEC,EC-SX,TCSS-TBT-P1,ICL-ArchReview-PostSi,UDL2.0_ATMS2.0,LKF_PO_Phase3,LKF_PO_New_P3,EC-PD-NA,TGL_ERB_PO,OBC-CFL-PCH-XDCI-USBC_Display_HDMI,OBC-TGL-CPU-iTCSS-TCSS-Display_HDMI,CML_BIOS_SPL,TGL_BIOS_PO_P3,TGL_IFWI_PO_P3,CML_DG1_Delta,TGL_IFWI_FOC_BLUE,IFWI_Payload_TBT,IFWI_Payload_EC,MTL_PSS_1.1,UTR_SYNC,RPL_S_MASTER,RPL_P_MASTER,RPL_S_BackwardComp,ADL-S_ 5SGC_1DPC,ADL-S_4SDC1,ADL-S_4SDC2,ADL-S_4SDC4,ADL_N_MASTER,ADL_N_5SGC1,ADL_N_4SDC1,ADL_N_3SDC1,ADL_N_2SDC1,ADL_N_2SDC3,TGL_H_MASTER,IFWI_TEST_SUITE,IFWI_COMMON_UNIFIED,MTL_Test_Suite,IFWI_FOC_BAT,RPL-S_ 5SGC1,RPL-S_4SD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OBC-LKF-CPU-IOM-TCSS-USBC_Audio,OBC-ICL-CPU-IOM-TCSS-USBC_Audio,OBC-TGL-CPU-IOM-TCSS-USBC_Audio,TGL_BIOS_PO_P2,TGL_IFWI_PO_P2,TGL_NEW_BAT,ADL-S_TGP-H_PO_Phase2,LKF_WCOS_BIOS_BAT_NEW,MTL_PSS_1.0,ADL_M_PO_Phase2,ADL_N_2SDC2,MTL_VS_0.8,MTL_IFWI_PSS_EXTENDED,CQN_DASHBOARD,ADL-P_4SDC2,ADL_N_PO_Phase2,MTL_IFWI_BAT,MTL_HFPGA_TCSS,RPL-S_5SGC1,RPL-S_4SDC2,RPL-S_3SDC1,RPL-S_2SDC1,RPL-S_2SDC2,RPL-S_2SDC3,RPL-S_2SDC4,RPL-S_2SDC7,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IFWI_Payload_Platform-Val,MTL-P_5SGC1,MTL-P_4SDC1,MTL-P_4SDC2,MTL-P_3SDC3,MTL-P_3SDC4,MTL-P_2SDC5,MTL-P_2SDC6,RPL-S_2SDC8,RPL-SBGA_4SC,RPL-Px_4SP2,RPL-P_2SDC5,MTL_M_P_PV_POR,RPL-SBGA_2SC1,RPL-SBGA_2SC2,RPL-SBGA_3SC-2,RPL-SBGA_3SC,IPU22.3_EA_coverage</t>
        </is>
      </nc>
    </rcc>
  </rrc>
  <rrc rId="163" sId="1" ref="A10:XFD10" action="deleteRow">
    <rfmt sheetId="1" xfDxf="1" sqref="A10:XFD10" start="0" length="0"/>
    <rcc rId="0" sId="1">
      <nc r="A10">
        <f>HYPERLINK("https://hsdes.intel.com/resource/14013158809","14013158809")</f>
      </nc>
    </rcc>
    <rcc rId="0" sId="1">
      <nc r="B10" t="inlineStr">
        <is>
          <t>Verify Install OS and Booting from Type-C USB 3.1 gen2 device</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25</v>
      </nc>
    </rcc>
    <rcc rId="0" sId="1">
      <nc r="L10">
        <v>20</v>
      </nc>
    </rcc>
    <rcc rId="0" sId="1">
      <nc r="M10" t="inlineStr">
        <is>
          <t>CSS-IVE-94317</t>
        </is>
      </nc>
    </rcc>
    <rcc rId="0" sId="1">
      <nc r="N10" t="inlineStr">
        <is>
          <t>TCSS</t>
        </is>
      </nc>
    </rcc>
    <rcc rId="0" sId="1">
      <nc r="O10"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is>
      </nc>
    </rcc>
    <rcc rId="0" sId="1">
      <nc r="P10" t="inlineStr">
        <is>
          <t>TCSS,USB3.1,USB-TypeC</t>
        </is>
      </nc>
    </rcc>
    <rcc rId="0" sId="1">
      <nc r="Q10" t="inlineStr">
        <is>
          <t>USB Type_C Use Case Strategy_v0.6
BC-RQTBC-1641
RKL Coverage ID : 2203202588
JSLP Coverage ID: 2203202802,2203201730,1607196304
ADL: 2205445428,2205443393MTL_P : 22010767569  MTL_M : 22010767598
MTL : 16011187931 , 16011327449</t>
        </is>
      </nc>
    </rcc>
    <rcc rId="0" sId="1">
      <nc r="R10" t="inlineStr">
        <is>
          <t>CSS-IVE-94317</t>
        </is>
      </nc>
    </rcc>
    <rcc rId="0" sId="1">
      <nc r="S10" t="inlineStr">
        <is>
          <t>Consumer,Corporate_vPro,Slim</t>
        </is>
      </nc>
    </rcc>
    <rcc rId="0" sId="1">
      <nc r="U10" t="inlineStr">
        <is>
          <t>raghav3x</t>
        </is>
      </nc>
    </rcc>
    <rcc rId="0" sId="1">
      <nc r="V10" t="inlineStr">
        <is>
          <t>OS Installation and Booting from Type-C-USB3.1-Gen2-SSD device should be successful without any issue</t>
        </is>
      </nc>
    </rcc>
    <rcc rId="0" sId="1">
      <nc r="W10" t="inlineStr">
        <is>
          <t>Client-BIOS</t>
        </is>
      </nc>
    </rcc>
    <rcc rId="0" sId="1">
      <nc r="X10" t="inlineStr">
        <is>
          <t>2-high</t>
        </is>
      </nc>
    </rcc>
    <rcc rId="0" sId="1">
      <nc r="Y10" t="inlineStr">
        <is>
          <t>bios.alderlake,bios.arrowlake,bios.cannonlake,bios.coffeelake,bios.icelake-client,bios.jasperlake,bios.kabylake_r,bios.lakefield,bios.lunarlake,bios.meteorlake,bios.raptorlake,bios.rocketlake,bios.tigerlake,bios.whiskeylake,ifwi.lunarlake,ifwi.meteorlake,ifwi.raptorlake</t>
        </is>
      </nc>
    </rcc>
    <rcc rId="0" sId="1">
      <nc r="Z10" t="inlineStr">
        <is>
          <t>bios.alderlake,bios.arrowlake,bios.cannonlake,bios.coffeelake,bios.icelake-client,bios.jasperlake,bios.kabylake_r,bios.lakefield,bios.lunarlake,bios.meteorlake,bios.raptorlake,bios.rocketlake,bios.tigerlake,bios.whiskeylake,ifwi.meteorlake,ifwi.raptorlake</t>
        </is>
      </nc>
    </rcc>
    <rcc rId="0" sId="1">
      <nc r="AB10" t="inlineStr">
        <is>
          <t>product</t>
        </is>
      </nc>
    </rcc>
    <rcc rId="0" sId="1">
      <nc r="AC10" t="inlineStr">
        <is>
          <t>complete.ready_for_production</t>
        </is>
      </nc>
    </rcc>
    <rcc rId="0" sId="1">
      <nc r="AE10" t="inlineStr">
        <is>
          <t>Medium</t>
        </is>
      </nc>
    </rcc>
    <rcc rId="0" sId="1">
      <nc r="AF10" t="inlineStr">
        <is>
          <t>L3 Extended-BAT-FV</t>
        </is>
      </nc>
    </rcc>
    <rcc rId="0" sId="1">
      <nc r="AI10" t="inlineStr">
        <is>
          <t>Functional</t>
        </is>
      </nc>
    </rcc>
    <rcc rId="0" sId="1">
      <nc r="AJ10" t="inlineStr">
        <is>
          <t>Wimager Tool</t>
        </is>
      </nc>
    </rcc>
    <rcc rId="0" sId="1">
      <nc r="AK10" t="inlineStr">
        <is>
          <t>This test is to Verify OS installation and Booting from Type-C USB 3.1 gen2 device</t>
        </is>
      </nc>
    </rcc>
    <rcc rId="0" sId="1">
      <nc r="AL10" t="inlineStr">
        <is>
          <t>KBL_EC_NA,EC-FV,EC-TYPEC,ICL-ArchReview-PostSi,LKF_PO_Phase2,UDL2.0_ATMS2.0,LKF_PO_New_P3,OBC-CNL-PCH-XDCI-USBC-USB2_Storage,OBC-ICL-CPU-iTCSS-TCSS-USB2_Storage,OBC-TGL-CPU-iTCSS-TCSS-USB2_Storage,OBC-LKF-CPU-TCSS-USBC-USB2_Storage,OBC-CFL-PCH-XDCI-USBC-USB2_Storage,LKF_ROW_BIOS,MTL_PSS_0.8,UTR_SYNC,RPL_S_MASTER,RPL_S_BackwardComp,ADL-S_ 5SGC_1DPC,ADL-S_4SDC1,ADL-S_4SDC2,ADL-S_4SDC4,ADL_N_MASTER,ADL_N_5SGC1,ADL_N_4SDC1,ADL_N_3SDC1,ADL_N_2SDC1,ADL_N_2SDC2,ADL_N_2SDC3,TGL_H_MASTER,IFWI_TEST_SUITE,IFWI_COMMON_UNIFIED,MTL_Test_Suite,RPL-S_2SDC3,MTL_TEMP,CQN_DASHBOARD,ADL-P_5SGC1,ADL-P_5SGC2,MTL_P_Master,MTL_M_MASTER,MTL_S_MASTER,ADL-M_5SGC1,ADL-M_2SDC2,ADL-M_3SDC1,ADL-M_3SDC2,ADL-M_2SDC1,RPL-Px_5SGC1,RPL-Px_3SDC1,RPL-P_5SGC1,RPL-P_5SGC2,RPL-P_4SDC1,RPL-P_3SDC2,RPL-P_2SDC3,RPL-S_ 5SGC1,RPL-S_4SDC1,RPL-S_3SDC1,RPL-S_4SDC2,RPL-S_2SDC1,RPL-S_2SDC2,ADL_N_REV0,ADL-N_REV1,MTL_IFWI_BAT,MTL_HFPGA_TCSS,ADL_SBGA_5GC,RPL-SBGA_5SC,ERB,KBL_NON_ULT,EC-NA,EC-REVIEW,TCSS-TBT-P1,GLK-RS3-10_IFWI,ICL_BAT_NEW,LKF_ERB_PO,BIOS_EXT_BAT,LKF_PO_Phase3,TGL_ERB_PO,OBC-CNL-PCH-XDCI-USBC_Audio,OBC-CFL-PCH-XDCI-USBC_Audio,OBC-LKF-CPU-IOM-TCSS-USBC_Audio,OBC-ICL-CPU-IOM-TCSS-USBC_Audio,OBC-TGL-CPU-IOM-TCSS-USBC_Audio,TGL_BIOS_PO_P2,TGL_IFWI_PO_P2,TGL_NEW_BAT,ADL-S_TGP-H_PO_Phase2,LKF_WCOS_BIOS_BAT_NEW,IFWI_Payload_TBT,IFWI_Payload_EC,MTL_PSS_1.0,ADL_M_PO_Phase2,MTL_VS_0.8,IFWI_FOC_BAT,MTL_IFWI_PSS_EXTENDED,MTL_P_MASTER,ADL-P_4SDC2,ADL_N_PO_Phase2,RPL-S_5SGC1,RPL-S_2SDC4,RPL-S_2SDC7,MTL-M_5SGC1,MTL-M_4SDC1,MTL-M_4SDC2,MTL-M_3SDC3,MTL-M_2SDC4,MTL-M_2SDC5,MTL-M_2SDC6,MTL_IFWI_CBV_TBT,MTL_IFWI_CBV_EC,MTL_IFWI_CBV_SPHY,MTL_IFWI_CBV_IOM,MTL_IFWI_CBV_BIOS,MTL-P_5SGC1,MTL-P_4SDC1,MTL-P_4SDC2,MTL-P_3SDC3,MTL-P_3SDC4,MTL-P_2SDC5,MTL-P_2SDC6,MTL_A0_P1,RPL-S_2SDC8,RPL-SBGA_4SC,RPL-Px_4SP2,RPL-P_2SDC4,RPL-P_2SDC5,RPL-P_2SDC6,RPL-Px_2SDC1,ARL_Px_IFWI_CI,MTL_M_P_PV_POR,RPL-SBGA_2SC1,RPL-SBGA_2SC2,RPL-SBGA_3SC-2,RPL-SBGA_3SC</t>
        </is>
      </nc>
    </rcc>
  </rrc>
  <rrc rId="164" sId="1" ref="A10:XFD10" action="deleteRow">
    <rfmt sheetId="1" xfDxf="1" sqref="A10:XFD10" start="0" length="0"/>
    <rcc rId="0" sId="1">
      <nc r="A10">
        <f>HYPERLINK("https://hsdes.intel.com/resource/14013158834","14013158834")</f>
      </nc>
    </rcc>
    <rcc rId="0" sId="1">
      <nc r="B10" t="inlineStr">
        <is>
          <t>Verify Type-C multi port - USB only functionality before/after Sx Cycle</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55</v>
      </nc>
    </rcc>
    <rcc rId="0" sId="1">
      <nc r="L10">
        <v>48</v>
      </nc>
    </rcc>
    <rcc rId="0" sId="1">
      <nc r="M10" t="inlineStr">
        <is>
          <t>CSS-IVE-94330</t>
        </is>
      </nc>
    </rcc>
    <rcc rId="0" sId="1">
      <nc r="N10" t="inlineStr">
        <is>
          <t>TCSS</t>
        </is>
      </nc>
    </rcc>
    <rcc rId="0" sId="1">
      <nc r="O10"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is>
      </nc>
    </rcc>
    <rcc rId="0" sId="1">
      <nc r="P10" t="inlineStr">
        <is>
          <t>S-states,TBT_PD_EC_NA,TCSS,USB3.0,USB3.1,USB-TypeC</t>
        </is>
      </nc>
    </rcc>
    <rcc rId="0" sId="1">
      <nc r="Q10" t="inlineStr">
        <is>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is>
      </nc>
    </rcc>
    <rcc rId="0" sId="1">
      <nc r="R10" t="inlineStr">
        <is>
          <t>CSS-IVE-94330</t>
        </is>
      </nc>
    </rcc>
    <rcc rId="0" sId="1">
      <nc r="S10" t="inlineStr">
        <is>
          <t>Consumer,Corporate_vPro,Slim</t>
        </is>
      </nc>
    </rcc>
    <rcc rId="0" sId="1">
      <nc r="U10" t="inlineStr">
        <is>
          <t>raghav3x</t>
        </is>
      </nc>
    </rcc>
    <rcc rId="0" sId="1">
      <nc r="V10" t="inlineStr">
        <is>
          <t>USB devices connected to multiple Type-C port should be functional before/after Sx Cycles</t>
        </is>
      </nc>
    </rcc>
    <rcc rId="0" sId="1">
      <nc r="W10" t="inlineStr">
        <is>
          <t>Client-BIOS</t>
        </is>
      </nc>
    </rcc>
    <rcc rId="0" sId="1">
      <nc r="X10" t="inlineStr">
        <is>
          <t>2-high</t>
        </is>
      </nc>
    </rcc>
    <rcc rId="0" sId="1">
      <nc r="Y10"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lunarlake,ifwi.meteorlake,ifwi.raptorlake,ifwi.tigerlake,ifwi.whiskeylake</t>
        </is>
      </nc>
    </rcc>
    <rcc rId="0" sId="1">
      <nc r="Z10"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is>
      </nc>
    </rcc>
    <rcc rId="0" sId="1">
      <nc r="AB10" t="inlineStr">
        <is>
          <t>product</t>
        </is>
      </nc>
    </rcc>
    <rcc rId="0" sId="1">
      <nc r="AC10" t="inlineStr">
        <is>
          <t>complete.ready_for_production</t>
        </is>
      </nc>
    </rcc>
    <rcc rId="0" sId="1">
      <nc r="AE10" t="inlineStr">
        <is>
          <t>High</t>
        </is>
      </nc>
    </rcc>
    <rcc rId="0" sId="1">
      <nc r="AF10" t="inlineStr">
        <is>
          <t>L3 Extended-BAT-FV</t>
        </is>
      </nc>
    </rcc>
    <rcc rId="0" sId="1">
      <nc r="AI10" t="inlineStr">
        <is>
          <t>Functional</t>
        </is>
      </nc>
    </rcc>
    <rcc rId="0" sId="1">
      <nc r="AJ10" t="inlineStr">
        <is>
          <t>na</t>
        </is>
      </nc>
    </rcc>
    <rcc rId="0" sId="1">
      <nc r="AK10" t="inlineStr">
        <is>
          <t>This test is to Verify Type-C multi port - USB only functionality before/after Sx Cycle</t>
        </is>
      </nc>
    </rcc>
    <rcc rId="0" sId="1">
      <nc r="AL10" t="inlineStr">
        <is>
          <t>EC-FV2,EC-TYPEC,EC-SX,UDL2.0_ATMS2.0,LKF_PO_Phase3,LKF_PO_New_P3,EC-PD-NA,OBC-CNL-PCH-XDCI-USBC-USB2_Storage_Display,OBC-CFL-PCH-XDCI-USBC-USB2_Storage_Display,OBC-LKF-CPU-TCSS-USBC-USB2_Storage_Display,OBC-ICL-CPU-iTCSS-TCSS-USB2_Storage_Display,OBC-TGL-CPU-iTCSS-TCSS-USB2_Storage_Display,CML-H_ADP-S_PO_Phase3,IFWI_Payload_TBT,IFWI_Payload_EC,UTR_SYNC,RPL_S_MASTER,RPL_P_MASTER,RPL_S_BackwardComp,ADL-S_ 5SGC_1DPC,ADL_N_MASTER,ADL_N_5SGC1,ADL_N_4SDC1,ADL_N_3SDC1,ADL_N_2SDC1,TGL_H_MASTER,IFWI_TEST_SUITE,IFWI_COMMON_UNIFIED,MTL_Test_Suite,RPL-S_ 5SGC1,RPL-S_4SD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4SDC2,RPL-S_3SDC1,RPL-S_2SDC1,RPL-S_2SDC2,RPL-S_2SDC3,RPL-S_4SDC2,RPL-S_2SDC4,RPL-S_2SDC7,MTL-M_5SGC1,MTL-M_4SDC1,MTL-M_4SDC2,MTL-M_3SDC3,MTL-M_2SDC4,MTL-M_2SDC5,MTL-M_2SDC6,MTL_IFWI_CBV_PMC,MTL_IFWI_CBV_TBT,MTL_IFWI_CBV_EC,MTL_IFWI_CBV_IOM,MTL_IFWI_CBV_BIOS,MTL-P_5SGC1,MTL-P_4SDC1,MTL-P_4SDC2,MTL-P_3SDC3,MTL-P_3SDC4,MTL-P_2SDC5,MTL-P_2SDC6,RPL-S_2SDC8,RPL-SBGA_4SC,RPL-Px_4SP2,RPL-P_5SGC1,RPL-P_2SDC4,RPL-P_2SDC5,RPL-P_2SDC6,RPL-P_2SDC6,RPL-Px_2SDC1,RPL-SBGA_2SC1,RPL-SBGA_2SC2,RPL-SBGA_3SC-2,RPL-SBGA_3SC</t>
        </is>
      </nc>
    </rcc>
  </rrc>
  <rrc rId="165" sId="1" ref="A10:XFD10" action="deleteRow">
    <rfmt sheetId="1" xfDxf="1" sqref="A10:XFD10" start="0" length="0"/>
    <rcc rId="0" sId="1">
      <nc r="A10">
        <f>HYPERLINK("https://hsdes.intel.com/resource/14013158836","14013158836")</f>
      </nc>
    </rcc>
    <rcc rId="0" sId="1">
      <nc r="B10" t="inlineStr">
        <is>
          <t>Verify Type-C multi port - USB only functionality before/after CMS state</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50</v>
      </nc>
    </rcc>
    <rcc rId="0" sId="1">
      <nc r="L10">
        <v>45</v>
      </nc>
    </rcc>
    <rcc rId="0" sId="1">
      <nc r="M10" t="inlineStr">
        <is>
          <t>CSS-IVE-94331</t>
        </is>
      </nc>
    </rcc>
    <rcc rId="0" sId="1">
      <nc r="N10" t="inlineStr">
        <is>
          <t>TCSS</t>
        </is>
      </nc>
    </rcc>
    <rcc rId="0" sId="1">
      <nc r="O10"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is>
      </nc>
    </rcc>
    <rcc rId="0" sId="1">
      <nc r="P10" t="inlineStr">
        <is>
          <t>MoS (Modern Standby),TBT_PD_EC_NA,TCSS,USB3.0,USB3.1,USB-TypeC</t>
        </is>
      </nc>
    </rcc>
    <rcc rId="0" sId="1">
      <nc r="Q10" t="inlineStr">
        <is>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is>
      </nc>
    </rcc>
    <rcc rId="0" sId="1">
      <nc r="R10" t="inlineStr">
        <is>
          <t>CSS-IVE-94331</t>
        </is>
      </nc>
    </rcc>
    <rcc rId="0" sId="1">
      <nc r="S10" t="inlineStr">
        <is>
          <t>Consumer,Corporate_vPro,Slim</t>
        </is>
      </nc>
    </rcc>
    <rcc rId="0" sId="1">
      <nc r="U10" t="inlineStr">
        <is>
          <t>raghav3x</t>
        </is>
      </nc>
    </rcc>
    <rcc rId="0" sId="1">
      <nc r="V10" t="inlineStr">
        <is>
          <t>USB devices connected to multiple Type-C port should be functional before/after CMS states</t>
        </is>
      </nc>
    </rcc>
    <rcc rId="0" sId="1">
      <nc r="W10" t="inlineStr">
        <is>
          <t>Client-BIOS</t>
        </is>
      </nc>
    </rcc>
    <rcc rId="0" sId="1">
      <nc r="X10" t="inlineStr">
        <is>
          <t>2-high</t>
        </is>
      </nc>
    </rcc>
    <rcc rId="0" sId="1">
      <nc r="Y10"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lunarlake,ifwi.meteorlake,ifwi.raptorlake,ifwi.tigerlake,ifwi.whiskeylake</t>
        </is>
      </nc>
    </rcc>
    <rcc rId="0" sId="1">
      <nc r="Z10" t="inlineStr">
        <is>
          <t>bios.alder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is>
      </nc>
    </rcc>
    <rcc rId="0" sId="1">
      <nc r="AB10" t="inlineStr">
        <is>
          <t>product</t>
        </is>
      </nc>
    </rcc>
    <rcc rId="0" sId="1">
      <nc r="AC10" t="inlineStr">
        <is>
          <t>open.review_complete_pending_dryrun</t>
        </is>
      </nc>
    </rcc>
    <rcc rId="0" sId="1">
      <nc r="AE10" t="inlineStr">
        <is>
          <t>High</t>
        </is>
      </nc>
    </rcc>
    <rcc rId="0" sId="1">
      <nc r="AF10" t="inlineStr">
        <is>
          <t>L3 Extended-BAT-FV</t>
        </is>
      </nc>
    </rcc>
    <rcc rId="0" sId="1">
      <nc r="AI10" t="inlineStr">
        <is>
          <t>Functional</t>
        </is>
      </nc>
    </rcc>
    <rcc rId="0" sId="1">
      <nc r="AJ10" t="inlineStr">
        <is>
          <t>Socwatch</t>
        </is>
      </nc>
    </rcc>
    <rcc rId="0" sId="1">
      <nc r="AK10" t="inlineStr">
        <is>
          <t>This test is to Verify Type-C multi port - USB only functionality before/after C-MoS state</t>
        </is>
      </nc>
    </rcc>
    <rcc rId="0" sId="1">
      <nc r="AL10" t="inlineStr">
        <is>
          <t>EC-SX,EC-TYPEC,UDL2.0_ATMS2.0,EC-PD-NA,OBC-CNL-PCH-XDCI-USBC-USB2_Storage_Display,OBC-CFL-PCH-XDCI-USBC-USB2_Storage_Display,OBC-LKF-CPU-TCSS-USBC-USB2_Storage_Display,OBC-ICL-CPU-iTCSS-TCSS-USB2_Storage_Display,OBC-TGL-CPU-iTCSS-TCSS-USB2_Storage_Display,CML-H_ADP-S_PO_Phase3,TGL_H_Delta,IFWI_Payload_TBT,IFWI_Payload_EC,UTR_SYNC,RPL_S_MASTER,RPL_P_MASTER,RPL_S_BackwardComp,ADL-S_ 5SGC_1DPC,ADL_N_MASTER,ADL_N_5SGC1,ADL_N_4SDC1,ADL_N_3SDC1,ADL_N_2SDC1,ADL_N_2SDC2,ADL_N_2SDC3,TGL_H_MASTER,IFWI_TEST_SUITE,IFWI_COMMON_UNIFIED,MTL_Test_Suite,RPL-S_ 5SGC1,RPL-S_4SD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1.1,ADL_M_PO_Phase2,ADL-S_4SDC1,ADL-S_4SDC2,ADL-S_4SDC4,MTL_VS_0.8,IFWI_FOC_BAT,MTL_IFWI_PSS_EXTENDED,CQN_DASHBOARD,ADL-P_4SDC2,ADL_N_PO_Phase2,MTL_IFWI_BAT,MTL_HFPGA_TCSS,RPL-S_5SGC1,RPL-S_4SDC2,RPL-S_3SDC1,RPL-S_2SDC1,RPL-S_2SDC2,RPL-S_2SDC3,RPL-S_4SDC2,RPL-S_2SDC4,RPL-S_2SDC7,MTL-M_5SGC1,MTL-M_4SDC1,MTL-M_4SDC2,MTL-M_3SDC3,MTL-M_2SDC4,MTL-M_2SDC5,MTL-M_2SDC6,MTL_IFWI_CBV_PMC,MTL_IFWI_CBV_TBT,MTL_IFWI_CBV_EC,MTL_IFWI_CBV_IOM,MTL-P_5SGC1,MTL-P_4SDC1,MTL-P_4SDC2,MTL-P_3SDC3,MTL-P_3SDC4,MTL-P_2SDC5,MTL-P_2SDC6,RPL-S_2SDC8,RPL-SBGA_4SC,RPL-Px_4SP2,RPL-P_5SGC1,RPL-P_2SDC4,RPL-P_2SDC5,RPL-P_2SDC6,RPL-P_2SDC6,RPL-Px_2SDC1,RPL-SBGA_2SC1,RPL-SBGA_2SC2,RPL-SBGA_3SC-2,RPL-SBGA_3SC</t>
        </is>
      </nc>
    </rcc>
  </rrc>
  <rrc rId="166" sId="1" ref="A10:XFD10" action="deleteRow">
    <rfmt sheetId="1" xfDxf="1" sqref="A10:XFD10" start="0" length="0"/>
    <rcc rId="0" sId="1">
      <nc r="A10">
        <f>HYPERLINK("https://hsdes.intel.com/resource/14013158841","14013158841")</f>
      </nc>
    </rcc>
    <rcc rId="0" sId="1">
      <nc r="B10" t="inlineStr">
        <is>
          <t>Verify Type-C multi port functionality - Display and USB</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bios.platform,bios.sa,fw.ifwi.MGPhy,fw.ifwi.iom,fw.ifwi.nphy,fw.ifwi.pmc,fw.ifwi.sam,fw.ifwi.sphy,fw.ifwi.tbt</t>
        </is>
      </nc>
    </rcc>
    <rcc rId="0" sId="1">
      <nc r="K10">
        <v>20</v>
      </nc>
    </rcc>
    <rcc rId="0" sId="1">
      <nc r="L10">
        <v>17</v>
      </nc>
    </rcc>
    <rcc rId="0" sId="1">
      <nc r="M10" t="inlineStr">
        <is>
          <t>CSS-IVE-94337</t>
        </is>
      </nc>
    </rcc>
    <rcc rId="0" sId="1">
      <nc r="N10" t="inlineStr">
        <is>
          <t>TCSS</t>
        </is>
      </nc>
    </rcc>
    <rcc rId="0" sId="1">
      <nc r="O10"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is>
      </nc>
    </rcc>
    <rcc rId="0" sId="1">
      <nc r="P10" t="inlineStr">
        <is>
          <t>Display Panels,TBT_IOMMU,TBT_PD_EC_NA,TCSS,USB3.0,USB-TypeC</t>
        </is>
      </nc>
    </rcc>
    <rcc rId="0" sId="1">
      <nc r="Q10" t="inlineStr">
        <is>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is>
      </nc>
    </rcc>
    <rcc rId="0" sId="1">
      <nc r="R10" t="inlineStr">
        <is>
          <t>CSS-IVE-94337</t>
        </is>
      </nc>
    </rcc>
    <rcc rId="0" sId="1">
      <nc r="S10" t="inlineStr">
        <is>
          <t>Consumer,Corporate_vPro</t>
        </is>
      </nc>
    </rcc>
    <rcc rId="0" sId="1">
      <nc r="U10" t="inlineStr">
        <is>
          <t>raghav3x</t>
        </is>
      </nc>
    </rcc>
    <rcc rId="0" sId="1">
      <nc r="V10" t="inlineStr">
        <is>
          <t>Both USB and DP over multiple Type-C port should be functional Simultaneously without any issue</t>
        </is>
      </nc>
    </rcc>
    <rcc rId="0" sId="1">
      <nc r="W10" t="inlineStr">
        <is>
          <t>Client-BIOS</t>
        </is>
      </nc>
    </rcc>
    <rcc rId="0" sId="1">
      <nc r="X10" t="inlineStr">
        <is>
          <t>2-high</t>
        </is>
      </nc>
    </rcc>
    <rcc rId="0" sId="1">
      <nc r="Y10" t="inlineStr">
        <is>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lunarlake,ifwi.meteorlake,ifwi.raptorlake,ifwi.whiskeylake</t>
        </is>
      </nc>
    </rcc>
    <rcc rId="0" sId="1">
      <nc r="Z10" t="inlineStr">
        <is>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is>
      </nc>
    </rcc>
    <rcc rId="0" sId="1">
      <nc r="AB10" t="inlineStr">
        <is>
          <t>product</t>
        </is>
      </nc>
    </rcc>
    <rcc rId="0" sId="1">
      <nc r="AC10" t="inlineStr">
        <is>
          <t>complete.ready_for_production</t>
        </is>
      </nc>
    </rcc>
    <rcc rId="0" sId="1">
      <nc r="AE10" t="inlineStr">
        <is>
          <t>Medium</t>
        </is>
      </nc>
    </rcc>
    <rcc rId="0" sId="1">
      <nc r="AF10" t="inlineStr">
        <is>
          <t>L3 Extended-BAT-FV</t>
        </is>
      </nc>
    </rcc>
    <rcc rId="0" sId="1">
      <nc r="AI10" t="inlineStr">
        <is>
          <t>Functional</t>
        </is>
      </nc>
    </rcc>
    <rcc rId="0" sId="1">
      <nc r="AJ10" t="inlineStr">
        <is>
          <t>na</t>
        </is>
      </nc>
    </rcc>
    <rcc rId="0" sId="1">
      <nc r="AK10" t="inlineStr">
        <is>
          <t>This test is to Verify Type-C multi port functionality - Display and USB</t>
        </is>
      </nc>
    </rcc>
    <rcc rId="0" sId="1">
      <nc r="AL10" t="inlineStr">
        <is>
          <t>EC-FV,EC-TYPEC,L5_milestone_only,LKF_ERB_PO,UDL2.0_ATMS2.0,LKF_PO_Phase2,EC-PD-NA,OBC-CNL-PCH-XDCI-USBC-USB2_Display_Storage_DP_HDMI,OBC-CFL-PCH-XDCI-USBC-USB2_Display_Storage_DP_HDMI,OBC-LKF-CPU-TCSS-USBC-USB2_Display_Storage_DP_HDMI,Bios_DMA,CML_TBT_Security_BIOS,CML_DG1_Delta,CML-H_ADP-S_PO_Phase3,IFWI_Payload_TBT,UTR_SYNC,RPL_S_MASTER,RPL_P_MASTER,RPL_S_BackwardComp,ADL-S_ 5SGC_1DPC,ADL_N_MASTER,ADL_N_5SGC1,ADL_N_4SDC1,ADL_N_3SDC1,ADL_N_2SDC1,ADL_N_2SDC2,ADL_N_2SDC3,IFWI_TEST_SUITE,IFWI_COMMON_UNIFIED,MTL_Test_Suite,IFWI_FOC_BAT,MTL_IFWI_PSS_EXTENDED,RPL-S_ 5SGC1,RPL-S_4SD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S_4SDC1,ADL-S_4SDC2,ADL-S_4SDC4,MTL_VS_0.8,CQN_DASHBOARD,ADL-P_4SDC2,ADL_N_PO_Phase2,MTL_HFPGA_TCSS,RPL-S_5SGC1,RPL-S_4SDC2,RPL-S_3SDC1,RPL-S_2SDC1,RPL-S_2SDC2,RPL-S_2SDC3,RPL-S_2SDC4,RPL-S_2SDC7,MTL_IFWI_QAC,MTL-M_5SGC1,MTL-M_4SDC1,MTL-M_4SDC2,MTL-M_3SDC3,MTL-M_2SDC4,MTL-M_2SDC5,MTL-M_2SDC6,MTL_IFWI_IAC_IOM,MTL_IFWI_CBV_TBT,MTL_IFWI_CBV_EC,MTL_IFWI_CBV_IOM,MTL_IFWI_CBV_BIOS,MTL-P_5SGC1,MTL-P_4SDC1,MTL-P_4SDC2,MTL-P_3SDC3,MTL-P_3SDC4,MTL-P_2SDC5,MTL-P_2SDC6,RPL-S_2SDC8,RPL-SBGA_4SC,RPL-Px_4SP2,RPL-P_2SDC4,RPL-P_2SDC5,RPL-P_2SDC6,RPL-Px_2SDC1,MTL_M_P_PV_POR,RPL-SBGA_2SC1,RPL-SBGA_2SC2,RPL-SBGA_3SC-2,RPL-SBGA_3SC</t>
        </is>
      </nc>
    </rcc>
  </rrc>
  <rrc rId="167" sId="1" ref="A10:XFD10" action="deleteRow">
    <rfmt sheetId="1" xfDxf="1" sqref="A10:XFD10" start="0" length="0"/>
    <rcc rId="0" sId="1">
      <nc r="A10">
        <f>HYPERLINK("https://hsdes.intel.com/resource/14013158843","14013158843")</f>
      </nc>
    </rcc>
    <rcc rId="0" sId="1">
      <nc r="B10" t="inlineStr">
        <is>
          <t>Verify Type-C multi port functionality - Display and USB before/after Sx Cycles</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35</v>
      </nc>
    </rcc>
    <rcc rId="0" sId="1">
      <nc r="L10">
        <v>30</v>
      </nc>
    </rcc>
    <rcc rId="0" sId="1">
      <nc r="M10" t="inlineStr">
        <is>
          <t>CSS-IVE-94338</t>
        </is>
      </nc>
    </rcc>
    <rcc rId="0" sId="1">
      <nc r="N10" t="inlineStr">
        <is>
          <t>TCSS</t>
        </is>
      </nc>
    </rcc>
    <rcc rId="0" sId="1">
      <nc r="O10"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is>
      </nc>
    </rcc>
    <rcc rId="0" sId="1">
      <nc r="P10" t="inlineStr">
        <is>
          <t>Display Panels,S-states,TBT_IOMMU,TBT_PD_EC_NA,TCSS,USB3.0,USB-TypeC</t>
        </is>
      </nc>
    </rcc>
    <rcc rId="0" sId="1">
      <nc r="Q10" t="inlineStr">
        <is>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is>
      </nc>
    </rcc>
    <rcc rId="0" sId="1">
      <nc r="R10" t="inlineStr">
        <is>
          <t>CSS-IVE-94338</t>
        </is>
      </nc>
    </rcc>
    <rcc rId="0" sId="1">
      <nc r="S10" t="inlineStr">
        <is>
          <t>Consumer,Corporate_vPro,Slim</t>
        </is>
      </nc>
    </rcc>
    <rcc rId="0" sId="1">
      <nc r="U10" t="inlineStr">
        <is>
          <t>raghav3x</t>
        </is>
      </nc>
    </rcc>
    <rcc rId="0" sId="1">
      <nc r="V10" t="inlineStr">
        <is>
          <t>Both USB and DP over multiple Type-C port should be functional Simultaneously after Sx (S3/S0i3,S4,S5) Cycles without any issue</t>
        </is>
      </nc>
    </rcc>
    <rcc rId="0" sId="1">
      <nc r="W10" t="inlineStr">
        <is>
          <t>Client-BIOS</t>
        </is>
      </nc>
    </rcc>
    <rcc rId="0" sId="1">
      <nc r="X10" t="inlineStr">
        <is>
          <t>2-high</t>
        </is>
      </nc>
    </rcc>
    <rcc rId="0" sId="1">
      <nc r="Y10"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lunarlake,ifwi.meteorlake,ifwi.raptorlake,ifwi.tigerlake,ifwi.whiskeylake</t>
        </is>
      </nc>
    </rcc>
    <rcc rId="0" sId="1">
      <nc r="Z10" t="inlineStr">
        <is>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is>
      </nc>
    </rcc>
    <rcc rId="0" sId="1">
      <nc r="AB10" t="inlineStr">
        <is>
          <t>product</t>
        </is>
      </nc>
    </rcc>
    <rcc rId="0" sId="1">
      <nc r="AC10" t="inlineStr">
        <is>
          <t>complete.ready_for_production</t>
        </is>
      </nc>
    </rcc>
    <rcc rId="0" sId="1">
      <nc r="AE10" t="inlineStr">
        <is>
          <t>High</t>
        </is>
      </nc>
    </rcc>
    <rcc rId="0" sId="1">
      <nc r="AF10" t="inlineStr">
        <is>
          <t>L3 Extended-BAT-FV</t>
        </is>
      </nc>
    </rcc>
    <rcc rId="0" sId="1">
      <nc r="AI10" t="inlineStr">
        <is>
          <t>Functional</t>
        </is>
      </nc>
    </rcc>
    <rcc rId="0" sId="1">
      <nc r="AJ10" t="inlineStr">
        <is>
          <t>na</t>
        </is>
      </nc>
    </rcc>
    <rcc rId="0" sId="1">
      <nc r="AK10" t="inlineStr">
        <is>
          <t>This test is to Verify Type-C multi port functionality - Display and USB before/after Sx (S3/S0i3,S4,S5) Cycles</t>
        </is>
      </nc>
    </rcc>
    <rcc rId="0" sId="1">
      <nc r="AL10" t="inlineStr">
        <is>
          <t>EC-FV,EC-TYPEC,EC-SX,UDL2.0_ATMS2.0,LKF_PO_Phase3,LKF_PO_New_P3,EC-PD-NA,OBC-CNL-PCH-XDCI-USBC-USB2_Display_Storage_DP_HDMI,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RPL-S_4SD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4SDC2,RPL-S_3SDC1,RPL-S_2SDC1,RPL-S_2SDC2,RPL-S_2SDC3,RPL-S_2SDC4,RPL-S_2SDC7,MTL-M_5SGC1,MTL-M_4SDC1,MTL-M_4SDC2,MTL-M_3SDC3,MTL-M_2SDC4,MTL-M_2SDC5,MTL-M_2SDC6,MTL_IFWI_IAC_IOM,MTL_IFWI_CBV_PMC,MTL_IFWI_CBV_TBT,MTL_IFWI_CBV_EC,MTL_IFWI_CBV_IOM,MTL-P_5SGC1,MTL-P_4SDC1,MTL-P_4SDC2,MTL-P_3SDC3,MTL-P_3SDC4,MTL-P_2SDC5,MTL-P_2SDC6,RPL-S_2SDC8,RPL-SBGA_4SC,RPL-Px_4SP2,RPL-P_2SDC4,RPL-P_2SDC5,RPL-P_2SDC6,RPL-Px_2SDC1,MTL_M_P_PV_POR,RPL-SBGA_2SC1,RPL-SBGA_2SC2,RPL-SBGA_3SC-2,RPL-SBGA_3SC</t>
        </is>
      </nc>
    </rcc>
  </rrc>
  <rrc rId="168" sId="1" ref="A10:XFD10" action="deleteRow">
    <rfmt sheetId="1" xfDxf="1" sqref="A10:XFD10" start="0" length="0"/>
    <rcc rId="0" sId="1">
      <nc r="A10">
        <f>HYPERLINK("https://hsdes.intel.com/resource/14013158871","14013158871")</f>
      </nc>
    </rcc>
    <rcc rId="0" sId="1">
      <nc r="B10" t="inlineStr">
        <is>
          <t>Verify Sx/S0ix cycle"s with ODD connected to System</t>
        </is>
      </nc>
    </rcc>
    <rcc rId="0" sId="1">
      <nc r="C10" t="inlineStr">
        <is>
          <t>Blocked</t>
        </is>
      </nc>
    </rcc>
    <rcc rId="0" sId="1">
      <nc r="D10" t="inlineStr">
        <is>
          <t>Inventory block:ODD is not available for RPL-S S20 Upgrade</t>
        </is>
      </nc>
    </rcc>
    <rcc rId="0" sId="1">
      <nc r="E10" t="inlineStr">
        <is>
          <t>rohith2x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bios.platform,fw.ifwi.others,fw.ifwi.pmc</t>
        </is>
      </nc>
    </rcc>
    <rcc rId="0" sId="1">
      <nc r="K10">
        <v>20</v>
      </nc>
    </rcc>
    <rcc rId="0" sId="1">
      <nc r="L10">
        <v>13</v>
      </nc>
    </rcc>
    <rcc rId="0" sId="1">
      <nc r="M10" t="inlineStr">
        <is>
          <t>CSS-IVE-95195</t>
        </is>
      </nc>
    </rcc>
    <rcc rId="0" sId="1">
      <nc r="N10" t="inlineStr">
        <is>
          <t>Power Management</t>
        </is>
      </nc>
    </rcc>
    <rcc rId="0" sId="1">
      <nc r="O10"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P10" t="inlineStr">
        <is>
          <t>MoS (Modern Standby),S0ix-states,S-states</t>
        </is>
      </nc>
    </rcc>
    <rcc rId="0" sId="1">
      <nc r="Q10" t="inlineStr">
        <is>
          <t>Written based on CNL Platform Use case (CNL_Platform_TCs.xls)</t>
        </is>
      </nc>
    </rcc>
    <rcc rId="0" sId="1">
      <nc r="R10" t="inlineStr">
        <is>
          <t>CSS-IVE-95195</t>
        </is>
      </nc>
    </rcc>
    <rcc rId="0" sId="1">
      <nc r="S10" t="inlineStr">
        <is>
          <t>Consumer,Corporate_vPro,Slim</t>
        </is>
      </nc>
    </rcc>
    <rcc rId="0" sId="1">
      <nc r="T10" t="inlineStr">
        <is>
          <t>windows.20h2_vibranium.x64</t>
        </is>
      </nc>
    </rcc>
    <rcc rId="0" sId="1">
      <nc r="U10" t="inlineStr">
        <is>
          <t>reddyv5x</t>
        </is>
      </nc>
    </rcc>
    <rcc rId="0" sId="1">
      <nc r="V10" t="inlineStr">
        <is>
          <t>SUT should enter and Exit from Sleep state without any issue with ODD Connected to SUT </t>
        </is>
      </nc>
    </rcc>
    <rcc rId="0" sId="1">
      <nc r="W10" t="inlineStr">
        <is>
          <t>Client-BIOS</t>
        </is>
      </nc>
    </rcc>
    <rcc rId="0" sId="1">
      <nc r="X10" t="inlineStr">
        <is>
          <t>3-medium</t>
        </is>
      </nc>
    </rcc>
    <rcc rId="0" sId="1">
      <nc r="Y10" t="inlineStr">
        <is>
          <t>bios.alderlake,bios.apollolake,bios.arrowlake,bios.cannonlake,bios.geminilake,bios.kabylake,bios.kabylake_r,bios.lunarlake,bios.meteorlake,bios.raptorlake,bios.tigerlake,ifwi.apollolake,ifwi.cannonlake,ifwi.geminilake,ifwi.kabylake,ifwi.kabylake_r,ifwi.lunarlake,ifwi.meteorlake,ifwi.raptorlake,ifwi.tigerlake</t>
        </is>
      </nc>
    </rcc>
    <rcc rId="0" sId="1">
      <nc r="Z10" t="inlineStr">
        <is>
          <t>bios.alderlake,bios.apollolake,bios.geminilake,bios.kabylake,bios.lunarlake,bios.meteorlake,bios.raptorlake,bios.tigerlake,ifwi.apollolake,ifwi.geminilake,ifwi.kabylake,ifwi.meteorlake,ifwi.raptorlake,ifwi.tigerlake</t>
        </is>
      </nc>
    </rcc>
    <rcc rId="0" sId="1">
      <nc r="AB10" t="inlineStr">
        <is>
          <t>product</t>
        </is>
      </nc>
    </rcc>
    <rcc rId="0" sId="1">
      <nc r="AC10" t="inlineStr">
        <is>
          <t>open.review_complete_pending_dryrun</t>
        </is>
      </nc>
    </rcc>
    <rcc rId="0" sId="1">
      <nc r="AE10" t="inlineStr">
        <is>
          <t>Low</t>
        </is>
      </nc>
    </rcc>
    <rcc rId="0" sId="1">
      <nc r="AF10" t="inlineStr">
        <is>
          <t>L3 Extended-BAT-FV</t>
        </is>
      </nc>
    </rcc>
    <rcc rId="0" sId="1">
      <nc r="AI10" t="inlineStr">
        <is>
          <t>Functional</t>
        </is>
      </nc>
    </rcc>
    <rcc rId="0" sId="1">
      <nc r="AJ10" t="inlineStr">
        <is>
          <t>na</t>
        </is>
      </nc>
    </rcc>
    <rcc rId="0" sId="1">
      <nc r="AK10" t="inlineStr">
        <is>
          <t>S3/S4/S5/S0i3 cycle's with ODD connected to SUT</t>
        </is>
      </nc>
    </rcc>
    <rcc rId="0" sId="1">
      <nc r="AL10" t="inlineStr">
        <is>
          <t>C1_NA,UDL2.0_ATMS2.0,OBC-TGL-PCH-PMC-PM-Sx,IFWI_Payload_Platform,UTR_SYNC,RPL_S_BackwardComp,RPL_S_MASTER,RPL-P_5SGC1,RPL-P_5SGC2,RPL-P_4SDC1,RPL-P_3SDC2,RPL-P_2SDC3,RPL-S_5SGC1,RPL-S_4SDC1,RPL-S_4SDC2,RPL-S_4SDC2,RPL-S_2SDC1,RPL-S_2SDC2,RPL-S_2SDC3,RPL-S_ 5SGC1,RPL-P_5SGC1,RPL-P_5SGC2,RPL-P_2SDC3,ADL-S_ 5SGC_1DPC,ADL-S_4SDC1,IFWI_TEST_SUITE,IFWI_COMMON_UNIFIED,TGL_H_MASTER,RPL-S_ 5SGC1,ADL-M_5SGC1,ADL_SBGA_5GC,ADL_SBGA_3DC1,ADL_SBGA_3DC2,ADL_SBGA_3DC3,ADL_SBGA_3DC4,RPL-SBGA_5SC,RPL-SBGA_4SC,RPL-SBGA_3SC,RPL-SBGA_2SC1,RPL-SBGA_2SC2,RPL-S_ 5SGC1,RPL-S_4SDC1,RPL-S_4SDC2,RPL-S_4SDC2,RPL-S_2SDC2,RPL-S_2SDC3,RPL-S_2SDC7,RPL-S_2SDC8,MTL-M_5SGC1,MTL-M_4SDC1,MTL-M_4SDC2,MTL-M_3SDC3,MTL-M_2SDC4,MTL-M_2SDC5,MTL-M_2SDC6,MTL_IFWI_CBV_PMC,
MTL IFWI_Payload_Platform-Val,MTL-P_5SGC1,MTL-P_4SDC1,MTL-P_4SDC2,MTL-P_3SDC3,MTL-P_3SDC4,MTL-P_2SDC5,MTL-P_2SDC6,RPL-P_5SGC1,RPL-P_4SDC1,RPL-P_3SDC2,RPL-P_2SDC3,RPL-P_2SDC4,RPL-P_2SDC5,RPL-P_2SDC6,RPL-P_5SGC1,RPL-P_4SDC1,RPL-P_3SDC2,RPL-P_2SDC3,RPL-P_2SDC4,RPL-P_2SDC5,RPL-P_2SDC6</t>
        </is>
      </nc>
    </rcc>
  </rrc>
  <rrc rId="169" sId="1" ref="A10:XFD10" action="deleteRow">
    <rfmt sheetId="1" xfDxf="1" sqref="A10:XFD10" start="0" length="0"/>
    <rcc rId="0" sId="1">
      <nc r="A10">
        <f>HYPERLINK("https://hsdes.intel.com/resource/14013158880","14013158880")</f>
      </nc>
    </rcc>
    <rcc rId="0" sId="1">
      <nc r="B10" t="inlineStr">
        <is>
          <t>Verify Type-C multi port functionality - Display, USB debug and TBT dock</t>
        </is>
      </nc>
    </rcc>
    <rcc rId="0" sId="1">
      <nc r="C10" t="inlineStr">
        <is>
          <t>Blocked</t>
        </is>
      </nc>
    </rcc>
    <rcc rId="0" sId="1">
      <nc r="D10" t="inlineStr">
        <is>
          <t>NA:Type C is not applicable for RPL-S S20-Upgrade</t>
        </is>
      </nc>
    </rcc>
    <rcc rId="0" sId="1">
      <nc r="E10" t="inlineStr">
        <is>
          <t>athirarx</t>
        </is>
      </nc>
    </rcc>
    <rcc rId="0" sId="1">
      <nc r="F10" t="inlineStr">
        <is>
          <t>common,emulation.ip,fpga.hybrid,silicon,simulation.ip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40</v>
      </nc>
    </rcc>
    <rcc rId="0" sId="1">
      <nc r="L10">
        <v>35</v>
      </nc>
    </rcc>
    <rcc rId="0" sId="1">
      <nc r="M10" t="inlineStr">
        <is>
          <t>CSS-IVE-95251</t>
        </is>
      </nc>
    </rcc>
    <rcc rId="0" sId="1">
      <nc r="N10" t="inlineStr">
        <is>
          <t>TCSS</t>
        </is>
      </nc>
    </rcc>
    <rcc rId="0" sId="1">
      <nc r="O10" t="inlineStr">
        <is>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is>
      </nc>
    </rcc>
    <rcc rId="0" sId="1">
      <nc r="P10" t="inlineStr">
        <is>
          <t>debug interfaces,Display Panels,Docking support,iTBT,TBT,TBT_PD_EC_NA,TCSS,USB-TypeC</t>
        </is>
      </nc>
    </rcc>
    <rcc rId="0" sId="1">
      <nc r="Q10" t="inlineStr">
        <is>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is>
      </nc>
    </rcc>
    <rcc rId="0" sId="1">
      <nc r="R10" t="inlineStr">
        <is>
          <t>CSS-IVE-95251</t>
        </is>
      </nc>
    </rcc>
    <rcc rId="0" sId="1">
      <nc r="S10" t="inlineStr">
        <is>
          <t>Consumer,Corporate_vPro,Slim</t>
        </is>
      </nc>
    </rcc>
    <rcc rId="0" sId="1">
      <nc r="U10" t="inlineStr">
        <is>
          <t>raghav3x</t>
        </is>
      </nc>
    </rcc>
    <rcc rId="0" sId="1">
      <nc r="V10" t="inlineStr">
        <is>
          <t>Simultaneously Display, USB Debugging and TBT dock should function over multiple Type-C port without any issue</t>
        </is>
      </nc>
    </rcc>
    <rcc rId="0" sId="1">
      <nc r="W10" t="inlineStr">
        <is>
          <t>Client-BIOS</t>
        </is>
      </nc>
    </rcc>
    <rcc rId="0" sId="1">
      <nc r="X10" t="inlineStr">
        <is>
          <t>1-showstopper</t>
        </is>
      </nc>
    </rcc>
    <rcc rId="0" sId="1">
      <nc r="Y10" t="inlineStr">
        <is>
          <t>bios.alderlake,bios.arrowlake,bios.cannonlake,bios.coffeelake,bios.cometlake,bios.icelake-client,bios.kabylake_r,bios.lunarlake,bios.meteorlake,bios.raptorlake,bios.rocketlake,bios.tigerlake,ifwi.cannonlake,ifwi.coffeelake,ifwi.cometlake,ifwi.icelake,ifwi.kabylake_r,ifwi.lunarlake,ifwi.meteorlake,ifwi.raptorlake,ifwi.tigerlake</t>
        </is>
      </nc>
    </rcc>
    <rcc rId="0" sId="1">
      <nc r="Z10" t="inlineStr">
        <is>
          <t>bios.alderlake,bios.cannonlake,bios.coffeelake,bios.cometlake,bios.icelake-client,bios.kabylake_r,bios.lunarlake,bios.meteorlake,bios.raptorlake,bios.rocketlake,bios.tigerlake,ifwi.cannonlake,ifwi.coffeelake,ifwi.cometlake,ifwi.icelake,ifwi.kabylake_r,ifwi.meteorlake,ifwi.raptorlake,ifwi.tigerlake</t>
        </is>
      </nc>
    </rcc>
    <rcc rId="0" sId="1">
      <nc r="AB10" t="inlineStr">
        <is>
          <t>product</t>
        </is>
      </nc>
    </rcc>
    <rcc rId="0" sId="1">
      <nc r="AC10" t="inlineStr">
        <is>
          <t>open.review_complete_pending_dryrun</t>
        </is>
      </nc>
    </rcc>
    <rcc rId="0" sId="1">
      <nc r="AE10" t="inlineStr">
        <is>
          <t>High</t>
        </is>
      </nc>
    </rcc>
    <rcc rId="0" sId="1">
      <nc r="AF10" t="inlineStr">
        <is>
          <t>L3 Extended-BAT-FV</t>
        </is>
      </nc>
    </rcc>
    <rcc rId="0" sId="1">
      <nc r="AI10" t="inlineStr">
        <is>
          <t>Functional</t>
        </is>
      </nc>
    </rcc>
    <rcc rId="0" sId="1">
      <nc r="AJ10" t="inlineStr">
        <is>
          <t>Putty,TeraTerm,USB View,WinDBG</t>
        </is>
      </nc>
    </rcc>
    <rcc rId="0" sId="1">
      <nc r="AK10" t="inlineStr">
        <is>
          <t>This test is to Verify Simultaneous functionality of Display, USB windbg debug and TBT dock over multiple type-c port</t>
        </is>
      </nc>
    </rcc>
    <rcc rId="0" sId="1">
      <nc r="AL10" t="inlineStr">
        <is>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RPL-S_4SD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RPL-S_4SDC2,RPL-S_2SDC1,RPL-S_2SDC2,RPL-S_2SDC3,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t>
        </is>
      </nc>
    </rcc>
  </rrc>
  <rrc rId="170" sId="1" ref="A10:XFD10" action="deleteRow">
    <rfmt sheetId="1" xfDxf="1" sqref="A10:XFD10" start="0" length="0"/>
    <rcc rId="0" sId="1">
      <nc r="A10">
        <f>HYPERLINK("https://hsdes.intel.com/resource/14013158903","14013158903")</f>
      </nc>
    </rcc>
    <rcc rId="0" sId="1">
      <nc r="B10" t="inlineStr">
        <is>
          <t>Verify Type-C multi port functionality - Provider, HDMI and USB Camera</t>
        </is>
      </nc>
    </rcc>
    <rcc rId="0" sId="1">
      <nc r="C10" t="inlineStr">
        <is>
          <t>Blocked</t>
        </is>
      </nc>
    </rcc>
    <rcc rId="0" sId="1">
      <nc r="D10" t="inlineStr">
        <is>
          <t>NA:Type C is not applicable for RPL-S S20-Upgrade</t>
        </is>
      </nc>
    </rcc>
    <rcc rId="0" sId="1">
      <nc r="E10" t="inlineStr">
        <is>
          <t>athirarx</t>
        </is>
      </nc>
    </rcc>
    <rcc rId="0" sId="1">
      <nc r="F10" t="inlineStr">
        <is>
          <t>common,emulation.ip,silicon,simulation.ip</t>
        </is>
      </nc>
    </rcc>
    <rcc rId="0" sId="1">
      <nc r="G10" t="inlineStr">
        <is>
          <t>Ingredient</t>
        </is>
      </nc>
    </rcc>
    <rcc rId="0" sId="1">
      <nc r="H10" t="inlineStr">
        <is>
          <t>Automatable</t>
        </is>
      </nc>
    </rcc>
    <rcc rId="0" sId="1">
      <nc r="I10" t="inlineStr">
        <is>
          <t>Intel Confidential</t>
        </is>
      </nc>
    </rcc>
    <rcc rId="0" sId="1">
      <nc r="J10" t="inlineStr">
        <is>
          <t>bios.platform,bios.sa,fw.ifwi.MGPhy,fw.ifwi.dekelPhy,fw.ifwi.iom,fw.ifwi.nphy,fw.ifwi.pmc,fw.ifwi.sam,fw.ifwi.sphy,fw.ifwi.tbt</t>
        </is>
      </nc>
    </rcc>
    <rcc rId="0" sId="1">
      <nc r="K10">
        <v>35</v>
      </nc>
    </rcc>
    <rcc rId="0" sId="1">
      <nc r="L10">
        <v>30</v>
      </nc>
    </rcc>
    <rcc rId="0" sId="1">
      <nc r="M10" t="inlineStr">
        <is>
          <t>CSS-IVE-95262</t>
        </is>
      </nc>
    </rcc>
    <rcc rId="0" sId="1">
      <nc r="N10" t="inlineStr">
        <is>
          <t>TCSS</t>
        </is>
      </nc>
    </rcc>
    <rcc rId="0" sId="1">
      <nc r="O10" t="inlineStr">
        <is>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is>
      </nc>
    </rcc>
    <rcc rId="0" sId="1">
      <nc r="P10" t="inlineStr">
        <is>
          <t>Display Panels,iTBT,TBT,TBT_PD_EC_NA,TCSS,USB3.0,USB-TypeC</t>
        </is>
      </nc>
    </rcc>
    <rcc rId="0" sId="1">
      <nc r="Q10" t="inlineStr">
        <is>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is>
      </nc>
    </rcc>
    <rcc rId="0" sId="1">
      <nc r="R10" t="inlineStr">
        <is>
          <t>CSS-IVE-95262</t>
        </is>
      </nc>
    </rcc>
    <rcc rId="0" sId="1">
      <nc r="S10" t="inlineStr">
        <is>
          <t>Consumer,Corporate_vPro,Slim</t>
        </is>
      </nc>
    </rcc>
    <rcc rId="0" sId="1">
      <nc r="U10" t="inlineStr">
        <is>
          <t>raghav3x</t>
        </is>
      </nc>
    </rcc>
    <rcc rId="0" sId="1">
      <nc r="V10" t="inlineStr">
        <is>
          <t>Simultaneously Provider, HDMI and USB Camera should function over multiple Type-C port without any issue</t>
        </is>
      </nc>
    </rcc>
    <rcc rId="0" sId="1">
      <nc r="W10" t="inlineStr">
        <is>
          <t>Client-BIOS</t>
        </is>
      </nc>
    </rcc>
    <rcc rId="0" sId="1">
      <nc r="X10" t="inlineStr">
        <is>
          <t>1-showstopper</t>
        </is>
      </nc>
    </rcc>
    <rcc rId="0" sId="1">
      <nc r="Y10" t="inlineStr">
        <is>
          <t>bios.alderlake,bios.arrowlake,bios.cannonlake,bios.coffeelake,bios.cometlake,bios.icelake-client,bios.kabylake_r,bios.lunarlake,bios.meteorlake,bios.raptorlake,bios.rocketlake,bios.tigerlake,bios.whiskeylake,ifwi.cannonlake,ifwi.coffeelake,ifwi.cometlake,ifwi.icelake,ifwi.kabylake_r,ifwi.lunarlake,ifwi.meteorlake,ifwi.raptorlake,ifwi.tigerlake,ifwi.whiskeylake</t>
        </is>
      </nc>
    </rcc>
    <rcc rId="0" sId="1">
      <nc r="Z10" t="inlineStr">
        <is>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is>
      </nc>
    </rcc>
    <rcc rId="0" sId="1">
      <nc r="AB10" t="inlineStr">
        <is>
          <t>product</t>
        </is>
      </nc>
    </rcc>
    <rcc rId="0" sId="1">
      <nc r="AC10" t="inlineStr">
        <is>
          <t>complete.ready_for_production</t>
        </is>
      </nc>
    </rcc>
    <rcc rId="0" sId="1">
      <nc r="AE10" t="inlineStr">
        <is>
          <t>High</t>
        </is>
      </nc>
    </rcc>
    <rcc rId="0" sId="1">
      <nc r="AF10" t="inlineStr">
        <is>
          <t>L3 Extended-BAT-FV</t>
        </is>
      </nc>
    </rcc>
    <rcc rId="0" sId="1">
      <nc r="AI10" t="inlineStr">
        <is>
          <t>Functional</t>
        </is>
      </nc>
    </rcc>
    <rcc rId="0" sId="1">
      <nc r="AJ10" t="inlineStr">
        <is>
          <t>Batmon</t>
        </is>
      </nc>
    </rcc>
    <rcc rId="0" sId="1">
      <nc r="AK10" t="inlineStr">
        <is>
          <t>This test is to Verify Simultaneous functionality of Provider, HDMI and USB Camera over multiple type-c port</t>
        </is>
      </nc>
    </rcc>
    <rcc rId="0" sId="1">
      <nc r="AL10" t="inlineStr">
        <is>
          <t>KBL-U-KC,EC-NA,L5_milestone_only,TCSS-TBT-P1,ICL-ArchReview-PostSi,UDL2.0_ATMS2.0,OBC-CNL-PCH-XDCI-USBC-USB3_Display_Camera_DP,OBC-CFL-PCH-XDCI-USBC-USB3_Display_Camera_DP,OBC-ICL-CPU-iTCSS-TCSS-USB3_Display_Camera_DP,OBC-TGL-CPU-iTCSS-TCSS-USB3_Display_Camera_DP,EC-PD-NA,CML-H_ADP-S_PO_Phase3,IFWI_Payload_TBT,IFWI_Payload_Dekel,IFWI_Payload_EC,UTR_SYNC,RPL_S_MASTER,RPL_P_MASTER,RPL_S_BackwardComp,ADL-S_ 5SGC_1DPC,ADL-S_4SDC1,ADL-S_4SDC2,ADL-S_4SDC4,TGL_H_MASTER,IFWI_TEST_SUITE,IFWI_COMMON_UNIFIED,MTL_Test_Suite,RPL-S_ 5SGC1,RPL-S_4SD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4SDC2,RPL-S_3SDC1,RPL-S_2SDC1,RPL-S_2SDC2,RPL-S_2SDC3,RPL-S_4SDC2,RPL-S_2SDC4,RPL-S_2SDC7,MTL_IFWI_QAC,MTL-M_5SGC1,MTL-M_4SDC1,MTL-M_4SDC2,MTL-M_3SDC3,MTL-M_2SDC4,MTL-M_2SDC5,MTL-M_2SDC6,MTL_IFWI_CBV_TBT,MTL_IFWI_CBV_EC,MTL_IFWI_CBV_IOM,MTL_IFWI_CBV_IUNIT,MTL-P_5SGC1,MTL-P_4SDC1,MTL-P_4SDC2,MTL-P_3SDC3,MTL-P_3SDC4,MTL-P_2SDC5,MTL-P_2SDC6,RPL-S_2SDC8,RPL-SBGA_4SC,RPL-Px_4SP2,RPL-P_5SGC1,RPL-P_2SDC4,RPL-P_2SDC5,RPL-P_2SDC6,RPL-P_2SDC6,RPL-Px_2SDC1,RPL-SBGA_2SC1,RPL-SBGA_2SC2,RPL-SBGA_3SC-2,RPL-SBGA_3SC</t>
        </is>
      </nc>
    </rcc>
  </rrc>
  <rrc rId="171" sId="1" ref="A10:XFD10" action="deleteRow">
    <rfmt sheetId="1" xfDxf="1" sqref="A10:XFD10" start="0" length="0"/>
    <rcc rId="0" sId="1">
      <nc r="A10">
        <f>HYPERLINK("https://hsdes.intel.com/resource/14013158981","14013158981")</f>
      </nc>
    </rcc>
    <rcc rId="0" sId="1">
      <nc r="B10" t="inlineStr">
        <is>
          <t>Verify System wake from Sx (S3,S4 and S5) with "Dock Station" Connected to System</t>
        </is>
      </nc>
    </rcc>
    <rcc rId="0" sId="1">
      <nc r="C10" t="inlineStr">
        <is>
          <t>Blocked</t>
        </is>
      </nc>
    </rcc>
    <rcc rId="0" sId="1">
      <nc r="D10" t="inlineStr">
        <is>
          <t>NA:Type C is not applicable for RPL-S S20-Upgrade</t>
        </is>
      </nc>
    </rcc>
    <rcc rId="0" sId="1">
      <nc r="E10" t="inlineStr">
        <is>
          <t>rohith2x</t>
        </is>
      </nc>
    </rcc>
    <rcc rId="0" sId="1">
      <nc r="F10" t="inlineStr">
        <is>
          <t>common,emulation.ip,fpga.hybrid,silicon,simulation.ip</t>
        </is>
      </nc>
    </rcc>
    <rcc rId="0" sId="1">
      <nc r="G10" t="inlineStr">
        <is>
          <t>Ingredient</t>
        </is>
      </nc>
    </rcc>
    <rcc rId="0" sId="1">
      <nc r="H10" t="inlineStr">
        <is>
          <t>Automatable</t>
        </is>
      </nc>
    </rcc>
    <rcc rId="0" sId="1">
      <nc r="I10" t="inlineStr">
        <is>
          <t>Intel Confidential</t>
        </is>
      </nc>
    </rcc>
    <rcc rId="0" sId="1">
      <nc r="J10" t="inlineStr">
        <is>
          <t>bios.platform,fw.ifwi.pmc</t>
        </is>
      </nc>
    </rcc>
    <rcc rId="0" sId="1">
      <nc r="K10">
        <v>10</v>
      </nc>
    </rcc>
    <rcc rId="0" sId="1">
      <nc r="L10">
        <v>7</v>
      </nc>
    </rcc>
    <rcc rId="0" sId="1">
      <nc r="M10" t="inlineStr">
        <is>
          <t>CSS-IVE-97336</t>
        </is>
      </nc>
    </rcc>
    <rcc rId="0" sId="1">
      <nc r="N10" t="inlineStr">
        <is>
          <t>Power Management</t>
        </is>
      </nc>
    </rcc>
    <rcc rId="0" sId="1">
      <nc r="O10" t="inlineStr">
        <is>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is>
      </nc>
    </rcc>
    <rcc rId="0" sId="1">
      <nc r="P10" t="inlineStr">
        <is>
          <t>Docking support,S-states</t>
        </is>
      </nc>
    </rcc>
    <rcc rId="0" sId="1">
      <nc r="Q10" t="inlineStr">
        <is>
          <t>BC-RQTBC-2853</t>
        </is>
      </nc>
    </rcc>
    <rcc rId="0" sId="1">
      <nc r="R10" t="inlineStr">
        <is>
          <t>CSS-IVE-97336</t>
        </is>
      </nc>
    </rcc>
    <rcc rId="0" sId="1">
      <nc r="S10" t="inlineStr">
        <is>
          <t>Consumer,Corporate_vPro,Slim</t>
        </is>
      </nc>
    </rcc>
    <rcc rId="0" sId="1">
      <nc r="T10" t="inlineStr">
        <is>
          <t>windows.20h2_vibranium.x64</t>
        </is>
      </nc>
    </rcc>
    <rcc rId="0" sId="1">
      <nc r="U10" t="inlineStr">
        <is>
          <t>reddyv5x</t>
        </is>
      </nc>
    </rcc>
    <rcc rId="0" sId="1">
      <nc r="V10" t="inlineStr">
        <is>
          <t>SUT should enter and exit Sx state without any issue when Dock Station connected to SUT</t>
        </is>
      </nc>
    </rcc>
    <rcc rId="0" sId="1">
      <nc r="W10" t="inlineStr">
        <is>
          <t>Client-BIOS</t>
        </is>
      </nc>
    </rcc>
    <rcc rId="0" sId="1">
      <nc r="X10" t="inlineStr">
        <is>
          <t>4-low</t>
        </is>
      </nc>
    </rcc>
    <rcc rId="0" sId="1">
      <nc r="Y10" t="inlineStr">
        <is>
          <t>bios.amberlake,bios.arrowlake,bios.cannonlake,bios.cometlake,bios.icelake-client,bios.kabylake,bios.kabylake_r,bios.lunarlake,bios.meteorlake,bios.rocketlake,bios.tigerlake,bios.whiskeylake,ifwi.amberlake,ifwi.cannonlake,ifwi.cometlake,ifwi.icelake,ifwi.kabylake,ifwi.kabylake_r,ifwi.lunarlake,ifwi.meteorlake,ifwi.raptorlake,ifwi.tigerlake,ifwi.whiskeylake</t>
        </is>
      </nc>
    </rcc>
    <rcc rId="0" sId="1">
      <nc r="Z10" t="inlineStr">
        <is>
          <t>bios.amberlake,bios.cannonlake,bios.cometlake,bios.icelake-client,bios.kabylake,bios.kabylake_r,bios.lunarlake,bios.rocketlake,bios.tigerlake,bios.whiskeylake,ifwi.amberlake,ifwi.cannonlake,ifwi.cometlake,ifwi.icelake,ifwi.kabylake,ifwi.kabylake_r,ifwi.meteorlake,ifwi.raptorlake,ifwi.tigerlake,ifwi.whiskeylake</t>
        </is>
      </nc>
    </rcc>
    <rcc rId="0" sId="1">
      <nc r="AB10" t="inlineStr">
        <is>
          <t>product</t>
        </is>
      </nc>
    </rcc>
    <rcc rId="0" sId="1">
      <nc r="AC10" t="inlineStr">
        <is>
          <t>open.test_update_phase</t>
        </is>
      </nc>
    </rcc>
    <rcc rId="0" sId="1">
      <nc r="AE10" t="inlineStr">
        <is>
          <t>Low</t>
        </is>
      </nc>
    </rcc>
    <rcc rId="0" sId="1">
      <nc r="AF10" t="inlineStr">
        <is>
          <t>L4 Extended-FV</t>
        </is>
      </nc>
    </rcc>
    <rcc rId="0" sId="1">
      <nc r="AI10" t="inlineStr">
        <is>
          <t>Functional</t>
        </is>
      </nc>
    </rcc>
    <rcc rId="0" sId="1">
      <nc r="AJ10" t="inlineStr">
        <is>
          <t>na</t>
        </is>
      </nc>
    </rcc>
    <rcc rId="0" sId="1">
      <nc r="AK10" t="inlineStr">
        <is>
          <t>Verify System wake from Sx (S3,S4 and S5) with "Dock Station" Connected to SUT</t>
        </is>
      </nc>
    </rcc>
    <rcc rId="0" sId="1">
      <nc r="AL10" t="inlineStr">
        <is>
          <t>KBL_NON_ULT,ICL-ArchReview-PostSi,UDL2.0_ATMS2.0,OBC-CNL-PTF-PMC-PM-Sx,OBC-ICL-PTF-PMC-PM-Sx,OBC-TGL-PTF-PMC-PM-Sx,IFWI_Payload_Platform,UTR_SYNC,IFWI_TEST_SUITE,IFWI_COMMON_UNIFIED,TGL_H_MASTER,RPL_S_MASTER,RPL-P_5SGC1,RPL-P_5SGC2,RPL-P_4SDC1,RPL-P_3SDC2,RPL-P_2SDC3,RPL-S_ 5SGC1,RPL-S_ 5SGC1,RPL-S_4SDC1,RPL-S_4SDC2,RPL-S_3SDC1,RPL-S_2SDC2,RPL-S_2SDC3,RPL-S_2SDC7,MTL-M_5SGC1,MTL-M_4SDC1,MTL-M_4SDC2,MTL-M_3SDC3,MTL-M_2SDC4,MTL-M_2SDC5,MTL-M_2SDC6,MTL_IFWI_IAC_BIOS,MTL_IFWI_IAC_IUNIT,MTL_IFWI_IAC_ACE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PMC,MTL-P_5SGC1,MTL-P_4SDC1,MTL-P_4SDC2,MTL-P_3SDC3,MTL-P_3SDC4,MTL-P_2SDC5,MTL-P_2SDC6,RPL-SBGA_5SC,RPL-SBGA_4SC,RPL-SBGA_3SC,RPL-SBGA_2SC1,RPL-SBGA_2SC2</t>
        </is>
      </nc>
    </rcc>
  </rrc>
  <rcc rId="172" sId="1">
    <oc r="D13" t="inlineStr">
      <is>
        <t>Verified with AC power mode</t>
      </is>
    </oc>
    <nc r="D13"/>
  </rcc>
  <rcc rId="173" sId="1">
    <oc r="D23" t="inlineStr">
      <is>
        <t>Verified with HDMI,DP and edp display</t>
      </is>
    </oc>
    <nc r="D23"/>
  </rcc>
  <rcc rId="174" sId="1">
    <oc r="D56" t="inlineStr">
      <is>
        <t>Verified with eDP, HDMI and DP</t>
      </is>
    </oc>
    <nc r="D56"/>
  </rcc>
  <rcc rId="175" sId="1">
    <oc r="D72" t="inlineStr">
      <is>
        <t>Verified with speakers,3.5 jack and USB headset</t>
      </is>
    </oc>
    <nc r="D72"/>
  </rcc>
  <rcc rId="176" sId="1">
    <oc r="D81" t="inlineStr">
      <is>
        <t>Current automation framework does not have capability to support KVM Redirection check</t>
      </is>
    </oc>
    <nc r="D81"/>
  </rcc>
  <rcc rId="177" sId="1">
    <oc r="D84" t="inlineStr">
      <is>
        <t>MEBX setup is not supported by the automation framework</t>
      </is>
    </oc>
    <nc r="D84"/>
  </rcc>
  <rdn rId="0" localSheetId="1" customView="1" name="Z_23335D02_B40E_4884_ABB8_F4D2792D76E0_.wvu.FilterData" hidden="1" oldHidden="1">
    <formula>RPL_S_Upgrade_S20_FV_2SDC3_Prod!$A$1:$AL$102</formula>
  </rdn>
  <rcv guid="{23335D02-B40E-4884-ABB8-F4D2792D76E0}"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999A9F07-3B3E-4577-90F3-F47A9205222C}" name="Rd, NagashreeX" id="-1456633034" dateTime="2022-05-31T18:40:1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2"/>
  <sheetViews>
    <sheetView tabSelected="1" workbookViewId="0">
      <selection activeCell="C1" sqref="C1"/>
    </sheetView>
  </sheetViews>
  <sheetFormatPr defaultRowHeight="14.4" x14ac:dyDescent="0.3"/>
  <cols>
    <col min="1" max="1" width="12" style="1" bestFit="1" customWidth="1"/>
    <col min="2" max="2" width="112.109375" style="1" bestFit="1" customWidth="1"/>
    <col min="3" max="3" width="8.88671875" style="1"/>
    <col min="4" max="4" width="73.6640625" style="1" customWidth="1"/>
    <col min="5" max="16384" width="8.88671875" style="1"/>
  </cols>
  <sheetData>
    <row r="1" spans="1:38" x14ac:dyDescent="0.3">
      <c r="A1" s="1" t="s">
        <v>973</v>
      </c>
      <c r="B1" s="1" t="s">
        <v>974</v>
      </c>
      <c r="C1" s="1" t="s">
        <v>975</v>
      </c>
      <c r="D1" s="1" t="s">
        <v>969</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row>
    <row r="2" spans="1:38" x14ac:dyDescent="0.3">
      <c r="A2" s="1" t="str">
        <f>HYPERLINK("https://hsdes.intel.com/resource/14013118472","14013118472")</f>
        <v>14013118472</v>
      </c>
      <c r="B2" s="1" t="s">
        <v>34</v>
      </c>
      <c r="C2" s="1" t="s">
        <v>966</v>
      </c>
      <c r="E2" s="1" t="s">
        <v>35</v>
      </c>
      <c r="F2" s="1" t="s">
        <v>36</v>
      </c>
      <c r="G2" s="1" t="s">
        <v>37</v>
      </c>
      <c r="H2" s="1" t="s">
        <v>38</v>
      </c>
      <c r="I2" s="1" t="s">
        <v>39</v>
      </c>
      <c r="J2" s="1" t="s">
        <v>40</v>
      </c>
      <c r="K2" s="1">
        <v>3</v>
      </c>
      <c r="L2" s="1">
        <v>3</v>
      </c>
      <c r="M2" s="1" t="s">
        <v>41</v>
      </c>
      <c r="N2" s="1" t="s">
        <v>42</v>
      </c>
      <c r="O2" s="1" t="s">
        <v>43</v>
      </c>
      <c r="P2" s="1" t="s">
        <v>44</v>
      </c>
      <c r="Q2" s="1" t="s">
        <v>45</v>
      </c>
      <c r="R2" s="1" t="s">
        <v>41</v>
      </c>
      <c r="S2" s="1" t="s">
        <v>46</v>
      </c>
      <c r="U2" s="1" t="s">
        <v>47</v>
      </c>
      <c r="V2" s="1" t="s">
        <v>48</v>
      </c>
      <c r="W2" s="1" t="s">
        <v>49</v>
      </c>
      <c r="X2" s="1" t="s">
        <v>50</v>
      </c>
      <c r="Y2" s="1" t="s">
        <v>51</v>
      </c>
      <c r="Z2" s="1" t="s">
        <v>52</v>
      </c>
      <c r="AB2" s="1" t="s">
        <v>53</v>
      </c>
      <c r="AC2" s="1" t="s">
        <v>54</v>
      </c>
      <c r="AE2" s="1" t="s">
        <v>55</v>
      </c>
      <c r="AF2" s="1" t="s">
        <v>56</v>
      </c>
      <c r="AI2" s="1" t="s">
        <v>57</v>
      </c>
      <c r="AJ2" s="1" t="s">
        <v>58</v>
      </c>
      <c r="AK2" s="1" t="s">
        <v>59</v>
      </c>
      <c r="AL2" s="1" t="s">
        <v>60</v>
      </c>
    </row>
    <row r="3" spans="1:38" x14ac:dyDescent="0.3">
      <c r="A3" s="1" t="str">
        <f>HYPERLINK("https://hsdes.intel.com/resource/14013121015","14013121015")</f>
        <v>14013121015</v>
      </c>
      <c r="B3" s="1" t="s">
        <v>61</v>
      </c>
      <c r="C3" s="1" t="s">
        <v>966</v>
      </c>
      <c r="E3" s="1" t="s">
        <v>62</v>
      </c>
      <c r="F3" s="1" t="s">
        <v>63</v>
      </c>
      <c r="G3" s="1" t="s">
        <v>37</v>
      </c>
      <c r="H3" s="1" t="s">
        <v>38</v>
      </c>
      <c r="I3" s="1" t="s">
        <v>39</v>
      </c>
      <c r="J3" s="1" t="s">
        <v>64</v>
      </c>
      <c r="K3" s="1">
        <v>10</v>
      </c>
      <c r="L3" s="1">
        <v>5</v>
      </c>
      <c r="M3" s="1" t="s">
        <v>65</v>
      </c>
      <c r="N3" s="1" t="s">
        <v>66</v>
      </c>
      <c r="O3" s="1" t="s">
        <v>67</v>
      </c>
      <c r="P3" s="1" t="s">
        <v>68</v>
      </c>
      <c r="Q3" s="1" t="s">
        <v>69</v>
      </c>
      <c r="R3" s="1" t="s">
        <v>65</v>
      </c>
      <c r="S3" s="1" t="s">
        <v>46</v>
      </c>
      <c r="T3" s="1" t="s">
        <v>70</v>
      </c>
      <c r="U3" s="1" t="s">
        <v>71</v>
      </c>
      <c r="V3" s="1" t="s">
        <v>72</v>
      </c>
      <c r="W3" s="1" t="s">
        <v>49</v>
      </c>
      <c r="X3" s="1" t="s">
        <v>50</v>
      </c>
      <c r="Y3" s="1" t="s">
        <v>73</v>
      </c>
      <c r="Z3" s="1" t="s">
        <v>74</v>
      </c>
      <c r="AB3" s="1" t="s">
        <v>53</v>
      </c>
      <c r="AC3" s="1" t="s">
        <v>54</v>
      </c>
      <c r="AE3" s="1" t="s">
        <v>55</v>
      </c>
      <c r="AF3" s="1" t="s">
        <v>56</v>
      </c>
      <c r="AI3" s="1" t="s">
        <v>57</v>
      </c>
      <c r="AJ3" s="1" t="s">
        <v>58</v>
      </c>
      <c r="AK3" s="1" t="s">
        <v>75</v>
      </c>
      <c r="AL3" s="1" t="s">
        <v>76</v>
      </c>
    </row>
    <row r="4" spans="1:38" x14ac:dyDescent="0.3">
      <c r="A4" s="1" t="str">
        <f>HYPERLINK("https://hsdes.intel.com/resource/14013156703","14013156703")</f>
        <v>14013156703</v>
      </c>
      <c r="B4" s="1" t="s">
        <v>82</v>
      </c>
      <c r="C4" s="1" t="s">
        <v>966</v>
      </c>
      <c r="E4" s="1" t="s">
        <v>83</v>
      </c>
      <c r="F4" s="1" t="s">
        <v>77</v>
      </c>
      <c r="G4" s="1" t="s">
        <v>37</v>
      </c>
      <c r="H4" s="1" t="s">
        <v>38</v>
      </c>
      <c r="I4" s="1" t="s">
        <v>39</v>
      </c>
      <c r="J4" s="1" t="s">
        <v>84</v>
      </c>
      <c r="K4" s="1">
        <v>10</v>
      </c>
      <c r="L4" s="1">
        <v>5</v>
      </c>
      <c r="M4" s="1" t="s">
        <v>85</v>
      </c>
      <c r="N4" s="1" t="s">
        <v>86</v>
      </c>
      <c r="O4" s="1" t="s">
        <v>87</v>
      </c>
      <c r="P4" s="1" t="s">
        <v>88</v>
      </c>
      <c r="Q4" s="1" t="s">
        <v>89</v>
      </c>
      <c r="R4" s="1" t="s">
        <v>85</v>
      </c>
      <c r="S4" s="1" t="s">
        <v>90</v>
      </c>
      <c r="U4" s="1" t="s">
        <v>83</v>
      </c>
      <c r="V4" s="1" t="s">
        <v>91</v>
      </c>
      <c r="W4" s="1" t="s">
        <v>49</v>
      </c>
      <c r="X4" s="1" t="s">
        <v>78</v>
      </c>
      <c r="Y4" s="1" t="s">
        <v>92</v>
      </c>
      <c r="Z4" s="1" t="s">
        <v>93</v>
      </c>
      <c r="AB4" s="1" t="s">
        <v>53</v>
      </c>
      <c r="AC4" s="1" t="s">
        <v>94</v>
      </c>
      <c r="AE4" s="1" t="s">
        <v>55</v>
      </c>
      <c r="AF4" s="1" t="s">
        <v>56</v>
      </c>
      <c r="AI4" s="1" t="s">
        <v>57</v>
      </c>
      <c r="AJ4" s="1" t="s">
        <v>58</v>
      </c>
      <c r="AK4" s="1" t="s">
        <v>95</v>
      </c>
      <c r="AL4" s="1" t="s">
        <v>96</v>
      </c>
    </row>
    <row r="5" spans="1:38" x14ac:dyDescent="0.3">
      <c r="A5" s="1" t="str">
        <f>HYPERLINK("https://hsdes.intel.com/resource/14013156723","14013156723")</f>
        <v>14013156723</v>
      </c>
      <c r="B5" s="1" t="s">
        <v>97</v>
      </c>
      <c r="C5" s="1" t="s">
        <v>966</v>
      </c>
      <c r="E5" s="1" t="s">
        <v>83</v>
      </c>
      <c r="F5" s="1" t="s">
        <v>77</v>
      </c>
      <c r="G5" s="1" t="s">
        <v>37</v>
      </c>
      <c r="H5" s="1" t="s">
        <v>38</v>
      </c>
      <c r="I5" s="1" t="s">
        <v>39</v>
      </c>
      <c r="J5" s="1" t="s">
        <v>84</v>
      </c>
      <c r="K5" s="1">
        <v>15</v>
      </c>
      <c r="L5" s="1">
        <v>5</v>
      </c>
      <c r="M5" s="1" t="s">
        <v>98</v>
      </c>
      <c r="N5" s="1" t="s">
        <v>86</v>
      </c>
      <c r="O5" s="1" t="s">
        <v>87</v>
      </c>
      <c r="P5" s="1" t="s">
        <v>88</v>
      </c>
      <c r="Q5" s="1" t="s">
        <v>89</v>
      </c>
      <c r="R5" s="1" t="s">
        <v>98</v>
      </c>
      <c r="S5" s="1" t="s">
        <v>90</v>
      </c>
      <c r="U5" s="1" t="s">
        <v>83</v>
      </c>
      <c r="V5" s="1" t="s">
        <v>99</v>
      </c>
      <c r="W5" s="1" t="s">
        <v>49</v>
      </c>
      <c r="X5" s="1" t="s">
        <v>50</v>
      </c>
      <c r="Y5" s="1" t="s">
        <v>92</v>
      </c>
      <c r="Z5" s="1" t="s">
        <v>93</v>
      </c>
      <c r="AB5" s="1" t="s">
        <v>53</v>
      </c>
      <c r="AC5" s="1" t="s">
        <v>94</v>
      </c>
      <c r="AE5" s="1" t="s">
        <v>55</v>
      </c>
      <c r="AF5" s="1" t="s">
        <v>56</v>
      </c>
      <c r="AI5" s="1" t="s">
        <v>57</v>
      </c>
      <c r="AJ5" s="1" t="s">
        <v>58</v>
      </c>
      <c r="AK5" s="1" t="s">
        <v>100</v>
      </c>
      <c r="AL5" s="1" t="s">
        <v>101</v>
      </c>
    </row>
    <row r="6" spans="1:38" x14ac:dyDescent="0.3">
      <c r="A6" s="1" t="str">
        <f>HYPERLINK("https://hsdes.intel.com/resource/14013158232","14013158232")</f>
        <v>14013158232</v>
      </c>
      <c r="B6" s="1" t="s">
        <v>102</v>
      </c>
      <c r="C6" s="1" t="s">
        <v>966</v>
      </c>
      <c r="E6" s="1" t="s">
        <v>103</v>
      </c>
      <c r="F6" s="1" t="s">
        <v>77</v>
      </c>
      <c r="G6" s="1" t="s">
        <v>37</v>
      </c>
      <c r="H6" s="1" t="s">
        <v>38</v>
      </c>
      <c r="I6" s="1" t="s">
        <v>39</v>
      </c>
      <c r="J6" s="1" t="s">
        <v>104</v>
      </c>
      <c r="K6" s="1">
        <v>15</v>
      </c>
      <c r="L6" s="1">
        <v>12</v>
      </c>
      <c r="M6" s="1" t="s">
        <v>105</v>
      </c>
      <c r="N6" s="1" t="s">
        <v>106</v>
      </c>
      <c r="O6" s="1" t="s">
        <v>107</v>
      </c>
      <c r="P6" s="1" t="s">
        <v>108</v>
      </c>
      <c r="Q6" s="1" t="s">
        <v>109</v>
      </c>
      <c r="R6" s="1" t="s">
        <v>105</v>
      </c>
      <c r="S6" s="1" t="s">
        <v>110</v>
      </c>
      <c r="U6" s="1" t="s">
        <v>47</v>
      </c>
      <c r="V6" s="1" t="s">
        <v>111</v>
      </c>
      <c r="W6" s="1" t="s">
        <v>49</v>
      </c>
      <c r="X6" s="1" t="s">
        <v>50</v>
      </c>
      <c r="Y6" s="1" t="s">
        <v>112</v>
      </c>
      <c r="Z6" s="1" t="s">
        <v>113</v>
      </c>
      <c r="AB6" s="1" t="s">
        <v>53</v>
      </c>
      <c r="AC6" s="1" t="s">
        <v>54</v>
      </c>
      <c r="AE6" s="1" t="s">
        <v>55</v>
      </c>
      <c r="AF6" s="1" t="s">
        <v>56</v>
      </c>
      <c r="AI6" s="1" t="s">
        <v>57</v>
      </c>
      <c r="AJ6" s="1" t="s">
        <v>58</v>
      </c>
      <c r="AK6" s="1" t="s">
        <v>114</v>
      </c>
      <c r="AL6" s="1" t="s">
        <v>115</v>
      </c>
    </row>
    <row r="7" spans="1:38" x14ac:dyDescent="0.3">
      <c r="A7" s="1" t="str">
        <f>HYPERLINK("https://hsdes.intel.com/resource/14013158240","14013158240")</f>
        <v>14013158240</v>
      </c>
      <c r="B7" s="1" t="s">
        <v>116</v>
      </c>
      <c r="C7" s="1" t="s">
        <v>966</v>
      </c>
      <c r="E7" s="1" t="s">
        <v>103</v>
      </c>
      <c r="F7" s="1" t="s">
        <v>117</v>
      </c>
      <c r="G7" s="1" t="s">
        <v>37</v>
      </c>
      <c r="H7" s="1" t="s">
        <v>38</v>
      </c>
      <c r="I7" s="1" t="s">
        <v>39</v>
      </c>
      <c r="J7" s="1" t="s">
        <v>104</v>
      </c>
      <c r="K7" s="1">
        <v>10</v>
      </c>
      <c r="L7" s="1">
        <v>9</v>
      </c>
      <c r="M7" s="1" t="s">
        <v>118</v>
      </c>
      <c r="N7" s="1" t="s">
        <v>106</v>
      </c>
      <c r="O7" s="1" t="s">
        <v>107</v>
      </c>
      <c r="P7" s="1" t="s">
        <v>108</v>
      </c>
      <c r="Q7" s="1" t="s">
        <v>109</v>
      </c>
      <c r="R7" s="1" t="s">
        <v>118</v>
      </c>
      <c r="S7" s="1" t="s">
        <v>110</v>
      </c>
      <c r="U7" s="1" t="s">
        <v>47</v>
      </c>
      <c r="V7" s="1" t="s">
        <v>119</v>
      </c>
      <c r="W7" s="1" t="s">
        <v>49</v>
      </c>
      <c r="X7" s="1" t="s">
        <v>120</v>
      </c>
      <c r="Y7" s="1" t="s">
        <v>121</v>
      </c>
      <c r="Z7" s="1" t="s">
        <v>122</v>
      </c>
      <c r="AB7" s="1" t="s">
        <v>53</v>
      </c>
      <c r="AC7" s="1" t="s">
        <v>54</v>
      </c>
      <c r="AE7" s="1" t="s">
        <v>55</v>
      </c>
      <c r="AF7" s="1" t="s">
        <v>56</v>
      </c>
      <c r="AI7" s="1" t="s">
        <v>57</v>
      </c>
      <c r="AJ7" s="1" t="s">
        <v>58</v>
      </c>
      <c r="AK7" s="1" t="s">
        <v>123</v>
      </c>
      <c r="AL7" s="1" t="s">
        <v>124</v>
      </c>
    </row>
    <row r="8" spans="1:38" x14ac:dyDescent="0.3">
      <c r="A8" s="1" t="str">
        <f>HYPERLINK("https://hsdes.intel.com/resource/14013158290","14013158290")</f>
        <v>14013158290</v>
      </c>
      <c r="B8" s="1" t="s">
        <v>125</v>
      </c>
      <c r="C8" s="1" t="s">
        <v>967</v>
      </c>
      <c r="D8" s="1" t="s">
        <v>972</v>
      </c>
      <c r="E8" s="1" t="s">
        <v>62</v>
      </c>
      <c r="F8" s="1" t="s">
        <v>77</v>
      </c>
      <c r="G8" s="1" t="s">
        <v>37</v>
      </c>
      <c r="H8" s="1" t="s">
        <v>38</v>
      </c>
      <c r="I8" s="1" t="s">
        <v>39</v>
      </c>
      <c r="J8" s="1" t="s">
        <v>126</v>
      </c>
      <c r="K8" s="1">
        <v>15</v>
      </c>
      <c r="L8" s="1">
        <v>10</v>
      </c>
      <c r="M8" s="1" t="s">
        <v>127</v>
      </c>
      <c r="N8" s="1" t="s">
        <v>66</v>
      </c>
      <c r="O8" s="1" t="s">
        <v>128</v>
      </c>
      <c r="P8" s="1" t="s">
        <v>129</v>
      </c>
      <c r="Q8" s="1" t="s">
        <v>130</v>
      </c>
      <c r="R8" s="1" t="s">
        <v>127</v>
      </c>
      <c r="S8" s="1" t="s">
        <v>110</v>
      </c>
      <c r="T8" s="1" t="s">
        <v>70</v>
      </c>
      <c r="U8" s="1" t="s">
        <v>71</v>
      </c>
      <c r="V8" s="1" t="s">
        <v>131</v>
      </c>
      <c r="W8" s="1" t="s">
        <v>49</v>
      </c>
      <c r="X8" s="1" t="s">
        <v>50</v>
      </c>
      <c r="Y8" s="1" t="s">
        <v>132</v>
      </c>
      <c r="Z8" s="1" t="s">
        <v>133</v>
      </c>
      <c r="AB8" s="1" t="s">
        <v>53</v>
      </c>
      <c r="AC8" s="1" t="s">
        <v>94</v>
      </c>
      <c r="AE8" s="1" t="s">
        <v>55</v>
      </c>
      <c r="AF8" s="1" t="s">
        <v>56</v>
      </c>
      <c r="AI8" s="1" t="s">
        <v>57</v>
      </c>
      <c r="AJ8" s="1" t="s">
        <v>58</v>
      </c>
      <c r="AK8" s="1" t="s">
        <v>134</v>
      </c>
      <c r="AL8" s="1" t="s">
        <v>135</v>
      </c>
    </row>
    <row r="9" spans="1:38" x14ac:dyDescent="0.3">
      <c r="A9" s="1" t="str">
        <f>HYPERLINK("https://hsdes.intel.com/resource/14013158318","14013158318")</f>
        <v>14013158318</v>
      </c>
      <c r="B9" s="1" t="s">
        <v>136</v>
      </c>
      <c r="C9" s="1" t="s">
        <v>966</v>
      </c>
      <c r="E9" s="1" t="s">
        <v>62</v>
      </c>
      <c r="F9" s="1" t="s">
        <v>77</v>
      </c>
      <c r="G9" s="1" t="s">
        <v>37</v>
      </c>
      <c r="H9" s="1" t="s">
        <v>38</v>
      </c>
      <c r="I9" s="1" t="s">
        <v>39</v>
      </c>
      <c r="J9" s="1" t="s">
        <v>137</v>
      </c>
      <c r="K9" s="1">
        <v>15</v>
      </c>
      <c r="L9" s="1">
        <v>6</v>
      </c>
      <c r="M9" s="1" t="s">
        <v>138</v>
      </c>
      <c r="N9" s="1" t="s">
        <v>66</v>
      </c>
      <c r="O9" s="1" t="s">
        <v>139</v>
      </c>
      <c r="P9" s="1" t="s">
        <v>140</v>
      </c>
      <c r="Q9" s="1" t="s">
        <v>141</v>
      </c>
      <c r="R9" s="1" t="s">
        <v>138</v>
      </c>
      <c r="S9" s="1" t="s">
        <v>46</v>
      </c>
      <c r="T9" s="1" t="s">
        <v>70</v>
      </c>
      <c r="U9" s="1" t="s">
        <v>71</v>
      </c>
      <c r="V9" s="1" t="s">
        <v>142</v>
      </c>
      <c r="W9" s="1" t="s">
        <v>49</v>
      </c>
      <c r="X9" s="1" t="s">
        <v>120</v>
      </c>
      <c r="Y9" s="1" t="s">
        <v>143</v>
      </c>
      <c r="Z9" s="1" t="s">
        <v>144</v>
      </c>
      <c r="AB9" s="1" t="s">
        <v>53</v>
      </c>
      <c r="AC9" s="1" t="s">
        <v>54</v>
      </c>
      <c r="AE9" s="1" t="s">
        <v>55</v>
      </c>
      <c r="AF9" s="1" t="s">
        <v>145</v>
      </c>
      <c r="AI9" s="1" t="s">
        <v>57</v>
      </c>
      <c r="AJ9" s="1" t="s">
        <v>58</v>
      </c>
      <c r="AK9" s="1" t="s">
        <v>146</v>
      </c>
      <c r="AL9" s="1" t="s">
        <v>147</v>
      </c>
    </row>
    <row r="10" spans="1:38" x14ac:dyDescent="0.3">
      <c r="A10" s="1" t="str">
        <f>HYPERLINK("https://hsdes.intel.com/resource/14013158998","14013158998")</f>
        <v>14013158998</v>
      </c>
      <c r="B10" s="1" t="s">
        <v>153</v>
      </c>
      <c r="C10" s="1" t="s">
        <v>966</v>
      </c>
      <c r="E10" s="1" t="s">
        <v>154</v>
      </c>
      <c r="F10" s="1" t="s">
        <v>77</v>
      </c>
      <c r="G10" s="1" t="s">
        <v>37</v>
      </c>
      <c r="H10" s="1" t="s">
        <v>38</v>
      </c>
      <c r="I10" s="1" t="s">
        <v>39</v>
      </c>
      <c r="J10" s="1" t="s">
        <v>155</v>
      </c>
      <c r="K10" s="1">
        <v>7</v>
      </c>
      <c r="L10" s="1">
        <v>5</v>
      </c>
      <c r="M10" s="1" t="s">
        <v>156</v>
      </c>
      <c r="N10" s="1" t="s">
        <v>157</v>
      </c>
      <c r="O10" s="1" t="s">
        <v>158</v>
      </c>
      <c r="P10" s="1" t="s">
        <v>159</v>
      </c>
      <c r="Q10" s="1" t="s">
        <v>160</v>
      </c>
      <c r="R10" s="1" t="s">
        <v>156</v>
      </c>
      <c r="S10" s="1" t="s">
        <v>46</v>
      </c>
      <c r="U10" s="1" t="s">
        <v>154</v>
      </c>
      <c r="V10" s="1" t="s">
        <v>161</v>
      </c>
      <c r="W10" s="1" t="s">
        <v>49</v>
      </c>
      <c r="X10" s="1" t="s">
        <v>78</v>
      </c>
      <c r="Y10" s="1" t="s">
        <v>162</v>
      </c>
      <c r="Z10" s="1" t="s">
        <v>163</v>
      </c>
      <c r="AB10" s="1" t="s">
        <v>53</v>
      </c>
      <c r="AC10" s="1" t="s">
        <v>79</v>
      </c>
      <c r="AE10" s="1" t="s">
        <v>55</v>
      </c>
      <c r="AF10" s="1" t="s">
        <v>56</v>
      </c>
      <c r="AI10" s="1" t="s">
        <v>57</v>
      </c>
      <c r="AJ10" s="1" t="s">
        <v>58</v>
      </c>
      <c r="AK10" s="1" t="s">
        <v>164</v>
      </c>
      <c r="AL10" s="1" t="s">
        <v>165</v>
      </c>
    </row>
    <row r="11" spans="1:38" x14ac:dyDescent="0.3">
      <c r="A11" s="1" t="str">
        <f>HYPERLINK("https://hsdes.intel.com/resource/14013159002","14013159002")</f>
        <v>14013159002</v>
      </c>
      <c r="B11" s="1" t="s">
        <v>166</v>
      </c>
      <c r="C11" s="1" t="s">
        <v>970</v>
      </c>
      <c r="E11" s="1" t="s">
        <v>47</v>
      </c>
      <c r="F11" s="1" t="s">
        <v>63</v>
      </c>
      <c r="G11" s="1" t="s">
        <v>37</v>
      </c>
      <c r="H11" s="1" t="s">
        <v>38</v>
      </c>
      <c r="I11" s="1" t="s">
        <v>39</v>
      </c>
      <c r="J11" s="1" t="s">
        <v>126</v>
      </c>
      <c r="K11" s="1">
        <v>40</v>
      </c>
      <c r="L11" s="1">
        <v>35</v>
      </c>
      <c r="M11" s="1" t="s">
        <v>167</v>
      </c>
      <c r="N11" s="1" t="s">
        <v>148</v>
      </c>
      <c r="O11" s="1" t="s">
        <v>168</v>
      </c>
      <c r="P11" s="1" t="s">
        <v>169</v>
      </c>
      <c r="Q11" s="1" t="s">
        <v>170</v>
      </c>
      <c r="R11" s="1" t="s">
        <v>167</v>
      </c>
      <c r="S11" s="1" t="s">
        <v>46</v>
      </c>
      <c r="U11" s="1" t="s">
        <v>47</v>
      </c>
      <c r="V11" s="1" t="s">
        <v>171</v>
      </c>
      <c r="W11" s="1" t="s">
        <v>49</v>
      </c>
      <c r="X11" s="1" t="s">
        <v>78</v>
      </c>
      <c r="Y11" s="1" t="s">
        <v>172</v>
      </c>
      <c r="Z11" s="1" t="s">
        <v>173</v>
      </c>
      <c r="AB11" s="1" t="s">
        <v>53</v>
      </c>
      <c r="AC11" s="1" t="s">
        <v>79</v>
      </c>
      <c r="AE11" s="1" t="s">
        <v>81</v>
      </c>
      <c r="AF11" s="1" t="s">
        <v>56</v>
      </c>
      <c r="AI11" s="1" t="s">
        <v>57</v>
      </c>
      <c r="AJ11" s="1" t="s">
        <v>58</v>
      </c>
      <c r="AK11" s="1" t="s">
        <v>174</v>
      </c>
      <c r="AL11" s="1" t="s">
        <v>175</v>
      </c>
    </row>
    <row r="12" spans="1:38" x14ac:dyDescent="0.3">
      <c r="A12" s="1" t="str">
        <f>HYPERLINK("https://hsdes.intel.com/resource/14013159008","14013159008")</f>
        <v>14013159008</v>
      </c>
      <c r="B12" s="1" t="s">
        <v>176</v>
      </c>
      <c r="C12" s="1" t="s">
        <v>966</v>
      </c>
      <c r="E12" s="1" t="s">
        <v>62</v>
      </c>
      <c r="F12" s="1" t="s">
        <v>177</v>
      </c>
      <c r="G12" s="1" t="s">
        <v>37</v>
      </c>
      <c r="H12" s="1" t="s">
        <v>38</v>
      </c>
      <c r="I12" s="1" t="s">
        <v>39</v>
      </c>
      <c r="J12" s="1" t="s">
        <v>151</v>
      </c>
      <c r="K12" s="1">
        <v>90</v>
      </c>
      <c r="L12" s="1">
        <v>15</v>
      </c>
      <c r="M12" s="1" t="s">
        <v>178</v>
      </c>
      <c r="N12" s="1" t="s">
        <v>66</v>
      </c>
      <c r="O12" s="1" t="s">
        <v>179</v>
      </c>
      <c r="P12" s="1" t="s">
        <v>140</v>
      </c>
      <c r="Q12" s="1" t="s">
        <v>180</v>
      </c>
      <c r="R12" s="1" t="s">
        <v>178</v>
      </c>
      <c r="S12" s="1" t="s">
        <v>46</v>
      </c>
      <c r="T12" s="1" t="s">
        <v>70</v>
      </c>
      <c r="U12" s="1" t="s">
        <v>71</v>
      </c>
      <c r="V12" s="1" t="s">
        <v>181</v>
      </c>
      <c r="W12" s="1" t="s">
        <v>49</v>
      </c>
      <c r="X12" s="1" t="s">
        <v>78</v>
      </c>
      <c r="Y12" s="1" t="s">
        <v>182</v>
      </c>
      <c r="Z12" s="1" t="s">
        <v>183</v>
      </c>
      <c r="AB12" s="1" t="s">
        <v>53</v>
      </c>
      <c r="AC12" s="1" t="s">
        <v>94</v>
      </c>
      <c r="AE12" s="1" t="s">
        <v>80</v>
      </c>
      <c r="AF12" s="1" t="s">
        <v>56</v>
      </c>
      <c r="AI12" s="1" t="s">
        <v>57</v>
      </c>
      <c r="AJ12" s="1" t="s">
        <v>58</v>
      </c>
      <c r="AK12" s="1" t="s">
        <v>184</v>
      </c>
      <c r="AL12" s="1" t="s">
        <v>185</v>
      </c>
    </row>
    <row r="13" spans="1:38" x14ac:dyDescent="0.3">
      <c r="A13" s="1" t="str">
        <f>HYPERLINK("https://hsdes.intel.com/resource/14013159034","14013159034")</f>
        <v>14013159034</v>
      </c>
      <c r="B13" s="1" t="s">
        <v>186</v>
      </c>
      <c r="C13" s="1" t="s">
        <v>966</v>
      </c>
      <c r="E13" s="1" t="s">
        <v>62</v>
      </c>
      <c r="F13" s="1" t="s">
        <v>77</v>
      </c>
      <c r="G13" s="1" t="s">
        <v>37</v>
      </c>
      <c r="H13" s="1" t="s">
        <v>38</v>
      </c>
      <c r="I13" s="1" t="s">
        <v>39</v>
      </c>
      <c r="J13" s="1" t="s">
        <v>187</v>
      </c>
      <c r="K13" s="1">
        <v>20</v>
      </c>
      <c r="L13" s="1">
        <v>15</v>
      </c>
      <c r="M13" s="1" t="s">
        <v>188</v>
      </c>
      <c r="N13" s="1" t="s">
        <v>66</v>
      </c>
      <c r="O13" s="1" t="s">
        <v>189</v>
      </c>
      <c r="P13" s="1" t="s">
        <v>190</v>
      </c>
      <c r="Q13" s="1" t="s">
        <v>191</v>
      </c>
      <c r="R13" s="1" t="s">
        <v>188</v>
      </c>
      <c r="S13" s="1" t="s">
        <v>46</v>
      </c>
      <c r="T13" s="1" t="s">
        <v>70</v>
      </c>
      <c r="U13" s="1" t="s">
        <v>71</v>
      </c>
      <c r="V13" s="1" t="s">
        <v>192</v>
      </c>
      <c r="W13" s="1" t="s">
        <v>49</v>
      </c>
      <c r="X13" s="1" t="s">
        <v>152</v>
      </c>
      <c r="Y13" s="1" t="s">
        <v>149</v>
      </c>
      <c r="Z13" s="1" t="s">
        <v>173</v>
      </c>
      <c r="AB13" s="1" t="s">
        <v>53</v>
      </c>
      <c r="AC13" s="1" t="s">
        <v>94</v>
      </c>
      <c r="AE13" s="1" t="s">
        <v>80</v>
      </c>
      <c r="AF13" s="1" t="s">
        <v>56</v>
      </c>
      <c r="AI13" s="1" t="s">
        <v>57</v>
      </c>
      <c r="AJ13" s="1" t="s">
        <v>58</v>
      </c>
      <c r="AK13" s="1" t="s">
        <v>193</v>
      </c>
      <c r="AL13" s="1" t="s">
        <v>194</v>
      </c>
    </row>
    <row r="14" spans="1:38" x14ac:dyDescent="0.3">
      <c r="A14" s="1" t="str">
        <f>HYPERLINK("https://hsdes.intel.com/resource/14013160688","14013160688")</f>
        <v>14013160688</v>
      </c>
      <c r="B14" s="1" t="s">
        <v>197</v>
      </c>
      <c r="C14" s="1" t="s">
        <v>966</v>
      </c>
      <c r="E14" s="1" t="s">
        <v>47</v>
      </c>
      <c r="F14" s="1" t="s">
        <v>77</v>
      </c>
      <c r="G14" s="1" t="s">
        <v>37</v>
      </c>
      <c r="H14" s="1" t="s">
        <v>38</v>
      </c>
      <c r="I14" s="1" t="s">
        <v>39</v>
      </c>
      <c r="J14" s="1" t="s">
        <v>155</v>
      </c>
      <c r="K14" s="1">
        <v>25</v>
      </c>
      <c r="L14" s="1">
        <v>17</v>
      </c>
      <c r="M14" s="1" t="s">
        <v>198</v>
      </c>
      <c r="N14" s="1" t="s">
        <v>199</v>
      </c>
      <c r="O14" s="1" t="s">
        <v>200</v>
      </c>
      <c r="P14" s="1" t="s">
        <v>201</v>
      </c>
      <c r="Q14" s="1" t="s">
        <v>202</v>
      </c>
      <c r="R14" s="1" t="s">
        <v>198</v>
      </c>
      <c r="S14" s="1" t="s">
        <v>46</v>
      </c>
      <c r="U14" s="1" t="s">
        <v>203</v>
      </c>
      <c r="V14" s="1" t="s">
        <v>204</v>
      </c>
      <c r="W14" s="1" t="s">
        <v>49</v>
      </c>
      <c r="X14" s="1" t="s">
        <v>50</v>
      </c>
      <c r="Y14" s="1" t="s">
        <v>205</v>
      </c>
      <c r="Z14" s="1" t="s">
        <v>206</v>
      </c>
      <c r="AB14" s="1" t="s">
        <v>53</v>
      </c>
      <c r="AC14" s="1" t="s">
        <v>79</v>
      </c>
      <c r="AE14" s="1" t="s">
        <v>80</v>
      </c>
      <c r="AF14" s="1" t="s">
        <v>56</v>
      </c>
      <c r="AI14" s="1" t="s">
        <v>57</v>
      </c>
      <c r="AJ14" s="1" t="s">
        <v>58</v>
      </c>
      <c r="AK14" s="1" t="s">
        <v>207</v>
      </c>
      <c r="AL14" s="1" t="s">
        <v>208</v>
      </c>
    </row>
    <row r="15" spans="1:38" x14ac:dyDescent="0.3">
      <c r="A15" s="1" t="str">
        <f>HYPERLINK("https://hsdes.intel.com/resource/14013160691","14013160691")</f>
        <v>14013160691</v>
      </c>
      <c r="B15" s="1" t="s">
        <v>209</v>
      </c>
      <c r="C15" s="1" t="s">
        <v>966</v>
      </c>
      <c r="E15" s="1" t="s">
        <v>47</v>
      </c>
      <c r="F15" s="1" t="s">
        <v>77</v>
      </c>
      <c r="G15" s="1" t="s">
        <v>37</v>
      </c>
      <c r="H15" s="1" t="s">
        <v>38</v>
      </c>
      <c r="I15" s="1" t="s">
        <v>39</v>
      </c>
      <c r="J15" s="1" t="s">
        <v>155</v>
      </c>
      <c r="K15" s="1">
        <v>25</v>
      </c>
      <c r="L15" s="1">
        <v>17</v>
      </c>
      <c r="M15" s="1" t="s">
        <v>210</v>
      </c>
      <c r="N15" s="1" t="s">
        <v>199</v>
      </c>
      <c r="O15" s="1" t="s">
        <v>211</v>
      </c>
      <c r="P15" s="1" t="s">
        <v>201</v>
      </c>
      <c r="Q15" s="1" t="s">
        <v>212</v>
      </c>
      <c r="R15" s="1" t="s">
        <v>210</v>
      </c>
      <c r="S15" s="1" t="s">
        <v>46</v>
      </c>
      <c r="U15" s="1" t="s">
        <v>203</v>
      </c>
      <c r="V15" s="1" t="s">
        <v>213</v>
      </c>
      <c r="W15" s="1" t="s">
        <v>49</v>
      </c>
      <c r="X15" s="1" t="s">
        <v>50</v>
      </c>
      <c r="Y15" s="1" t="s">
        <v>205</v>
      </c>
      <c r="Z15" s="1" t="s">
        <v>206</v>
      </c>
      <c r="AB15" s="1" t="s">
        <v>53</v>
      </c>
      <c r="AC15" s="1" t="s">
        <v>79</v>
      </c>
      <c r="AE15" s="1" t="s">
        <v>80</v>
      </c>
      <c r="AF15" s="1" t="s">
        <v>56</v>
      </c>
      <c r="AI15" s="1" t="s">
        <v>57</v>
      </c>
      <c r="AJ15" s="1" t="s">
        <v>58</v>
      </c>
      <c r="AK15" s="1" t="s">
        <v>214</v>
      </c>
      <c r="AL15" s="1" t="s">
        <v>215</v>
      </c>
    </row>
    <row r="16" spans="1:38" x14ac:dyDescent="0.3">
      <c r="A16" s="1" t="str">
        <f>HYPERLINK("https://hsdes.intel.com/resource/14013160847","14013160847")</f>
        <v>14013160847</v>
      </c>
      <c r="B16" s="1" t="s">
        <v>216</v>
      </c>
      <c r="C16" s="1" t="s">
        <v>966</v>
      </c>
      <c r="E16" s="1" t="s">
        <v>217</v>
      </c>
      <c r="F16" s="1" t="s">
        <v>77</v>
      </c>
      <c r="G16" s="1" t="s">
        <v>37</v>
      </c>
      <c r="H16" s="1" t="s">
        <v>38</v>
      </c>
      <c r="I16" s="1" t="s">
        <v>39</v>
      </c>
      <c r="J16" s="1" t="s">
        <v>218</v>
      </c>
      <c r="K16" s="1">
        <v>15</v>
      </c>
      <c r="L16" s="1">
        <v>10</v>
      </c>
      <c r="M16" s="1" t="s">
        <v>219</v>
      </c>
      <c r="N16" s="1" t="s">
        <v>220</v>
      </c>
      <c r="O16" s="1" t="s">
        <v>221</v>
      </c>
      <c r="P16" s="1" t="s">
        <v>222</v>
      </c>
      <c r="Q16" s="1" t="s">
        <v>223</v>
      </c>
      <c r="R16" s="1" t="s">
        <v>219</v>
      </c>
      <c r="S16" s="1" t="s">
        <v>46</v>
      </c>
      <c r="U16" s="1" t="s">
        <v>203</v>
      </c>
      <c r="V16" s="1" t="s">
        <v>224</v>
      </c>
      <c r="W16" s="1" t="s">
        <v>49</v>
      </c>
      <c r="X16" s="1" t="s">
        <v>120</v>
      </c>
      <c r="Y16" s="1" t="s">
        <v>225</v>
      </c>
      <c r="Z16" s="1" t="s">
        <v>226</v>
      </c>
      <c r="AB16" s="1" t="s">
        <v>53</v>
      </c>
      <c r="AC16" s="1" t="s">
        <v>79</v>
      </c>
      <c r="AE16" s="1" t="s">
        <v>55</v>
      </c>
      <c r="AF16" s="1" t="s">
        <v>56</v>
      </c>
      <c r="AI16" s="1" t="s">
        <v>57</v>
      </c>
      <c r="AJ16" s="1" t="s">
        <v>227</v>
      </c>
      <c r="AK16" s="1" t="s">
        <v>228</v>
      </c>
      <c r="AL16" s="1" t="s">
        <v>229</v>
      </c>
    </row>
    <row r="17" spans="1:38" x14ac:dyDescent="0.3">
      <c r="A17" s="1" t="str">
        <f>HYPERLINK("https://hsdes.intel.com/resource/14013162374","14013162374")</f>
        <v>14013162374</v>
      </c>
      <c r="B17" s="1" t="s">
        <v>230</v>
      </c>
      <c r="C17" s="1" t="s">
        <v>966</v>
      </c>
      <c r="E17" s="1" t="s">
        <v>47</v>
      </c>
      <c r="F17" s="1" t="s">
        <v>77</v>
      </c>
      <c r="G17" s="1" t="s">
        <v>37</v>
      </c>
      <c r="H17" s="1" t="s">
        <v>38</v>
      </c>
      <c r="I17" s="1" t="s">
        <v>39</v>
      </c>
      <c r="J17" s="1" t="s">
        <v>155</v>
      </c>
      <c r="K17" s="1">
        <v>15</v>
      </c>
      <c r="L17" s="1">
        <v>10</v>
      </c>
      <c r="M17" s="1" t="s">
        <v>231</v>
      </c>
      <c r="N17" s="1" t="s">
        <v>199</v>
      </c>
      <c r="O17" s="1" t="s">
        <v>232</v>
      </c>
      <c r="P17" s="1" t="s">
        <v>233</v>
      </c>
      <c r="Q17" s="1" t="s">
        <v>234</v>
      </c>
      <c r="R17" s="1" t="s">
        <v>231</v>
      </c>
      <c r="S17" s="1" t="s">
        <v>46</v>
      </c>
      <c r="U17" s="1" t="s">
        <v>203</v>
      </c>
      <c r="V17" s="1" t="s">
        <v>235</v>
      </c>
      <c r="W17" s="1" t="s">
        <v>49</v>
      </c>
      <c r="X17" s="1" t="s">
        <v>120</v>
      </c>
      <c r="Y17" s="1" t="s">
        <v>236</v>
      </c>
      <c r="Z17" s="1" t="s">
        <v>237</v>
      </c>
      <c r="AB17" s="1" t="s">
        <v>53</v>
      </c>
      <c r="AC17" s="1" t="s">
        <v>79</v>
      </c>
      <c r="AE17" s="1" t="s">
        <v>55</v>
      </c>
      <c r="AF17" s="1" t="s">
        <v>56</v>
      </c>
      <c r="AI17" s="1" t="s">
        <v>57</v>
      </c>
      <c r="AJ17" s="1" t="s">
        <v>58</v>
      </c>
      <c r="AK17" s="1" t="s">
        <v>238</v>
      </c>
      <c r="AL17" s="1" t="s">
        <v>239</v>
      </c>
    </row>
    <row r="18" spans="1:38" x14ac:dyDescent="0.3">
      <c r="A18" s="1" t="str">
        <f>HYPERLINK("https://hsdes.intel.com/resource/14013162379","14013162379")</f>
        <v>14013162379</v>
      </c>
      <c r="B18" s="1" t="s">
        <v>240</v>
      </c>
      <c r="C18" s="1" t="s">
        <v>966</v>
      </c>
      <c r="E18" s="1" t="s">
        <v>47</v>
      </c>
      <c r="F18" s="1" t="s">
        <v>77</v>
      </c>
      <c r="G18" s="1" t="s">
        <v>37</v>
      </c>
      <c r="H18" s="1" t="s">
        <v>38</v>
      </c>
      <c r="I18" s="1" t="s">
        <v>39</v>
      </c>
      <c r="J18" s="1" t="s">
        <v>155</v>
      </c>
      <c r="K18" s="1">
        <v>15</v>
      </c>
      <c r="L18" s="1">
        <v>10</v>
      </c>
      <c r="M18" s="1" t="s">
        <v>241</v>
      </c>
      <c r="N18" s="1" t="s">
        <v>199</v>
      </c>
      <c r="O18" s="1" t="s">
        <v>232</v>
      </c>
      <c r="P18" s="1" t="s">
        <v>242</v>
      </c>
      <c r="Q18" s="1" t="s">
        <v>234</v>
      </c>
      <c r="R18" s="1" t="s">
        <v>241</v>
      </c>
      <c r="S18" s="1" t="s">
        <v>46</v>
      </c>
      <c r="U18" s="1" t="s">
        <v>203</v>
      </c>
      <c r="V18" s="1" t="s">
        <v>243</v>
      </c>
      <c r="W18" s="1" t="s">
        <v>49</v>
      </c>
      <c r="X18" s="1" t="s">
        <v>120</v>
      </c>
      <c r="Y18" s="1" t="s">
        <v>236</v>
      </c>
      <c r="Z18" s="1" t="s">
        <v>237</v>
      </c>
      <c r="AB18" s="1" t="s">
        <v>53</v>
      </c>
      <c r="AC18" s="1" t="s">
        <v>79</v>
      </c>
      <c r="AE18" s="1" t="s">
        <v>55</v>
      </c>
      <c r="AF18" s="1" t="s">
        <v>56</v>
      </c>
      <c r="AI18" s="1" t="s">
        <v>57</v>
      </c>
      <c r="AJ18" s="1" t="s">
        <v>58</v>
      </c>
      <c r="AK18" s="1" t="s">
        <v>244</v>
      </c>
      <c r="AL18" s="1" t="s">
        <v>245</v>
      </c>
    </row>
    <row r="19" spans="1:38" x14ac:dyDescent="0.3">
      <c r="A19" s="1" t="str">
        <f>HYPERLINK("https://hsdes.intel.com/resource/14013163171","14013163171")</f>
        <v>14013163171</v>
      </c>
      <c r="B19" s="1" t="s">
        <v>248</v>
      </c>
      <c r="C19" s="1" t="s">
        <v>966</v>
      </c>
      <c r="E19" s="1" t="s">
        <v>47</v>
      </c>
      <c r="F19" s="1" t="s">
        <v>63</v>
      </c>
      <c r="G19" s="1" t="s">
        <v>37</v>
      </c>
      <c r="H19" s="1" t="s">
        <v>38</v>
      </c>
      <c r="I19" s="1" t="s">
        <v>39</v>
      </c>
      <c r="J19" s="1" t="s">
        <v>249</v>
      </c>
      <c r="K19" s="1">
        <v>40</v>
      </c>
      <c r="L19" s="1">
        <v>30</v>
      </c>
      <c r="M19" s="1" t="s">
        <v>250</v>
      </c>
      <c r="N19" s="1" t="s">
        <v>148</v>
      </c>
      <c r="O19" s="1" t="s">
        <v>251</v>
      </c>
      <c r="P19" s="1" t="s">
        <v>195</v>
      </c>
      <c r="Q19" s="1" t="s">
        <v>252</v>
      </c>
      <c r="R19" s="1" t="s">
        <v>250</v>
      </c>
      <c r="S19" s="1" t="s">
        <v>46</v>
      </c>
      <c r="U19" s="1" t="s">
        <v>47</v>
      </c>
      <c r="V19" s="1" t="s">
        <v>253</v>
      </c>
      <c r="W19" s="1" t="s">
        <v>49</v>
      </c>
      <c r="X19" s="1" t="s">
        <v>78</v>
      </c>
      <c r="Y19" s="1" t="s">
        <v>92</v>
      </c>
      <c r="Z19" s="1" t="s">
        <v>254</v>
      </c>
      <c r="AB19" s="1" t="s">
        <v>53</v>
      </c>
      <c r="AC19" s="1" t="s">
        <v>79</v>
      </c>
      <c r="AE19" s="1" t="s">
        <v>81</v>
      </c>
      <c r="AF19" s="1" t="s">
        <v>56</v>
      </c>
      <c r="AI19" s="1" t="s">
        <v>57</v>
      </c>
      <c r="AJ19" s="1" t="s">
        <v>58</v>
      </c>
      <c r="AK19" s="1" t="s">
        <v>255</v>
      </c>
      <c r="AL19" s="1" t="s">
        <v>256</v>
      </c>
    </row>
    <row r="20" spans="1:38" ht="16.2" x14ac:dyDescent="0.3">
      <c r="A20" s="1" t="str">
        <f>HYPERLINK("https://hsdes.intel.com/resource/14013169069","14013169069")</f>
        <v>14013169069</v>
      </c>
      <c r="B20" s="1" t="s">
        <v>258</v>
      </c>
      <c r="C20" s="1" t="s">
        <v>968</v>
      </c>
      <c r="D20" s="2" t="s">
        <v>971</v>
      </c>
      <c r="E20" s="1" t="s">
        <v>154</v>
      </c>
      <c r="F20" s="1" t="s">
        <v>177</v>
      </c>
      <c r="G20" s="1" t="s">
        <v>37</v>
      </c>
      <c r="H20" s="1" t="s">
        <v>38</v>
      </c>
      <c r="I20" s="1" t="s">
        <v>39</v>
      </c>
      <c r="J20" s="1" t="s">
        <v>259</v>
      </c>
      <c r="K20" s="1">
        <v>60</v>
      </c>
      <c r="L20" s="1">
        <v>35</v>
      </c>
      <c r="M20" s="1" t="s">
        <v>260</v>
      </c>
      <c r="N20" s="1" t="s">
        <v>261</v>
      </c>
      <c r="O20" s="1" t="s">
        <v>262</v>
      </c>
      <c r="P20" s="1" t="s">
        <v>263</v>
      </c>
      <c r="Q20" s="1" t="s">
        <v>264</v>
      </c>
      <c r="R20" s="1" t="s">
        <v>260</v>
      </c>
      <c r="S20" s="1" t="s">
        <v>46</v>
      </c>
      <c r="U20" s="1" t="s">
        <v>154</v>
      </c>
      <c r="V20" s="1" t="s">
        <v>265</v>
      </c>
      <c r="W20" s="1" t="s">
        <v>49</v>
      </c>
      <c r="X20" s="1" t="s">
        <v>50</v>
      </c>
      <c r="Y20" s="1" t="s">
        <v>266</v>
      </c>
      <c r="Z20" s="1" t="s">
        <v>267</v>
      </c>
      <c r="AB20" s="1" t="s">
        <v>53</v>
      </c>
      <c r="AC20" s="1" t="s">
        <v>94</v>
      </c>
      <c r="AE20" s="1" t="s">
        <v>81</v>
      </c>
      <c r="AF20" s="1" t="s">
        <v>56</v>
      </c>
      <c r="AI20" s="1" t="s">
        <v>57</v>
      </c>
      <c r="AJ20" s="1" t="s">
        <v>58</v>
      </c>
      <c r="AK20" s="1" t="s">
        <v>268</v>
      </c>
      <c r="AL20" s="1" t="s">
        <v>269</v>
      </c>
    </row>
    <row r="21" spans="1:38" x14ac:dyDescent="0.3">
      <c r="A21" s="1" t="str">
        <f>HYPERLINK("https://hsdes.intel.com/resource/14013172845","14013172845")</f>
        <v>14013172845</v>
      </c>
      <c r="B21" s="1" t="s">
        <v>270</v>
      </c>
      <c r="C21" s="1" t="s">
        <v>966</v>
      </c>
      <c r="E21" s="1" t="s">
        <v>47</v>
      </c>
      <c r="F21" s="1" t="s">
        <v>63</v>
      </c>
      <c r="G21" s="1" t="s">
        <v>37</v>
      </c>
      <c r="H21" s="1" t="s">
        <v>38</v>
      </c>
      <c r="I21" s="1" t="s">
        <v>39</v>
      </c>
      <c r="J21" s="1" t="s">
        <v>126</v>
      </c>
      <c r="K21" s="1">
        <v>20</v>
      </c>
      <c r="L21" s="1">
        <v>10</v>
      </c>
      <c r="M21" s="1" t="s">
        <v>271</v>
      </c>
      <c r="N21" s="1" t="s">
        <v>148</v>
      </c>
      <c r="O21" s="1" t="s">
        <v>272</v>
      </c>
      <c r="P21" s="1" t="s">
        <v>273</v>
      </c>
      <c r="Q21" s="1" t="s">
        <v>274</v>
      </c>
      <c r="R21" s="1" t="s">
        <v>271</v>
      </c>
      <c r="S21" s="1" t="s">
        <v>46</v>
      </c>
      <c r="U21" s="1" t="s">
        <v>47</v>
      </c>
      <c r="V21" s="1" t="s">
        <v>275</v>
      </c>
      <c r="W21" s="1" t="s">
        <v>49</v>
      </c>
      <c r="X21" s="1" t="s">
        <v>50</v>
      </c>
      <c r="Y21" s="1" t="s">
        <v>276</v>
      </c>
      <c r="Z21" s="1" t="s">
        <v>277</v>
      </c>
      <c r="AB21" s="1" t="s">
        <v>53</v>
      </c>
      <c r="AC21" s="1" t="s">
        <v>94</v>
      </c>
      <c r="AE21" s="1" t="s">
        <v>55</v>
      </c>
      <c r="AF21" s="1" t="s">
        <v>56</v>
      </c>
      <c r="AI21" s="1" t="s">
        <v>57</v>
      </c>
      <c r="AJ21" s="1" t="s">
        <v>58</v>
      </c>
      <c r="AK21" s="1" t="s">
        <v>278</v>
      </c>
      <c r="AL21" s="1" t="s">
        <v>279</v>
      </c>
    </row>
    <row r="22" spans="1:38" x14ac:dyDescent="0.3">
      <c r="A22" s="1" t="str">
        <f>HYPERLINK("https://hsdes.intel.com/resource/14013173207","14013173207")</f>
        <v>14013173207</v>
      </c>
      <c r="B22" s="1" t="s">
        <v>280</v>
      </c>
      <c r="C22" s="1" t="s">
        <v>966</v>
      </c>
      <c r="E22" s="1" t="s">
        <v>62</v>
      </c>
      <c r="F22" s="1" t="s">
        <v>117</v>
      </c>
      <c r="G22" s="1" t="s">
        <v>37</v>
      </c>
      <c r="H22" s="1" t="s">
        <v>38</v>
      </c>
      <c r="I22" s="1" t="s">
        <v>39</v>
      </c>
      <c r="J22" s="1" t="s">
        <v>151</v>
      </c>
      <c r="K22" s="1">
        <v>10</v>
      </c>
      <c r="L22" s="1">
        <v>8</v>
      </c>
      <c r="M22" s="1" t="s">
        <v>281</v>
      </c>
      <c r="N22" s="1" t="s">
        <v>66</v>
      </c>
      <c r="O22" s="1" t="s">
        <v>282</v>
      </c>
      <c r="P22" s="1" t="s">
        <v>283</v>
      </c>
      <c r="Q22" s="1" t="s">
        <v>284</v>
      </c>
      <c r="R22" s="1" t="s">
        <v>281</v>
      </c>
      <c r="S22" s="1" t="s">
        <v>110</v>
      </c>
      <c r="T22" s="1" t="s">
        <v>70</v>
      </c>
      <c r="U22" s="1" t="s">
        <v>71</v>
      </c>
      <c r="V22" s="1" t="s">
        <v>285</v>
      </c>
      <c r="W22" s="1" t="s">
        <v>49</v>
      </c>
      <c r="X22" s="1" t="s">
        <v>50</v>
      </c>
      <c r="Y22" s="1" t="s">
        <v>286</v>
      </c>
      <c r="Z22" s="1" t="s">
        <v>287</v>
      </c>
      <c r="AB22" s="1" t="s">
        <v>53</v>
      </c>
      <c r="AC22" s="1" t="s">
        <v>79</v>
      </c>
      <c r="AE22" s="1" t="s">
        <v>55</v>
      </c>
      <c r="AF22" s="1" t="s">
        <v>145</v>
      </c>
      <c r="AI22" s="1" t="s">
        <v>57</v>
      </c>
      <c r="AJ22" s="1" t="s">
        <v>58</v>
      </c>
      <c r="AK22" s="1" t="s">
        <v>288</v>
      </c>
      <c r="AL22" s="1" t="s">
        <v>289</v>
      </c>
    </row>
    <row r="23" spans="1:38" x14ac:dyDescent="0.3">
      <c r="A23" s="1" t="str">
        <f>HYPERLINK("https://hsdes.intel.com/resource/14013174007","14013174007")</f>
        <v>14013174007</v>
      </c>
      <c r="B23" s="1" t="s">
        <v>290</v>
      </c>
      <c r="C23" s="1" t="s">
        <v>966</v>
      </c>
      <c r="E23" s="1" t="s">
        <v>103</v>
      </c>
      <c r="F23" s="1" t="s">
        <v>77</v>
      </c>
      <c r="G23" s="1" t="s">
        <v>37</v>
      </c>
      <c r="H23" s="1" t="s">
        <v>38</v>
      </c>
      <c r="I23" s="1" t="s">
        <v>39</v>
      </c>
      <c r="J23" s="1" t="s">
        <v>40</v>
      </c>
      <c r="K23" s="1">
        <v>15</v>
      </c>
      <c r="L23" s="1">
        <v>15</v>
      </c>
      <c r="M23" s="1" t="s">
        <v>291</v>
      </c>
      <c r="N23" s="1" t="s">
        <v>106</v>
      </c>
      <c r="O23" s="1" t="s">
        <v>292</v>
      </c>
      <c r="P23" s="1" t="s">
        <v>293</v>
      </c>
      <c r="Q23" s="1" t="s">
        <v>294</v>
      </c>
      <c r="R23" s="1" t="s">
        <v>291</v>
      </c>
      <c r="S23" s="1" t="s">
        <v>110</v>
      </c>
      <c r="T23" s="1" t="s">
        <v>295</v>
      </c>
      <c r="U23" s="1" t="s">
        <v>47</v>
      </c>
      <c r="V23" s="1" t="s">
        <v>296</v>
      </c>
      <c r="W23" s="1" t="s">
        <v>49</v>
      </c>
      <c r="X23" s="1" t="s">
        <v>120</v>
      </c>
      <c r="Y23" s="1" t="s">
        <v>297</v>
      </c>
      <c r="Z23" s="1" t="s">
        <v>298</v>
      </c>
      <c r="AB23" s="1" t="s">
        <v>53</v>
      </c>
      <c r="AC23" s="1" t="s">
        <v>54</v>
      </c>
      <c r="AE23" s="1" t="s">
        <v>80</v>
      </c>
      <c r="AF23" s="1" t="s">
        <v>145</v>
      </c>
      <c r="AI23" s="1" t="s">
        <v>57</v>
      </c>
      <c r="AJ23" s="1" t="s">
        <v>58</v>
      </c>
      <c r="AK23" s="1" t="s">
        <v>299</v>
      </c>
      <c r="AL23" s="1" t="s">
        <v>300</v>
      </c>
    </row>
    <row r="24" spans="1:38" x14ac:dyDescent="0.3">
      <c r="A24" s="1" t="str">
        <f>HYPERLINK("https://hsdes.intel.com/resource/14013175871","14013175871")</f>
        <v>14013175871</v>
      </c>
      <c r="B24" s="1" t="s">
        <v>301</v>
      </c>
      <c r="C24" s="1" t="s">
        <v>966</v>
      </c>
      <c r="E24" s="1" t="s">
        <v>154</v>
      </c>
      <c r="F24" s="1" t="s">
        <v>302</v>
      </c>
      <c r="G24" s="1" t="s">
        <v>37</v>
      </c>
      <c r="H24" s="1" t="s">
        <v>38</v>
      </c>
      <c r="I24" s="1" t="s">
        <v>39</v>
      </c>
      <c r="J24" s="1" t="s">
        <v>155</v>
      </c>
      <c r="K24" s="1">
        <v>30</v>
      </c>
      <c r="L24" s="1">
        <v>20</v>
      </c>
      <c r="M24" s="1" t="s">
        <v>303</v>
      </c>
      <c r="N24" s="1" t="s">
        <v>157</v>
      </c>
      <c r="O24" s="1" t="s">
        <v>304</v>
      </c>
      <c r="P24" s="1" t="s">
        <v>305</v>
      </c>
      <c r="Q24" s="1" t="s">
        <v>306</v>
      </c>
      <c r="R24" s="1" t="s">
        <v>303</v>
      </c>
      <c r="S24" s="1" t="s">
        <v>46</v>
      </c>
      <c r="U24" s="1" t="s">
        <v>154</v>
      </c>
      <c r="V24" s="1" t="s">
        <v>307</v>
      </c>
      <c r="W24" s="1" t="s">
        <v>49</v>
      </c>
      <c r="X24" s="1" t="s">
        <v>78</v>
      </c>
      <c r="Y24" s="1" t="s">
        <v>308</v>
      </c>
      <c r="Z24" s="1" t="s">
        <v>309</v>
      </c>
      <c r="AB24" s="1" t="s">
        <v>53</v>
      </c>
      <c r="AC24" s="1" t="s">
        <v>79</v>
      </c>
      <c r="AE24" s="1" t="s">
        <v>80</v>
      </c>
      <c r="AF24" s="1" t="s">
        <v>56</v>
      </c>
      <c r="AI24" s="1" t="s">
        <v>57</v>
      </c>
      <c r="AJ24" s="1" t="s">
        <v>58</v>
      </c>
      <c r="AK24" s="1" t="s">
        <v>310</v>
      </c>
      <c r="AL24" s="1" t="s">
        <v>311</v>
      </c>
    </row>
    <row r="25" spans="1:38" x14ac:dyDescent="0.3">
      <c r="A25" s="1" t="str">
        <f>HYPERLINK("https://hsdes.intel.com/resource/14013176669","14013176669")</f>
        <v>14013176669</v>
      </c>
      <c r="B25" s="1" t="s">
        <v>312</v>
      </c>
      <c r="C25" s="1" t="s">
        <v>966</v>
      </c>
      <c r="E25" s="1" t="s">
        <v>47</v>
      </c>
      <c r="F25" s="1" t="s">
        <v>117</v>
      </c>
      <c r="G25" s="1" t="s">
        <v>37</v>
      </c>
      <c r="H25" s="1" t="s">
        <v>38</v>
      </c>
      <c r="I25" s="1" t="s">
        <v>39</v>
      </c>
      <c r="J25" s="1" t="s">
        <v>126</v>
      </c>
      <c r="K25" s="1">
        <v>40</v>
      </c>
      <c r="L25" s="1">
        <v>35</v>
      </c>
      <c r="M25" s="1" t="s">
        <v>313</v>
      </c>
      <c r="N25" s="1" t="s">
        <v>148</v>
      </c>
      <c r="O25" s="1" t="s">
        <v>314</v>
      </c>
      <c r="P25" s="1" t="s">
        <v>315</v>
      </c>
      <c r="Q25" s="1" t="s">
        <v>316</v>
      </c>
      <c r="R25" s="1" t="s">
        <v>313</v>
      </c>
      <c r="S25" s="1" t="s">
        <v>46</v>
      </c>
      <c r="U25" s="1" t="s">
        <v>47</v>
      </c>
      <c r="V25" s="1" t="s">
        <v>317</v>
      </c>
      <c r="W25" s="1" t="s">
        <v>49</v>
      </c>
      <c r="X25" s="1" t="s">
        <v>78</v>
      </c>
      <c r="Y25" s="1" t="s">
        <v>196</v>
      </c>
      <c r="Z25" s="1" t="s">
        <v>318</v>
      </c>
      <c r="AB25" s="1" t="s">
        <v>53</v>
      </c>
      <c r="AC25" s="1" t="s">
        <v>79</v>
      </c>
      <c r="AE25" s="1" t="s">
        <v>81</v>
      </c>
      <c r="AF25" s="1" t="s">
        <v>56</v>
      </c>
      <c r="AI25" s="1" t="s">
        <v>57</v>
      </c>
      <c r="AJ25" s="1" t="s">
        <v>58</v>
      </c>
      <c r="AK25" s="1" t="s">
        <v>319</v>
      </c>
      <c r="AL25" s="1" t="s">
        <v>320</v>
      </c>
    </row>
    <row r="26" spans="1:38" x14ac:dyDescent="0.3">
      <c r="A26" s="1" t="str">
        <f>HYPERLINK("https://hsdes.intel.com/resource/14013177183","14013177183")</f>
        <v>14013177183</v>
      </c>
      <c r="B26" s="1" t="s">
        <v>321</v>
      </c>
      <c r="C26" s="1" t="s">
        <v>966</v>
      </c>
      <c r="E26" s="1" t="s">
        <v>154</v>
      </c>
      <c r="F26" s="1" t="s">
        <v>117</v>
      </c>
      <c r="G26" s="1" t="s">
        <v>37</v>
      </c>
      <c r="H26" s="1" t="s">
        <v>38</v>
      </c>
      <c r="I26" s="1" t="s">
        <v>39</v>
      </c>
      <c r="J26" s="1" t="s">
        <v>322</v>
      </c>
      <c r="K26" s="1">
        <v>30</v>
      </c>
      <c r="L26" s="1">
        <v>28</v>
      </c>
      <c r="M26" s="1" t="s">
        <v>323</v>
      </c>
      <c r="N26" s="1" t="s">
        <v>157</v>
      </c>
      <c r="O26" s="1" t="s">
        <v>324</v>
      </c>
      <c r="P26" s="1" t="s">
        <v>325</v>
      </c>
      <c r="Q26" s="1" t="s">
        <v>326</v>
      </c>
      <c r="R26" s="1" t="s">
        <v>323</v>
      </c>
      <c r="S26" s="1" t="s">
        <v>110</v>
      </c>
      <c r="U26" s="1" t="s">
        <v>154</v>
      </c>
      <c r="V26" s="1" t="s">
        <v>327</v>
      </c>
      <c r="W26" s="1" t="s">
        <v>49</v>
      </c>
      <c r="X26" s="1" t="s">
        <v>78</v>
      </c>
      <c r="Y26" s="1" t="s">
        <v>328</v>
      </c>
      <c r="Z26" s="1" t="s">
        <v>329</v>
      </c>
      <c r="AB26" s="1" t="s">
        <v>53</v>
      </c>
      <c r="AC26" s="1" t="s">
        <v>79</v>
      </c>
      <c r="AE26" s="1" t="s">
        <v>81</v>
      </c>
      <c r="AF26" s="1" t="s">
        <v>56</v>
      </c>
      <c r="AI26" s="1" t="s">
        <v>57</v>
      </c>
      <c r="AJ26" s="1" t="s">
        <v>58</v>
      </c>
      <c r="AK26" s="1" t="s">
        <v>330</v>
      </c>
      <c r="AL26" s="1" t="s">
        <v>331</v>
      </c>
    </row>
    <row r="27" spans="1:38" x14ac:dyDescent="0.3">
      <c r="A27" s="1" t="str">
        <f>HYPERLINK("https://hsdes.intel.com/resource/14013177242","14013177242")</f>
        <v>14013177242</v>
      </c>
      <c r="B27" s="1" t="s">
        <v>332</v>
      </c>
      <c r="C27" s="1" t="s">
        <v>966</v>
      </c>
      <c r="E27" s="1" t="s">
        <v>154</v>
      </c>
      <c r="F27" s="1" t="s">
        <v>77</v>
      </c>
      <c r="G27" s="1" t="s">
        <v>37</v>
      </c>
      <c r="H27" s="1" t="s">
        <v>38</v>
      </c>
      <c r="I27" s="1" t="s">
        <v>39</v>
      </c>
      <c r="J27" s="1" t="s">
        <v>333</v>
      </c>
      <c r="K27" s="1">
        <v>20</v>
      </c>
      <c r="L27" s="1">
        <v>15</v>
      </c>
      <c r="M27" s="1" t="s">
        <v>334</v>
      </c>
      <c r="N27" s="1" t="s">
        <v>157</v>
      </c>
      <c r="O27" s="1" t="s">
        <v>335</v>
      </c>
      <c r="P27" s="1" t="s">
        <v>336</v>
      </c>
      <c r="Q27" s="1" t="s">
        <v>337</v>
      </c>
      <c r="R27" s="1" t="s">
        <v>334</v>
      </c>
      <c r="S27" s="1" t="s">
        <v>110</v>
      </c>
      <c r="U27" s="1" t="s">
        <v>154</v>
      </c>
      <c r="V27" s="1" t="s">
        <v>338</v>
      </c>
      <c r="W27" s="1" t="s">
        <v>49</v>
      </c>
      <c r="X27" s="1" t="s">
        <v>50</v>
      </c>
      <c r="Y27" s="1" t="s">
        <v>339</v>
      </c>
      <c r="Z27" s="1" t="s">
        <v>340</v>
      </c>
      <c r="AB27" s="1" t="s">
        <v>53</v>
      </c>
      <c r="AC27" s="1" t="s">
        <v>94</v>
      </c>
      <c r="AE27" s="1" t="s">
        <v>80</v>
      </c>
      <c r="AF27" s="1" t="s">
        <v>56</v>
      </c>
      <c r="AI27" s="1" t="s">
        <v>57</v>
      </c>
      <c r="AJ27" s="1" t="s">
        <v>58</v>
      </c>
      <c r="AK27" s="1" t="s">
        <v>332</v>
      </c>
      <c r="AL27" s="1" t="s">
        <v>341</v>
      </c>
    </row>
    <row r="28" spans="1:38" x14ac:dyDescent="0.3">
      <c r="A28" s="1" t="str">
        <f>HYPERLINK("https://hsdes.intel.com/resource/14013177245","14013177245")</f>
        <v>14013177245</v>
      </c>
      <c r="B28" s="1" t="s">
        <v>342</v>
      </c>
      <c r="C28" s="1" t="s">
        <v>966</v>
      </c>
      <c r="E28" s="1" t="s">
        <v>154</v>
      </c>
      <c r="F28" s="1" t="s">
        <v>77</v>
      </c>
      <c r="G28" s="1" t="s">
        <v>37</v>
      </c>
      <c r="H28" s="1" t="s">
        <v>246</v>
      </c>
      <c r="I28" s="1" t="s">
        <v>39</v>
      </c>
      <c r="J28" s="1" t="s">
        <v>343</v>
      </c>
      <c r="K28" s="1">
        <v>20</v>
      </c>
      <c r="L28" s="1">
        <v>20</v>
      </c>
      <c r="M28" s="1" t="s">
        <v>344</v>
      </c>
      <c r="N28" s="1" t="s">
        <v>157</v>
      </c>
      <c r="O28" s="1" t="s">
        <v>345</v>
      </c>
      <c r="P28" s="1" t="s">
        <v>336</v>
      </c>
      <c r="Q28" s="1" t="s">
        <v>346</v>
      </c>
      <c r="R28" s="1" t="s">
        <v>344</v>
      </c>
      <c r="S28" s="1" t="s">
        <v>110</v>
      </c>
      <c r="U28" s="1" t="s">
        <v>154</v>
      </c>
      <c r="V28" s="1" t="s">
        <v>347</v>
      </c>
      <c r="W28" s="1" t="s">
        <v>49</v>
      </c>
      <c r="X28" s="1" t="s">
        <v>78</v>
      </c>
      <c r="Y28" s="1" t="s">
        <v>348</v>
      </c>
      <c r="Z28" s="1" t="s">
        <v>349</v>
      </c>
      <c r="AB28" s="1" t="s">
        <v>53</v>
      </c>
      <c r="AC28" s="1" t="s">
        <v>79</v>
      </c>
      <c r="AE28" s="1" t="s">
        <v>80</v>
      </c>
      <c r="AF28" s="1" t="s">
        <v>56</v>
      </c>
      <c r="AI28" s="1" t="s">
        <v>57</v>
      </c>
      <c r="AJ28" s="1" t="s">
        <v>58</v>
      </c>
      <c r="AK28" s="1" t="s">
        <v>342</v>
      </c>
      <c r="AL28" s="1" t="s">
        <v>350</v>
      </c>
    </row>
    <row r="29" spans="1:38" x14ac:dyDescent="0.3">
      <c r="A29" s="1" t="str">
        <f>HYPERLINK("https://hsdes.intel.com/resource/14013177323","14013177323")</f>
        <v>14013177323</v>
      </c>
      <c r="B29" s="1" t="s">
        <v>351</v>
      </c>
      <c r="C29" s="1" t="s">
        <v>966</v>
      </c>
      <c r="E29" s="1" t="s">
        <v>154</v>
      </c>
      <c r="F29" s="1" t="s">
        <v>352</v>
      </c>
      <c r="G29" s="1" t="s">
        <v>37</v>
      </c>
      <c r="H29" s="1" t="s">
        <v>38</v>
      </c>
      <c r="I29" s="1" t="s">
        <v>39</v>
      </c>
      <c r="J29" s="1" t="s">
        <v>353</v>
      </c>
      <c r="K29" s="1">
        <v>10</v>
      </c>
      <c r="L29" s="1">
        <v>5</v>
      </c>
      <c r="M29" s="1" t="s">
        <v>354</v>
      </c>
      <c r="N29" s="1" t="s">
        <v>157</v>
      </c>
      <c r="O29" s="1" t="s">
        <v>355</v>
      </c>
      <c r="P29" s="1" t="s">
        <v>356</v>
      </c>
      <c r="Q29" s="1" t="s">
        <v>357</v>
      </c>
      <c r="R29" s="1" t="s">
        <v>354</v>
      </c>
      <c r="S29" s="1" t="s">
        <v>110</v>
      </c>
      <c r="U29" s="1" t="s">
        <v>154</v>
      </c>
      <c r="V29" s="1" t="s">
        <v>358</v>
      </c>
      <c r="W29" s="1" t="s">
        <v>49</v>
      </c>
      <c r="X29" s="1" t="s">
        <v>78</v>
      </c>
      <c r="Y29" s="1" t="s">
        <v>359</v>
      </c>
      <c r="Z29" s="1" t="s">
        <v>360</v>
      </c>
      <c r="AB29" s="1" t="s">
        <v>53</v>
      </c>
      <c r="AC29" s="1" t="s">
        <v>94</v>
      </c>
      <c r="AE29" s="1" t="s">
        <v>55</v>
      </c>
      <c r="AF29" s="1" t="s">
        <v>56</v>
      </c>
      <c r="AI29" s="1" t="s">
        <v>361</v>
      </c>
      <c r="AJ29" s="1" t="s">
        <v>58</v>
      </c>
      <c r="AK29" s="1" t="s">
        <v>362</v>
      </c>
      <c r="AL29" s="1" t="s">
        <v>363</v>
      </c>
    </row>
    <row r="30" spans="1:38" x14ac:dyDescent="0.3">
      <c r="A30" s="1" t="str">
        <f>HYPERLINK("https://hsdes.intel.com/resource/14013178212","14013178212")</f>
        <v>14013178212</v>
      </c>
      <c r="B30" s="1" t="s">
        <v>364</v>
      </c>
      <c r="C30" s="1" t="s">
        <v>966</v>
      </c>
      <c r="E30" s="1" t="s">
        <v>154</v>
      </c>
      <c r="F30" s="1" t="s">
        <v>365</v>
      </c>
      <c r="G30" s="1" t="s">
        <v>37</v>
      </c>
      <c r="H30" s="1" t="s">
        <v>38</v>
      </c>
      <c r="I30" s="1" t="s">
        <v>39</v>
      </c>
      <c r="J30" s="1" t="s">
        <v>366</v>
      </c>
      <c r="K30" s="1">
        <v>20</v>
      </c>
      <c r="L30" s="1">
        <v>15</v>
      </c>
      <c r="M30" s="1" t="s">
        <v>367</v>
      </c>
      <c r="N30" s="1" t="s">
        <v>157</v>
      </c>
      <c r="O30" s="1" t="s">
        <v>368</v>
      </c>
      <c r="P30" s="1" t="s">
        <v>369</v>
      </c>
      <c r="Q30" s="1" t="s">
        <v>370</v>
      </c>
      <c r="R30" s="1" t="s">
        <v>367</v>
      </c>
      <c r="S30" s="1" t="s">
        <v>110</v>
      </c>
      <c r="U30" s="1" t="s">
        <v>154</v>
      </c>
      <c r="V30" s="1" t="s">
        <v>371</v>
      </c>
      <c r="W30" s="1" t="s">
        <v>49</v>
      </c>
      <c r="X30" s="1" t="s">
        <v>78</v>
      </c>
      <c r="Y30" s="1" t="s">
        <v>247</v>
      </c>
      <c r="Z30" s="1" t="s">
        <v>372</v>
      </c>
      <c r="AB30" s="1" t="s">
        <v>53</v>
      </c>
      <c r="AC30" s="1" t="s">
        <v>79</v>
      </c>
      <c r="AE30" s="1" t="s">
        <v>80</v>
      </c>
      <c r="AF30" s="1" t="s">
        <v>56</v>
      </c>
      <c r="AI30" s="1" t="s">
        <v>57</v>
      </c>
      <c r="AJ30" s="1" t="s">
        <v>58</v>
      </c>
      <c r="AK30" s="1" t="s">
        <v>373</v>
      </c>
      <c r="AL30" s="1" t="s">
        <v>374</v>
      </c>
    </row>
    <row r="31" spans="1:38" x14ac:dyDescent="0.3">
      <c r="A31" s="1" t="str">
        <f>HYPERLINK("https://hsdes.intel.com/resource/14013179076","14013179076")</f>
        <v>14013179076</v>
      </c>
      <c r="B31" s="1" t="s">
        <v>375</v>
      </c>
      <c r="C31" s="1" t="s">
        <v>966</v>
      </c>
      <c r="E31" s="1" t="s">
        <v>47</v>
      </c>
      <c r="F31" s="1" t="s">
        <v>77</v>
      </c>
      <c r="G31" s="1" t="s">
        <v>37</v>
      </c>
      <c r="H31" s="1" t="s">
        <v>38</v>
      </c>
      <c r="I31" s="1" t="s">
        <v>39</v>
      </c>
      <c r="J31" s="1" t="s">
        <v>376</v>
      </c>
      <c r="K31" s="1">
        <v>18</v>
      </c>
      <c r="L31" s="1">
        <v>14</v>
      </c>
      <c r="M31" s="1" t="s">
        <v>377</v>
      </c>
      <c r="N31" s="1" t="s">
        <v>199</v>
      </c>
      <c r="O31" s="1" t="s">
        <v>378</v>
      </c>
      <c r="P31" s="1" t="s">
        <v>379</v>
      </c>
      <c r="Q31" s="1" t="s">
        <v>380</v>
      </c>
      <c r="R31" s="1" t="s">
        <v>377</v>
      </c>
      <c r="S31" s="1" t="s">
        <v>110</v>
      </c>
      <c r="U31" s="1" t="s">
        <v>203</v>
      </c>
      <c r="V31" s="1" t="s">
        <v>381</v>
      </c>
      <c r="W31" s="1" t="s">
        <v>49</v>
      </c>
      <c r="X31" s="1" t="s">
        <v>50</v>
      </c>
      <c r="Y31" s="1" t="s">
        <v>382</v>
      </c>
      <c r="Z31" s="1" t="s">
        <v>383</v>
      </c>
      <c r="AB31" s="1" t="s">
        <v>53</v>
      </c>
      <c r="AC31" s="1" t="s">
        <v>54</v>
      </c>
      <c r="AE31" s="1" t="s">
        <v>55</v>
      </c>
      <c r="AF31" s="1" t="s">
        <v>56</v>
      </c>
      <c r="AI31" s="1" t="s">
        <v>57</v>
      </c>
      <c r="AJ31" s="1" t="s">
        <v>58</v>
      </c>
      <c r="AK31" s="1" t="s">
        <v>384</v>
      </c>
      <c r="AL31" s="1" t="s">
        <v>385</v>
      </c>
    </row>
    <row r="32" spans="1:38" x14ac:dyDescent="0.3">
      <c r="A32" s="1" t="str">
        <f>HYPERLINK("https://hsdes.intel.com/resource/14013179078","14013179078")</f>
        <v>14013179078</v>
      </c>
      <c r="B32" s="1" t="s">
        <v>386</v>
      </c>
      <c r="C32" s="1" t="s">
        <v>966</v>
      </c>
      <c r="E32" s="1" t="s">
        <v>103</v>
      </c>
      <c r="F32" s="1" t="s">
        <v>77</v>
      </c>
      <c r="G32" s="1" t="s">
        <v>37</v>
      </c>
      <c r="H32" s="1" t="s">
        <v>38</v>
      </c>
      <c r="I32" s="1" t="s">
        <v>39</v>
      </c>
      <c r="J32" s="1" t="s">
        <v>387</v>
      </c>
      <c r="K32" s="1">
        <v>15</v>
      </c>
      <c r="L32" s="1">
        <v>10</v>
      </c>
      <c r="M32" s="1" t="s">
        <v>388</v>
      </c>
      <c r="N32" s="1" t="s">
        <v>106</v>
      </c>
      <c r="O32" s="1" t="s">
        <v>389</v>
      </c>
      <c r="P32" s="1" t="s">
        <v>390</v>
      </c>
      <c r="Q32" s="1" t="s">
        <v>391</v>
      </c>
      <c r="R32" s="1" t="s">
        <v>388</v>
      </c>
      <c r="S32" s="1" t="s">
        <v>110</v>
      </c>
      <c r="T32" s="1" t="s">
        <v>295</v>
      </c>
      <c r="U32" s="1" t="s">
        <v>203</v>
      </c>
      <c r="V32" s="1" t="s">
        <v>392</v>
      </c>
      <c r="W32" s="1" t="s">
        <v>49</v>
      </c>
      <c r="X32" s="1" t="s">
        <v>120</v>
      </c>
      <c r="Y32" s="1" t="s">
        <v>393</v>
      </c>
      <c r="Z32" s="1" t="s">
        <v>394</v>
      </c>
      <c r="AB32" s="1" t="s">
        <v>53</v>
      </c>
      <c r="AC32" s="1" t="s">
        <v>54</v>
      </c>
      <c r="AE32" s="1" t="s">
        <v>55</v>
      </c>
      <c r="AF32" s="1" t="s">
        <v>145</v>
      </c>
      <c r="AI32" s="1" t="s">
        <v>57</v>
      </c>
      <c r="AJ32" s="1" t="s">
        <v>395</v>
      </c>
      <c r="AK32" s="1" t="s">
        <v>396</v>
      </c>
      <c r="AL32" s="1" t="s">
        <v>397</v>
      </c>
    </row>
    <row r="33" spans="1:38" x14ac:dyDescent="0.3">
      <c r="A33" s="1" t="str">
        <f>HYPERLINK("https://hsdes.intel.com/resource/14013179082","14013179082")</f>
        <v>14013179082</v>
      </c>
      <c r="B33" s="1" t="s">
        <v>398</v>
      </c>
      <c r="C33" s="1" t="s">
        <v>966</v>
      </c>
      <c r="E33" s="1" t="s">
        <v>47</v>
      </c>
      <c r="F33" s="1" t="s">
        <v>77</v>
      </c>
      <c r="G33" s="1" t="s">
        <v>37</v>
      </c>
      <c r="H33" s="1" t="s">
        <v>38</v>
      </c>
      <c r="I33" s="1" t="s">
        <v>39</v>
      </c>
      <c r="J33" s="1" t="s">
        <v>155</v>
      </c>
      <c r="K33" s="1">
        <v>30</v>
      </c>
      <c r="L33" s="1">
        <v>25</v>
      </c>
      <c r="M33" s="1" t="s">
        <v>399</v>
      </c>
      <c r="N33" s="1" t="s">
        <v>199</v>
      </c>
      <c r="O33" s="1" t="s">
        <v>400</v>
      </c>
      <c r="P33" s="1" t="s">
        <v>401</v>
      </c>
      <c r="Q33" s="1" t="s">
        <v>402</v>
      </c>
      <c r="R33" s="1" t="s">
        <v>399</v>
      </c>
      <c r="S33" s="1" t="s">
        <v>46</v>
      </c>
      <c r="U33" s="1" t="s">
        <v>203</v>
      </c>
      <c r="V33" s="1" t="s">
        <v>403</v>
      </c>
      <c r="W33" s="1" t="s">
        <v>49</v>
      </c>
      <c r="X33" s="1" t="s">
        <v>78</v>
      </c>
      <c r="Y33" s="1" t="s">
        <v>404</v>
      </c>
      <c r="Z33" s="1" t="s">
        <v>405</v>
      </c>
      <c r="AB33" s="1" t="s">
        <v>53</v>
      </c>
      <c r="AC33" s="1" t="s">
        <v>79</v>
      </c>
      <c r="AE33" s="1" t="s">
        <v>81</v>
      </c>
      <c r="AF33" s="1" t="s">
        <v>56</v>
      </c>
      <c r="AI33" s="1" t="s">
        <v>57</v>
      </c>
      <c r="AJ33" s="1" t="s">
        <v>58</v>
      </c>
      <c r="AK33" s="1" t="s">
        <v>406</v>
      </c>
      <c r="AL33" s="1" t="s">
        <v>407</v>
      </c>
    </row>
    <row r="34" spans="1:38" x14ac:dyDescent="0.3">
      <c r="A34" s="1" t="str">
        <f>HYPERLINK("https://hsdes.intel.com/resource/14013179160","14013179160")</f>
        <v>14013179160</v>
      </c>
      <c r="B34" s="1" t="s">
        <v>408</v>
      </c>
      <c r="C34" s="1" t="s">
        <v>966</v>
      </c>
      <c r="E34" s="1" t="s">
        <v>103</v>
      </c>
      <c r="F34" s="1" t="s">
        <v>63</v>
      </c>
      <c r="G34" s="1" t="s">
        <v>37</v>
      </c>
      <c r="H34" s="1" t="s">
        <v>38</v>
      </c>
      <c r="I34" s="1" t="s">
        <v>39</v>
      </c>
      <c r="J34" s="1" t="s">
        <v>409</v>
      </c>
      <c r="K34" s="1">
        <v>60</v>
      </c>
      <c r="L34" s="1">
        <v>25</v>
      </c>
      <c r="M34" s="1" t="s">
        <v>410</v>
      </c>
      <c r="N34" s="1" t="s">
        <v>106</v>
      </c>
      <c r="O34" s="1" t="s">
        <v>411</v>
      </c>
      <c r="P34" s="1" t="s">
        <v>412</v>
      </c>
      <c r="Q34" s="1" t="s">
        <v>413</v>
      </c>
      <c r="R34" s="1" t="s">
        <v>410</v>
      </c>
      <c r="S34" s="1" t="s">
        <v>110</v>
      </c>
      <c r="T34" s="1" t="s">
        <v>295</v>
      </c>
      <c r="U34" s="1" t="s">
        <v>47</v>
      </c>
      <c r="V34" s="1" t="s">
        <v>414</v>
      </c>
      <c r="W34" s="1" t="s">
        <v>49</v>
      </c>
      <c r="X34" s="1" t="s">
        <v>50</v>
      </c>
      <c r="Y34" s="1" t="s">
        <v>404</v>
      </c>
      <c r="Z34" s="1" t="s">
        <v>257</v>
      </c>
      <c r="AB34" s="1" t="s">
        <v>53</v>
      </c>
      <c r="AC34" s="1" t="s">
        <v>54</v>
      </c>
      <c r="AE34" s="1" t="s">
        <v>81</v>
      </c>
      <c r="AF34" s="1" t="s">
        <v>56</v>
      </c>
      <c r="AI34" s="1" t="s">
        <v>57</v>
      </c>
      <c r="AJ34" s="1" t="s">
        <v>415</v>
      </c>
      <c r="AK34" s="1" t="s">
        <v>416</v>
      </c>
      <c r="AL34" s="1" t="s">
        <v>417</v>
      </c>
    </row>
    <row r="35" spans="1:38" x14ac:dyDescent="0.3">
      <c r="A35" s="1" t="str">
        <f>HYPERLINK("https://hsdes.intel.com/resource/14013179303","14013179303")</f>
        <v>14013179303</v>
      </c>
      <c r="B35" s="1" t="s">
        <v>421</v>
      </c>
      <c r="C35" s="1" t="s">
        <v>966</v>
      </c>
      <c r="E35" s="1" t="s">
        <v>35</v>
      </c>
      <c r="F35" s="1" t="s">
        <v>422</v>
      </c>
      <c r="G35" s="1" t="s">
        <v>37</v>
      </c>
      <c r="H35" s="1" t="s">
        <v>38</v>
      </c>
      <c r="I35" s="1" t="s">
        <v>39</v>
      </c>
      <c r="J35" s="1" t="s">
        <v>423</v>
      </c>
      <c r="K35" s="1">
        <v>3</v>
      </c>
      <c r="L35" s="1">
        <v>2</v>
      </c>
      <c r="M35" s="1" t="s">
        <v>424</v>
      </c>
      <c r="N35" s="1" t="s">
        <v>425</v>
      </c>
      <c r="O35" s="1" t="s">
        <v>426</v>
      </c>
      <c r="P35" s="1" t="s">
        <v>427</v>
      </c>
      <c r="Q35" s="1" t="s">
        <v>428</v>
      </c>
      <c r="R35" s="1" t="s">
        <v>424</v>
      </c>
      <c r="S35" s="1" t="s">
        <v>46</v>
      </c>
      <c r="U35" s="1" t="s">
        <v>47</v>
      </c>
      <c r="V35" s="1" t="s">
        <v>429</v>
      </c>
      <c r="W35" s="1" t="s">
        <v>49</v>
      </c>
      <c r="X35" s="1" t="s">
        <v>152</v>
      </c>
      <c r="Y35" s="1" t="s">
        <v>73</v>
      </c>
      <c r="Z35" s="1" t="s">
        <v>418</v>
      </c>
      <c r="AB35" s="1" t="s">
        <v>53</v>
      </c>
      <c r="AC35" s="1" t="s">
        <v>79</v>
      </c>
      <c r="AE35" s="1" t="s">
        <v>55</v>
      </c>
      <c r="AF35" s="1" t="s">
        <v>145</v>
      </c>
      <c r="AI35" s="1" t="s">
        <v>57</v>
      </c>
      <c r="AJ35" s="1" t="s">
        <v>58</v>
      </c>
      <c r="AK35" s="1" t="s">
        <v>430</v>
      </c>
      <c r="AL35" s="1" t="s">
        <v>431</v>
      </c>
    </row>
    <row r="36" spans="1:38" x14ac:dyDescent="0.3">
      <c r="A36" s="1" t="str">
        <f>HYPERLINK("https://hsdes.intel.com/resource/14013179407","14013179407")</f>
        <v>14013179407</v>
      </c>
      <c r="B36" s="1" t="s">
        <v>432</v>
      </c>
      <c r="C36" s="1" t="s">
        <v>966</v>
      </c>
      <c r="E36" s="1" t="s">
        <v>47</v>
      </c>
      <c r="F36" s="1" t="s">
        <v>77</v>
      </c>
      <c r="G36" s="1" t="s">
        <v>37</v>
      </c>
      <c r="H36" s="1" t="s">
        <v>38</v>
      </c>
      <c r="I36" s="1" t="s">
        <v>39</v>
      </c>
      <c r="J36" s="1" t="s">
        <v>155</v>
      </c>
      <c r="K36" s="1">
        <v>8</v>
      </c>
      <c r="L36" s="1">
        <v>6</v>
      </c>
      <c r="M36" s="1" t="s">
        <v>433</v>
      </c>
      <c r="N36" s="1" t="s">
        <v>199</v>
      </c>
      <c r="O36" s="1" t="s">
        <v>434</v>
      </c>
      <c r="P36" s="1" t="s">
        <v>435</v>
      </c>
      <c r="Q36" s="1" t="s">
        <v>436</v>
      </c>
      <c r="R36" s="1" t="s">
        <v>433</v>
      </c>
      <c r="S36" s="1" t="s">
        <v>110</v>
      </c>
      <c r="U36" s="1" t="s">
        <v>203</v>
      </c>
      <c r="V36" s="1" t="s">
        <v>437</v>
      </c>
      <c r="W36" s="1" t="s">
        <v>49</v>
      </c>
      <c r="X36" s="1" t="s">
        <v>78</v>
      </c>
      <c r="Y36" s="1" t="s">
        <v>438</v>
      </c>
      <c r="Z36" s="1" t="s">
        <v>439</v>
      </c>
      <c r="AB36" s="1" t="s">
        <v>53</v>
      </c>
      <c r="AC36" s="1" t="s">
        <v>94</v>
      </c>
      <c r="AE36" s="1" t="s">
        <v>55</v>
      </c>
      <c r="AF36" s="1" t="s">
        <v>56</v>
      </c>
      <c r="AI36" s="1" t="s">
        <v>57</v>
      </c>
      <c r="AJ36" s="1" t="s">
        <v>58</v>
      </c>
      <c r="AK36" s="1" t="s">
        <v>440</v>
      </c>
      <c r="AL36" s="1" t="s">
        <v>441</v>
      </c>
    </row>
    <row r="37" spans="1:38" x14ac:dyDescent="0.3">
      <c r="A37" s="1" t="str">
        <f>HYPERLINK("https://hsdes.intel.com/resource/14013179427","14013179427")</f>
        <v>14013179427</v>
      </c>
      <c r="B37" s="1" t="s">
        <v>442</v>
      </c>
      <c r="C37" s="1" t="s">
        <v>966</v>
      </c>
      <c r="E37" s="1" t="s">
        <v>47</v>
      </c>
      <c r="F37" s="1" t="s">
        <v>77</v>
      </c>
      <c r="G37" s="1" t="s">
        <v>37</v>
      </c>
      <c r="H37" s="1" t="s">
        <v>38</v>
      </c>
      <c r="I37" s="1" t="s">
        <v>39</v>
      </c>
      <c r="J37" s="1" t="s">
        <v>366</v>
      </c>
      <c r="K37" s="1">
        <v>8</v>
      </c>
      <c r="L37" s="1">
        <v>6</v>
      </c>
      <c r="M37" s="1" t="s">
        <v>443</v>
      </c>
      <c r="N37" s="1" t="s">
        <v>199</v>
      </c>
      <c r="O37" s="1" t="s">
        <v>444</v>
      </c>
      <c r="P37" s="1" t="s">
        <v>445</v>
      </c>
      <c r="Q37" s="1" t="s">
        <v>446</v>
      </c>
      <c r="R37" s="1" t="s">
        <v>443</v>
      </c>
      <c r="S37" s="1" t="s">
        <v>46</v>
      </c>
      <c r="U37" s="1" t="s">
        <v>203</v>
      </c>
      <c r="V37" s="1" t="s">
        <v>447</v>
      </c>
      <c r="W37" s="1" t="s">
        <v>49</v>
      </c>
      <c r="X37" s="1" t="s">
        <v>152</v>
      </c>
      <c r="Y37" s="1" t="s">
        <v>448</v>
      </c>
      <c r="Z37" s="1" t="s">
        <v>449</v>
      </c>
      <c r="AB37" s="1" t="s">
        <v>53</v>
      </c>
      <c r="AC37" s="1" t="s">
        <v>79</v>
      </c>
      <c r="AE37" s="1" t="s">
        <v>55</v>
      </c>
      <c r="AF37" s="1" t="s">
        <v>56</v>
      </c>
      <c r="AI37" s="1" t="s">
        <v>57</v>
      </c>
      <c r="AJ37" s="1" t="s">
        <v>58</v>
      </c>
      <c r="AK37" s="1" t="s">
        <v>450</v>
      </c>
      <c r="AL37" s="1" t="s">
        <v>451</v>
      </c>
    </row>
    <row r="38" spans="1:38" x14ac:dyDescent="0.3">
      <c r="A38" s="1" t="str">
        <f>HYPERLINK("https://hsdes.intel.com/resource/14013179754","14013179754")</f>
        <v>14013179754</v>
      </c>
      <c r="B38" s="1" t="s">
        <v>452</v>
      </c>
      <c r="C38" s="1" t="s">
        <v>966</v>
      </c>
      <c r="E38" s="1" t="s">
        <v>47</v>
      </c>
      <c r="F38" s="1" t="s">
        <v>77</v>
      </c>
      <c r="G38" s="1" t="s">
        <v>37</v>
      </c>
      <c r="H38" s="1" t="s">
        <v>38</v>
      </c>
      <c r="I38" s="1" t="s">
        <v>39</v>
      </c>
      <c r="J38" s="1" t="s">
        <v>366</v>
      </c>
      <c r="K38" s="1">
        <v>10</v>
      </c>
      <c r="L38" s="1">
        <v>7</v>
      </c>
      <c r="M38" s="1" t="s">
        <v>453</v>
      </c>
      <c r="N38" s="1" t="s">
        <v>199</v>
      </c>
      <c r="O38" s="1" t="s">
        <v>454</v>
      </c>
      <c r="P38" s="1" t="s">
        <v>455</v>
      </c>
      <c r="Q38" s="1" t="s">
        <v>456</v>
      </c>
      <c r="R38" s="1" t="s">
        <v>453</v>
      </c>
      <c r="S38" s="1" t="s">
        <v>46</v>
      </c>
      <c r="U38" s="1" t="s">
        <v>203</v>
      </c>
      <c r="V38" s="1" t="s">
        <v>457</v>
      </c>
      <c r="W38" s="1" t="s">
        <v>49</v>
      </c>
      <c r="X38" s="1" t="s">
        <v>152</v>
      </c>
      <c r="Y38" s="1" t="s">
        <v>73</v>
      </c>
      <c r="Z38" s="1" t="s">
        <v>420</v>
      </c>
      <c r="AB38" s="1" t="s">
        <v>53</v>
      </c>
      <c r="AC38" s="1" t="s">
        <v>54</v>
      </c>
      <c r="AE38" s="1" t="s">
        <v>55</v>
      </c>
      <c r="AF38" s="1" t="s">
        <v>56</v>
      </c>
      <c r="AI38" s="1" t="s">
        <v>419</v>
      </c>
      <c r="AJ38" s="1" t="s">
        <v>58</v>
      </c>
      <c r="AK38" s="1" t="s">
        <v>458</v>
      </c>
      <c r="AL38" s="1" t="s">
        <v>459</v>
      </c>
    </row>
    <row r="39" spans="1:38" x14ac:dyDescent="0.3">
      <c r="A39" s="1" t="str">
        <f>HYPERLINK("https://hsdes.intel.com/resource/14013179900","14013179900")</f>
        <v>14013179900</v>
      </c>
      <c r="B39" s="1" t="s">
        <v>462</v>
      </c>
      <c r="C39" s="1" t="s">
        <v>966</v>
      </c>
      <c r="E39" s="1" t="s">
        <v>103</v>
      </c>
      <c r="F39" s="1" t="s">
        <v>77</v>
      </c>
      <c r="G39" s="1" t="s">
        <v>37</v>
      </c>
      <c r="H39" s="1" t="s">
        <v>38</v>
      </c>
      <c r="I39" s="1" t="s">
        <v>39</v>
      </c>
      <c r="J39" s="1" t="s">
        <v>463</v>
      </c>
      <c r="K39" s="1">
        <v>15</v>
      </c>
      <c r="L39" s="1">
        <v>10</v>
      </c>
      <c r="M39" s="1" t="s">
        <v>464</v>
      </c>
      <c r="N39" s="1" t="s">
        <v>220</v>
      </c>
      <c r="O39" s="1" t="s">
        <v>465</v>
      </c>
      <c r="P39" s="1" t="s">
        <v>466</v>
      </c>
      <c r="Q39" s="1" t="s">
        <v>467</v>
      </c>
      <c r="R39" s="1" t="s">
        <v>464</v>
      </c>
      <c r="S39" s="1" t="s">
        <v>110</v>
      </c>
      <c r="T39" s="1" t="s">
        <v>295</v>
      </c>
      <c r="U39" s="1" t="s">
        <v>47</v>
      </c>
      <c r="V39" s="1" t="s">
        <v>468</v>
      </c>
      <c r="W39" s="1" t="s">
        <v>49</v>
      </c>
      <c r="X39" s="1" t="s">
        <v>152</v>
      </c>
      <c r="Y39" s="1" t="s">
        <v>469</v>
      </c>
      <c r="Z39" s="1" t="s">
        <v>470</v>
      </c>
      <c r="AB39" s="1" t="s">
        <v>53</v>
      </c>
      <c r="AC39" s="1" t="s">
        <v>54</v>
      </c>
      <c r="AE39" s="1" t="s">
        <v>55</v>
      </c>
      <c r="AF39" s="1" t="s">
        <v>145</v>
      </c>
      <c r="AI39" s="1" t="s">
        <v>57</v>
      </c>
      <c r="AJ39" s="1" t="s">
        <v>150</v>
      </c>
      <c r="AK39" s="1" t="s">
        <v>471</v>
      </c>
      <c r="AL39" s="1" t="s">
        <v>472</v>
      </c>
    </row>
    <row r="40" spans="1:38" x14ac:dyDescent="0.3">
      <c r="A40" s="1" t="str">
        <f>HYPERLINK("https://hsdes.intel.com/resource/14013179977","14013179977")</f>
        <v>14013179977</v>
      </c>
      <c r="B40" s="1" t="s">
        <v>473</v>
      </c>
      <c r="C40" s="1" t="s">
        <v>966</v>
      </c>
      <c r="E40" s="1" t="s">
        <v>35</v>
      </c>
      <c r="F40" s="1" t="s">
        <v>422</v>
      </c>
      <c r="G40" s="1" t="s">
        <v>37</v>
      </c>
      <c r="H40" s="1" t="s">
        <v>38</v>
      </c>
      <c r="I40" s="1" t="s">
        <v>39</v>
      </c>
      <c r="J40" s="1" t="s">
        <v>423</v>
      </c>
      <c r="K40" s="1">
        <v>5</v>
      </c>
      <c r="L40" s="1">
        <v>4</v>
      </c>
      <c r="M40" s="1" t="s">
        <v>474</v>
      </c>
      <c r="N40" s="1" t="s">
        <v>425</v>
      </c>
      <c r="O40" s="1" t="s">
        <v>475</v>
      </c>
      <c r="P40" s="1" t="s">
        <v>476</v>
      </c>
      <c r="Q40" s="1" t="s">
        <v>477</v>
      </c>
      <c r="R40" s="1" t="s">
        <v>474</v>
      </c>
      <c r="S40" s="1" t="s">
        <v>46</v>
      </c>
      <c r="U40" s="1" t="s">
        <v>47</v>
      </c>
      <c r="V40" s="1" t="s">
        <v>478</v>
      </c>
      <c r="W40" s="1" t="s">
        <v>49</v>
      </c>
      <c r="X40" s="1" t="s">
        <v>78</v>
      </c>
      <c r="Y40" s="1" t="s">
        <v>73</v>
      </c>
      <c r="Z40" s="1" t="s">
        <v>420</v>
      </c>
      <c r="AB40" s="1" t="s">
        <v>53</v>
      </c>
      <c r="AC40" s="1" t="s">
        <v>79</v>
      </c>
      <c r="AE40" s="1" t="s">
        <v>55</v>
      </c>
      <c r="AF40" s="1" t="s">
        <v>56</v>
      </c>
      <c r="AI40" s="1" t="s">
        <v>57</v>
      </c>
      <c r="AJ40" s="1" t="s">
        <v>479</v>
      </c>
      <c r="AK40" s="1" t="s">
        <v>480</v>
      </c>
      <c r="AL40" s="1" t="s">
        <v>481</v>
      </c>
    </row>
    <row r="41" spans="1:38" x14ac:dyDescent="0.3">
      <c r="A41" s="1" t="str">
        <f>HYPERLINK("https://hsdes.intel.com/resource/14013184884","14013184884")</f>
        <v>14013184884</v>
      </c>
      <c r="B41" s="1" t="s">
        <v>482</v>
      </c>
      <c r="C41" s="1" t="s">
        <v>966</v>
      </c>
      <c r="E41" s="1" t="s">
        <v>103</v>
      </c>
      <c r="F41" s="1" t="s">
        <v>77</v>
      </c>
      <c r="G41" s="1" t="s">
        <v>37</v>
      </c>
      <c r="H41" s="1" t="s">
        <v>38</v>
      </c>
      <c r="I41" s="1" t="s">
        <v>39</v>
      </c>
      <c r="J41" s="1" t="s">
        <v>40</v>
      </c>
      <c r="K41" s="1">
        <v>300</v>
      </c>
      <c r="L41" s="1">
        <v>15</v>
      </c>
      <c r="M41" s="1" t="s">
        <v>483</v>
      </c>
      <c r="N41" s="1" t="s">
        <v>106</v>
      </c>
      <c r="O41" s="1" t="s">
        <v>484</v>
      </c>
      <c r="P41" s="1" t="s">
        <v>485</v>
      </c>
      <c r="Q41" s="1" t="s">
        <v>486</v>
      </c>
      <c r="R41" s="1" t="s">
        <v>483</v>
      </c>
      <c r="S41" s="1" t="s">
        <v>110</v>
      </c>
      <c r="T41" s="1" t="s">
        <v>295</v>
      </c>
      <c r="U41" s="1" t="s">
        <v>47</v>
      </c>
      <c r="V41" s="1" t="s">
        <v>487</v>
      </c>
      <c r="W41" s="1" t="s">
        <v>49</v>
      </c>
      <c r="X41" s="1" t="s">
        <v>152</v>
      </c>
      <c r="Y41" s="1" t="s">
        <v>488</v>
      </c>
      <c r="Z41" s="1" t="s">
        <v>489</v>
      </c>
      <c r="AB41" s="1" t="s">
        <v>53</v>
      </c>
      <c r="AC41" s="1" t="s">
        <v>54</v>
      </c>
      <c r="AE41" s="1" t="s">
        <v>80</v>
      </c>
      <c r="AF41" s="1" t="s">
        <v>145</v>
      </c>
      <c r="AI41" s="1" t="s">
        <v>490</v>
      </c>
      <c r="AJ41" s="1" t="s">
        <v>58</v>
      </c>
      <c r="AK41" s="1" t="s">
        <v>491</v>
      </c>
      <c r="AL41" s="1" t="s">
        <v>492</v>
      </c>
    </row>
    <row r="42" spans="1:38" x14ac:dyDescent="0.3">
      <c r="A42" s="1" t="str">
        <f>HYPERLINK("https://hsdes.intel.com/resource/14013184885","14013184885")</f>
        <v>14013184885</v>
      </c>
      <c r="B42" s="1" t="s">
        <v>493</v>
      </c>
      <c r="C42" s="1" t="s">
        <v>966</v>
      </c>
      <c r="E42" s="1" t="s">
        <v>103</v>
      </c>
      <c r="F42" s="1" t="s">
        <v>77</v>
      </c>
      <c r="G42" s="1" t="s">
        <v>37</v>
      </c>
      <c r="H42" s="1" t="s">
        <v>38</v>
      </c>
      <c r="I42" s="1" t="s">
        <v>39</v>
      </c>
      <c r="J42" s="1" t="s">
        <v>463</v>
      </c>
      <c r="K42" s="1">
        <v>25</v>
      </c>
      <c r="L42" s="1">
        <v>5</v>
      </c>
      <c r="M42" s="1" t="s">
        <v>494</v>
      </c>
      <c r="N42" s="1" t="s">
        <v>106</v>
      </c>
      <c r="O42" s="1" t="s">
        <v>495</v>
      </c>
      <c r="P42" s="1" t="s">
        <v>485</v>
      </c>
      <c r="Q42" s="1" t="s">
        <v>496</v>
      </c>
      <c r="R42" s="1" t="s">
        <v>494</v>
      </c>
      <c r="S42" s="1" t="s">
        <v>110</v>
      </c>
      <c r="T42" s="1" t="s">
        <v>295</v>
      </c>
      <c r="U42" s="1" t="s">
        <v>47</v>
      </c>
      <c r="V42" s="1" t="s">
        <v>497</v>
      </c>
      <c r="W42" s="1" t="s">
        <v>49</v>
      </c>
      <c r="X42" s="1" t="s">
        <v>152</v>
      </c>
      <c r="Y42" s="1" t="s">
        <v>308</v>
      </c>
      <c r="Z42" s="1" t="s">
        <v>439</v>
      </c>
      <c r="AB42" s="1" t="s">
        <v>53</v>
      </c>
      <c r="AC42" s="1" t="s">
        <v>54</v>
      </c>
      <c r="AE42" s="1" t="s">
        <v>55</v>
      </c>
      <c r="AF42" s="1" t="s">
        <v>145</v>
      </c>
      <c r="AI42" s="1" t="s">
        <v>490</v>
      </c>
      <c r="AJ42" s="1" t="s">
        <v>58</v>
      </c>
      <c r="AK42" s="1" t="s">
        <v>498</v>
      </c>
      <c r="AL42" s="1" t="s">
        <v>499</v>
      </c>
    </row>
    <row r="43" spans="1:38" x14ac:dyDescent="0.3">
      <c r="A43" s="1" t="str">
        <f>HYPERLINK("https://hsdes.intel.com/resource/14013184886","14013184886")</f>
        <v>14013184886</v>
      </c>
      <c r="B43" s="1" t="s">
        <v>500</v>
      </c>
      <c r="C43" s="1" t="s">
        <v>966</v>
      </c>
      <c r="E43" s="1" t="s">
        <v>103</v>
      </c>
      <c r="F43" s="1" t="s">
        <v>117</v>
      </c>
      <c r="G43" s="1" t="s">
        <v>37</v>
      </c>
      <c r="H43" s="1" t="s">
        <v>38</v>
      </c>
      <c r="I43" s="1" t="s">
        <v>39</v>
      </c>
      <c r="J43" s="1" t="s">
        <v>463</v>
      </c>
      <c r="K43" s="1">
        <v>25</v>
      </c>
      <c r="L43" s="1">
        <v>25</v>
      </c>
      <c r="M43" s="1" t="s">
        <v>501</v>
      </c>
      <c r="N43" s="1" t="s">
        <v>106</v>
      </c>
      <c r="O43" s="1" t="s">
        <v>502</v>
      </c>
      <c r="P43" s="1" t="s">
        <v>485</v>
      </c>
      <c r="Q43" s="1" t="s">
        <v>503</v>
      </c>
      <c r="R43" s="1" t="s">
        <v>501</v>
      </c>
      <c r="S43" s="1" t="s">
        <v>46</v>
      </c>
      <c r="U43" s="1" t="s">
        <v>47</v>
      </c>
      <c r="V43" s="1" t="s">
        <v>504</v>
      </c>
      <c r="W43" s="1" t="s">
        <v>49</v>
      </c>
      <c r="X43" s="1" t="s">
        <v>152</v>
      </c>
      <c r="Y43" s="1" t="s">
        <v>505</v>
      </c>
      <c r="Z43" s="1" t="s">
        <v>506</v>
      </c>
      <c r="AB43" s="1" t="s">
        <v>53</v>
      </c>
      <c r="AC43" s="1" t="s">
        <v>54</v>
      </c>
      <c r="AE43" s="1" t="s">
        <v>81</v>
      </c>
      <c r="AF43" s="1" t="s">
        <v>145</v>
      </c>
      <c r="AI43" s="1" t="s">
        <v>490</v>
      </c>
      <c r="AJ43" s="1" t="s">
        <v>58</v>
      </c>
      <c r="AK43" s="1" t="s">
        <v>507</v>
      </c>
      <c r="AL43" s="1" t="s">
        <v>508</v>
      </c>
    </row>
    <row r="44" spans="1:38" x14ac:dyDescent="0.3">
      <c r="A44" s="1" t="str">
        <f>HYPERLINK("https://hsdes.intel.com/resource/14013184965","14013184965")</f>
        <v>14013184965</v>
      </c>
      <c r="B44" s="1" t="s">
        <v>509</v>
      </c>
      <c r="C44" s="1" t="s">
        <v>966</v>
      </c>
      <c r="E44" s="1" t="s">
        <v>103</v>
      </c>
      <c r="F44" s="1" t="s">
        <v>77</v>
      </c>
      <c r="G44" s="1" t="s">
        <v>37</v>
      </c>
      <c r="H44" s="1" t="s">
        <v>38</v>
      </c>
      <c r="I44" s="1" t="s">
        <v>39</v>
      </c>
      <c r="J44" s="1" t="s">
        <v>40</v>
      </c>
      <c r="K44" s="1">
        <v>25</v>
      </c>
      <c r="L44" s="1">
        <v>5</v>
      </c>
      <c r="M44" s="1" t="s">
        <v>510</v>
      </c>
      <c r="N44" s="1" t="s">
        <v>106</v>
      </c>
      <c r="O44" s="1" t="s">
        <v>511</v>
      </c>
      <c r="P44" s="1" t="s">
        <v>485</v>
      </c>
      <c r="Q44" s="1" t="s">
        <v>512</v>
      </c>
      <c r="R44" s="1" t="s">
        <v>510</v>
      </c>
      <c r="S44" s="1" t="s">
        <v>110</v>
      </c>
      <c r="U44" s="1" t="s">
        <v>47</v>
      </c>
      <c r="V44" s="1" t="s">
        <v>513</v>
      </c>
      <c r="W44" s="1" t="s">
        <v>49</v>
      </c>
      <c r="X44" s="1" t="s">
        <v>152</v>
      </c>
      <c r="Y44" s="1" t="s">
        <v>505</v>
      </c>
      <c r="Z44" s="1" t="s">
        <v>506</v>
      </c>
      <c r="AB44" s="1" t="s">
        <v>53</v>
      </c>
      <c r="AC44" s="1" t="s">
        <v>54</v>
      </c>
      <c r="AE44" s="1" t="s">
        <v>55</v>
      </c>
      <c r="AF44" s="1" t="s">
        <v>145</v>
      </c>
      <c r="AI44" s="1" t="s">
        <v>490</v>
      </c>
      <c r="AJ44" s="1" t="s">
        <v>58</v>
      </c>
      <c r="AK44" s="1" t="s">
        <v>509</v>
      </c>
      <c r="AL44" s="1" t="s">
        <v>514</v>
      </c>
    </row>
    <row r="45" spans="1:38" x14ac:dyDescent="0.3">
      <c r="A45" s="1" t="str">
        <f>HYPERLINK("https://hsdes.intel.com/resource/14013185088","14013185088")</f>
        <v>14013185088</v>
      </c>
      <c r="B45" s="1" t="s">
        <v>515</v>
      </c>
      <c r="C45" s="1" t="s">
        <v>966</v>
      </c>
      <c r="E45" s="1" t="s">
        <v>103</v>
      </c>
      <c r="F45" s="1" t="s">
        <v>77</v>
      </c>
      <c r="G45" s="1" t="s">
        <v>37</v>
      </c>
      <c r="H45" s="1" t="s">
        <v>38</v>
      </c>
      <c r="I45" s="1" t="s">
        <v>39</v>
      </c>
      <c r="J45" s="1" t="s">
        <v>40</v>
      </c>
      <c r="K45" s="1">
        <v>20</v>
      </c>
      <c r="L45" s="1">
        <v>20</v>
      </c>
      <c r="M45" s="1" t="s">
        <v>516</v>
      </c>
      <c r="N45" s="1" t="s">
        <v>106</v>
      </c>
      <c r="O45" s="1" t="s">
        <v>517</v>
      </c>
      <c r="P45" s="1" t="s">
        <v>518</v>
      </c>
      <c r="Q45" s="1" t="s">
        <v>519</v>
      </c>
      <c r="R45" s="1" t="s">
        <v>516</v>
      </c>
      <c r="S45" s="1" t="s">
        <v>110</v>
      </c>
      <c r="T45" s="1" t="s">
        <v>295</v>
      </c>
      <c r="U45" s="1" t="s">
        <v>47</v>
      </c>
      <c r="V45" s="1" t="s">
        <v>520</v>
      </c>
      <c r="W45" s="1" t="s">
        <v>49</v>
      </c>
      <c r="X45" s="1" t="s">
        <v>152</v>
      </c>
      <c r="Y45" s="1" t="s">
        <v>308</v>
      </c>
      <c r="Z45" s="1" t="s">
        <v>521</v>
      </c>
      <c r="AB45" s="1" t="s">
        <v>53</v>
      </c>
      <c r="AC45" s="1" t="s">
        <v>54</v>
      </c>
      <c r="AE45" s="1" t="s">
        <v>80</v>
      </c>
      <c r="AF45" s="1" t="s">
        <v>145</v>
      </c>
      <c r="AI45" s="1" t="s">
        <v>490</v>
      </c>
      <c r="AJ45" s="1" t="s">
        <v>58</v>
      </c>
      <c r="AK45" s="1" t="s">
        <v>522</v>
      </c>
      <c r="AL45" s="1" t="s">
        <v>523</v>
      </c>
    </row>
    <row r="46" spans="1:38" x14ac:dyDescent="0.3">
      <c r="A46" s="1" t="str">
        <f>HYPERLINK("https://hsdes.intel.com/resource/14013185094","14013185094")</f>
        <v>14013185094</v>
      </c>
      <c r="B46" s="1" t="s">
        <v>524</v>
      </c>
      <c r="C46" s="1" t="s">
        <v>966</v>
      </c>
      <c r="E46" s="1" t="s">
        <v>103</v>
      </c>
      <c r="F46" s="1" t="s">
        <v>77</v>
      </c>
      <c r="G46" s="1" t="s">
        <v>37</v>
      </c>
      <c r="H46" s="1" t="s">
        <v>38</v>
      </c>
      <c r="I46" s="1" t="s">
        <v>39</v>
      </c>
      <c r="J46" s="1" t="s">
        <v>40</v>
      </c>
      <c r="K46" s="1">
        <v>20</v>
      </c>
      <c r="L46" s="1">
        <v>20</v>
      </c>
      <c r="M46" s="1" t="s">
        <v>525</v>
      </c>
      <c r="N46" s="1" t="s">
        <v>106</v>
      </c>
      <c r="O46" s="1" t="s">
        <v>517</v>
      </c>
      <c r="P46" s="1" t="s">
        <v>518</v>
      </c>
      <c r="Q46" s="1" t="s">
        <v>526</v>
      </c>
      <c r="R46" s="1" t="s">
        <v>525</v>
      </c>
      <c r="S46" s="1" t="s">
        <v>110</v>
      </c>
      <c r="T46" s="1" t="s">
        <v>295</v>
      </c>
      <c r="U46" s="1" t="s">
        <v>47</v>
      </c>
      <c r="V46" s="1" t="s">
        <v>527</v>
      </c>
      <c r="W46" s="1" t="s">
        <v>49</v>
      </c>
      <c r="X46" s="1" t="s">
        <v>152</v>
      </c>
      <c r="Y46" s="1" t="s">
        <v>308</v>
      </c>
      <c r="Z46" s="1" t="s">
        <v>309</v>
      </c>
      <c r="AB46" s="1" t="s">
        <v>53</v>
      </c>
      <c r="AC46" s="1" t="s">
        <v>54</v>
      </c>
      <c r="AE46" s="1" t="s">
        <v>80</v>
      </c>
      <c r="AF46" s="1" t="s">
        <v>145</v>
      </c>
      <c r="AI46" s="1" t="s">
        <v>490</v>
      </c>
      <c r="AJ46" s="1" t="s">
        <v>58</v>
      </c>
      <c r="AK46" s="1" t="s">
        <v>528</v>
      </c>
      <c r="AL46" s="1" t="s">
        <v>529</v>
      </c>
    </row>
    <row r="47" spans="1:38" x14ac:dyDescent="0.3">
      <c r="A47" s="1" t="str">
        <f>HYPERLINK("https://hsdes.intel.com/resource/14013185096","14013185096")</f>
        <v>14013185096</v>
      </c>
      <c r="B47" s="1" t="s">
        <v>530</v>
      </c>
      <c r="C47" s="1" t="s">
        <v>966</v>
      </c>
      <c r="E47" s="1" t="s">
        <v>103</v>
      </c>
      <c r="F47" s="1" t="s">
        <v>77</v>
      </c>
      <c r="G47" s="1" t="s">
        <v>37</v>
      </c>
      <c r="H47" s="1" t="s">
        <v>38</v>
      </c>
      <c r="I47" s="1" t="s">
        <v>39</v>
      </c>
      <c r="J47" s="1" t="s">
        <v>40</v>
      </c>
      <c r="K47" s="1">
        <v>25</v>
      </c>
      <c r="L47" s="1">
        <v>18</v>
      </c>
      <c r="M47" s="1" t="s">
        <v>531</v>
      </c>
      <c r="N47" s="1" t="s">
        <v>106</v>
      </c>
      <c r="O47" s="1" t="s">
        <v>532</v>
      </c>
      <c r="P47" s="1" t="s">
        <v>518</v>
      </c>
      <c r="Q47" s="1" t="s">
        <v>533</v>
      </c>
      <c r="R47" s="1" t="s">
        <v>531</v>
      </c>
      <c r="S47" s="1" t="s">
        <v>110</v>
      </c>
      <c r="T47" s="1" t="s">
        <v>295</v>
      </c>
      <c r="U47" s="1" t="s">
        <v>47</v>
      </c>
      <c r="V47" s="1" t="s">
        <v>534</v>
      </c>
      <c r="W47" s="1" t="s">
        <v>49</v>
      </c>
      <c r="X47" s="1" t="s">
        <v>152</v>
      </c>
      <c r="Y47" s="1" t="s">
        <v>308</v>
      </c>
      <c r="Z47" s="1" t="s">
        <v>439</v>
      </c>
      <c r="AB47" s="1" t="s">
        <v>53</v>
      </c>
      <c r="AC47" s="1" t="s">
        <v>54</v>
      </c>
      <c r="AE47" s="1" t="s">
        <v>80</v>
      </c>
      <c r="AF47" s="1" t="s">
        <v>145</v>
      </c>
      <c r="AI47" s="1" t="s">
        <v>490</v>
      </c>
      <c r="AJ47" s="1" t="s">
        <v>58</v>
      </c>
      <c r="AK47" s="1" t="s">
        <v>535</v>
      </c>
      <c r="AL47" s="1" t="s">
        <v>536</v>
      </c>
    </row>
    <row r="48" spans="1:38" x14ac:dyDescent="0.3">
      <c r="A48" s="1" t="str">
        <f>HYPERLINK("https://hsdes.intel.com/resource/14013185098","14013185098")</f>
        <v>14013185098</v>
      </c>
      <c r="B48" s="1" t="s">
        <v>537</v>
      </c>
      <c r="C48" s="1" t="s">
        <v>966</v>
      </c>
      <c r="E48" s="1" t="s">
        <v>103</v>
      </c>
      <c r="F48" s="1" t="s">
        <v>77</v>
      </c>
      <c r="G48" s="1" t="s">
        <v>37</v>
      </c>
      <c r="H48" s="1" t="s">
        <v>38</v>
      </c>
      <c r="I48" s="1" t="s">
        <v>39</v>
      </c>
      <c r="J48" s="1" t="s">
        <v>40</v>
      </c>
      <c r="K48" s="1">
        <v>25</v>
      </c>
      <c r="L48" s="1">
        <v>18</v>
      </c>
      <c r="M48" s="1" t="s">
        <v>538</v>
      </c>
      <c r="N48" s="1" t="s">
        <v>106</v>
      </c>
      <c r="O48" s="1" t="s">
        <v>539</v>
      </c>
      <c r="P48" s="1" t="s">
        <v>518</v>
      </c>
      <c r="Q48" s="1" t="s">
        <v>533</v>
      </c>
      <c r="R48" s="1" t="s">
        <v>538</v>
      </c>
      <c r="S48" s="1" t="s">
        <v>110</v>
      </c>
      <c r="U48" s="1" t="s">
        <v>47</v>
      </c>
      <c r="V48" s="1" t="s">
        <v>540</v>
      </c>
      <c r="W48" s="1" t="s">
        <v>49</v>
      </c>
      <c r="X48" s="1" t="s">
        <v>152</v>
      </c>
      <c r="Y48" s="1" t="s">
        <v>505</v>
      </c>
      <c r="Z48" s="1" t="s">
        <v>506</v>
      </c>
      <c r="AB48" s="1" t="s">
        <v>53</v>
      </c>
      <c r="AC48" s="1" t="s">
        <v>54</v>
      </c>
      <c r="AE48" s="1" t="s">
        <v>80</v>
      </c>
      <c r="AF48" s="1" t="s">
        <v>145</v>
      </c>
      <c r="AI48" s="1" t="s">
        <v>490</v>
      </c>
      <c r="AJ48" s="1" t="s">
        <v>58</v>
      </c>
      <c r="AK48" s="1" t="s">
        <v>541</v>
      </c>
      <c r="AL48" s="1" t="s">
        <v>542</v>
      </c>
    </row>
    <row r="49" spans="1:38" x14ac:dyDescent="0.3">
      <c r="A49" s="1" t="str">
        <f>HYPERLINK("https://hsdes.intel.com/resource/14013185100","14013185100")</f>
        <v>14013185100</v>
      </c>
      <c r="B49" s="1" t="s">
        <v>543</v>
      </c>
      <c r="C49" s="1" t="s">
        <v>966</v>
      </c>
      <c r="E49" s="1" t="s">
        <v>103</v>
      </c>
      <c r="F49" s="1" t="s">
        <v>77</v>
      </c>
      <c r="G49" s="1" t="s">
        <v>37</v>
      </c>
      <c r="H49" s="1" t="s">
        <v>38</v>
      </c>
      <c r="I49" s="1" t="s">
        <v>39</v>
      </c>
      <c r="J49" s="1" t="s">
        <v>40</v>
      </c>
      <c r="K49" s="1">
        <v>25</v>
      </c>
      <c r="L49" s="1">
        <v>18</v>
      </c>
      <c r="M49" s="1" t="s">
        <v>544</v>
      </c>
      <c r="N49" s="1" t="s">
        <v>106</v>
      </c>
      <c r="O49" s="1" t="s">
        <v>545</v>
      </c>
      <c r="P49" s="1" t="s">
        <v>518</v>
      </c>
      <c r="Q49" s="1" t="s">
        <v>519</v>
      </c>
      <c r="R49" s="1" t="s">
        <v>544</v>
      </c>
      <c r="S49" s="1" t="s">
        <v>110</v>
      </c>
      <c r="U49" s="1" t="s">
        <v>47</v>
      </c>
      <c r="V49" s="1" t="s">
        <v>546</v>
      </c>
      <c r="W49" s="1" t="s">
        <v>49</v>
      </c>
      <c r="X49" s="1" t="s">
        <v>152</v>
      </c>
      <c r="Y49" s="1" t="s">
        <v>505</v>
      </c>
      <c r="Z49" s="1" t="s">
        <v>547</v>
      </c>
      <c r="AB49" s="1" t="s">
        <v>53</v>
      </c>
      <c r="AC49" s="1" t="s">
        <v>54</v>
      </c>
      <c r="AE49" s="1" t="s">
        <v>80</v>
      </c>
      <c r="AF49" s="1" t="s">
        <v>145</v>
      </c>
      <c r="AI49" s="1" t="s">
        <v>490</v>
      </c>
      <c r="AJ49" s="1" t="s">
        <v>58</v>
      </c>
      <c r="AK49" s="1" t="s">
        <v>548</v>
      </c>
      <c r="AL49" s="1" t="s">
        <v>549</v>
      </c>
    </row>
    <row r="50" spans="1:38" x14ac:dyDescent="0.3">
      <c r="A50" s="1" t="str">
        <f>HYPERLINK("https://hsdes.intel.com/resource/14013185197","14013185197")</f>
        <v>14013185197</v>
      </c>
      <c r="B50" s="1" t="s">
        <v>550</v>
      </c>
      <c r="C50" s="1" t="s">
        <v>966</v>
      </c>
      <c r="E50" s="1" t="s">
        <v>103</v>
      </c>
      <c r="F50" s="1" t="s">
        <v>77</v>
      </c>
      <c r="G50" s="1" t="s">
        <v>37</v>
      </c>
      <c r="H50" s="1" t="s">
        <v>38</v>
      </c>
      <c r="I50" s="1" t="s">
        <v>39</v>
      </c>
      <c r="J50" s="1" t="s">
        <v>463</v>
      </c>
      <c r="K50" s="1">
        <v>30</v>
      </c>
      <c r="L50" s="1">
        <v>20</v>
      </c>
      <c r="M50" s="1" t="s">
        <v>551</v>
      </c>
      <c r="N50" s="1" t="s">
        <v>106</v>
      </c>
      <c r="O50" s="1" t="s">
        <v>552</v>
      </c>
      <c r="P50" s="1" t="s">
        <v>553</v>
      </c>
      <c r="Q50" s="1" t="s">
        <v>526</v>
      </c>
      <c r="R50" s="1" t="s">
        <v>551</v>
      </c>
      <c r="S50" s="1" t="s">
        <v>110</v>
      </c>
      <c r="T50" s="1" t="s">
        <v>295</v>
      </c>
      <c r="U50" s="1" t="s">
        <v>47</v>
      </c>
      <c r="V50" s="1" t="s">
        <v>554</v>
      </c>
      <c r="W50" s="1" t="s">
        <v>49</v>
      </c>
      <c r="X50" s="1" t="s">
        <v>152</v>
      </c>
      <c r="Y50" s="1" t="s">
        <v>308</v>
      </c>
      <c r="Z50" s="1" t="s">
        <v>521</v>
      </c>
      <c r="AB50" s="1" t="s">
        <v>53</v>
      </c>
      <c r="AC50" s="1" t="s">
        <v>54</v>
      </c>
      <c r="AE50" s="1" t="s">
        <v>80</v>
      </c>
      <c r="AF50" s="1" t="s">
        <v>145</v>
      </c>
      <c r="AI50" s="1" t="s">
        <v>490</v>
      </c>
      <c r="AJ50" s="1" t="s">
        <v>58</v>
      </c>
      <c r="AK50" s="1" t="s">
        <v>555</v>
      </c>
      <c r="AL50" s="1" t="s">
        <v>556</v>
      </c>
    </row>
    <row r="51" spans="1:38" x14ac:dyDescent="0.3">
      <c r="A51" s="1" t="str">
        <f>HYPERLINK("https://hsdes.intel.com/resource/14013185495","14013185495")</f>
        <v>14013185495</v>
      </c>
      <c r="B51" s="1" t="s">
        <v>557</v>
      </c>
      <c r="C51" s="1" t="s">
        <v>966</v>
      </c>
      <c r="E51" s="1" t="s">
        <v>103</v>
      </c>
      <c r="F51" s="1" t="s">
        <v>117</v>
      </c>
      <c r="G51" s="1" t="s">
        <v>37</v>
      </c>
      <c r="H51" s="1" t="s">
        <v>38</v>
      </c>
      <c r="I51" s="1" t="s">
        <v>39</v>
      </c>
      <c r="J51" s="1" t="s">
        <v>558</v>
      </c>
      <c r="K51" s="1">
        <v>30</v>
      </c>
      <c r="L51" s="1">
        <v>10</v>
      </c>
      <c r="M51" s="1" t="s">
        <v>559</v>
      </c>
      <c r="N51" s="1" t="s">
        <v>106</v>
      </c>
      <c r="O51" s="1" t="s">
        <v>560</v>
      </c>
      <c r="P51" s="1" t="s">
        <v>561</v>
      </c>
      <c r="Q51" s="1" t="s">
        <v>562</v>
      </c>
      <c r="R51" s="1" t="s">
        <v>559</v>
      </c>
      <c r="S51" s="1" t="s">
        <v>110</v>
      </c>
      <c r="T51" s="1" t="s">
        <v>295</v>
      </c>
      <c r="U51" s="1" t="s">
        <v>203</v>
      </c>
      <c r="V51" s="1" t="s">
        <v>563</v>
      </c>
      <c r="W51" s="1" t="s">
        <v>49</v>
      </c>
      <c r="X51" s="1" t="s">
        <v>78</v>
      </c>
      <c r="Y51" s="1" t="s">
        <v>564</v>
      </c>
      <c r="Z51" s="1" t="s">
        <v>565</v>
      </c>
      <c r="AB51" s="1" t="s">
        <v>53</v>
      </c>
      <c r="AC51" s="1" t="s">
        <v>54</v>
      </c>
      <c r="AE51" s="1" t="s">
        <v>55</v>
      </c>
      <c r="AF51" s="1" t="s">
        <v>56</v>
      </c>
      <c r="AI51" s="1" t="s">
        <v>57</v>
      </c>
      <c r="AJ51" s="1" t="s">
        <v>150</v>
      </c>
      <c r="AK51" s="1" t="s">
        <v>566</v>
      </c>
      <c r="AL51" s="1" t="s">
        <v>567</v>
      </c>
    </row>
    <row r="52" spans="1:38" x14ac:dyDescent="0.3">
      <c r="A52" s="1" t="str">
        <f>HYPERLINK("https://hsdes.intel.com/resource/14013185512","14013185512")</f>
        <v>14013185512</v>
      </c>
      <c r="B52" s="1" t="s">
        <v>568</v>
      </c>
      <c r="C52" s="1" t="s">
        <v>966</v>
      </c>
      <c r="E52" s="1" t="s">
        <v>103</v>
      </c>
      <c r="F52" s="1" t="s">
        <v>77</v>
      </c>
      <c r="G52" s="1" t="s">
        <v>37</v>
      </c>
      <c r="H52" s="1" t="s">
        <v>38</v>
      </c>
      <c r="I52" s="1" t="s">
        <v>39</v>
      </c>
      <c r="J52" s="1" t="s">
        <v>463</v>
      </c>
      <c r="K52" s="1">
        <v>25</v>
      </c>
      <c r="L52" s="1">
        <v>10</v>
      </c>
      <c r="M52" s="1" t="s">
        <v>569</v>
      </c>
      <c r="N52" s="1" t="s">
        <v>106</v>
      </c>
      <c r="O52" s="1" t="s">
        <v>570</v>
      </c>
      <c r="P52" s="1" t="s">
        <v>571</v>
      </c>
      <c r="Q52" s="1" t="s">
        <v>572</v>
      </c>
      <c r="R52" s="1" t="s">
        <v>569</v>
      </c>
      <c r="S52" s="1" t="s">
        <v>110</v>
      </c>
      <c r="T52" s="1" t="s">
        <v>295</v>
      </c>
      <c r="U52" s="1" t="s">
        <v>47</v>
      </c>
      <c r="V52" s="1" t="s">
        <v>573</v>
      </c>
      <c r="W52" s="1" t="s">
        <v>49</v>
      </c>
      <c r="X52" s="1" t="s">
        <v>152</v>
      </c>
      <c r="Y52" s="1" t="s">
        <v>308</v>
      </c>
      <c r="Z52" s="1" t="s">
        <v>521</v>
      </c>
      <c r="AB52" s="1" t="s">
        <v>53</v>
      </c>
      <c r="AC52" s="1" t="s">
        <v>54</v>
      </c>
      <c r="AE52" s="1" t="s">
        <v>55</v>
      </c>
      <c r="AF52" s="1" t="s">
        <v>145</v>
      </c>
      <c r="AI52" s="1" t="s">
        <v>490</v>
      </c>
      <c r="AJ52" s="1" t="s">
        <v>150</v>
      </c>
      <c r="AK52" s="1" t="s">
        <v>574</v>
      </c>
      <c r="AL52" s="1" t="s">
        <v>575</v>
      </c>
    </row>
    <row r="53" spans="1:38" x14ac:dyDescent="0.3">
      <c r="A53" s="1" t="str">
        <f>HYPERLINK("https://hsdes.intel.com/resource/14013185659","14013185659")</f>
        <v>14013185659</v>
      </c>
      <c r="B53" s="1" t="s">
        <v>576</v>
      </c>
      <c r="C53" s="1" t="s">
        <v>966</v>
      </c>
      <c r="E53" s="1" t="s">
        <v>47</v>
      </c>
      <c r="F53" s="1" t="s">
        <v>117</v>
      </c>
      <c r="G53" s="1" t="s">
        <v>37</v>
      </c>
      <c r="H53" s="1" t="s">
        <v>38</v>
      </c>
      <c r="I53" s="1" t="s">
        <v>39</v>
      </c>
      <c r="J53" s="1" t="s">
        <v>366</v>
      </c>
      <c r="K53" s="1">
        <v>12</v>
      </c>
      <c r="L53" s="1">
        <v>10</v>
      </c>
      <c r="M53" s="1" t="s">
        <v>577</v>
      </c>
      <c r="N53" s="1" t="s">
        <v>199</v>
      </c>
      <c r="O53" s="1" t="s">
        <v>578</v>
      </c>
      <c r="P53" s="1" t="s">
        <v>201</v>
      </c>
      <c r="Q53" s="1" t="s">
        <v>579</v>
      </c>
      <c r="R53" s="1" t="s">
        <v>577</v>
      </c>
      <c r="S53" s="1" t="s">
        <v>46</v>
      </c>
      <c r="U53" s="1" t="s">
        <v>203</v>
      </c>
      <c r="V53" s="1" t="s">
        <v>580</v>
      </c>
      <c r="W53" s="1" t="s">
        <v>49</v>
      </c>
      <c r="X53" s="1" t="s">
        <v>50</v>
      </c>
      <c r="Y53" s="1" t="s">
        <v>581</v>
      </c>
      <c r="Z53" s="1" t="s">
        <v>582</v>
      </c>
      <c r="AB53" s="1" t="s">
        <v>53</v>
      </c>
      <c r="AC53" s="1" t="s">
        <v>79</v>
      </c>
      <c r="AE53" s="1" t="s">
        <v>55</v>
      </c>
      <c r="AF53" s="1" t="s">
        <v>56</v>
      </c>
      <c r="AI53" s="1" t="s">
        <v>57</v>
      </c>
      <c r="AJ53" s="1" t="s">
        <v>58</v>
      </c>
      <c r="AK53" s="1" t="s">
        <v>583</v>
      </c>
      <c r="AL53" s="1" t="s">
        <v>584</v>
      </c>
    </row>
    <row r="54" spans="1:38" x14ac:dyDescent="0.3">
      <c r="A54" s="1" t="str">
        <f>HYPERLINK("https://hsdes.intel.com/resource/14013185672","14013185672")</f>
        <v>14013185672</v>
      </c>
      <c r="B54" s="1" t="s">
        <v>585</v>
      </c>
      <c r="C54" s="1" t="s">
        <v>966</v>
      </c>
      <c r="E54" s="1" t="s">
        <v>47</v>
      </c>
      <c r="F54" s="1" t="s">
        <v>117</v>
      </c>
      <c r="G54" s="1" t="s">
        <v>37</v>
      </c>
      <c r="H54" s="1" t="s">
        <v>38</v>
      </c>
      <c r="I54" s="1" t="s">
        <v>39</v>
      </c>
      <c r="J54" s="1" t="s">
        <v>366</v>
      </c>
      <c r="K54" s="1">
        <v>12</v>
      </c>
      <c r="L54" s="1">
        <v>10</v>
      </c>
      <c r="M54" s="1" t="s">
        <v>586</v>
      </c>
      <c r="N54" s="1" t="s">
        <v>199</v>
      </c>
      <c r="O54" s="1" t="s">
        <v>587</v>
      </c>
      <c r="P54" s="1" t="s">
        <v>201</v>
      </c>
      <c r="Q54" s="1" t="s">
        <v>579</v>
      </c>
      <c r="R54" s="1" t="s">
        <v>586</v>
      </c>
      <c r="S54" s="1" t="s">
        <v>46</v>
      </c>
      <c r="U54" s="1" t="s">
        <v>203</v>
      </c>
      <c r="V54" s="1" t="s">
        <v>588</v>
      </c>
      <c r="W54" s="1" t="s">
        <v>49</v>
      </c>
      <c r="X54" s="1" t="s">
        <v>50</v>
      </c>
      <c r="Y54" s="1" t="s">
        <v>581</v>
      </c>
      <c r="Z54" s="1" t="s">
        <v>582</v>
      </c>
      <c r="AB54" s="1" t="s">
        <v>53</v>
      </c>
      <c r="AC54" s="1" t="s">
        <v>79</v>
      </c>
      <c r="AE54" s="1" t="s">
        <v>55</v>
      </c>
      <c r="AF54" s="1" t="s">
        <v>56</v>
      </c>
      <c r="AI54" s="1" t="s">
        <v>57</v>
      </c>
      <c r="AJ54" s="1" t="s">
        <v>58</v>
      </c>
      <c r="AK54" s="1" t="s">
        <v>589</v>
      </c>
      <c r="AL54" s="1" t="s">
        <v>590</v>
      </c>
    </row>
    <row r="55" spans="1:38" x14ac:dyDescent="0.3">
      <c r="A55" s="1" t="str">
        <f>HYPERLINK("https://hsdes.intel.com/resource/14013185716","14013185716")</f>
        <v>14013185716</v>
      </c>
      <c r="B55" s="1" t="s">
        <v>591</v>
      </c>
      <c r="C55" s="1" t="s">
        <v>966</v>
      </c>
      <c r="E55" s="1" t="s">
        <v>35</v>
      </c>
      <c r="F55" s="1" t="s">
        <v>77</v>
      </c>
      <c r="G55" s="1" t="s">
        <v>37</v>
      </c>
      <c r="H55" s="1" t="s">
        <v>38</v>
      </c>
      <c r="I55" s="1" t="s">
        <v>39</v>
      </c>
      <c r="J55" s="1" t="s">
        <v>151</v>
      </c>
      <c r="K55" s="1">
        <v>9</v>
      </c>
      <c r="L55" s="1">
        <v>9</v>
      </c>
      <c r="M55" s="1" t="s">
        <v>592</v>
      </c>
      <c r="N55" s="1" t="s">
        <v>42</v>
      </c>
      <c r="O55" s="1" t="s">
        <v>593</v>
      </c>
      <c r="P55" s="1" t="s">
        <v>44</v>
      </c>
      <c r="Q55" s="1" t="s">
        <v>594</v>
      </c>
      <c r="R55" s="1" t="s">
        <v>592</v>
      </c>
      <c r="S55" s="1" t="s">
        <v>46</v>
      </c>
      <c r="U55" s="1" t="s">
        <v>47</v>
      </c>
      <c r="V55" s="1" t="s">
        <v>595</v>
      </c>
      <c r="W55" s="1" t="s">
        <v>49</v>
      </c>
      <c r="X55" s="1" t="s">
        <v>78</v>
      </c>
      <c r="Y55" s="1" t="s">
        <v>596</v>
      </c>
      <c r="Z55" s="1" t="s">
        <v>597</v>
      </c>
      <c r="AB55" s="1" t="s">
        <v>53</v>
      </c>
      <c r="AC55" s="1" t="s">
        <v>79</v>
      </c>
      <c r="AE55" s="1" t="s">
        <v>55</v>
      </c>
      <c r="AF55" s="1" t="s">
        <v>56</v>
      </c>
      <c r="AI55" s="1" t="s">
        <v>57</v>
      </c>
      <c r="AJ55" s="1" t="s">
        <v>58</v>
      </c>
      <c r="AK55" s="1" t="s">
        <v>598</v>
      </c>
      <c r="AL55" s="1" t="s">
        <v>599</v>
      </c>
    </row>
    <row r="56" spans="1:38" x14ac:dyDescent="0.3">
      <c r="A56" s="1" t="str">
        <f>HYPERLINK("https://hsdes.intel.com/resource/14013185984","14013185984")</f>
        <v>14013185984</v>
      </c>
      <c r="B56" s="1" t="s">
        <v>600</v>
      </c>
      <c r="C56" s="1" t="s">
        <v>966</v>
      </c>
      <c r="E56" s="1" t="s">
        <v>103</v>
      </c>
      <c r="F56" s="1" t="s">
        <v>117</v>
      </c>
      <c r="G56" s="1" t="s">
        <v>37</v>
      </c>
      <c r="H56" s="1" t="s">
        <v>38</v>
      </c>
      <c r="I56" s="1" t="s">
        <v>39</v>
      </c>
      <c r="J56" s="1" t="s">
        <v>601</v>
      </c>
      <c r="K56" s="1">
        <v>30</v>
      </c>
      <c r="L56" s="1">
        <v>30</v>
      </c>
      <c r="M56" s="1" t="s">
        <v>602</v>
      </c>
      <c r="N56" s="1" t="s">
        <v>106</v>
      </c>
      <c r="O56" s="1" t="s">
        <v>603</v>
      </c>
      <c r="P56" s="1" t="s">
        <v>604</v>
      </c>
      <c r="Q56" s="1" t="s">
        <v>605</v>
      </c>
      <c r="R56" s="1" t="s">
        <v>602</v>
      </c>
      <c r="S56" s="1" t="s">
        <v>110</v>
      </c>
      <c r="T56" s="1" t="s">
        <v>295</v>
      </c>
      <c r="U56" s="1" t="s">
        <v>47</v>
      </c>
      <c r="V56" s="1" t="s">
        <v>606</v>
      </c>
      <c r="W56" s="1" t="s">
        <v>460</v>
      </c>
      <c r="X56" s="1" t="s">
        <v>120</v>
      </c>
      <c r="Y56" s="1" t="s">
        <v>607</v>
      </c>
      <c r="Z56" s="1" t="s">
        <v>608</v>
      </c>
      <c r="AB56" s="1" t="s">
        <v>53</v>
      </c>
      <c r="AC56" s="1" t="s">
        <v>461</v>
      </c>
      <c r="AE56" s="1" t="s">
        <v>81</v>
      </c>
      <c r="AF56" s="1" t="s">
        <v>145</v>
      </c>
      <c r="AI56" s="1" t="s">
        <v>57</v>
      </c>
      <c r="AJ56" s="1" t="s">
        <v>58</v>
      </c>
      <c r="AK56" s="1" t="s">
        <v>609</v>
      </c>
      <c r="AL56" s="1" t="s">
        <v>610</v>
      </c>
    </row>
    <row r="57" spans="1:38" x14ac:dyDescent="0.3">
      <c r="A57" s="1" t="str">
        <f>HYPERLINK("https://hsdes.intel.com/resource/14013186099","14013186099")</f>
        <v>14013186099</v>
      </c>
      <c r="B57" s="1" t="s">
        <v>611</v>
      </c>
      <c r="C57" s="1" t="s">
        <v>966</v>
      </c>
      <c r="E57" s="1" t="s">
        <v>83</v>
      </c>
      <c r="F57" s="1" t="s">
        <v>117</v>
      </c>
      <c r="G57" s="1" t="s">
        <v>37</v>
      </c>
      <c r="H57" s="1" t="s">
        <v>38</v>
      </c>
      <c r="I57" s="1" t="s">
        <v>39</v>
      </c>
      <c r="J57" s="1" t="s">
        <v>84</v>
      </c>
      <c r="K57" s="1">
        <v>25</v>
      </c>
      <c r="L57" s="1">
        <v>20</v>
      </c>
      <c r="M57" s="1" t="s">
        <v>612</v>
      </c>
      <c r="N57" s="1" t="s">
        <v>86</v>
      </c>
      <c r="O57" s="1" t="s">
        <v>613</v>
      </c>
      <c r="P57" s="1" t="s">
        <v>614</v>
      </c>
      <c r="Q57" s="1" t="s">
        <v>615</v>
      </c>
      <c r="R57" s="1" t="s">
        <v>612</v>
      </c>
      <c r="S57" s="1" t="s">
        <v>90</v>
      </c>
      <c r="U57" s="1" t="s">
        <v>83</v>
      </c>
      <c r="V57" s="1" t="s">
        <v>616</v>
      </c>
      <c r="W57" s="1" t="s">
        <v>460</v>
      </c>
      <c r="X57" s="1" t="s">
        <v>50</v>
      </c>
      <c r="Y57" s="1" t="s">
        <v>617</v>
      </c>
      <c r="Z57" s="1" t="s">
        <v>618</v>
      </c>
      <c r="AB57" s="1" t="s">
        <v>53</v>
      </c>
      <c r="AC57" s="1" t="s">
        <v>94</v>
      </c>
      <c r="AE57" s="1" t="s">
        <v>80</v>
      </c>
      <c r="AF57" s="1" t="s">
        <v>56</v>
      </c>
      <c r="AI57" s="1" t="s">
        <v>57</v>
      </c>
      <c r="AJ57" s="1" t="s">
        <v>150</v>
      </c>
      <c r="AK57" s="1" t="s">
        <v>619</v>
      </c>
      <c r="AL57" s="1" t="s">
        <v>620</v>
      </c>
    </row>
    <row r="58" spans="1:38" x14ac:dyDescent="0.3">
      <c r="A58" s="1" t="str">
        <f>HYPERLINK("https://hsdes.intel.com/resource/14013186298","14013186298")</f>
        <v>14013186298</v>
      </c>
      <c r="B58" s="1" t="s">
        <v>624</v>
      </c>
      <c r="C58" s="1" t="s">
        <v>966</v>
      </c>
      <c r="E58" s="1" t="s">
        <v>47</v>
      </c>
      <c r="F58" s="1" t="s">
        <v>117</v>
      </c>
      <c r="G58" s="1" t="s">
        <v>37</v>
      </c>
      <c r="H58" s="1" t="s">
        <v>38</v>
      </c>
      <c r="I58" s="1" t="s">
        <v>39</v>
      </c>
      <c r="J58" s="1" t="s">
        <v>625</v>
      </c>
      <c r="K58" s="1">
        <v>8</v>
      </c>
      <c r="L58" s="1">
        <v>6</v>
      </c>
      <c r="M58" s="1" t="s">
        <v>626</v>
      </c>
      <c r="N58" s="1" t="s">
        <v>199</v>
      </c>
      <c r="O58" s="1" t="s">
        <v>627</v>
      </c>
      <c r="P58" s="1" t="s">
        <v>435</v>
      </c>
      <c r="Q58" s="1" t="s">
        <v>628</v>
      </c>
      <c r="R58" s="1" t="s">
        <v>626</v>
      </c>
      <c r="S58" s="1" t="s">
        <v>110</v>
      </c>
      <c r="U58" s="1" t="s">
        <v>203</v>
      </c>
      <c r="V58" s="1" t="s">
        <v>629</v>
      </c>
      <c r="W58" s="1" t="s">
        <v>460</v>
      </c>
      <c r="X58" s="1" t="s">
        <v>152</v>
      </c>
      <c r="Y58" s="1" t="s">
        <v>607</v>
      </c>
      <c r="Z58" s="1" t="s">
        <v>608</v>
      </c>
      <c r="AB58" s="1" t="s">
        <v>53</v>
      </c>
      <c r="AC58" s="1" t="s">
        <v>94</v>
      </c>
      <c r="AE58" s="1" t="s">
        <v>55</v>
      </c>
      <c r="AF58" s="1" t="s">
        <v>56</v>
      </c>
      <c r="AI58" s="1" t="s">
        <v>57</v>
      </c>
      <c r="AJ58" s="1" t="s">
        <v>58</v>
      </c>
      <c r="AK58" s="1" t="s">
        <v>630</v>
      </c>
      <c r="AL58" s="1" t="s">
        <v>631</v>
      </c>
    </row>
    <row r="59" spans="1:38" x14ac:dyDescent="0.3">
      <c r="A59" s="1" t="str">
        <f>HYPERLINK("https://hsdes.intel.com/resource/14013186300","14013186300")</f>
        <v>14013186300</v>
      </c>
      <c r="B59" s="1" t="s">
        <v>632</v>
      </c>
      <c r="C59" s="1" t="s">
        <v>966</v>
      </c>
      <c r="E59" s="1" t="s">
        <v>62</v>
      </c>
      <c r="F59" s="1" t="s">
        <v>117</v>
      </c>
      <c r="G59" s="1" t="s">
        <v>37</v>
      </c>
      <c r="H59" s="1" t="s">
        <v>38</v>
      </c>
      <c r="I59" s="1" t="s">
        <v>39</v>
      </c>
      <c r="J59" s="1" t="s">
        <v>64</v>
      </c>
      <c r="K59" s="1">
        <v>10</v>
      </c>
      <c r="L59" s="1">
        <v>7</v>
      </c>
      <c r="M59" s="1" t="s">
        <v>633</v>
      </c>
      <c r="N59" s="1" t="s">
        <v>66</v>
      </c>
      <c r="O59" s="1" t="s">
        <v>634</v>
      </c>
      <c r="P59" s="1" t="s">
        <v>635</v>
      </c>
      <c r="Q59" s="1" t="s">
        <v>636</v>
      </c>
      <c r="R59" s="1" t="s">
        <v>633</v>
      </c>
      <c r="S59" s="1" t="s">
        <v>46</v>
      </c>
      <c r="T59" s="1" t="s">
        <v>70</v>
      </c>
      <c r="U59" s="1" t="s">
        <v>71</v>
      </c>
      <c r="V59" s="1" t="s">
        <v>637</v>
      </c>
      <c r="W59" s="1" t="s">
        <v>460</v>
      </c>
      <c r="X59" s="1" t="s">
        <v>152</v>
      </c>
      <c r="Y59" s="1" t="s">
        <v>638</v>
      </c>
      <c r="Z59" s="1" t="s">
        <v>639</v>
      </c>
      <c r="AB59" s="1" t="s">
        <v>53</v>
      </c>
      <c r="AC59" s="1" t="s">
        <v>94</v>
      </c>
      <c r="AE59" s="1" t="s">
        <v>55</v>
      </c>
      <c r="AF59" s="1" t="s">
        <v>145</v>
      </c>
      <c r="AI59" s="1" t="s">
        <v>57</v>
      </c>
      <c r="AJ59" s="1" t="s">
        <v>58</v>
      </c>
      <c r="AK59" s="1" t="s">
        <v>640</v>
      </c>
      <c r="AL59" s="1" t="s">
        <v>641</v>
      </c>
    </row>
    <row r="60" spans="1:38" x14ac:dyDescent="0.3">
      <c r="A60" s="1" t="str">
        <f>HYPERLINK("https://hsdes.intel.com/resource/14013186411","14013186411")</f>
        <v>14013186411</v>
      </c>
      <c r="B60" s="1" t="s">
        <v>642</v>
      </c>
      <c r="C60" s="1" t="s">
        <v>966</v>
      </c>
      <c r="E60" s="1" t="s">
        <v>83</v>
      </c>
      <c r="F60" s="1" t="s">
        <v>77</v>
      </c>
      <c r="G60" s="1" t="s">
        <v>37</v>
      </c>
      <c r="H60" s="1" t="s">
        <v>38</v>
      </c>
      <c r="I60" s="1" t="s">
        <v>39</v>
      </c>
      <c r="J60" s="1" t="s">
        <v>84</v>
      </c>
      <c r="K60" s="1">
        <v>7</v>
      </c>
      <c r="L60" s="1">
        <v>5</v>
      </c>
      <c r="M60" s="1" t="s">
        <v>643</v>
      </c>
      <c r="N60" s="1" t="s">
        <v>86</v>
      </c>
      <c r="O60" s="1" t="s">
        <v>644</v>
      </c>
      <c r="P60" s="1" t="s">
        <v>645</v>
      </c>
      <c r="Q60" s="1">
        <v>1304564002</v>
      </c>
      <c r="R60" s="1" t="s">
        <v>643</v>
      </c>
      <c r="S60" s="1" t="s">
        <v>90</v>
      </c>
      <c r="U60" s="1" t="s">
        <v>83</v>
      </c>
      <c r="V60" s="1" t="s">
        <v>646</v>
      </c>
      <c r="W60" s="1" t="s">
        <v>460</v>
      </c>
      <c r="X60" s="1" t="s">
        <v>120</v>
      </c>
      <c r="Y60" s="1" t="s">
        <v>647</v>
      </c>
      <c r="Z60" s="1" t="s">
        <v>618</v>
      </c>
      <c r="AB60" s="1" t="s">
        <v>53</v>
      </c>
      <c r="AC60" s="1" t="s">
        <v>94</v>
      </c>
      <c r="AE60" s="1" t="s">
        <v>55</v>
      </c>
      <c r="AF60" s="1" t="s">
        <v>56</v>
      </c>
      <c r="AI60" s="1" t="s">
        <v>57</v>
      </c>
      <c r="AJ60" s="1" t="s">
        <v>648</v>
      </c>
      <c r="AK60" s="1" t="s">
        <v>649</v>
      </c>
      <c r="AL60" s="1" t="s">
        <v>650</v>
      </c>
    </row>
    <row r="61" spans="1:38" x14ac:dyDescent="0.3">
      <c r="A61" s="1" t="str">
        <f>HYPERLINK("https://hsdes.intel.com/resource/14013186468","14013186468")</f>
        <v>14013186468</v>
      </c>
      <c r="B61" s="1" t="s">
        <v>651</v>
      </c>
      <c r="C61" s="1" t="s">
        <v>966</v>
      </c>
      <c r="E61" s="1" t="s">
        <v>47</v>
      </c>
      <c r="F61" s="1" t="s">
        <v>117</v>
      </c>
      <c r="G61" s="1" t="s">
        <v>37</v>
      </c>
      <c r="H61" s="1" t="s">
        <v>38</v>
      </c>
      <c r="I61" s="1" t="s">
        <v>39</v>
      </c>
      <c r="J61" s="1" t="s">
        <v>621</v>
      </c>
      <c r="K61" s="1">
        <v>40</v>
      </c>
      <c r="L61" s="1">
        <v>30</v>
      </c>
      <c r="M61" s="1" t="s">
        <v>652</v>
      </c>
      <c r="N61" s="1" t="s">
        <v>148</v>
      </c>
      <c r="O61" s="1" t="s">
        <v>653</v>
      </c>
      <c r="P61" s="1" t="s">
        <v>195</v>
      </c>
      <c r="Q61" s="1" t="s">
        <v>654</v>
      </c>
      <c r="R61" s="1" t="s">
        <v>652</v>
      </c>
      <c r="S61" s="1" t="s">
        <v>46</v>
      </c>
      <c r="U61" s="1" t="s">
        <v>47</v>
      </c>
      <c r="V61" s="1" t="s">
        <v>655</v>
      </c>
      <c r="W61" s="1" t="s">
        <v>460</v>
      </c>
      <c r="X61" s="1" t="s">
        <v>78</v>
      </c>
      <c r="Y61" s="1" t="s">
        <v>622</v>
      </c>
      <c r="Z61" s="1" t="s">
        <v>623</v>
      </c>
      <c r="AB61" s="1" t="s">
        <v>53</v>
      </c>
      <c r="AC61" s="1" t="s">
        <v>94</v>
      </c>
      <c r="AE61" s="1" t="s">
        <v>81</v>
      </c>
      <c r="AF61" s="1" t="s">
        <v>56</v>
      </c>
      <c r="AI61" s="1" t="s">
        <v>57</v>
      </c>
      <c r="AJ61" s="1" t="s">
        <v>58</v>
      </c>
      <c r="AK61" s="1" t="s">
        <v>656</v>
      </c>
      <c r="AL61" s="1" t="s">
        <v>657</v>
      </c>
    </row>
    <row r="62" spans="1:38" x14ac:dyDescent="0.3">
      <c r="A62" s="1" t="str">
        <f>HYPERLINK("https://hsdes.intel.com/resource/14013186494","14013186494")</f>
        <v>14013186494</v>
      </c>
      <c r="B62" s="1" t="s">
        <v>658</v>
      </c>
      <c r="C62" s="1" t="s">
        <v>966</v>
      </c>
      <c r="E62" s="1" t="s">
        <v>62</v>
      </c>
      <c r="F62" s="1" t="s">
        <v>117</v>
      </c>
      <c r="G62" s="1" t="s">
        <v>37</v>
      </c>
      <c r="H62" s="1" t="s">
        <v>38</v>
      </c>
      <c r="I62" s="1" t="s">
        <v>39</v>
      </c>
      <c r="J62" s="1" t="s">
        <v>64</v>
      </c>
      <c r="K62" s="1">
        <v>10</v>
      </c>
      <c r="L62" s="1">
        <v>8</v>
      </c>
      <c r="M62" s="1" t="s">
        <v>659</v>
      </c>
      <c r="N62" s="1" t="s">
        <v>66</v>
      </c>
      <c r="O62" s="1" t="s">
        <v>660</v>
      </c>
      <c r="P62" s="1" t="s">
        <v>661</v>
      </c>
      <c r="Q62" s="1" t="s">
        <v>662</v>
      </c>
      <c r="R62" s="1" t="s">
        <v>659</v>
      </c>
      <c r="S62" s="1" t="s">
        <v>46</v>
      </c>
      <c r="T62" s="1" t="s">
        <v>70</v>
      </c>
      <c r="U62" s="1" t="s">
        <v>71</v>
      </c>
      <c r="V62" s="1" t="s">
        <v>663</v>
      </c>
      <c r="W62" s="1" t="s">
        <v>460</v>
      </c>
      <c r="X62" s="1" t="s">
        <v>78</v>
      </c>
      <c r="Y62" s="1" t="s">
        <v>622</v>
      </c>
      <c r="Z62" s="1" t="s">
        <v>623</v>
      </c>
      <c r="AB62" s="1" t="s">
        <v>53</v>
      </c>
      <c r="AC62" s="1" t="s">
        <v>94</v>
      </c>
      <c r="AE62" s="1" t="s">
        <v>55</v>
      </c>
      <c r="AF62" s="1" t="s">
        <v>145</v>
      </c>
      <c r="AI62" s="1" t="s">
        <v>57</v>
      </c>
      <c r="AJ62" s="1" t="s">
        <v>58</v>
      </c>
      <c r="AK62" s="1" t="s">
        <v>664</v>
      </c>
      <c r="AL62" s="1" t="s">
        <v>665</v>
      </c>
    </row>
    <row r="63" spans="1:38" x14ac:dyDescent="0.3">
      <c r="A63" s="1" t="str">
        <f>HYPERLINK("https://hsdes.intel.com/resource/14013186502","14013186502")</f>
        <v>14013186502</v>
      </c>
      <c r="B63" s="1" t="s">
        <v>666</v>
      </c>
      <c r="C63" s="1" t="s">
        <v>966</v>
      </c>
      <c r="E63" s="1" t="s">
        <v>83</v>
      </c>
      <c r="F63" s="1" t="s">
        <v>117</v>
      </c>
      <c r="G63" s="1" t="s">
        <v>37</v>
      </c>
      <c r="H63" s="1" t="s">
        <v>38</v>
      </c>
      <c r="I63" s="1" t="s">
        <v>39</v>
      </c>
      <c r="J63" s="1" t="s">
        <v>667</v>
      </c>
      <c r="K63" s="1">
        <v>7</v>
      </c>
      <c r="L63" s="1">
        <v>5</v>
      </c>
      <c r="M63" s="1" t="s">
        <v>668</v>
      </c>
      <c r="N63" s="1" t="s">
        <v>86</v>
      </c>
      <c r="O63" s="1" t="s">
        <v>669</v>
      </c>
      <c r="P63" s="1" t="s">
        <v>670</v>
      </c>
      <c r="Q63" s="1" t="s">
        <v>671</v>
      </c>
      <c r="R63" s="1" t="s">
        <v>668</v>
      </c>
      <c r="S63" s="1" t="s">
        <v>90</v>
      </c>
      <c r="U63" s="1" t="s">
        <v>83</v>
      </c>
      <c r="V63" s="1" t="s">
        <v>672</v>
      </c>
      <c r="W63" s="1" t="s">
        <v>460</v>
      </c>
      <c r="X63" s="1" t="s">
        <v>120</v>
      </c>
      <c r="Y63" s="1" t="s">
        <v>607</v>
      </c>
      <c r="Z63" s="1" t="s">
        <v>608</v>
      </c>
      <c r="AB63" s="1" t="s">
        <v>53</v>
      </c>
      <c r="AC63" s="1" t="s">
        <v>94</v>
      </c>
      <c r="AE63" s="1" t="s">
        <v>55</v>
      </c>
      <c r="AF63" s="1" t="s">
        <v>56</v>
      </c>
      <c r="AI63" s="1" t="s">
        <v>57</v>
      </c>
      <c r="AJ63" s="1" t="s">
        <v>58</v>
      </c>
      <c r="AK63" s="1" t="s">
        <v>672</v>
      </c>
      <c r="AL63" s="1" t="s">
        <v>673</v>
      </c>
    </row>
    <row r="64" spans="1:38" x14ac:dyDescent="0.3">
      <c r="A64" s="1" t="str">
        <f>HYPERLINK("https://hsdes.intel.com/resource/14013186504","14013186504")</f>
        <v>14013186504</v>
      </c>
      <c r="B64" s="1" t="s">
        <v>674</v>
      </c>
      <c r="C64" s="1" t="s">
        <v>966</v>
      </c>
      <c r="E64" s="1" t="s">
        <v>62</v>
      </c>
      <c r="F64" s="1" t="s">
        <v>117</v>
      </c>
      <c r="G64" s="1" t="s">
        <v>37</v>
      </c>
      <c r="H64" s="1" t="s">
        <v>38</v>
      </c>
      <c r="I64" s="1" t="s">
        <v>39</v>
      </c>
      <c r="J64" s="1" t="s">
        <v>64</v>
      </c>
      <c r="K64" s="1">
        <v>10</v>
      </c>
      <c r="L64" s="1">
        <v>7</v>
      </c>
      <c r="M64" s="1" t="s">
        <v>675</v>
      </c>
      <c r="N64" s="1" t="s">
        <v>220</v>
      </c>
      <c r="O64" s="1" t="s">
        <v>676</v>
      </c>
      <c r="P64" s="1" t="s">
        <v>677</v>
      </c>
      <c r="Q64" s="1" t="s">
        <v>678</v>
      </c>
      <c r="R64" s="1" t="s">
        <v>675</v>
      </c>
      <c r="S64" s="1" t="s">
        <v>46</v>
      </c>
      <c r="T64" s="1" t="s">
        <v>70</v>
      </c>
      <c r="U64" s="1" t="s">
        <v>71</v>
      </c>
      <c r="V64" s="1" t="s">
        <v>679</v>
      </c>
      <c r="W64" s="1" t="s">
        <v>460</v>
      </c>
      <c r="X64" s="1" t="s">
        <v>120</v>
      </c>
      <c r="Y64" s="1" t="s">
        <v>622</v>
      </c>
      <c r="Z64" s="1" t="s">
        <v>623</v>
      </c>
      <c r="AB64" s="1" t="s">
        <v>53</v>
      </c>
      <c r="AC64" s="1" t="s">
        <v>94</v>
      </c>
      <c r="AE64" s="1" t="s">
        <v>55</v>
      </c>
      <c r="AF64" s="1" t="s">
        <v>56</v>
      </c>
      <c r="AI64" s="1" t="s">
        <v>57</v>
      </c>
      <c r="AJ64" s="1" t="s">
        <v>58</v>
      </c>
      <c r="AK64" s="1" t="s">
        <v>674</v>
      </c>
      <c r="AL64" s="1" t="s">
        <v>680</v>
      </c>
    </row>
    <row r="65" spans="1:38" x14ac:dyDescent="0.3">
      <c r="A65" s="1" t="str">
        <f>HYPERLINK("https://hsdes.intel.com/resource/14013186505","14013186505")</f>
        <v>14013186505</v>
      </c>
      <c r="B65" s="1" t="s">
        <v>681</v>
      </c>
      <c r="C65" s="1" t="s">
        <v>966</v>
      </c>
      <c r="E65" s="1" t="s">
        <v>62</v>
      </c>
      <c r="F65" s="1" t="s">
        <v>117</v>
      </c>
      <c r="G65" s="1" t="s">
        <v>37</v>
      </c>
      <c r="H65" s="1" t="s">
        <v>38</v>
      </c>
      <c r="I65" s="1" t="s">
        <v>39</v>
      </c>
      <c r="J65" s="1" t="s">
        <v>64</v>
      </c>
      <c r="K65" s="1">
        <v>10</v>
      </c>
      <c r="L65" s="1">
        <v>7</v>
      </c>
      <c r="M65" s="1" t="s">
        <v>682</v>
      </c>
      <c r="N65" s="1" t="s">
        <v>220</v>
      </c>
      <c r="O65" s="1" t="s">
        <v>683</v>
      </c>
      <c r="P65" s="1" t="s">
        <v>677</v>
      </c>
      <c r="Q65" s="1" t="s">
        <v>684</v>
      </c>
      <c r="R65" s="1" t="s">
        <v>682</v>
      </c>
      <c r="S65" s="1" t="s">
        <v>46</v>
      </c>
      <c r="T65" s="1" t="s">
        <v>70</v>
      </c>
      <c r="U65" s="1" t="s">
        <v>71</v>
      </c>
      <c r="V65" s="1" t="s">
        <v>685</v>
      </c>
      <c r="W65" s="1" t="s">
        <v>460</v>
      </c>
      <c r="X65" s="1" t="s">
        <v>120</v>
      </c>
      <c r="Y65" s="1" t="s">
        <v>607</v>
      </c>
      <c r="Z65" s="1" t="s">
        <v>608</v>
      </c>
      <c r="AB65" s="1" t="s">
        <v>53</v>
      </c>
      <c r="AC65" s="1" t="s">
        <v>94</v>
      </c>
      <c r="AE65" s="1" t="s">
        <v>55</v>
      </c>
      <c r="AF65" s="1" t="s">
        <v>56</v>
      </c>
      <c r="AI65" s="1" t="s">
        <v>57</v>
      </c>
      <c r="AJ65" s="1" t="s">
        <v>58</v>
      </c>
      <c r="AK65" s="1" t="s">
        <v>681</v>
      </c>
      <c r="AL65" s="1" t="s">
        <v>686</v>
      </c>
    </row>
    <row r="66" spans="1:38" x14ac:dyDescent="0.3">
      <c r="A66" s="1" t="str">
        <f>HYPERLINK("https://hsdes.intel.com/resource/14013186509","14013186509")</f>
        <v>14013186509</v>
      </c>
      <c r="B66" s="1" t="s">
        <v>687</v>
      </c>
      <c r="C66" s="1" t="s">
        <v>966</v>
      </c>
      <c r="E66" s="1" t="s">
        <v>62</v>
      </c>
      <c r="F66" s="1" t="s">
        <v>117</v>
      </c>
      <c r="G66" s="1" t="s">
        <v>37</v>
      </c>
      <c r="H66" s="1" t="s">
        <v>38</v>
      </c>
      <c r="I66" s="1" t="s">
        <v>39</v>
      </c>
      <c r="J66" s="1" t="s">
        <v>64</v>
      </c>
      <c r="K66" s="1">
        <v>35</v>
      </c>
      <c r="L66" s="1">
        <v>10</v>
      </c>
      <c r="M66" s="1" t="s">
        <v>688</v>
      </c>
      <c r="N66" s="1" t="s">
        <v>66</v>
      </c>
      <c r="O66" s="1" t="s">
        <v>689</v>
      </c>
      <c r="P66" s="1" t="s">
        <v>222</v>
      </c>
      <c r="Q66" s="1" t="s">
        <v>690</v>
      </c>
      <c r="R66" s="1" t="s">
        <v>688</v>
      </c>
      <c r="S66" s="1" t="s">
        <v>46</v>
      </c>
      <c r="T66" s="1" t="s">
        <v>70</v>
      </c>
      <c r="U66" s="1" t="s">
        <v>71</v>
      </c>
      <c r="V66" s="1" t="s">
        <v>691</v>
      </c>
      <c r="W66" s="1" t="s">
        <v>460</v>
      </c>
      <c r="X66" s="1" t="s">
        <v>152</v>
      </c>
      <c r="Y66" s="1" t="s">
        <v>622</v>
      </c>
      <c r="Z66" s="1" t="s">
        <v>623</v>
      </c>
      <c r="AB66" s="1" t="s">
        <v>53</v>
      </c>
      <c r="AC66" s="1" t="s">
        <v>94</v>
      </c>
      <c r="AE66" s="1" t="s">
        <v>55</v>
      </c>
      <c r="AF66" s="1" t="s">
        <v>145</v>
      </c>
      <c r="AI66" s="1" t="s">
        <v>57</v>
      </c>
      <c r="AJ66" s="1" t="s">
        <v>58</v>
      </c>
      <c r="AK66" s="1" t="s">
        <v>692</v>
      </c>
      <c r="AL66" s="1" t="s">
        <v>693</v>
      </c>
    </row>
    <row r="67" spans="1:38" x14ac:dyDescent="0.3">
      <c r="A67" s="1" t="str">
        <f>HYPERLINK("https://hsdes.intel.com/resource/14013186567","14013186567")</f>
        <v>14013186567</v>
      </c>
      <c r="B67" s="1" t="s">
        <v>694</v>
      </c>
      <c r="C67" s="1" t="s">
        <v>966</v>
      </c>
      <c r="E67" s="1" t="s">
        <v>83</v>
      </c>
      <c r="F67" s="1" t="s">
        <v>117</v>
      </c>
      <c r="G67" s="1" t="s">
        <v>37</v>
      </c>
      <c r="H67" s="1" t="s">
        <v>38</v>
      </c>
      <c r="I67" s="1" t="s">
        <v>39</v>
      </c>
      <c r="J67" s="1" t="s">
        <v>667</v>
      </c>
      <c r="K67" s="1">
        <v>15</v>
      </c>
      <c r="L67" s="1">
        <v>12</v>
      </c>
      <c r="M67" s="1" t="s">
        <v>695</v>
      </c>
      <c r="N67" s="1" t="s">
        <v>86</v>
      </c>
      <c r="O67" s="1" t="s">
        <v>696</v>
      </c>
      <c r="P67" s="1" t="s">
        <v>697</v>
      </c>
      <c r="Q67" s="1" t="s">
        <v>698</v>
      </c>
      <c r="R67" s="1" t="s">
        <v>695</v>
      </c>
      <c r="S67" s="1" t="s">
        <v>90</v>
      </c>
      <c r="U67" s="1" t="s">
        <v>83</v>
      </c>
      <c r="V67" s="1" t="s">
        <v>699</v>
      </c>
      <c r="W67" s="1" t="s">
        <v>460</v>
      </c>
      <c r="X67" s="1" t="s">
        <v>120</v>
      </c>
      <c r="Y67" s="1" t="s">
        <v>700</v>
      </c>
      <c r="Z67" s="1" t="s">
        <v>618</v>
      </c>
      <c r="AB67" s="1" t="s">
        <v>53</v>
      </c>
      <c r="AC67" s="1" t="s">
        <v>94</v>
      </c>
      <c r="AE67" s="1" t="s">
        <v>55</v>
      </c>
      <c r="AF67" s="1" t="s">
        <v>56</v>
      </c>
      <c r="AI67" s="1" t="s">
        <v>57</v>
      </c>
      <c r="AJ67" s="1" t="s">
        <v>648</v>
      </c>
      <c r="AK67" s="1" t="s">
        <v>701</v>
      </c>
      <c r="AL67" s="1" t="s">
        <v>702</v>
      </c>
    </row>
    <row r="68" spans="1:38" x14ac:dyDescent="0.3">
      <c r="A68" s="1" t="str">
        <f>HYPERLINK("https://hsdes.intel.com/resource/14013186568","14013186568")</f>
        <v>14013186568</v>
      </c>
      <c r="B68" s="1" t="s">
        <v>703</v>
      </c>
      <c r="C68" s="1" t="s">
        <v>966</v>
      </c>
      <c r="E68" s="1" t="s">
        <v>83</v>
      </c>
      <c r="F68" s="1" t="s">
        <v>117</v>
      </c>
      <c r="G68" s="1" t="s">
        <v>37</v>
      </c>
      <c r="H68" s="1" t="s">
        <v>38</v>
      </c>
      <c r="I68" s="1" t="s">
        <v>39</v>
      </c>
      <c r="J68" s="1" t="s">
        <v>667</v>
      </c>
      <c r="K68" s="1">
        <v>10</v>
      </c>
      <c r="L68" s="1">
        <v>6</v>
      </c>
      <c r="M68" s="1" t="s">
        <v>704</v>
      </c>
      <c r="N68" s="1" t="s">
        <v>86</v>
      </c>
      <c r="O68" s="1" t="s">
        <v>705</v>
      </c>
      <c r="P68" s="1" t="s">
        <v>706</v>
      </c>
      <c r="Q68" s="1" t="s">
        <v>707</v>
      </c>
      <c r="R68" s="1" t="s">
        <v>704</v>
      </c>
      <c r="S68" s="1" t="s">
        <v>90</v>
      </c>
      <c r="U68" s="1" t="s">
        <v>83</v>
      </c>
      <c r="V68" s="1" t="s">
        <v>708</v>
      </c>
      <c r="W68" s="1" t="s">
        <v>460</v>
      </c>
      <c r="X68" s="1" t="s">
        <v>120</v>
      </c>
      <c r="Y68" s="1" t="s">
        <v>700</v>
      </c>
      <c r="Z68" s="1" t="s">
        <v>618</v>
      </c>
      <c r="AB68" s="1" t="s">
        <v>53</v>
      </c>
      <c r="AC68" s="1" t="s">
        <v>94</v>
      </c>
      <c r="AE68" s="1" t="s">
        <v>55</v>
      </c>
      <c r="AF68" s="1" t="s">
        <v>56</v>
      </c>
      <c r="AI68" s="1" t="s">
        <v>57</v>
      </c>
      <c r="AJ68" s="1" t="s">
        <v>648</v>
      </c>
      <c r="AK68" s="1" t="s">
        <v>709</v>
      </c>
      <c r="AL68" s="1" t="s">
        <v>710</v>
      </c>
    </row>
    <row r="69" spans="1:38" x14ac:dyDescent="0.3">
      <c r="A69" s="1" t="str">
        <f>HYPERLINK("https://hsdes.intel.com/resource/14013186578","14013186578")</f>
        <v>14013186578</v>
      </c>
      <c r="B69" s="1" t="s">
        <v>711</v>
      </c>
      <c r="C69" s="1" t="s">
        <v>966</v>
      </c>
      <c r="E69" s="1" t="s">
        <v>83</v>
      </c>
      <c r="F69" s="1" t="s">
        <v>117</v>
      </c>
      <c r="G69" s="1" t="s">
        <v>37</v>
      </c>
      <c r="H69" s="1" t="s">
        <v>38</v>
      </c>
      <c r="I69" s="1" t="s">
        <v>39</v>
      </c>
      <c r="J69" s="1" t="s">
        <v>667</v>
      </c>
      <c r="K69" s="1">
        <v>20</v>
      </c>
      <c r="L69" s="1">
        <v>15</v>
      </c>
      <c r="M69" s="1" t="s">
        <v>712</v>
      </c>
      <c r="N69" s="1" t="s">
        <v>86</v>
      </c>
      <c r="O69" s="1" t="s">
        <v>713</v>
      </c>
      <c r="P69" s="1" t="s">
        <v>714</v>
      </c>
      <c r="Q69" s="1" t="s">
        <v>715</v>
      </c>
      <c r="R69" s="1" t="s">
        <v>712</v>
      </c>
      <c r="S69" s="1" t="s">
        <v>90</v>
      </c>
      <c r="U69" s="1" t="s">
        <v>83</v>
      </c>
      <c r="V69" s="1" t="s">
        <v>716</v>
      </c>
      <c r="W69" s="1" t="s">
        <v>460</v>
      </c>
      <c r="X69" s="1" t="s">
        <v>152</v>
      </c>
      <c r="Y69" s="1" t="s">
        <v>700</v>
      </c>
      <c r="Z69" s="1" t="s">
        <v>608</v>
      </c>
      <c r="AB69" s="1" t="s">
        <v>53</v>
      </c>
      <c r="AC69" s="1" t="s">
        <v>94</v>
      </c>
      <c r="AE69" s="1" t="s">
        <v>80</v>
      </c>
      <c r="AF69" s="1" t="s">
        <v>56</v>
      </c>
      <c r="AI69" s="1" t="s">
        <v>361</v>
      </c>
      <c r="AJ69" s="1" t="s">
        <v>648</v>
      </c>
      <c r="AK69" s="1" t="s">
        <v>717</v>
      </c>
      <c r="AL69" s="1" t="s">
        <v>718</v>
      </c>
    </row>
    <row r="70" spans="1:38" x14ac:dyDescent="0.3">
      <c r="A70" s="1" t="str">
        <f>HYPERLINK("https://hsdes.intel.com/resource/14013186583","14013186583")</f>
        <v>14013186583</v>
      </c>
      <c r="B70" s="1" t="s">
        <v>719</v>
      </c>
      <c r="C70" s="1" t="s">
        <v>966</v>
      </c>
      <c r="E70" s="1" t="s">
        <v>47</v>
      </c>
      <c r="F70" s="1" t="s">
        <v>117</v>
      </c>
      <c r="G70" s="1" t="s">
        <v>37</v>
      </c>
      <c r="H70" s="1" t="s">
        <v>38</v>
      </c>
      <c r="I70" s="1" t="s">
        <v>39</v>
      </c>
      <c r="J70" s="1" t="s">
        <v>625</v>
      </c>
      <c r="K70" s="1">
        <v>20</v>
      </c>
      <c r="L70" s="1">
        <v>15</v>
      </c>
      <c r="M70" s="1" t="s">
        <v>720</v>
      </c>
      <c r="N70" s="1" t="s">
        <v>199</v>
      </c>
      <c r="O70" s="1" t="s">
        <v>721</v>
      </c>
      <c r="P70" s="1" t="s">
        <v>722</v>
      </c>
      <c r="Q70" s="1" t="s">
        <v>723</v>
      </c>
      <c r="R70" s="1" t="s">
        <v>720</v>
      </c>
      <c r="S70" s="1" t="s">
        <v>46</v>
      </c>
      <c r="U70" s="1" t="s">
        <v>203</v>
      </c>
      <c r="V70" s="1" t="s">
        <v>724</v>
      </c>
      <c r="W70" s="1" t="s">
        <v>460</v>
      </c>
      <c r="X70" s="1" t="s">
        <v>120</v>
      </c>
      <c r="Y70" s="1" t="s">
        <v>623</v>
      </c>
      <c r="Z70" s="1" t="s">
        <v>623</v>
      </c>
      <c r="AB70" s="1" t="s">
        <v>53</v>
      </c>
      <c r="AC70" s="1" t="s">
        <v>94</v>
      </c>
      <c r="AE70" s="1" t="s">
        <v>80</v>
      </c>
      <c r="AF70" s="1" t="s">
        <v>145</v>
      </c>
      <c r="AI70" s="1" t="s">
        <v>57</v>
      </c>
      <c r="AJ70" s="1" t="s">
        <v>58</v>
      </c>
      <c r="AK70" s="1" t="s">
        <v>725</v>
      </c>
      <c r="AL70" s="1" t="s">
        <v>726</v>
      </c>
    </row>
    <row r="71" spans="1:38" x14ac:dyDescent="0.3">
      <c r="A71" s="1" t="str">
        <f>HYPERLINK("https://hsdes.intel.com/resource/14013186612","14013186612")</f>
        <v>14013186612</v>
      </c>
      <c r="B71" s="1" t="s">
        <v>727</v>
      </c>
      <c r="C71" s="1" t="s">
        <v>966</v>
      </c>
      <c r="E71" s="1" t="s">
        <v>217</v>
      </c>
      <c r="F71" s="1" t="s">
        <v>117</v>
      </c>
      <c r="G71" s="1" t="s">
        <v>37</v>
      </c>
      <c r="H71" s="1" t="s">
        <v>38</v>
      </c>
      <c r="I71" s="1" t="s">
        <v>39</v>
      </c>
      <c r="J71" s="1" t="s">
        <v>728</v>
      </c>
      <c r="K71" s="1">
        <v>10</v>
      </c>
      <c r="L71" s="1">
        <v>6</v>
      </c>
      <c r="M71" s="1" t="s">
        <v>729</v>
      </c>
      <c r="N71" s="1" t="s">
        <v>220</v>
      </c>
      <c r="O71" s="1" t="s">
        <v>730</v>
      </c>
      <c r="P71" s="1" t="s">
        <v>222</v>
      </c>
      <c r="Q71" s="1" t="s">
        <v>731</v>
      </c>
      <c r="R71" s="1" t="s">
        <v>729</v>
      </c>
      <c r="S71" s="1" t="s">
        <v>46</v>
      </c>
      <c r="U71" s="1" t="s">
        <v>203</v>
      </c>
      <c r="V71" s="1" t="s">
        <v>732</v>
      </c>
      <c r="W71" s="1" t="s">
        <v>460</v>
      </c>
      <c r="X71" s="1" t="s">
        <v>120</v>
      </c>
      <c r="Y71" s="1" t="s">
        <v>733</v>
      </c>
      <c r="Z71" s="1" t="s">
        <v>733</v>
      </c>
      <c r="AB71" s="1" t="s">
        <v>53</v>
      </c>
      <c r="AC71" s="1" t="s">
        <v>461</v>
      </c>
      <c r="AE71" s="1" t="s">
        <v>55</v>
      </c>
      <c r="AF71" s="1" t="s">
        <v>56</v>
      </c>
      <c r="AI71" s="1" t="s">
        <v>57</v>
      </c>
      <c r="AJ71" s="1" t="s">
        <v>58</v>
      </c>
      <c r="AK71" s="1" t="s">
        <v>734</v>
      </c>
      <c r="AL71" s="1" t="s">
        <v>735</v>
      </c>
    </row>
    <row r="72" spans="1:38" x14ac:dyDescent="0.3">
      <c r="A72" s="1" t="str">
        <f>HYPERLINK("https://hsdes.intel.com/resource/14013186733","14013186733")</f>
        <v>14013186733</v>
      </c>
      <c r="B72" s="1" t="s">
        <v>738</v>
      </c>
      <c r="C72" s="1" t="s">
        <v>966</v>
      </c>
      <c r="E72" s="1" t="s">
        <v>103</v>
      </c>
      <c r="F72" s="1" t="s">
        <v>117</v>
      </c>
      <c r="G72" s="1" t="s">
        <v>37</v>
      </c>
      <c r="H72" s="1" t="s">
        <v>38</v>
      </c>
      <c r="I72" s="1" t="s">
        <v>39</v>
      </c>
      <c r="J72" s="1" t="s">
        <v>625</v>
      </c>
      <c r="K72" s="1">
        <v>20</v>
      </c>
      <c r="L72" s="1">
        <v>10</v>
      </c>
      <c r="M72" s="1" t="s">
        <v>739</v>
      </c>
      <c r="N72" s="1" t="s">
        <v>106</v>
      </c>
      <c r="O72" s="1" t="s">
        <v>740</v>
      </c>
      <c r="P72" s="1" t="s">
        <v>741</v>
      </c>
      <c r="Q72" s="1" t="s">
        <v>742</v>
      </c>
      <c r="R72" s="1" t="s">
        <v>739</v>
      </c>
      <c r="S72" s="1" t="s">
        <v>110</v>
      </c>
      <c r="T72" s="1" t="s">
        <v>295</v>
      </c>
      <c r="U72" s="1" t="s">
        <v>47</v>
      </c>
      <c r="V72" s="1" t="s">
        <v>743</v>
      </c>
      <c r="W72" s="1" t="s">
        <v>460</v>
      </c>
      <c r="X72" s="1" t="s">
        <v>50</v>
      </c>
      <c r="Y72" s="1" t="s">
        <v>607</v>
      </c>
      <c r="Z72" s="1" t="s">
        <v>608</v>
      </c>
      <c r="AB72" s="1" t="s">
        <v>53</v>
      </c>
      <c r="AC72" s="1" t="s">
        <v>461</v>
      </c>
      <c r="AE72" s="1" t="s">
        <v>55</v>
      </c>
      <c r="AF72" s="1" t="s">
        <v>56</v>
      </c>
      <c r="AI72" s="1" t="s">
        <v>57</v>
      </c>
      <c r="AJ72" s="1" t="s">
        <v>58</v>
      </c>
      <c r="AK72" s="1" t="s">
        <v>744</v>
      </c>
      <c r="AL72" s="1" t="s">
        <v>745</v>
      </c>
    </row>
    <row r="73" spans="1:38" x14ac:dyDescent="0.3">
      <c r="A73" s="1" t="str">
        <f>HYPERLINK("https://hsdes.intel.com/resource/14013186745","14013186745")</f>
        <v>14013186745</v>
      </c>
      <c r="B73" s="1" t="s">
        <v>746</v>
      </c>
      <c r="C73" s="1" t="s">
        <v>966</v>
      </c>
      <c r="E73" s="1" t="s">
        <v>154</v>
      </c>
      <c r="F73" s="1" t="s">
        <v>117</v>
      </c>
      <c r="G73" s="1" t="s">
        <v>37</v>
      </c>
      <c r="H73" s="1" t="s">
        <v>38</v>
      </c>
      <c r="I73" s="1" t="s">
        <v>39</v>
      </c>
      <c r="J73" s="1" t="s">
        <v>625</v>
      </c>
      <c r="K73" s="1">
        <v>10</v>
      </c>
      <c r="L73" s="1">
        <v>6</v>
      </c>
      <c r="M73" s="1" t="s">
        <v>747</v>
      </c>
      <c r="N73" s="1" t="s">
        <v>157</v>
      </c>
      <c r="O73" s="1" t="s">
        <v>748</v>
      </c>
      <c r="P73" s="1" t="s">
        <v>749</v>
      </c>
      <c r="Q73" s="1" t="s">
        <v>750</v>
      </c>
      <c r="R73" s="1" t="s">
        <v>747</v>
      </c>
      <c r="S73" s="1" t="s">
        <v>110</v>
      </c>
      <c r="U73" s="1" t="s">
        <v>154</v>
      </c>
      <c r="V73" s="1" t="s">
        <v>751</v>
      </c>
      <c r="W73" s="1" t="s">
        <v>460</v>
      </c>
      <c r="X73" s="1" t="s">
        <v>120</v>
      </c>
      <c r="Y73" s="1" t="s">
        <v>622</v>
      </c>
      <c r="Z73" s="1" t="s">
        <v>623</v>
      </c>
      <c r="AB73" s="1" t="s">
        <v>53</v>
      </c>
      <c r="AC73" s="1" t="s">
        <v>94</v>
      </c>
      <c r="AE73" s="1" t="s">
        <v>55</v>
      </c>
      <c r="AF73" s="1" t="s">
        <v>56</v>
      </c>
      <c r="AI73" s="1" t="s">
        <v>57</v>
      </c>
      <c r="AJ73" s="1" t="s">
        <v>58</v>
      </c>
      <c r="AK73" s="1" t="s">
        <v>752</v>
      </c>
      <c r="AL73" s="1" t="s">
        <v>753</v>
      </c>
    </row>
    <row r="74" spans="1:38" x14ac:dyDescent="0.3">
      <c r="A74" s="1" t="str">
        <f>HYPERLINK("https://hsdes.intel.com/resource/14013186746","14013186746")</f>
        <v>14013186746</v>
      </c>
      <c r="B74" s="1" t="s">
        <v>754</v>
      </c>
      <c r="C74" s="1" t="s">
        <v>966</v>
      </c>
      <c r="E74" s="1" t="s">
        <v>154</v>
      </c>
      <c r="F74" s="1" t="s">
        <v>117</v>
      </c>
      <c r="G74" s="1" t="s">
        <v>37</v>
      </c>
      <c r="H74" s="1" t="s">
        <v>38</v>
      </c>
      <c r="I74" s="1" t="s">
        <v>39</v>
      </c>
      <c r="J74" s="1" t="s">
        <v>625</v>
      </c>
      <c r="K74" s="1">
        <v>60</v>
      </c>
      <c r="L74" s="1">
        <v>40</v>
      </c>
      <c r="M74" s="1" t="s">
        <v>755</v>
      </c>
      <c r="N74" s="1" t="s">
        <v>157</v>
      </c>
      <c r="O74" s="1" t="s">
        <v>756</v>
      </c>
      <c r="P74" s="1" t="s">
        <v>757</v>
      </c>
      <c r="Q74" s="1" t="s">
        <v>758</v>
      </c>
      <c r="R74" s="1" t="s">
        <v>755</v>
      </c>
      <c r="S74" s="1" t="s">
        <v>46</v>
      </c>
      <c r="U74" s="1" t="s">
        <v>154</v>
      </c>
      <c r="V74" s="1" t="s">
        <v>759</v>
      </c>
      <c r="W74" s="1" t="s">
        <v>460</v>
      </c>
      <c r="X74" s="1" t="s">
        <v>152</v>
      </c>
      <c r="Y74" s="1" t="s">
        <v>607</v>
      </c>
      <c r="Z74" s="1" t="s">
        <v>608</v>
      </c>
      <c r="AB74" s="1" t="s">
        <v>53</v>
      </c>
      <c r="AC74" s="1" t="s">
        <v>94</v>
      </c>
      <c r="AE74" s="1" t="s">
        <v>81</v>
      </c>
      <c r="AF74" s="1" t="s">
        <v>145</v>
      </c>
      <c r="AI74" s="1" t="s">
        <v>57</v>
      </c>
      <c r="AJ74" s="1" t="s">
        <v>58</v>
      </c>
      <c r="AK74" s="1" t="s">
        <v>760</v>
      </c>
      <c r="AL74" s="1" t="s">
        <v>761</v>
      </c>
    </row>
    <row r="75" spans="1:38" x14ac:dyDescent="0.3">
      <c r="A75" s="1" t="str">
        <f>HYPERLINK("https://hsdes.intel.com/resource/14013186751","14013186751")</f>
        <v>14013186751</v>
      </c>
      <c r="B75" s="1" t="s">
        <v>762</v>
      </c>
      <c r="C75" s="1" t="s">
        <v>966</v>
      </c>
      <c r="E75" s="1" t="s">
        <v>154</v>
      </c>
      <c r="F75" s="1" t="s">
        <v>117</v>
      </c>
      <c r="G75" s="1" t="s">
        <v>37</v>
      </c>
      <c r="H75" s="1" t="s">
        <v>38</v>
      </c>
      <c r="I75" s="1" t="s">
        <v>39</v>
      </c>
      <c r="J75" s="1" t="s">
        <v>625</v>
      </c>
      <c r="K75" s="1">
        <v>40</v>
      </c>
      <c r="L75" s="1">
        <v>35</v>
      </c>
      <c r="M75" s="1" t="s">
        <v>763</v>
      </c>
      <c r="N75" s="1" t="s">
        <v>157</v>
      </c>
      <c r="O75" s="1" t="s">
        <v>764</v>
      </c>
      <c r="P75" s="1" t="s">
        <v>765</v>
      </c>
      <c r="Q75" s="1" t="s">
        <v>766</v>
      </c>
      <c r="R75" s="1" t="s">
        <v>763</v>
      </c>
      <c r="S75" s="1" t="s">
        <v>46</v>
      </c>
      <c r="U75" s="1" t="s">
        <v>154</v>
      </c>
      <c r="V75" s="1" t="s">
        <v>767</v>
      </c>
      <c r="W75" s="1" t="s">
        <v>460</v>
      </c>
      <c r="X75" s="1" t="s">
        <v>78</v>
      </c>
      <c r="Y75" s="1" t="s">
        <v>622</v>
      </c>
      <c r="Z75" s="1" t="s">
        <v>623</v>
      </c>
      <c r="AB75" s="1" t="s">
        <v>53</v>
      </c>
      <c r="AC75" s="1" t="s">
        <v>94</v>
      </c>
      <c r="AE75" s="1" t="s">
        <v>81</v>
      </c>
      <c r="AF75" s="1" t="s">
        <v>145</v>
      </c>
      <c r="AI75" s="1" t="s">
        <v>57</v>
      </c>
      <c r="AJ75" s="1" t="s">
        <v>58</v>
      </c>
      <c r="AK75" s="1" t="s">
        <v>768</v>
      </c>
      <c r="AL75" s="1" t="s">
        <v>769</v>
      </c>
    </row>
    <row r="76" spans="1:38" x14ac:dyDescent="0.3">
      <c r="A76" s="1" t="str">
        <f>HYPERLINK("https://hsdes.intel.com/resource/14013186762","14013186762")</f>
        <v>14013186762</v>
      </c>
      <c r="B76" s="1" t="s">
        <v>770</v>
      </c>
      <c r="C76" s="1" t="s">
        <v>966</v>
      </c>
      <c r="E76" s="1" t="s">
        <v>35</v>
      </c>
      <c r="F76" s="1" t="s">
        <v>117</v>
      </c>
      <c r="G76" s="1" t="s">
        <v>37</v>
      </c>
      <c r="H76" s="1" t="s">
        <v>38</v>
      </c>
      <c r="I76" s="1" t="s">
        <v>39</v>
      </c>
      <c r="J76" s="1" t="s">
        <v>601</v>
      </c>
      <c r="K76" s="1">
        <v>15</v>
      </c>
      <c r="L76" s="1">
        <v>10</v>
      </c>
      <c r="M76" s="1" t="s">
        <v>771</v>
      </c>
      <c r="N76" s="1" t="s">
        <v>42</v>
      </c>
      <c r="O76" s="1" t="s">
        <v>772</v>
      </c>
      <c r="P76" s="1" t="s">
        <v>773</v>
      </c>
      <c r="Q76" s="1" t="s">
        <v>774</v>
      </c>
      <c r="R76" s="1" t="s">
        <v>771</v>
      </c>
      <c r="S76" s="1" t="s">
        <v>46</v>
      </c>
      <c r="U76" s="1" t="s">
        <v>47</v>
      </c>
      <c r="V76" s="1" t="s">
        <v>775</v>
      </c>
      <c r="W76" s="1" t="s">
        <v>460</v>
      </c>
      <c r="X76" s="1" t="s">
        <v>152</v>
      </c>
      <c r="Y76" s="1" t="s">
        <v>622</v>
      </c>
      <c r="Z76" s="1" t="s">
        <v>623</v>
      </c>
      <c r="AB76" s="1" t="s">
        <v>53</v>
      </c>
      <c r="AC76" s="1" t="s">
        <v>94</v>
      </c>
      <c r="AE76" s="1" t="s">
        <v>55</v>
      </c>
      <c r="AF76" s="1" t="s">
        <v>145</v>
      </c>
      <c r="AI76" s="1" t="s">
        <v>361</v>
      </c>
      <c r="AJ76" s="1" t="s">
        <v>58</v>
      </c>
      <c r="AK76" s="1" t="s">
        <v>776</v>
      </c>
      <c r="AL76" s="1" t="s">
        <v>777</v>
      </c>
    </row>
    <row r="77" spans="1:38" x14ac:dyDescent="0.3">
      <c r="A77" s="1" t="str">
        <f>HYPERLINK("https://hsdes.intel.com/resource/14013186785","14013186785")</f>
        <v>14013186785</v>
      </c>
      <c r="B77" s="1" t="s">
        <v>778</v>
      </c>
      <c r="C77" s="1" t="s">
        <v>966</v>
      </c>
      <c r="E77" s="1" t="s">
        <v>47</v>
      </c>
      <c r="F77" s="1" t="s">
        <v>117</v>
      </c>
      <c r="G77" s="1" t="s">
        <v>37</v>
      </c>
      <c r="H77" s="1" t="s">
        <v>38</v>
      </c>
      <c r="I77" s="1" t="s">
        <v>39</v>
      </c>
      <c r="J77" s="1" t="s">
        <v>625</v>
      </c>
      <c r="K77" s="1">
        <v>15</v>
      </c>
      <c r="L77" s="1">
        <v>10</v>
      </c>
      <c r="M77" s="1" t="s">
        <v>779</v>
      </c>
      <c r="N77" s="1" t="s">
        <v>199</v>
      </c>
      <c r="O77" s="1" t="s">
        <v>780</v>
      </c>
      <c r="P77" s="1" t="s">
        <v>722</v>
      </c>
      <c r="Q77" s="1" t="s">
        <v>781</v>
      </c>
      <c r="R77" s="1" t="s">
        <v>779</v>
      </c>
      <c r="S77" s="1" t="s">
        <v>46</v>
      </c>
      <c r="U77" s="1" t="s">
        <v>203</v>
      </c>
      <c r="V77" s="1" t="s">
        <v>782</v>
      </c>
      <c r="W77" s="1" t="s">
        <v>460</v>
      </c>
      <c r="X77" s="1" t="s">
        <v>120</v>
      </c>
      <c r="Y77" s="1" t="s">
        <v>622</v>
      </c>
      <c r="Z77" s="1" t="s">
        <v>623</v>
      </c>
      <c r="AB77" s="1" t="s">
        <v>53</v>
      </c>
      <c r="AC77" s="1" t="s">
        <v>94</v>
      </c>
      <c r="AE77" s="1" t="s">
        <v>55</v>
      </c>
      <c r="AF77" s="1" t="s">
        <v>56</v>
      </c>
      <c r="AI77" s="1" t="s">
        <v>419</v>
      </c>
      <c r="AJ77" s="1" t="s">
        <v>58</v>
      </c>
      <c r="AK77" s="1" t="s">
        <v>783</v>
      </c>
      <c r="AL77" s="1" t="s">
        <v>784</v>
      </c>
    </row>
    <row r="78" spans="1:38" x14ac:dyDescent="0.3">
      <c r="A78" s="1" t="str">
        <f>HYPERLINK("https://hsdes.intel.com/resource/14013186821","14013186821")</f>
        <v>14013186821</v>
      </c>
      <c r="B78" s="1" t="s">
        <v>785</v>
      </c>
      <c r="C78" s="1" t="s">
        <v>966</v>
      </c>
      <c r="E78" s="1" t="s">
        <v>154</v>
      </c>
      <c r="F78" s="1" t="s">
        <v>117</v>
      </c>
      <c r="G78" s="1" t="s">
        <v>37</v>
      </c>
      <c r="H78" s="1" t="s">
        <v>38</v>
      </c>
      <c r="I78" s="1" t="s">
        <v>39</v>
      </c>
      <c r="J78" s="1" t="s">
        <v>625</v>
      </c>
      <c r="K78" s="1">
        <v>15</v>
      </c>
      <c r="L78" s="1">
        <v>5</v>
      </c>
      <c r="M78" s="1" t="s">
        <v>786</v>
      </c>
      <c r="N78" s="1" t="s">
        <v>157</v>
      </c>
      <c r="O78" s="1" t="s">
        <v>787</v>
      </c>
      <c r="P78" s="1" t="s">
        <v>788</v>
      </c>
      <c r="Q78" s="1" t="s">
        <v>789</v>
      </c>
      <c r="R78" s="1" t="s">
        <v>786</v>
      </c>
      <c r="S78" s="1" t="s">
        <v>46</v>
      </c>
      <c r="U78" s="1" t="s">
        <v>154</v>
      </c>
      <c r="V78" s="1" t="s">
        <v>790</v>
      </c>
      <c r="W78" s="1" t="s">
        <v>460</v>
      </c>
      <c r="X78" s="1" t="s">
        <v>152</v>
      </c>
      <c r="Y78" s="1" t="s">
        <v>622</v>
      </c>
      <c r="Z78" s="1" t="s">
        <v>623</v>
      </c>
      <c r="AB78" s="1" t="s">
        <v>53</v>
      </c>
      <c r="AC78" s="1" t="s">
        <v>94</v>
      </c>
      <c r="AE78" s="1" t="s">
        <v>55</v>
      </c>
      <c r="AF78" s="1" t="s">
        <v>145</v>
      </c>
      <c r="AI78" s="1" t="s">
        <v>57</v>
      </c>
      <c r="AJ78" s="1" t="s">
        <v>58</v>
      </c>
      <c r="AK78" s="1" t="s">
        <v>791</v>
      </c>
      <c r="AL78" s="1" t="s">
        <v>792</v>
      </c>
    </row>
    <row r="79" spans="1:38" x14ac:dyDescent="0.3">
      <c r="A79" s="1" t="str">
        <f>HYPERLINK("https://hsdes.intel.com/resource/14013186824","14013186824")</f>
        <v>14013186824</v>
      </c>
      <c r="B79" s="1" t="s">
        <v>793</v>
      </c>
      <c r="C79" s="1" t="s">
        <v>966</v>
      </c>
      <c r="E79" s="1" t="s">
        <v>103</v>
      </c>
      <c r="F79" s="1" t="s">
        <v>117</v>
      </c>
      <c r="G79" s="1" t="s">
        <v>37</v>
      </c>
      <c r="H79" s="1" t="s">
        <v>38</v>
      </c>
      <c r="I79" s="1" t="s">
        <v>39</v>
      </c>
      <c r="J79" s="1" t="s">
        <v>794</v>
      </c>
      <c r="K79" s="1">
        <v>14</v>
      </c>
      <c r="L79" s="1">
        <v>7</v>
      </c>
      <c r="M79" s="1" t="s">
        <v>795</v>
      </c>
      <c r="N79" s="1" t="s">
        <v>106</v>
      </c>
      <c r="O79" s="1" t="s">
        <v>796</v>
      </c>
      <c r="P79" s="1" t="s">
        <v>797</v>
      </c>
      <c r="Q79" s="1" t="s">
        <v>798</v>
      </c>
      <c r="R79" s="1" t="s">
        <v>795</v>
      </c>
      <c r="S79" s="1" t="s">
        <v>110</v>
      </c>
      <c r="T79" s="1" t="s">
        <v>295</v>
      </c>
      <c r="U79" s="1" t="s">
        <v>47</v>
      </c>
      <c r="V79" s="1" t="s">
        <v>799</v>
      </c>
      <c r="W79" s="1" t="s">
        <v>460</v>
      </c>
      <c r="X79" s="1" t="s">
        <v>152</v>
      </c>
      <c r="Y79" s="1" t="s">
        <v>607</v>
      </c>
      <c r="Z79" s="1" t="s">
        <v>608</v>
      </c>
      <c r="AB79" s="1" t="s">
        <v>53</v>
      </c>
      <c r="AC79" s="1" t="s">
        <v>94</v>
      </c>
      <c r="AE79" s="1" t="s">
        <v>55</v>
      </c>
      <c r="AF79" s="1" t="s">
        <v>145</v>
      </c>
      <c r="AI79" s="1" t="s">
        <v>419</v>
      </c>
      <c r="AJ79" s="1" t="s">
        <v>58</v>
      </c>
      <c r="AK79" s="1" t="s">
        <v>800</v>
      </c>
      <c r="AL79" s="1" t="s">
        <v>801</v>
      </c>
    </row>
    <row r="80" spans="1:38" x14ac:dyDescent="0.3">
      <c r="A80" s="1" t="str">
        <f>HYPERLINK("https://hsdes.intel.com/resource/14013186852","14013186852")</f>
        <v>14013186852</v>
      </c>
      <c r="B80" s="1" t="s">
        <v>803</v>
      </c>
      <c r="C80" s="1" t="s">
        <v>966</v>
      </c>
      <c r="E80" s="1" t="s">
        <v>62</v>
      </c>
      <c r="F80" s="1" t="s">
        <v>117</v>
      </c>
      <c r="G80" s="1" t="s">
        <v>37</v>
      </c>
      <c r="H80" s="1" t="s">
        <v>38</v>
      </c>
      <c r="I80" s="1" t="s">
        <v>39</v>
      </c>
      <c r="J80" s="1" t="s">
        <v>621</v>
      </c>
      <c r="K80" s="1">
        <v>6</v>
      </c>
      <c r="L80" s="1">
        <v>4</v>
      </c>
      <c r="M80" s="1" t="s">
        <v>804</v>
      </c>
      <c r="N80" s="1" t="s">
        <v>66</v>
      </c>
      <c r="O80" s="1" t="s">
        <v>805</v>
      </c>
      <c r="P80" s="1" t="s">
        <v>806</v>
      </c>
      <c r="Q80" s="1" t="s">
        <v>807</v>
      </c>
      <c r="R80" s="1" t="s">
        <v>804</v>
      </c>
      <c r="S80" s="1" t="s">
        <v>46</v>
      </c>
      <c r="T80" s="1" t="s">
        <v>70</v>
      </c>
      <c r="U80" s="1" t="s">
        <v>71</v>
      </c>
      <c r="V80" s="1" t="s">
        <v>808</v>
      </c>
      <c r="W80" s="1" t="s">
        <v>460</v>
      </c>
      <c r="X80" s="1" t="s">
        <v>152</v>
      </c>
      <c r="Y80" s="1" t="s">
        <v>802</v>
      </c>
      <c r="Z80" s="1" t="s">
        <v>737</v>
      </c>
      <c r="AB80" s="1" t="s">
        <v>53</v>
      </c>
      <c r="AC80" s="1" t="s">
        <v>94</v>
      </c>
      <c r="AE80" s="1" t="s">
        <v>55</v>
      </c>
      <c r="AF80" s="1" t="s">
        <v>56</v>
      </c>
      <c r="AI80" s="1" t="s">
        <v>57</v>
      </c>
      <c r="AJ80" s="1" t="s">
        <v>58</v>
      </c>
      <c r="AK80" s="1" t="s">
        <v>809</v>
      </c>
      <c r="AL80" s="1" t="s">
        <v>810</v>
      </c>
    </row>
    <row r="81" spans="1:38" x14ac:dyDescent="0.3">
      <c r="A81" s="1" t="str">
        <f>HYPERLINK("https://hsdes.intel.com/resource/14013186872","14013186872")</f>
        <v>14013186872</v>
      </c>
      <c r="B81" s="1" t="s">
        <v>811</v>
      </c>
      <c r="C81" s="1" t="s">
        <v>966</v>
      </c>
      <c r="E81" s="1" t="s">
        <v>83</v>
      </c>
      <c r="F81" s="1" t="s">
        <v>77</v>
      </c>
      <c r="G81" s="1" t="s">
        <v>37</v>
      </c>
      <c r="H81" s="1" t="s">
        <v>38</v>
      </c>
      <c r="I81" s="1" t="s">
        <v>39</v>
      </c>
      <c r="J81" s="1" t="s">
        <v>84</v>
      </c>
      <c r="K81" s="1">
        <v>15</v>
      </c>
      <c r="L81" s="1">
        <v>8</v>
      </c>
      <c r="M81" s="1" t="s">
        <v>812</v>
      </c>
      <c r="N81" s="1" t="s">
        <v>86</v>
      </c>
      <c r="O81" s="1" t="s">
        <v>813</v>
      </c>
      <c r="P81" s="1" t="s">
        <v>814</v>
      </c>
      <c r="Q81" s="1" t="s">
        <v>815</v>
      </c>
      <c r="R81" s="1" t="s">
        <v>812</v>
      </c>
      <c r="S81" s="1" t="s">
        <v>90</v>
      </c>
      <c r="U81" s="1" t="s">
        <v>83</v>
      </c>
      <c r="V81" s="1" t="s">
        <v>816</v>
      </c>
      <c r="W81" s="1" t="s">
        <v>460</v>
      </c>
      <c r="X81" s="1" t="s">
        <v>78</v>
      </c>
      <c r="Y81" s="1" t="s">
        <v>817</v>
      </c>
      <c r="Z81" s="1" t="s">
        <v>618</v>
      </c>
      <c r="AB81" s="1" t="s">
        <v>53</v>
      </c>
      <c r="AC81" s="1" t="s">
        <v>94</v>
      </c>
      <c r="AE81" s="1" t="s">
        <v>55</v>
      </c>
      <c r="AF81" s="1" t="s">
        <v>145</v>
      </c>
      <c r="AI81" s="1" t="s">
        <v>57</v>
      </c>
      <c r="AJ81" s="1" t="s">
        <v>648</v>
      </c>
      <c r="AK81" s="1" t="s">
        <v>818</v>
      </c>
      <c r="AL81" s="1" t="s">
        <v>819</v>
      </c>
    </row>
    <row r="82" spans="1:38" x14ac:dyDescent="0.3">
      <c r="A82" s="1" t="str">
        <f>HYPERLINK("https://hsdes.intel.com/resource/14013186895","14013186895")</f>
        <v>14013186895</v>
      </c>
      <c r="B82" s="1" t="s">
        <v>820</v>
      </c>
      <c r="C82" s="1" t="s">
        <v>966</v>
      </c>
      <c r="E82" s="1" t="s">
        <v>83</v>
      </c>
      <c r="F82" s="1" t="s">
        <v>77</v>
      </c>
      <c r="G82" s="1" t="s">
        <v>37</v>
      </c>
      <c r="H82" s="1" t="s">
        <v>38</v>
      </c>
      <c r="I82" s="1" t="s">
        <v>39</v>
      </c>
      <c r="J82" s="1" t="s">
        <v>84</v>
      </c>
      <c r="K82" s="1">
        <v>15</v>
      </c>
      <c r="L82" s="1">
        <v>15</v>
      </c>
      <c r="M82" s="1" t="s">
        <v>821</v>
      </c>
      <c r="N82" s="1" t="s">
        <v>86</v>
      </c>
      <c r="O82" s="1" t="s">
        <v>822</v>
      </c>
      <c r="P82" s="1" t="s">
        <v>823</v>
      </c>
      <c r="Q82" s="1" t="s">
        <v>824</v>
      </c>
      <c r="R82" s="1" t="s">
        <v>821</v>
      </c>
      <c r="S82" s="1" t="s">
        <v>90</v>
      </c>
      <c r="U82" s="1" t="s">
        <v>83</v>
      </c>
      <c r="V82" s="1" t="s">
        <v>736</v>
      </c>
      <c r="W82" s="1" t="s">
        <v>460</v>
      </c>
      <c r="X82" s="1" t="s">
        <v>78</v>
      </c>
      <c r="Y82" s="1" t="s">
        <v>817</v>
      </c>
      <c r="Z82" s="1" t="s">
        <v>618</v>
      </c>
      <c r="AB82" s="1" t="s">
        <v>53</v>
      </c>
      <c r="AC82" s="1" t="s">
        <v>94</v>
      </c>
      <c r="AE82" s="1" t="s">
        <v>80</v>
      </c>
      <c r="AF82" s="1" t="s">
        <v>145</v>
      </c>
      <c r="AI82" s="1" t="s">
        <v>57</v>
      </c>
      <c r="AJ82" s="1" t="s">
        <v>648</v>
      </c>
      <c r="AK82" s="1" t="s">
        <v>825</v>
      </c>
      <c r="AL82" s="1" t="s">
        <v>826</v>
      </c>
    </row>
    <row r="83" spans="1:38" x14ac:dyDescent="0.3">
      <c r="A83" s="1" t="str">
        <f>HYPERLINK("https://hsdes.intel.com/resource/14013186909","14013186909")</f>
        <v>14013186909</v>
      </c>
      <c r="B83" s="1" t="s">
        <v>827</v>
      </c>
      <c r="C83" s="1" t="s">
        <v>966</v>
      </c>
      <c r="E83" s="1" t="s">
        <v>83</v>
      </c>
      <c r="F83" s="1" t="s">
        <v>117</v>
      </c>
      <c r="G83" s="1" t="s">
        <v>37</v>
      </c>
      <c r="H83" s="1" t="s">
        <v>38</v>
      </c>
      <c r="I83" s="1" t="s">
        <v>39</v>
      </c>
      <c r="J83" s="1" t="s">
        <v>667</v>
      </c>
      <c r="K83" s="1">
        <v>10</v>
      </c>
      <c r="L83" s="1">
        <v>8</v>
      </c>
      <c r="M83" s="1" t="s">
        <v>828</v>
      </c>
      <c r="N83" s="1" t="s">
        <v>86</v>
      </c>
      <c r="O83" s="1" t="s">
        <v>829</v>
      </c>
      <c r="P83" s="1" t="s">
        <v>830</v>
      </c>
      <c r="Q83" s="1" t="s">
        <v>824</v>
      </c>
      <c r="R83" s="1" t="s">
        <v>828</v>
      </c>
      <c r="S83" s="1" t="s">
        <v>90</v>
      </c>
      <c r="U83" s="1" t="s">
        <v>83</v>
      </c>
      <c r="V83" s="1" t="s">
        <v>831</v>
      </c>
      <c r="W83" s="1" t="s">
        <v>460</v>
      </c>
      <c r="X83" s="1" t="s">
        <v>78</v>
      </c>
      <c r="Y83" s="1" t="s">
        <v>607</v>
      </c>
      <c r="Z83" s="1" t="s">
        <v>608</v>
      </c>
      <c r="AB83" s="1" t="s">
        <v>53</v>
      </c>
      <c r="AC83" s="1" t="s">
        <v>94</v>
      </c>
      <c r="AE83" s="1" t="s">
        <v>55</v>
      </c>
      <c r="AF83" s="1" t="s">
        <v>145</v>
      </c>
      <c r="AI83" s="1" t="s">
        <v>57</v>
      </c>
      <c r="AJ83" s="1" t="s">
        <v>648</v>
      </c>
      <c r="AK83" s="1" t="s">
        <v>832</v>
      </c>
      <c r="AL83" s="1" t="s">
        <v>833</v>
      </c>
    </row>
    <row r="84" spans="1:38" x14ac:dyDescent="0.3">
      <c r="A84" s="1" t="str">
        <f>HYPERLINK("https://hsdes.intel.com/resource/14013186916","14013186916")</f>
        <v>14013186916</v>
      </c>
      <c r="B84" s="1" t="s">
        <v>834</v>
      </c>
      <c r="C84" s="1" t="s">
        <v>966</v>
      </c>
      <c r="E84" s="1" t="s">
        <v>83</v>
      </c>
      <c r="F84" s="1" t="s">
        <v>77</v>
      </c>
      <c r="G84" s="1" t="s">
        <v>37</v>
      </c>
      <c r="H84" s="1" t="s">
        <v>38</v>
      </c>
      <c r="I84" s="1" t="s">
        <v>39</v>
      </c>
      <c r="J84" s="1" t="s">
        <v>84</v>
      </c>
      <c r="K84" s="1">
        <v>10</v>
      </c>
      <c r="L84" s="1">
        <v>10</v>
      </c>
      <c r="M84" s="1" t="s">
        <v>835</v>
      </c>
      <c r="N84" s="1" t="s">
        <v>86</v>
      </c>
      <c r="O84" s="1" t="s">
        <v>836</v>
      </c>
      <c r="P84" s="1" t="s">
        <v>830</v>
      </c>
      <c r="Q84" s="1" t="s">
        <v>837</v>
      </c>
      <c r="R84" s="1" t="s">
        <v>835</v>
      </c>
      <c r="S84" s="1" t="s">
        <v>90</v>
      </c>
      <c r="U84" s="1" t="s">
        <v>83</v>
      </c>
      <c r="V84" s="1" t="s">
        <v>838</v>
      </c>
      <c r="W84" s="1" t="s">
        <v>460</v>
      </c>
      <c r="X84" s="1" t="s">
        <v>50</v>
      </c>
      <c r="Y84" s="1" t="s">
        <v>839</v>
      </c>
      <c r="Z84" s="1" t="s">
        <v>618</v>
      </c>
      <c r="AB84" s="1" t="s">
        <v>53</v>
      </c>
      <c r="AC84" s="1" t="s">
        <v>94</v>
      </c>
      <c r="AE84" s="1" t="s">
        <v>55</v>
      </c>
      <c r="AF84" s="1" t="s">
        <v>145</v>
      </c>
      <c r="AI84" s="1" t="s">
        <v>57</v>
      </c>
      <c r="AJ84" s="1" t="s">
        <v>648</v>
      </c>
      <c r="AK84" s="1" t="s">
        <v>840</v>
      </c>
      <c r="AL84" s="1" t="s">
        <v>841</v>
      </c>
    </row>
    <row r="85" spans="1:38" x14ac:dyDescent="0.3">
      <c r="A85" s="1" t="str">
        <f>HYPERLINK("https://hsdes.intel.com/resource/14013186929","14013186929")</f>
        <v>14013186929</v>
      </c>
      <c r="B85" s="1" t="s">
        <v>842</v>
      </c>
      <c r="C85" s="1" t="s">
        <v>966</v>
      </c>
      <c r="E85" s="1" t="s">
        <v>83</v>
      </c>
      <c r="F85" s="1" t="s">
        <v>77</v>
      </c>
      <c r="G85" s="1" t="s">
        <v>37</v>
      </c>
      <c r="H85" s="1" t="s">
        <v>38</v>
      </c>
      <c r="I85" s="1" t="s">
        <v>39</v>
      </c>
      <c r="J85" s="1" t="s">
        <v>84</v>
      </c>
      <c r="K85" s="1">
        <v>10</v>
      </c>
      <c r="L85" s="1">
        <v>10</v>
      </c>
      <c r="M85" s="1" t="s">
        <v>843</v>
      </c>
      <c r="N85" s="1" t="s">
        <v>86</v>
      </c>
      <c r="O85" s="1" t="s">
        <v>844</v>
      </c>
      <c r="P85" s="1" t="s">
        <v>670</v>
      </c>
      <c r="Q85" s="1" t="s">
        <v>845</v>
      </c>
      <c r="R85" s="1" t="s">
        <v>843</v>
      </c>
      <c r="S85" s="1" t="s">
        <v>90</v>
      </c>
      <c r="U85" s="1" t="s">
        <v>83</v>
      </c>
      <c r="V85" s="1" t="s">
        <v>846</v>
      </c>
      <c r="W85" s="1" t="s">
        <v>460</v>
      </c>
      <c r="X85" s="1" t="s">
        <v>78</v>
      </c>
      <c r="Y85" s="1" t="s">
        <v>817</v>
      </c>
      <c r="Z85" s="1" t="s">
        <v>618</v>
      </c>
      <c r="AB85" s="1" t="s">
        <v>53</v>
      </c>
      <c r="AC85" s="1" t="s">
        <v>94</v>
      </c>
      <c r="AE85" s="1" t="s">
        <v>55</v>
      </c>
      <c r="AF85" s="1" t="s">
        <v>145</v>
      </c>
      <c r="AI85" s="1" t="s">
        <v>57</v>
      </c>
      <c r="AJ85" s="1" t="s">
        <v>648</v>
      </c>
      <c r="AK85" s="1" t="s">
        <v>847</v>
      </c>
      <c r="AL85" s="1" t="s">
        <v>848</v>
      </c>
    </row>
    <row r="86" spans="1:38" x14ac:dyDescent="0.3">
      <c r="A86" s="1" t="str">
        <f>HYPERLINK("https://hsdes.intel.com/resource/14013186938","14013186938")</f>
        <v>14013186938</v>
      </c>
      <c r="B86" s="1" t="s">
        <v>849</v>
      </c>
      <c r="C86" s="1" t="s">
        <v>966</v>
      </c>
      <c r="E86" s="1" t="s">
        <v>83</v>
      </c>
      <c r="F86" s="1" t="s">
        <v>117</v>
      </c>
      <c r="G86" s="1" t="s">
        <v>37</v>
      </c>
      <c r="H86" s="1" t="s">
        <v>38</v>
      </c>
      <c r="I86" s="1" t="s">
        <v>39</v>
      </c>
      <c r="J86" s="1" t="s">
        <v>667</v>
      </c>
      <c r="K86" s="1">
        <v>20</v>
      </c>
      <c r="L86" s="1">
        <v>10</v>
      </c>
      <c r="M86" s="1" t="s">
        <v>850</v>
      </c>
      <c r="N86" s="1" t="s">
        <v>220</v>
      </c>
      <c r="O86" s="1" t="s">
        <v>851</v>
      </c>
      <c r="P86" s="1" t="s">
        <v>852</v>
      </c>
      <c r="Q86" s="1" t="s">
        <v>853</v>
      </c>
      <c r="R86" s="1" t="s">
        <v>850</v>
      </c>
      <c r="S86" s="1" t="s">
        <v>110</v>
      </c>
      <c r="U86" s="1" t="s">
        <v>83</v>
      </c>
      <c r="V86" s="1" t="s">
        <v>854</v>
      </c>
      <c r="W86" s="1" t="s">
        <v>460</v>
      </c>
      <c r="X86" s="1" t="s">
        <v>120</v>
      </c>
      <c r="Y86" s="1" t="s">
        <v>622</v>
      </c>
      <c r="Z86" s="1" t="s">
        <v>623</v>
      </c>
      <c r="AB86" s="1" t="s">
        <v>53</v>
      </c>
      <c r="AC86" s="1" t="s">
        <v>94</v>
      </c>
      <c r="AE86" s="1" t="s">
        <v>55</v>
      </c>
      <c r="AF86" s="1" t="s">
        <v>56</v>
      </c>
      <c r="AI86" s="1" t="s">
        <v>57</v>
      </c>
      <c r="AJ86" s="1" t="s">
        <v>855</v>
      </c>
      <c r="AK86" s="1" t="s">
        <v>856</v>
      </c>
      <c r="AL86" s="1" t="s">
        <v>857</v>
      </c>
    </row>
    <row r="87" spans="1:38" x14ac:dyDescent="0.3">
      <c r="A87" s="1" t="str">
        <f>HYPERLINK("https://hsdes.intel.com/resource/14013186958","14013186958")</f>
        <v>14013186958</v>
      </c>
      <c r="B87" s="1" t="s">
        <v>858</v>
      </c>
      <c r="C87" s="1" t="s">
        <v>966</v>
      </c>
      <c r="E87" s="1" t="s">
        <v>83</v>
      </c>
      <c r="F87" s="1" t="s">
        <v>77</v>
      </c>
      <c r="G87" s="1" t="s">
        <v>37</v>
      </c>
      <c r="H87" s="1" t="s">
        <v>38</v>
      </c>
      <c r="I87" s="1" t="s">
        <v>39</v>
      </c>
      <c r="J87" s="1" t="s">
        <v>84</v>
      </c>
      <c r="K87" s="1">
        <v>5</v>
      </c>
      <c r="L87" s="1">
        <v>3</v>
      </c>
      <c r="M87" s="1" t="s">
        <v>859</v>
      </c>
      <c r="N87" s="1" t="s">
        <v>86</v>
      </c>
      <c r="O87" s="1" t="s">
        <v>860</v>
      </c>
      <c r="P87" s="1" t="s">
        <v>645</v>
      </c>
      <c r="Q87" s="1" t="s">
        <v>861</v>
      </c>
      <c r="R87" s="1" t="s">
        <v>859</v>
      </c>
      <c r="S87" s="1" t="s">
        <v>90</v>
      </c>
      <c r="U87" s="1" t="s">
        <v>83</v>
      </c>
      <c r="V87" s="1" t="s">
        <v>862</v>
      </c>
      <c r="W87" s="1" t="s">
        <v>460</v>
      </c>
      <c r="X87" s="1" t="s">
        <v>78</v>
      </c>
      <c r="Y87" s="1" t="s">
        <v>817</v>
      </c>
      <c r="Z87" s="1" t="s">
        <v>618</v>
      </c>
      <c r="AB87" s="1" t="s">
        <v>53</v>
      </c>
      <c r="AC87" s="1" t="s">
        <v>94</v>
      </c>
      <c r="AE87" s="1" t="s">
        <v>55</v>
      </c>
      <c r="AF87" s="1" t="s">
        <v>56</v>
      </c>
      <c r="AI87" s="1" t="s">
        <v>57</v>
      </c>
      <c r="AJ87" s="1" t="s">
        <v>648</v>
      </c>
      <c r="AK87" s="1" t="s">
        <v>863</v>
      </c>
      <c r="AL87" s="1" t="s">
        <v>864</v>
      </c>
    </row>
    <row r="88" spans="1:38" x14ac:dyDescent="0.3">
      <c r="A88" s="1" t="str">
        <f>HYPERLINK("https://hsdes.intel.com/resource/14013187344","14013187344")</f>
        <v>14013187344</v>
      </c>
      <c r="B88" s="1" t="s">
        <v>865</v>
      </c>
      <c r="C88" s="1" t="s">
        <v>966</v>
      </c>
      <c r="E88" s="1" t="s">
        <v>103</v>
      </c>
      <c r="F88" s="1" t="s">
        <v>117</v>
      </c>
      <c r="G88" s="1" t="s">
        <v>37</v>
      </c>
      <c r="H88" s="1" t="s">
        <v>38</v>
      </c>
      <c r="I88" s="1" t="s">
        <v>39</v>
      </c>
      <c r="J88" s="1" t="s">
        <v>866</v>
      </c>
      <c r="K88" s="1">
        <v>18</v>
      </c>
      <c r="L88" s="1">
        <v>15</v>
      </c>
      <c r="M88" s="1" t="s">
        <v>867</v>
      </c>
      <c r="N88" s="1" t="s">
        <v>106</v>
      </c>
      <c r="O88" s="1" t="s">
        <v>868</v>
      </c>
      <c r="P88" s="1" t="s">
        <v>869</v>
      </c>
      <c r="Q88" s="1" t="s">
        <v>870</v>
      </c>
      <c r="R88" s="1" t="s">
        <v>867</v>
      </c>
      <c r="S88" s="1" t="s">
        <v>110</v>
      </c>
      <c r="T88" s="1" t="s">
        <v>295</v>
      </c>
      <c r="U88" s="1" t="s">
        <v>203</v>
      </c>
      <c r="V88" s="1" t="s">
        <v>563</v>
      </c>
      <c r="W88" s="1" t="s">
        <v>460</v>
      </c>
      <c r="X88" s="1" t="s">
        <v>78</v>
      </c>
      <c r="Y88" s="1" t="s">
        <v>607</v>
      </c>
      <c r="Z88" s="1" t="s">
        <v>608</v>
      </c>
      <c r="AB88" s="1" t="s">
        <v>53</v>
      </c>
      <c r="AC88" s="1" t="s">
        <v>461</v>
      </c>
      <c r="AE88" s="1" t="s">
        <v>80</v>
      </c>
      <c r="AF88" s="1" t="s">
        <v>56</v>
      </c>
      <c r="AI88" s="1" t="s">
        <v>57</v>
      </c>
      <c r="AJ88" s="1" t="s">
        <v>58</v>
      </c>
      <c r="AK88" s="1" t="s">
        <v>871</v>
      </c>
      <c r="AL88" s="1" t="s">
        <v>872</v>
      </c>
    </row>
    <row r="89" spans="1:38" x14ac:dyDescent="0.3">
      <c r="A89" s="1" t="str">
        <f>HYPERLINK("https://hsdes.intel.com/resource/14013187781","14013187781")</f>
        <v>14013187781</v>
      </c>
      <c r="B89" s="1" t="s">
        <v>873</v>
      </c>
      <c r="C89" s="1" t="s">
        <v>966</v>
      </c>
      <c r="E89" s="1" t="s">
        <v>47</v>
      </c>
      <c r="F89" s="1" t="s">
        <v>117</v>
      </c>
      <c r="G89" s="1" t="s">
        <v>37</v>
      </c>
      <c r="H89" s="1" t="s">
        <v>38</v>
      </c>
      <c r="I89" s="1" t="s">
        <v>39</v>
      </c>
      <c r="J89" s="1" t="s">
        <v>625</v>
      </c>
      <c r="K89" s="1">
        <v>8</v>
      </c>
      <c r="L89" s="1">
        <v>6</v>
      </c>
      <c r="M89" s="1" t="s">
        <v>874</v>
      </c>
      <c r="N89" s="1" t="s">
        <v>199</v>
      </c>
      <c r="O89" s="1" t="s">
        <v>875</v>
      </c>
      <c r="P89" s="1" t="s">
        <v>435</v>
      </c>
      <c r="Q89" s="1" t="s">
        <v>876</v>
      </c>
      <c r="R89" s="1" t="s">
        <v>874</v>
      </c>
      <c r="S89" s="1" t="s">
        <v>110</v>
      </c>
      <c r="U89" s="1" t="s">
        <v>203</v>
      </c>
      <c r="V89" s="1" t="s">
        <v>877</v>
      </c>
      <c r="W89" s="1" t="s">
        <v>460</v>
      </c>
      <c r="X89" s="1" t="s">
        <v>152</v>
      </c>
      <c r="Y89" s="1" t="s">
        <v>607</v>
      </c>
      <c r="Z89" s="1" t="s">
        <v>608</v>
      </c>
      <c r="AB89" s="1" t="s">
        <v>53</v>
      </c>
      <c r="AC89" s="1" t="s">
        <v>94</v>
      </c>
      <c r="AE89" s="1" t="s">
        <v>55</v>
      </c>
      <c r="AF89" s="1" t="s">
        <v>56</v>
      </c>
      <c r="AI89" s="1" t="s">
        <v>57</v>
      </c>
      <c r="AJ89" s="1" t="s">
        <v>58</v>
      </c>
      <c r="AK89" s="1" t="s">
        <v>878</v>
      </c>
      <c r="AL89" s="1" t="s">
        <v>879</v>
      </c>
    </row>
    <row r="90" spans="1:38" x14ac:dyDescent="0.3">
      <c r="A90" s="1" t="str">
        <f>HYPERLINK("https://hsdes.intel.com/resource/14013187803","14013187803")</f>
        <v>14013187803</v>
      </c>
      <c r="B90" s="1" t="s">
        <v>880</v>
      </c>
      <c r="C90" s="1" t="s">
        <v>966</v>
      </c>
      <c r="E90" s="1" t="s">
        <v>103</v>
      </c>
      <c r="F90" s="1" t="s">
        <v>117</v>
      </c>
      <c r="G90" s="1" t="s">
        <v>37</v>
      </c>
      <c r="H90" s="1" t="s">
        <v>38</v>
      </c>
      <c r="I90" s="1" t="s">
        <v>39</v>
      </c>
      <c r="J90" s="1" t="s">
        <v>794</v>
      </c>
      <c r="K90" s="1">
        <v>20</v>
      </c>
      <c r="L90" s="1">
        <v>15</v>
      </c>
      <c r="M90" s="1" t="s">
        <v>881</v>
      </c>
      <c r="N90" s="1" t="s">
        <v>106</v>
      </c>
      <c r="O90" s="1" t="s">
        <v>882</v>
      </c>
      <c r="P90" s="1" t="s">
        <v>883</v>
      </c>
      <c r="Q90" s="1" t="s">
        <v>884</v>
      </c>
      <c r="R90" s="1" t="s">
        <v>881</v>
      </c>
      <c r="S90" s="1" t="s">
        <v>110</v>
      </c>
      <c r="T90" s="1" t="s">
        <v>295</v>
      </c>
      <c r="U90" s="1" t="s">
        <v>47</v>
      </c>
      <c r="V90" s="1" t="s">
        <v>885</v>
      </c>
      <c r="W90" s="1" t="s">
        <v>460</v>
      </c>
      <c r="X90" s="1" t="s">
        <v>50</v>
      </c>
      <c r="Y90" s="1" t="s">
        <v>622</v>
      </c>
      <c r="Z90" s="1" t="s">
        <v>623</v>
      </c>
      <c r="AB90" s="1" t="s">
        <v>53</v>
      </c>
      <c r="AC90" s="1" t="s">
        <v>94</v>
      </c>
      <c r="AE90" s="1" t="s">
        <v>80</v>
      </c>
      <c r="AF90" s="1" t="s">
        <v>56</v>
      </c>
      <c r="AI90" s="1" t="s">
        <v>57</v>
      </c>
      <c r="AJ90" s="1" t="s">
        <v>58</v>
      </c>
      <c r="AK90" s="1" t="s">
        <v>886</v>
      </c>
      <c r="AL90" s="1" t="s">
        <v>887</v>
      </c>
    </row>
    <row r="91" spans="1:38" x14ac:dyDescent="0.3">
      <c r="A91" s="1" t="str">
        <f>HYPERLINK("https://hsdes.intel.com/resource/14013187809","14013187809")</f>
        <v>14013187809</v>
      </c>
      <c r="B91" s="1" t="s">
        <v>888</v>
      </c>
      <c r="C91" s="1" t="s">
        <v>966</v>
      </c>
      <c r="E91" s="1" t="s">
        <v>103</v>
      </c>
      <c r="F91" s="1" t="s">
        <v>117</v>
      </c>
      <c r="G91" s="1" t="s">
        <v>37</v>
      </c>
      <c r="H91" s="1" t="s">
        <v>38</v>
      </c>
      <c r="I91" s="1" t="s">
        <v>39</v>
      </c>
      <c r="J91" s="1" t="s">
        <v>601</v>
      </c>
      <c r="K91" s="1">
        <v>7</v>
      </c>
      <c r="L91" s="1">
        <v>5</v>
      </c>
      <c r="M91" s="1" t="s">
        <v>889</v>
      </c>
      <c r="N91" s="1" t="s">
        <v>106</v>
      </c>
      <c r="O91" s="1" t="s">
        <v>890</v>
      </c>
      <c r="P91" s="1" t="s">
        <v>891</v>
      </c>
      <c r="Q91" s="1" t="s">
        <v>892</v>
      </c>
      <c r="R91" s="1" t="s">
        <v>889</v>
      </c>
      <c r="S91" s="1" t="s">
        <v>110</v>
      </c>
      <c r="T91" s="1" t="s">
        <v>295</v>
      </c>
      <c r="U91" s="1" t="s">
        <v>47</v>
      </c>
      <c r="V91" s="1" t="s">
        <v>527</v>
      </c>
      <c r="W91" s="1" t="s">
        <v>460</v>
      </c>
      <c r="X91" s="1" t="s">
        <v>78</v>
      </c>
      <c r="Y91" s="1" t="s">
        <v>638</v>
      </c>
      <c r="Z91" s="1" t="s">
        <v>639</v>
      </c>
      <c r="AB91" s="1" t="s">
        <v>53</v>
      </c>
      <c r="AC91" s="1" t="s">
        <v>461</v>
      </c>
      <c r="AE91" s="1" t="s">
        <v>55</v>
      </c>
      <c r="AF91" s="1" t="s">
        <v>145</v>
      </c>
      <c r="AI91" s="1" t="s">
        <v>57</v>
      </c>
      <c r="AJ91" s="1" t="s">
        <v>58</v>
      </c>
      <c r="AK91" s="1" t="s">
        <v>893</v>
      </c>
      <c r="AL91" s="1" t="s">
        <v>894</v>
      </c>
    </row>
    <row r="92" spans="1:38" x14ac:dyDescent="0.3">
      <c r="A92" s="1" t="str">
        <f>HYPERLINK("https://hsdes.intel.com/resource/14013187815","14013187815")</f>
        <v>14013187815</v>
      </c>
      <c r="B92" s="1" t="s">
        <v>895</v>
      </c>
      <c r="C92" s="1" t="s">
        <v>966</v>
      </c>
      <c r="E92" s="1" t="s">
        <v>47</v>
      </c>
      <c r="F92" s="1" t="s">
        <v>117</v>
      </c>
      <c r="G92" s="1" t="s">
        <v>37</v>
      </c>
      <c r="H92" s="1" t="s">
        <v>38</v>
      </c>
      <c r="I92" s="1" t="s">
        <v>39</v>
      </c>
      <c r="J92" s="1" t="s">
        <v>621</v>
      </c>
      <c r="K92" s="1">
        <v>25</v>
      </c>
      <c r="L92" s="1">
        <v>20</v>
      </c>
      <c r="M92" s="1" t="s">
        <v>896</v>
      </c>
      <c r="N92" s="1" t="s">
        <v>148</v>
      </c>
      <c r="O92" s="1" t="s">
        <v>897</v>
      </c>
      <c r="P92" s="1" t="s">
        <v>898</v>
      </c>
      <c r="Q92" s="1" t="s">
        <v>899</v>
      </c>
      <c r="R92" s="1" t="s">
        <v>896</v>
      </c>
      <c r="S92" s="1" t="s">
        <v>46</v>
      </c>
      <c r="U92" s="1" t="s">
        <v>47</v>
      </c>
      <c r="V92" s="1" t="s">
        <v>900</v>
      </c>
      <c r="W92" s="1" t="s">
        <v>460</v>
      </c>
      <c r="X92" s="1" t="s">
        <v>78</v>
      </c>
      <c r="Y92" s="1" t="s">
        <v>622</v>
      </c>
      <c r="Z92" s="1" t="s">
        <v>623</v>
      </c>
      <c r="AB92" s="1" t="s">
        <v>53</v>
      </c>
      <c r="AC92" s="1" t="s">
        <v>94</v>
      </c>
      <c r="AE92" s="1" t="s">
        <v>80</v>
      </c>
      <c r="AF92" s="1" t="s">
        <v>56</v>
      </c>
      <c r="AI92" s="1" t="s">
        <v>57</v>
      </c>
      <c r="AJ92" s="1" t="s">
        <v>58</v>
      </c>
      <c r="AK92" s="1" t="s">
        <v>901</v>
      </c>
      <c r="AL92" s="1" t="s">
        <v>902</v>
      </c>
    </row>
    <row r="93" spans="1:38" x14ac:dyDescent="0.3">
      <c r="A93" s="1" t="str">
        <f>HYPERLINK("https://hsdes.intel.com/resource/14013187829","14013187829")</f>
        <v>14013187829</v>
      </c>
      <c r="B93" s="1" t="s">
        <v>903</v>
      </c>
      <c r="C93" s="1" t="s">
        <v>966</v>
      </c>
      <c r="E93" s="1" t="s">
        <v>103</v>
      </c>
      <c r="F93" s="1" t="s">
        <v>117</v>
      </c>
      <c r="G93" s="1" t="s">
        <v>37</v>
      </c>
      <c r="H93" s="1" t="s">
        <v>38</v>
      </c>
      <c r="I93" s="1" t="s">
        <v>39</v>
      </c>
      <c r="J93" s="1" t="s">
        <v>625</v>
      </c>
      <c r="K93" s="1">
        <v>18</v>
      </c>
      <c r="L93" s="1">
        <v>10</v>
      </c>
      <c r="M93" s="1" t="s">
        <v>904</v>
      </c>
      <c r="N93" s="1" t="s">
        <v>106</v>
      </c>
      <c r="O93" s="1" t="s">
        <v>905</v>
      </c>
      <c r="P93" s="1" t="s">
        <v>906</v>
      </c>
      <c r="Q93" s="1" t="s">
        <v>907</v>
      </c>
      <c r="R93" s="1" t="s">
        <v>904</v>
      </c>
      <c r="S93" s="1" t="s">
        <v>110</v>
      </c>
      <c r="T93" s="1" t="s">
        <v>295</v>
      </c>
      <c r="U93" s="1" t="s">
        <v>47</v>
      </c>
      <c r="V93" s="1" t="s">
        <v>908</v>
      </c>
      <c r="W93" s="1" t="s">
        <v>460</v>
      </c>
      <c r="X93" s="1" t="s">
        <v>78</v>
      </c>
      <c r="Y93" s="1" t="s">
        <v>607</v>
      </c>
      <c r="Z93" s="1" t="s">
        <v>608</v>
      </c>
      <c r="AB93" s="1" t="s">
        <v>53</v>
      </c>
      <c r="AC93" s="1" t="s">
        <v>461</v>
      </c>
      <c r="AE93" s="1" t="s">
        <v>55</v>
      </c>
      <c r="AF93" s="1" t="s">
        <v>56</v>
      </c>
      <c r="AI93" s="1" t="s">
        <v>57</v>
      </c>
      <c r="AJ93" s="1" t="s">
        <v>58</v>
      </c>
      <c r="AK93" s="1" t="s">
        <v>909</v>
      </c>
      <c r="AL93" s="1" t="s">
        <v>910</v>
      </c>
    </row>
    <row r="94" spans="1:38" x14ac:dyDescent="0.3">
      <c r="A94" s="1" t="str">
        <f>HYPERLINK("https://hsdes.intel.com/resource/14013187886","14013187886")</f>
        <v>14013187886</v>
      </c>
      <c r="B94" s="1" t="s">
        <v>911</v>
      </c>
      <c r="C94" s="1" t="s">
        <v>966</v>
      </c>
      <c r="E94" s="1" t="s">
        <v>47</v>
      </c>
      <c r="F94" s="1" t="s">
        <v>117</v>
      </c>
      <c r="G94" s="1" t="s">
        <v>37</v>
      </c>
      <c r="H94" s="1" t="s">
        <v>38</v>
      </c>
      <c r="I94" s="1" t="s">
        <v>39</v>
      </c>
      <c r="J94" s="1" t="s">
        <v>621</v>
      </c>
      <c r="K94" s="1">
        <v>20</v>
      </c>
      <c r="L94" s="1">
        <v>15</v>
      </c>
      <c r="M94" s="1" t="s">
        <v>912</v>
      </c>
      <c r="N94" s="1" t="s">
        <v>148</v>
      </c>
      <c r="O94" s="1" t="s">
        <v>913</v>
      </c>
      <c r="P94" s="1" t="s">
        <v>914</v>
      </c>
      <c r="Q94" s="1">
        <v>16011000546</v>
      </c>
      <c r="R94" s="1" t="s">
        <v>912</v>
      </c>
      <c r="S94" s="1" t="s">
        <v>110</v>
      </c>
      <c r="U94" s="1" t="s">
        <v>47</v>
      </c>
      <c r="V94" s="1" t="s">
        <v>915</v>
      </c>
      <c r="W94" s="1" t="s">
        <v>460</v>
      </c>
      <c r="X94" s="1" t="s">
        <v>120</v>
      </c>
      <c r="Y94" s="1" t="s">
        <v>802</v>
      </c>
      <c r="Z94" s="1" t="s">
        <v>737</v>
      </c>
      <c r="AB94" s="1" t="s">
        <v>53</v>
      </c>
      <c r="AC94" s="1" t="s">
        <v>94</v>
      </c>
      <c r="AE94" s="1" t="s">
        <v>80</v>
      </c>
      <c r="AF94" s="1" t="s">
        <v>56</v>
      </c>
      <c r="AI94" s="1" t="s">
        <v>57</v>
      </c>
      <c r="AJ94" s="1" t="s">
        <v>58</v>
      </c>
      <c r="AK94" s="1" t="s">
        <v>915</v>
      </c>
      <c r="AL94" s="1" t="s">
        <v>916</v>
      </c>
    </row>
    <row r="95" spans="1:38" x14ac:dyDescent="0.3">
      <c r="A95" s="1" t="str">
        <f>HYPERLINK("https://hsdes.intel.com/resource/16012412794","16012412794")</f>
        <v>16012412794</v>
      </c>
      <c r="B95" s="1" t="s">
        <v>917</v>
      </c>
      <c r="C95" s="1" t="s">
        <v>966</v>
      </c>
      <c r="E95" s="1" t="s">
        <v>62</v>
      </c>
      <c r="F95" s="1" t="s">
        <v>117</v>
      </c>
      <c r="G95" s="1" t="s">
        <v>37</v>
      </c>
      <c r="H95" s="1" t="s">
        <v>918</v>
      </c>
      <c r="I95" s="1" t="s">
        <v>39</v>
      </c>
      <c r="J95" s="1" t="s">
        <v>64</v>
      </c>
      <c r="K95" s="1">
        <v>10</v>
      </c>
      <c r="L95" s="1">
        <v>8</v>
      </c>
      <c r="M95" s="1" t="s">
        <v>919</v>
      </c>
      <c r="N95" s="1" t="s">
        <v>66</v>
      </c>
      <c r="O95" s="1" t="s">
        <v>920</v>
      </c>
      <c r="P95" s="1" t="s">
        <v>140</v>
      </c>
      <c r="Q95" s="1" t="s">
        <v>921</v>
      </c>
      <c r="R95" s="1" t="s">
        <v>919</v>
      </c>
      <c r="S95" s="1" t="s">
        <v>110</v>
      </c>
      <c r="T95" s="1" t="s">
        <v>70</v>
      </c>
      <c r="U95" s="1" t="s">
        <v>71</v>
      </c>
      <c r="V95" s="1" t="s">
        <v>922</v>
      </c>
      <c r="W95" s="1" t="s">
        <v>460</v>
      </c>
      <c r="X95" s="1" t="s">
        <v>152</v>
      </c>
      <c r="Y95" s="1" t="s">
        <v>638</v>
      </c>
      <c r="Z95" s="1" t="s">
        <v>639</v>
      </c>
      <c r="AB95" s="1" t="s">
        <v>53</v>
      </c>
      <c r="AC95" s="1" t="s">
        <v>94</v>
      </c>
      <c r="AE95" s="1" t="s">
        <v>55</v>
      </c>
      <c r="AF95" s="1" t="s">
        <v>145</v>
      </c>
      <c r="AI95" s="1" t="s">
        <v>57</v>
      </c>
      <c r="AJ95" s="1" t="s">
        <v>58</v>
      </c>
      <c r="AK95" s="1" t="s">
        <v>923</v>
      </c>
      <c r="AL95" s="1" t="s">
        <v>924</v>
      </c>
    </row>
    <row r="96" spans="1:38" x14ac:dyDescent="0.3">
      <c r="A96" s="1" t="str">
        <f>HYPERLINK("https://hsdes.intel.com/resource/16012542796","16012542796")</f>
        <v>16012542796</v>
      </c>
      <c r="B96" s="1" t="s">
        <v>925</v>
      </c>
      <c r="C96" s="1" t="s">
        <v>966</v>
      </c>
      <c r="E96" s="1" t="s">
        <v>47</v>
      </c>
      <c r="F96" s="1" t="s">
        <v>117</v>
      </c>
      <c r="G96" s="1" t="s">
        <v>37</v>
      </c>
      <c r="H96" s="1" t="s">
        <v>926</v>
      </c>
      <c r="I96" s="1" t="s">
        <v>39</v>
      </c>
      <c r="J96" s="1" t="s">
        <v>625</v>
      </c>
      <c r="K96" s="1">
        <v>20</v>
      </c>
      <c r="L96" s="1">
        <v>15</v>
      </c>
      <c r="M96" s="1" t="s">
        <v>912</v>
      </c>
      <c r="N96" s="1" t="s">
        <v>148</v>
      </c>
      <c r="O96" s="1" t="s">
        <v>913</v>
      </c>
      <c r="P96" s="1" t="s">
        <v>914</v>
      </c>
      <c r="R96" s="1" t="s">
        <v>912</v>
      </c>
      <c r="S96" s="1" t="s">
        <v>110</v>
      </c>
      <c r="U96" s="1" t="s">
        <v>47</v>
      </c>
      <c r="V96" s="1" t="s">
        <v>927</v>
      </c>
      <c r="W96" s="1" t="s">
        <v>460</v>
      </c>
      <c r="X96" s="1" t="s">
        <v>120</v>
      </c>
      <c r="Y96" s="1" t="s">
        <v>737</v>
      </c>
      <c r="Z96" s="1" t="s">
        <v>737</v>
      </c>
      <c r="AB96" s="1" t="s">
        <v>53</v>
      </c>
      <c r="AC96" s="1" t="s">
        <v>94</v>
      </c>
      <c r="AE96" s="1" t="s">
        <v>80</v>
      </c>
      <c r="AF96" s="1" t="s">
        <v>56</v>
      </c>
      <c r="AI96" s="1" t="s">
        <v>57</v>
      </c>
      <c r="AJ96" s="1" t="s">
        <v>928</v>
      </c>
      <c r="AK96" s="1" t="s">
        <v>929</v>
      </c>
      <c r="AL96" s="1" t="s">
        <v>930</v>
      </c>
    </row>
    <row r="97" spans="1:38" x14ac:dyDescent="0.3">
      <c r="A97" s="1" t="str">
        <f>HYPERLINK("https://hsdes.intel.com/resource/16012542869","16012542869")</f>
        <v>16012542869</v>
      </c>
      <c r="B97" s="1" t="s">
        <v>931</v>
      </c>
      <c r="C97" s="1" t="s">
        <v>966</v>
      </c>
      <c r="E97" s="1" t="s">
        <v>47</v>
      </c>
      <c r="F97" s="1" t="s">
        <v>117</v>
      </c>
      <c r="G97" s="1" t="s">
        <v>37</v>
      </c>
      <c r="H97" s="1" t="s">
        <v>926</v>
      </c>
      <c r="I97" s="1" t="s">
        <v>39</v>
      </c>
      <c r="J97" s="1" t="s">
        <v>866</v>
      </c>
      <c r="K97" s="1">
        <v>20</v>
      </c>
      <c r="L97" s="1">
        <v>15</v>
      </c>
      <c r="M97" s="1" t="s">
        <v>912</v>
      </c>
      <c r="N97" s="1" t="s">
        <v>148</v>
      </c>
      <c r="O97" s="1" t="s">
        <v>913</v>
      </c>
      <c r="P97" s="1" t="s">
        <v>914</v>
      </c>
      <c r="R97" s="1" t="s">
        <v>912</v>
      </c>
      <c r="S97" s="1" t="s">
        <v>110</v>
      </c>
      <c r="U97" s="1" t="s">
        <v>47</v>
      </c>
      <c r="V97" s="1" t="s">
        <v>932</v>
      </c>
      <c r="W97" s="1" t="s">
        <v>460</v>
      </c>
      <c r="X97" s="1" t="s">
        <v>120</v>
      </c>
      <c r="Y97" s="1" t="s">
        <v>802</v>
      </c>
      <c r="Z97" s="1" t="s">
        <v>737</v>
      </c>
      <c r="AB97" s="1" t="s">
        <v>53</v>
      </c>
      <c r="AC97" s="1" t="s">
        <v>94</v>
      </c>
      <c r="AE97" s="1" t="s">
        <v>80</v>
      </c>
      <c r="AF97" s="1" t="s">
        <v>56</v>
      </c>
      <c r="AI97" s="1" t="s">
        <v>57</v>
      </c>
      <c r="AJ97" s="1" t="s">
        <v>928</v>
      </c>
      <c r="AK97" s="1" t="s">
        <v>933</v>
      </c>
      <c r="AL97" s="1" t="s">
        <v>934</v>
      </c>
    </row>
    <row r="98" spans="1:38" x14ac:dyDescent="0.3">
      <c r="A98" s="1" t="str">
        <f>HYPERLINK("https://hsdes.intel.com/resource/16012544000","16012544000")</f>
        <v>16012544000</v>
      </c>
      <c r="B98" s="1" t="s">
        <v>935</v>
      </c>
      <c r="C98" s="1" t="s">
        <v>966</v>
      </c>
      <c r="E98" s="1" t="s">
        <v>47</v>
      </c>
      <c r="F98" s="1" t="s">
        <v>117</v>
      </c>
      <c r="G98" s="1" t="s">
        <v>37</v>
      </c>
      <c r="H98" s="1" t="s">
        <v>926</v>
      </c>
      <c r="I98" s="1" t="s">
        <v>39</v>
      </c>
      <c r="J98" s="1" t="s">
        <v>936</v>
      </c>
      <c r="K98" s="1">
        <v>20</v>
      </c>
      <c r="L98" s="1">
        <v>15</v>
      </c>
      <c r="M98" s="1" t="s">
        <v>912</v>
      </c>
      <c r="N98" s="1" t="s">
        <v>148</v>
      </c>
      <c r="O98" s="1" t="s">
        <v>913</v>
      </c>
      <c r="P98" s="1" t="s">
        <v>914</v>
      </c>
      <c r="R98" s="1" t="s">
        <v>912</v>
      </c>
      <c r="S98" s="1" t="s">
        <v>110</v>
      </c>
      <c r="U98" s="1" t="s">
        <v>203</v>
      </c>
      <c r="V98" s="1" t="s">
        <v>937</v>
      </c>
      <c r="W98" s="1" t="s">
        <v>460</v>
      </c>
      <c r="X98" s="1" t="s">
        <v>120</v>
      </c>
      <c r="Y98" s="1" t="s">
        <v>802</v>
      </c>
      <c r="Z98" s="1" t="s">
        <v>737</v>
      </c>
      <c r="AB98" s="1" t="s">
        <v>53</v>
      </c>
      <c r="AC98" s="1" t="s">
        <v>94</v>
      </c>
      <c r="AE98" s="1" t="s">
        <v>80</v>
      </c>
      <c r="AF98" s="1" t="s">
        <v>56</v>
      </c>
      <c r="AI98" s="1" t="s">
        <v>57</v>
      </c>
      <c r="AJ98" s="1" t="s">
        <v>928</v>
      </c>
      <c r="AK98" s="1" t="s">
        <v>938</v>
      </c>
      <c r="AL98" s="1" t="s">
        <v>939</v>
      </c>
    </row>
    <row r="99" spans="1:38" x14ac:dyDescent="0.3">
      <c r="A99" s="1" t="str">
        <f>HYPERLINK("https://hsdes.intel.com/resource/16012544842","16012544842")</f>
        <v>16012544842</v>
      </c>
      <c r="B99" s="1" t="s">
        <v>940</v>
      </c>
      <c r="C99" s="1" t="s">
        <v>966</v>
      </c>
      <c r="E99" s="1" t="s">
        <v>47</v>
      </c>
      <c r="F99" s="1" t="s">
        <v>117</v>
      </c>
      <c r="G99" s="1" t="s">
        <v>37</v>
      </c>
      <c r="H99" s="1" t="s">
        <v>926</v>
      </c>
      <c r="I99" s="1" t="s">
        <v>39</v>
      </c>
      <c r="J99" s="1" t="s">
        <v>866</v>
      </c>
      <c r="K99" s="1">
        <v>20</v>
      </c>
      <c r="L99" s="1">
        <v>15</v>
      </c>
      <c r="M99" s="1" t="s">
        <v>912</v>
      </c>
      <c r="N99" s="1" t="s">
        <v>148</v>
      </c>
      <c r="O99" s="1" t="s">
        <v>913</v>
      </c>
      <c r="P99" s="1" t="s">
        <v>914</v>
      </c>
      <c r="R99" s="1" t="s">
        <v>912</v>
      </c>
      <c r="S99" s="1" t="s">
        <v>110</v>
      </c>
      <c r="U99" s="1" t="s">
        <v>47</v>
      </c>
      <c r="V99" s="1" t="s">
        <v>941</v>
      </c>
      <c r="W99" s="1" t="s">
        <v>460</v>
      </c>
      <c r="X99" s="1" t="s">
        <v>120</v>
      </c>
      <c r="Y99" s="1" t="s">
        <v>802</v>
      </c>
      <c r="Z99" s="1" t="s">
        <v>737</v>
      </c>
      <c r="AB99" s="1" t="s">
        <v>53</v>
      </c>
      <c r="AC99" s="1" t="s">
        <v>94</v>
      </c>
      <c r="AE99" s="1" t="s">
        <v>80</v>
      </c>
      <c r="AF99" s="1" t="s">
        <v>56</v>
      </c>
      <c r="AI99" s="1" t="s">
        <v>57</v>
      </c>
      <c r="AJ99" s="1" t="s">
        <v>928</v>
      </c>
      <c r="AK99" s="1" t="s">
        <v>942</v>
      </c>
      <c r="AL99" s="1" t="s">
        <v>943</v>
      </c>
    </row>
    <row r="100" spans="1:38" x14ac:dyDescent="0.3">
      <c r="A100" s="1" t="str">
        <f>HYPERLINK("https://hsdes.intel.com/resource/16012555183","16012555183")</f>
        <v>16012555183</v>
      </c>
      <c r="B100" s="1" t="s">
        <v>944</v>
      </c>
      <c r="C100" s="1" t="s">
        <v>966</v>
      </c>
      <c r="E100" s="1" t="s">
        <v>83</v>
      </c>
      <c r="F100" s="1" t="s">
        <v>77</v>
      </c>
      <c r="G100" s="1" t="s">
        <v>37</v>
      </c>
      <c r="H100" s="1" t="s">
        <v>38</v>
      </c>
      <c r="I100" s="1" t="s">
        <v>39</v>
      </c>
      <c r="J100" s="1" t="s">
        <v>84</v>
      </c>
      <c r="K100" s="1">
        <v>10</v>
      </c>
      <c r="L100" s="1">
        <v>5</v>
      </c>
      <c r="M100" s="1" t="s">
        <v>945</v>
      </c>
      <c r="N100" s="1" t="s">
        <v>86</v>
      </c>
      <c r="O100" s="1" t="s">
        <v>87</v>
      </c>
      <c r="P100" s="1" t="s">
        <v>88</v>
      </c>
      <c r="Q100" s="1" t="s">
        <v>946</v>
      </c>
      <c r="R100" s="1" t="s">
        <v>945</v>
      </c>
      <c r="S100" s="1" t="s">
        <v>90</v>
      </c>
      <c r="U100" s="1" t="s">
        <v>83</v>
      </c>
      <c r="V100" s="1" t="s">
        <v>947</v>
      </c>
      <c r="W100" s="1" t="s">
        <v>460</v>
      </c>
      <c r="X100" s="1" t="s">
        <v>78</v>
      </c>
      <c r="Y100" s="1" t="s">
        <v>948</v>
      </c>
      <c r="Z100" s="1" t="s">
        <v>639</v>
      </c>
      <c r="AB100" s="1" t="s">
        <v>53</v>
      </c>
      <c r="AC100" s="1" t="s">
        <v>94</v>
      </c>
      <c r="AE100" s="1" t="s">
        <v>55</v>
      </c>
      <c r="AF100" s="1" t="s">
        <v>56</v>
      </c>
      <c r="AI100" s="1" t="s">
        <v>361</v>
      </c>
      <c r="AJ100" s="1" t="s">
        <v>928</v>
      </c>
      <c r="AK100" s="1" t="s">
        <v>949</v>
      </c>
      <c r="AL100" s="1" t="s">
        <v>950</v>
      </c>
    </row>
    <row r="101" spans="1:38" x14ac:dyDescent="0.3">
      <c r="A101" s="1" t="str">
        <f>HYPERLINK("https://hsdes.intel.com/resource/16013792080","16013792080")</f>
        <v>16013792080</v>
      </c>
      <c r="B101" s="1" t="s">
        <v>951</v>
      </c>
      <c r="C101" s="1" t="s">
        <v>967</v>
      </c>
      <c r="D101" s="1" t="s">
        <v>972</v>
      </c>
      <c r="E101" s="1" t="s">
        <v>62</v>
      </c>
      <c r="F101" s="1" t="s">
        <v>77</v>
      </c>
      <c r="G101" s="1" t="s">
        <v>37</v>
      </c>
      <c r="H101" s="1" t="s">
        <v>926</v>
      </c>
      <c r="I101" s="1" t="s">
        <v>39</v>
      </c>
      <c r="J101" s="1" t="s">
        <v>151</v>
      </c>
      <c r="K101" s="1">
        <v>15</v>
      </c>
      <c r="L101" s="1">
        <v>10</v>
      </c>
      <c r="M101" s="1" t="s">
        <v>127</v>
      </c>
      <c r="N101" s="1" t="s">
        <v>66</v>
      </c>
      <c r="O101" s="1" t="s">
        <v>128</v>
      </c>
      <c r="P101" s="1" t="s">
        <v>129</v>
      </c>
      <c r="Q101" s="1" t="s">
        <v>130</v>
      </c>
      <c r="R101" s="1" t="s">
        <v>127</v>
      </c>
      <c r="S101" s="1" t="s">
        <v>110</v>
      </c>
      <c r="T101" s="1" t="s">
        <v>70</v>
      </c>
      <c r="U101" s="1" t="s">
        <v>71</v>
      </c>
      <c r="V101" s="1" t="s">
        <v>131</v>
      </c>
      <c r="W101" s="1" t="s">
        <v>49</v>
      </c>
      <c r="X101" s="1" t="s">
        <v>50</v>
      </c>
      <c r="Y101" s="1" t="s">
        <v>952</v>
      </c>
      <c r="Z101" s="1" t="s">
        <v>737</v>
      </c>
      <c r="AB101" s="1" t="s">
        <v>53</v>
      </c>
      <c r="AC101" s="1" t="s">
        <v>94</v>
      </c>
      <c r="AE101" s="1" t="s">
        <v>55</v>
      </c>
      <c r="AF101" s="1" t="s">
        <v>56</v>
      </c>
      <c r="AI101" s="1" t="s">
        <v>57</v>
      </c>
      <c r="AJ101" s="1" t="s">
        <v>58</v>
      </c>
      <c r="AK101" s="1" t="s">
        <v>953</v>
      </c>
      <c r="AL101" s="1" t="s">
        <v>954</v>
      </c>
    </row>
    <row r="102" spans="1:38" x14ac:dyDescent="0.3">
      <c r="A102" s="1" t="str">
        <f>HYPERLINK("https://hsdes.intel.com/resource/16014864801","16014864801")</f>
        <v>16014864801</v>
      </c>
      <c r="B102" s="1" t="s">
        <v>955</v>
      </c>
      <c r="C102" s="1" t="s">
        <v>966</v>
      </c>
      <c r="E102" s="1" t="s">
        <v>103</v>
      </c>
      <c r="F102" s="1" t="s">
        <v>77</v>
      </c>
      <c r="G102" s="1" t="s">
        <v>37</v>
      </c>
      <c r="H102" s="1" t="s">
        <v>38</v>
      </c>
      <c r="I102" s="1" t="s">
        <v>39</v>
      </c>
      <c r="J102" s="1" t="s">
        <v>956</v>
      </c>
      <c r="K102" s="1">
        <v>7</v>
      </c>
      <c r="L102" s="1">
        <v>6</v>
      </c>
      <c r="M102" s="1" t="s">
        <v>957</v>
      </c>
      <c r="N102" s="1" t="s">
        <v>106</v>
      </c>
      <c r="O102" s="1" t="s">
        <v>958</v>
      </c>
      <c r="P102" s="1" t="s">
        <v>959</v>
      </c>
      <c r="R102" s="1" t="s">
        <v>957</v>
      </c>
      <c r="S102" s="1" t="s">
        <v>110</v>
      </c>
      <c r="U102" s="1" t="s">
        <v>47</v>
      </c>
      <c r="V102" s="1" t="s">
        <v>960</v>
      </c>
      <c r="W102" s="1" t="s">
        <v>49</v>
      </c>
      <c r="X102" s="1" t="s">
        <v>78</v>
      </c>
      <c r="Y102" s="1" t="s">
        <v>961</v>
      </c>
      <c r="Z102" s="1" t="s">
        <v>962</v>
      </c>
      <c r="AB102" s="1" t="s">
        <v>53</v>
      </c>
      <c r="AC102" s="1" t="s">
        <v>79</v>
      </c>
      <c r="AE102" s="1" t="s">
        <v>80</v>
      </c>
      <c r="AF102" s="1" t="s">
        <v>56</v>
      </c>
      <c r="AI102" s="1" t="s">
        <v>57</v>
      </c>
      <c r="AJ102" s="1" t="s">
        <v>963</v>
      </c>
      <c r="AK102" s="1" t="s">
        <v>964</v>
      </c>
      <c r="AL102" s="1" t="s">
        <v>965</v>
      </c>
    </row>
  </sheetData>
  <autoFilter ref="A1:AL102" xr:uid="{00000000-0001-0000-0000-000000000000}"/>
  <customSheetViews>
    <customSheetView guid="{89E87A30-7AE7-4D39-9350-191FBE9B0C57}" showAutoFilter="1">
      <selection activeCell="C1" sqref="C1"/>
      <pageMargins left="0.7" right="0.7" top="0.75" bottom="0.75" header="0.3" footer="0.3"/>
      <autoFilter ref="A1:AL102" xr:uid="{00000000-0001-0000-0000-000000000000}"/>
    </customSheetView>
    <customSheetView guid="{7710CB04-F87E-466F-96BD-47758D9EED07}" filter="1" showAutoFilter="1">
      <selection activeCell="D40" sqref="D40"/>
      <pageMargins left="0.7" right="0.7" top="0.75" bottom="0.75" header="0.3" footer="0.3"/>
      <pageSetup orientation="portrait" r:id="rId1"/>
      <autoFilter ref="A1:AL159" xr:uid="{A6DE71A4-0F2B-498D-A350-8BF461AFA4A1}">
        <filterColumn colId="2">
          <filters>
            <filter val="Blocked"/>
          </filters>
        </filterColumn>
      </autoFilter>
    </customSheetView>
    <customSheetView guid="{82A6EB94-74D6-4774-88B8-4B81427332BE}" filter="1" showAutoFilter="1" topLeftCell="A60">
      <selection activeCell="A108" sqref="A108"/>
      <pageMargins left="0.7" right="0.7" top="0.75" bottom="0.75" header="0.3" footer="0.3"/>
      <autoFilter ref="A1:AL159" xr:uid="{CD654EFB-EB89-44EE-98F5-5891AAF52DB9}">
        <filterColumn colId="2">
          <filters blank="1">
            <filter val="2DBC"/>
            <filter val="edp"/>
            <filter val="HDD"/>
            <filter val="LTB"/>
            <filter val="NA:"/>
            <filter val="SSD"/>
          </filters>
        </filterColumn>
      </autoFilter>
    </customSheetView>
    <customSheetView guid="{23335D02-B40E-4884-ABB8-F4D2792D76E0}" filter="1" showAutoFilter="1">
      <selection activeCell="B114" sqref="B114"/>
      <pageMargins left="0.7" right="0.7" top="0.75" bottom="0.75" header="0.3" footer="0.3"/>
      <autoFilter ref="A1:AL102" xr:uid="{C676A8D1-EA4A-4CB7-B6C5-EE5EE7EFE239}">
        <filterColumn colId="2">
          <filters>
            <filter val="Blocked"/>
            <filter val="Failed"/>
          </filters>
        </filterColumn>
      </autoFilter>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RPL_S_Upgrade_S20_FV_2SDC3_Prod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2022-05-23T10:32:12Z</dcterms:created>
  <dcterms:modified xsi:type="dcterms:W3CDTF">2022-12-01T06:01:19Z</dcterms:modified>
</cp:coreProperties>
</file>