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Savings\"/>
    </mc:Choice>
  </mc:AlternateContent>
  <xr:revisionPtr revIDLastSave="0" documentId="13_ncr:81_{B326A545-5D8E-4EF3-BB81-8BE4677057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1" hidden="1">Test_Config!$A$1:$B$10</definedName>
    <definedName name="_xlnm._FilterDatabase" localSheetId="0" hidden="1">Test_Data!$A$1:$U$1030</definedName>
    <definedName name="Z_00C34A22_6FDF_4A06_9B3A_DD9CB7F2C523_.wvu.FilterData" localSheetId="0" hidden="1">Test_Data!$A$1:$U$1030</definedName>
    <definedName name="Z_01632B6C_98A2_4965_92B6_D7B77256823C_.wvu.FilterData" localSheetId="0" hidden="1">Test_Data!$A$1:$U$1030</definedName>
    <definedName name="Z_01682AD1_7C17_4801_A574_D7AA523B3D25_.wvu.FilterData" localSheetId="0" hidden="1">Test_Data!$A$1:$U$1030</definedName>
    <definedName name="Z_01E32581_8F54_45C5_8958_05FF29193CD2_.wvu.FilterData" localSheetId="0" hidden="1">Test_Data!$A$1:$U$1030</definedName>
    <definedName name="Z_02638549_8F39_48C0_84DC_DC6742CFEFCD_.wvu.FilterData" localSheetId="0" hidden="1">Test_Data!$A$1:$U$1030</definedName>
    <definedName name="Z_03D49535_91D5_4215_A5E1_99ED26155BB2_.wvu.FilterData" localSheetId="0" hidden="1">Test_Data!$A$1:$U$1030</definedName>
    <definedName name="Z_056CA96C_4001_45D2_A43A_7D8F87E4FBB5_.wvu.FilterData" localSheetId="0" hidden="1">Test_Data!$A$1:$U$1030</definedName>
    <definedName name="Z_07CD9E5A_8CFD_43C6_A35B_B06115908184_.wvu.FilterData" localSheetId="0" hidden="1">Test_Data!$A$1:$U$1030</definedName>
    <definedName name="Z_0A047A97_9322_4DF2_8FCD_4122E1B945C6_.wvu.FilterData" localSheetId="0" hidden="1">Test_Data!$A$1:$U$1030</definedName>
    <definedName name="Z_0B01136B_3BA0_4765_B4E1_3E2B8043CAD3_.wvu.FilterData" localSheetId="0" hidden="1">Test_Data!$A$1:$U$1030</definedName>
    <definedName name="Z_0B301B77_C002_418B_B03B_CE19EF108CD6_.wvu.FilterData" localSheetId="0" hidden="1">Test_Data!$A$1:$U$1030</definedName>
    <definedName name="Z_0BBDC367_A651_4E00_8988_1153E1339B8B_.wvu.FilterData" localSheetId="0" hidden="1">Test_Data!$A$1:$U$1030</definedName>
    <definedName name="Z_0D36A018_BE4B_4066_A1BF_077BDC707293_.wvu.FilterData" localSheetId="0" hidden="1">Test_Data!$A$1:$U$1030</definedName>
    <definedName name="Z_0ED0FE63_1A1B_4565_94DB_859CF6472AEB_.wvu.FilterData" localSheetId="0" hidden="1">Test_Data!$A$1:$U$1030</definedName>
    <definedName name="Z_11C9A07B_DD25_4F7B_9023_145A198F1D4D_.wvu.FilterData" localSheetId="0" hidden="1">Test_Data!$A$1:$U$1030</definedName>
    <definedName name="Z_14252074_4452_4FC4_BC6F_C340218C9395_.wvu.FilterData" localSheetId="0" hidden="1">Test_Data!$A$1:$U$1030</definedName>
    <definedName name="Z_1457B461_D9ED_4EFA_A2D5_E4548A0D6B8B_.wvu.FilterData" localSheetId="0" hidden="1">Test_Data!$A$1:$U$1030</definedName>
    <definedName name="Z_1655801E_C859_456D_886F_B490AFC389AE_.wvu.FilterData" localSheetId="0" hidden="1">Test_Data!$A$1:$U$1030</definedName>
    <definedName name="Z_17961A08_145F_4170_9F13_448F33D8F2D2_.wvu.FilterData" localSheetId="0" hidden="1">Test_Data!$A$1:$U$1030</definedName>
    <definedName name="Z_1936B7BA_799D_49AC_911C_35150683A6AC_.wvu.FilterData" localSheetId="0" hidden="1">Test_Data!$A$1:$U$1030</definedName>
    <definedName name="Z_193D2EF7_AE08_48C9_8280_55CB91AFAAF5_.wvu.FilterData" localSheetId="0" hidden="1">Test_Data!$A$1:$U$1030</definedName>
    <definedName name="Z_1B7F4807_8838_47E9_959D_A5A446426A4A_.wvu.FilterData" localSheetId="0" hidden="1">Test_Data!$A$1:$U$1030</definedName>
    <definedName name="Z_1BD0C5E2_2EF9_4E33_950E_5D7C1CB2D952_.wvu.FilterData" localSheetId="0" hidden="1">Test_Data!$A$1:$U$1030</definedName>
    <definedName name="Z_1BE86CE7_808C_4760_BBED_37E974AF3C03_.wvu.FilterData" localSheetId="0" hidden="1">Test_Data!$A$1:$U$1030</definedName>
    <definedName name="Z_1F04C6CD_2933_4402_A89D_1382921F3138_.wvu.FilterData" localSheetId="0" hidden="1">Test_Data!$A$1:$U$1030</definedName>
    <definedName name="Z_1F6CB077_DA8E_42C5_917E_3697FF51C739_.wvu.FilterData" localSheetId="0" hidden="1">Test_Data!$A$1:$U$1030</definedName>
    <definedName name="Z_20E46B6E_F728_404E_954B_E961814C90C8_.wvu.FilterData" localSheetId="0" hidden="1">Test_Data!$A$1:$U$1030</definedName>
    <definedName name="Z_2201C321_9D75_4301_AFA8_890BC2F6A819_.wvu.FilterData" localSheetId="0" hidden="1">Test_Data!$A$1:$U$1030</definedName>
    <definedName name="Z_2212528B_5761_48E6_BBAA_1792320FF6FB_.wvu.FilterData" localSheetId="0" hidden="1">Test_Data!$A$1:$U$1030</definedName>
    <definedName name="Z_22157A01_A461_40A8_864F_0C0362EB04B5_.wvu.FilterData" localSheetId="0" hidden="1">Test_Data!$A$1:$U$1030</definedName>
    <definedName name="Z_22D688D7_8177_44C8_A1A5_405B8D524355_.wvu.FilterData" localSheetId="0" hidden="1">Test_Data!$A$1:$U$1030</definedName>
    <definedName name="Z_232A9286_6839_4E7A_BDD1_B8CA702A97E5_.wvu.FilterData" localSheetId="0" hidden="1">Test_Data!$A$1:$U$1030</definedName>
    <definedName name="Z_241ABBAF_26F9_4669_8637_8E049B393C17_.wvu.FilterData" localSheetId="0" hidden="1">Test_Data!$A$1:$U$1030</definedName>
    <definedName name="Z_2421FBCD_A94B_4801_A083_A8B0414DC1C5_.wvu.FilterData" localSheetId="0" hidden="1">Test_Data!$A$1:$U$1030</definedName>
    <definedName name="Z_259AA9E5_6C91_4582_9995_70EAD777FB6A_.wvu.FilterData" localSheetId="0" hidden="1">Test_Data!$A$1:$U$1030</definedName>
    <definedName name="Z_2625DB91_89E7_4DDB_AB6E_17B2337BDC4F_.wvu.Cols" localSheetId="0" hidden="1">Test_Data!$C:$D,Test_Data!$F:$G</definedName>
    <definedName name="Z_2625DB91_89E7_4DDB_AB6E_17B2337BDC4F_.wvu.FilterData" localSheetId="1" hidden="1">Test_Config!$A$1:$B$10</definedName>
    <definedName name="Z_2625DB91_89E7_4DDB_AB6E_17B2337BDC4F_.wvu.FilterData" localSheetId="0" hidden="1">Test_Data!$A$1:$U$1030</definedName>
    <definedName name="Z_275A70B4_8DF8_432A_A004_D7370783156D_.wvu.FilterData" localSheetId="0" hidden="1">Test_Data!$A$1:$U$1030</definedName>
    <definedName name="Z_283735D5_476D_4B7E_AAC0_2BD8164591B2_.wvu.FilterData" localSheetId="0" hidden="1">Test_Data!$A$1:$U$1030</definedName>
    <definedName name="Z_28F682BE_7F05_42B0_9854_5D60CA5071F0_.wvu.FilterData" localSheetId="0" hidden="1">Test_Data!$A$1:$U$1030</definedName>
    <definedName name="Z_2A85E074_71B7_44C7_9543_9A7C7AF9C86A_.wvu.FilterData" localSheetId="0" hidden="1">Test_Data!$A$1:$U$1030</definedName>
    <definedName name="Z_2B306948_2A64_4B23_A94E_B93DD89C9564_.wvu.FilterData" localSheetId="0" hidden="1">Test_Data!$A$1:$U$1030</definedName>
    <definedName name="Z_2BD106FE_0C09_4066_B51F_1D6C002DEA69_.wvu.FilterData" localSheetId="0" hidden="1">Test_Data!$A$1:$U$1030</definedName>
    <definedName name="Z_2BF9FEE4_2C8F_490A_95FB_1ED1444D1B97_.wvu.FilterData" localSheetId="0" hidden="1">Test_Data!$A$1:$U$1030</definedName>
    <definedName name="Z_2BFD2E4D_AD20_4166_89F7_8B28D71854F3_.wvu.FilterData" localSheetId="0" hidden="1">Test_Data!$A$1:$U$1030</definedName>
    <definedName name="Z_2C3CBCD6_0F76_41CC_931E_06BAA6CD4B76_.wvu.FilterData" localSheetId="0" hidden="1">Test_Data!$A$1:$U$1030</definedName>
    <definedName name="Z_2C4D3C7B_6733_4661_A3E3_0FA24CE0AFED_.wvu.FilterData" localSheetId="0" hidden="1">Test_Data!$A$1:$U$1030</definedName>
    <definedName name="Z_2FBDECCC_A240_4CD3_B7FA_8D11A0AC4999_.wvu.FilterData" localSheetId="0" hidden="1">Test_Data!$A$1:$U$1030</definedName>
    <definedName name="Z_300C6393_F180_4060_821B_84BCFBC2384D_.wvu.FilterData" localSheetId="0" hidden="1">Test_Data!$A$1:$U$1030</definedName>
    <definedName name="Z_3068C681_1864_43A0_9C33_A263DFFDFFEE_.wvu.FilterData" localSheetId="0" hidden="1">Test_Data!$A$1:$U$1030</definedName>
    <definedName name="Z_30DF4EFA_E655_485D_B2E4_ADA17B14E191_.wvu.Cols" localSheetId="0" hidden="1">Test_Data!$C:$G</definedName>
    <definedName name="Z_30DF4EFA_E655_485D_B2E4_ADA17B14E191_.wvu.FilterData" localSheetId="0" hidden="1">Test_Data!$A$1:$U$1030</definedName>
    <definedName name="Z_3128E584_1143_40EC_B690_EAA794D89725_.wvu.FilterData" localSheetId="0" hidden="1">Test_Data!$A$1:$U$1030</definedName>
    <definedName name="Z_315A8227_FFE1_434A_920D_6486B0C00465_.wvu.FilterData" localSheetId="0" hidden="1">Test_Data!$A$1:$U$1030</definedName>
    <definedName name="Z_3389D8E5_AFA4_48A3_A8BF_F7B1C73557AB_.wvu.FilterData" localSheetId="0" hidden="1">Test_Data!$A$1:$U$1030</definedName>
    <definedName name="Z_364F7830_3A08_4041_858D_442642405ECB_.wvu.FilterData" localSheetId="0" hidden="1">Test_Data!$A$1:$U$1030</definedName>
    <definedName name="Z_37F8304F_1D33_47BC_8FB9_3915BBBDFDCA_.wvu.FilterData" localSheetId="0" hidden="1">Test_Data!$A$1:$U$1030</definedName>
    <definedName name="Z_38FDFC95_35D4_4385_A266_02625F8FB469_.wvu.FilterData" localSheetId="0" hidden="1">Test_Data!$A$1:$U$1030</definedName>
    <definedName name="Z_39DC06F9_3580_4E2F_AE3D_E66484890B1A_.wvu.Cols" localSheetId="0" hidden="1">Test_Data!$C:$D,Test_Data!$F:$F</definedName>
    <definedName name="Z_39DC06F9_3580_4E2F_AE3D_E66484890B1A_.wvu.FilterData" localSheetId="0" hidden="1">Test_Data!$A$1:$U$1030</definedName>
    <definedName name="Z_3BC22218_587F_4C07_BEDF_2138B61E5125_.wvu.FilterData" localSheetId="0" hidden="1">Test_Data!$A$1:$U$1030</definedName>
    <definedName name="Z_3C40FBF8_5667_4B52_9A8C_DD4AA25A9BC6_.wvu.FilterData" localSheetId="0" hidden="1">Test_Data!$A$1:$U$1030</definedName>
    <definedName name="Z_3E52DC51_D9C8_4108_91B7_B684E11C8E87_.wvu.FilterData" localSheetId="0" hidden="1">Test_Data!$A$1:$U$1030</definedName>
    <definedName name="Z_3ED0F0C2_62F3_4FC1_8967_FBE5C0B7B576_.wvu.FilterData" localSheetId="0" hidden="1">Test_Data!$A$1:$U$1030</definedName>
    <definedName name="Z_3FF45BF1_8777_4650_9C11_B953FABC7CCF_.wvu.FilterData" localSheetId="0" hidden="1">Test_Data!$A$1:$U$1030</definedName>
    <definedName name="Z_40344DD4_0C51_4AC3_8952_491EEA771BAD_.wvu.FilterData" localSheetId="0" hidden="1">Test_Data!$A$1:$U$1030</definedName>
    <definedName name="Z_41F4ECC9_82F3_455D_B33D_382FB9853273_.wvu.FilterData" localSheetId="0" hidden="1">Test_Data!$A$1:$U$1030</definedName>
    <definedName name="Z_438B77BC_978A_4D33_B2E2_723AE5E6E6BD_.wvu.FilterData" localSheetId="0" hidden="1">Test_Data!$A$1:$U$1030</definedName>
    <definedName name="Z_44027520_AD72_4676_8CC5_3B49CB4D5626_.wvu.FilterData" localSheetId="0" hidden="1">Test_Data!$A$1:$U$1030</definedName>
    <definedName name="Z_45620140_6A68_4BC6_8EF1_DDF1B523FA59_.wvu.FilterData" localSheetId="0" hidden="1">Test_Data!$A$1:$U$1030</definedName>
    <definedName name="Z_45C5768D_BBCE_48AB_9EE7_20C5F7A2C22D_.wvu.FilterData" localSheetId="0" hidden="1">Test_Data!$A$1:$U$1030</definedName>
    <definedName name="Z_45CC44D5_EDB8_4AC9_8260_78EB0ABADB1E_.wvu.FilterData" localSheetId="0" hidden="1">Test_Data!$A$1:$U$1030</definedName>
    <definedName name="Z_4642057A_12FF_4B1B_BF2F_143084D143A4_.wvu.FilterData" localSheetId="0" hidden="1">Test_Data!$A$1:$U$1030</definedName>
    <definedName name="Z_46C6BFEB_72C3_4B45_921B_30EE38821A0F_.wvu.FilterData" localSheetId="0" hidden="1">Test_Data!$A$1:$U$1030</definedName>
    <definedName name="Z_4868CAB8_6F87_4D6B_964B_1E246D7FA906_.wvu.FilterData" localSheetId="0" hidden="1">Test_Data!$A$1:$U$1030</definedName>
    <definedName name="Z_49C1B8CC_22B8_4161_AD71_0E96E93ECDD5_.wvu.FilterData" localSheetId="0" hidden="1">Test_Data!$A$1:$U$1030</definedName>
    <definedName name="Z_4A44B595_FA74_43F2_AACD_1BAA6E073012_.wvu.FilterData" localSheetId="0" hidden="1">Test_Data!$A$1:$U$1030</definedName>
    <definedName name="Z_4ACE0199_3C74_43C3_95FA_CB7C99B5AC81_.wvu.FilterData" localSheetId="0" hidden="1">Test_Data!$A$1:$U$1030</definedName>
    <definedName name="Z_4BC12367_78AB_4346_83AB_D2BF039F20A9_.wvu.FilterData" localSheetId="0" hidden="1">Test_Data!$A$1:$U$1030</definedName>
    <definedName name="Z_4C92856F_6548_4B94_A04C_DB9BC1CF126A_.wvu.FilterData" localSheetId="0" hidden="1">Test_Data!$A$1:$U$1030</definedName>
    <definedName name="Z_4DBB9932_57BD_4AFA_9111_02915611A4CA_.wvu.FilterData" localSheetId="0" hidden="1">Test_Data!$A$1:$U$1030</definedName>
    <definedName name="Z_5088AFFE_798F_40DB_8B20_9B3C16168D64_.wvu.FilterData" localSheetId="0" hidden="1">Test_Data!$A$1:$U$1030</definedName>
    <definedName name="Z_51DE702D_96BD_4DD3_BCE9_42C03CD39978_.wvu.Cols" localSheetId="0" hidden="1">Test_Data!$C:$D</definedName>
    <definedName name="Z_51DE702D_96BD_4DD3_BCE9_42C03CD39978_.wvu.FilterData" localSheetId="0" hidden="1">Test_Data!$A$1:$U$1030</definedName>
    <definedName name="Z_529193E2_F2EF_42FC_977A_E890A1D4B3C2_.wvu.FilterData" localSheetId="0" hidden="1">Test_Data!$A$1:$U$1030</definedName>
    <definedName name="Z_536E7C94_DEDE_4539_9EF7_DC280DF29828_.wvu.FilterData" localSheetId="0" hidden="1">Test_Data!$A$1:$U$1030</definedName>
    <definedName name="Z_53909308_C648_4F1B_9890_A9EAAE828AD1_.wvu.FilterData" localSheetId="0" hidden="1">Test_Data!$A$1:$U$1030</definedName>
    <definedName name="Z_54140740_0453_4D80_8722_0E042992C66E_.wvu.FilterData" localSheetId="0" hidden="1">Test_Data!$A$1:$U$1030</definedName>
    <definedName name="Z_57396EBE_02D8_4EB9_8A19_8D04FE6841FC_.wvu.FilterData" localSheetId="0" hidden="1">Test_Data!$A$1:$U$1030</definedName>
    <definedName name="Z_582856BA_C4D1_4923_9A70_A4B143EBFA1F_.wvu.FilterData" localSheetId="0" hidden="1">Test_Data!$A$1:$U$1030</definedName>
    <definedName name="Z_58EE4DDE_E40A_4FAF_AA43_60681379D55B_.wvu.FilterData" localSheetId="0" hidden="1">Test_Data!$A$1:$U$1030</definedName>
    <definedName name="Z_59B32A56_00D2_4DFF_9D21_DF0E06D447B7_.wvu.FilterData" localSheetId="0" hidden="1">Test_Data!$A$1:$U$1030</definedName>
    <definedName name="Z_59E20EDE_532C_4920_A86A_0B8BB0E51416_.wvu.FilterData" localSheetId="0" hidden="1">Test_Data!$A$1:$U$1030</definedName>
    <definedName name="Z_5BA44106_E3DA_4F8C_B588_3C67FC9C4FA5_.wvu.FilterData" localSheetId="0" hidden="1">Test_Data!$A$1:$U$1030</definedName>
    <definedName name="Z_5D95F895_1453_4C46_9FF2_A743D664EE18_.wvu.FilterData" localSheetId="0" hidden="1">Test_Data!$A$1:$U$1030</definedName>
    <definedName name="Z_5DD16673_3283_4896_8D8D_D0FD9D9736C7_.wvu.FilterData" localSheetId="0" hidden="1">Test_Data!$A$1:$U$1030</definedName>
    <definedName name="Z_5E731F70_6C6B_41AC_B92E_E30FD458A13F_.wvu.FilterData" localSheetId="0" hidden="1">Test_Data!$A$1:$U$1030</definedName>
    <definedName name="Z_5EF1F1D3_3B01_4EFB_B3AB_9CDDC1920C4F_.wvu.FilterData" localSheetId="0" hidden="1">Test_Data!$A$1:$U$1030</definedName>
    <definedName name="Z_603CC39A_5842_46F8_A024_1CD6624CD6F3_.wvu.FilterData" localSheetId="0" hidden="1">Test_Data!$A$1:$U$1030</definedName>
    <definedName name="Z_6074475B_DF92_44C6_8912_67595B09B1F0_.wvu.FilterData" localSheetId="0" hidden="1">Test_Data!$A$1:$U$1030</definedName>
    <definedName name="Z_61EE9779_7780_40D4_A732_27EFD9389CE0_.wvu.FilterData" localSheetId="0" hidden="1">Test_Data!$A$1:$U$1030</definedName>
    <definedName name="Z_624EA95E_423D_4F6D_9169_7E7DFED01BBE_.wvu.FilterData" localSheetId="0" hidden="1">Test_Data!$A$1:$U$1030</definedName>
    <definedName name="Z_629C6DC8_AD5C_4A4F_9555_EFB58E45F9DA_.wvu.FilterData" localSheetId="0" hidden="1">Test_Data!$A$1:$U$1030</definedName>
    <definedName name="Z_62B2C905_AD07_47CD_8122_F95E75AB92C9_.wvu.Cols" localSheetId="0" hidden="1">Test_Data!$C:$D</definedName>
    <definedName name="Z_62B2C905_AD07_47CD_8122_F95E75AB92C9_.wvu.FilterData" localSheetId="1" hidden="1">Test_Config!$A$1:$B$10</definedName>
    <definedName name="Z_62B2C905_AD07_47CD_8122_F95E75AB92C9_.wvu.FilterData" localSheetId="0" hidden="1">Test_Data!$A$1:$U$1030</definedName>
    <definedName name="Z_62D4DDC0_37BC_48CD_B099_936763CC5497_.wvu.FilterData" localSheetId="0" hidden="1">Test_Data!$A$1:$U$1030</definedName>
    <definedName name="Z_6304AEA8_37F2_4B13_98DD_5DF45467C369_.wvu.FilterData" localSheetId="0" hidden="1">Test_Data!$A$1:$U$1030</definedName>
    <definedName name="Z_6309A755_C7A5_4FD8_B32E_279CD1B1E1A2_.wvu.FilterData" localSheetId="0" hidden="1">Test_Data!$A$1:$U$1030</definedName>
    <definedName name="Z_64EC4128_09FF_4519_9DE3_C917C568BBD7_.wvu.FilterData" localSheetId="0" hidden="1">Test_Data!$A$1:$U$1030</definedName>
    <definedName name="Z_66AD9697_5772_451A_9C29_2772151A934B_.wvu.FilterData" localSheetId="0" hidden="1">Test_Data!$A$1:$U$1030</definedName>
    <definedName name="Z_6824D65A_A86A_41C6_BD7C_011E4450EFC0_.wvu.FilterData" localSheetId="0" hidden="1">Test_Data!$A$1:$U$1030</definedName>
    <definedName name="Z_68EBB9A6_9206_4A83_9CCF_91761A269080_.wvu.FilterData" localSheetId="0" hidden="1">Test_Data!$A$1:$U$1030</definedName>
    <definedName name="Z_6B3A0F31_39F6_4426_8B33_13194E7F6A49_.wvu.FilterData" localSheetId="0" hidden="1">Test_Data!$A$1:$U$1030</definedName>
    <definedName name="Z_6F07009A_5B5F_4EBA_8CE7_7750C21B4A30_.wvu.Cols" localSheetId="0" hidden="1">Test_Data!$C:$D,Test_Data!$F:$F</definedName>
    <definedName name="Z_6F07009A_5B5F_4EBA_8CE7_7750C21B4A30_.wvu.FilterData" localSheetId="0" hidden="1">Test_Data!$A$1:$U$1030</definedName>
    <definedName name="Z_6F0BE418_E696_4533_9D81_370CFFF19DA2_.wvu.FilterData" localSheetId="0" hidden="1">Test_Data!$A$1:$U$1030</definedName>
    <definedName name="Z_71398C6F_2218_4B77_A3AA_7B9EAB453056_.wvu.FilterData" localSheetId="0" hidden="1">Test_Data!$A$1:$U$1030</definedName>
    <definedName name="Z_7159EF92_DDFB_4893_8B69_B10D322EFA88_.wvu.FilterData" localSheetId="0" hidden="1">Test_Data!$A$1:$U$1030</definedName>
    <definedName name="Z_71BA1924_78EB_4902_A791_BBCA21F4F9EB_.wvu.FilterData" localSheetId="0" hidden="1">Test_Data!$A$1:$U$1030</definedName>
    <definedName name="Z_71DD2437_E85D_4348_8946_FB6E9150E5F0_.wvu.FilterData" localSheetId="0" hidden="1">Test_Data!$A$1:$U$1030</definedName>
    <definedName name="Z_7231317F_A2F9_4E3E_A515_5C1C4A082754_.wvu.FilterData" localSheetId="0" hidden="1">Test_Data!$A$1:$U$1030</definedName>
    <definedName name="Z_73AA2244_4AB1_4AE9_B8C6_77748369E9CC_.wvu.FilterData" localSheetId="0" hidden="1">Test_Data!$A$1:$U$1030</definedName>
    <definedName name="Z_747C0EDD_231D_4F25_82FF_27C98F2826BA_.wvu.FilterData" localSheetId="0" hidden="1">Test_Data!$A$1:$U$1030</definedName>
    <definedName name="Z_7841FE9D_1864_458A_A1FF_8AD7A8D6D2C5_.wvu.FilterData" localSheetId="0" hidden="1">Test_Data!$A$1:$U$1030</definedName>
    <definedName name="Z_79128B58_B049_42F1_ACF7_ACE71CD50D8D_.wvu.FilterData" localSheetId="0" hidden="1">Test_Data!$A$1:$U$1030</definedName>
    <definedName name="Z_79CD2CA3_1AD4_4109_BFF3_303401FD51C8_.wvu.FilterData" localSheetId="0" hidden="1">Test_Data!$A$1:$U$1030</definedName>
    <definedName name="Z_79E310E9_D3A4_4ECD_B996_6585ED623F4C_.wvu.FilterData" localSheetId="0" hidden="1">Test_Data!$A$1:$U$1030</definedName>
    <definedName name="Z_7A8A309E_8394_45C8_B87F_162708FBE5A2_.wvu.FilterData" localSheetId="0" hidden="1">Test_Data!$A$1:$U$1030</definedName>
    <definedName name="Z_7E663353_41AB_4C49_B9F5_45DF96599AFF_.wvu.FilterData" localSheetId="0" hidden="1">Test_Data!$A$1:$U$1030</definedName>
    <definedName name="Z_80BA35BB_2525_472E_A31E_82F2FDE776CD_.wvu.FilterData" localSheetId="0" hidden="1">Test_Data!$A$1:$U$1030</definedName>
    <definedName name="Z_80CEB593_7911_4FE7_B252_7838B707EE61_.wvu.FilterData" localSheetId="0" hidden="1">Test_Data!$A$1:$U$1030</definedName>
    <definedName name="Z_824123FD_864D_4A3D_A4C8_2C9329C2B7D7_.wvu.FilterData" localSheetId="0" hidden="1">Test_Data!$A$1:$U$1030</definedName>
    <definedName name="Z_828AA4B1_C1E5_4105_AE77_CEED3208925E_.wvu.FilterData" localSheetId="0" hidden="1">Test_Data!$A$1:$U$1030</definedName>
    <definedName name="Z_8298462F_E4AD_4F58_BDBB_6CC4C1EDD81E_.wvu.FilterData" localSheetId="0" hidden="1">Test_Data!$A$1:$U$1030</definedName>
    <definedName name="Z_82D056EC_7EDD_49B0_B8AA_7BCE5D2F26FC_.wvu.FilterData" localSheetId="0" hidden="1">Test_Data!$A$1:$U$1030</definedName>
    <definedName name="Z_849A6B1B_5EDF_4F23_A9AD_A85F77F653DC_.wvu.FilterData" localSheetId="0" hidden="1">Test_Data!$A$1:$U$1030</definedName>
    <definedName name="Z_850024FF_B019_4A6B_AAB3_4F8FEA2B284B_.wvu.FilterData" localSheetId="0" hidden="1">Test_Data!$A$1:$U$1030</definedName>
    <definedName name="Z_88CC07E3_DF5E_4070_8305_F7BBD781DC01_.wvu.FilterData" localSheetId="0" hidden="1">Test_Data!$A$1:$U$1030</definedName>
    <definedName name="Z_8AFE4165_9F54_4CEA_AEB6_EDBFAEE3FFCC_.wvu.FilterData" localSheetId="0" hidden="1">Test_Data!$A$1:$U$1030</definedName>
    <definedName name="Z_8C1B10FE_7B74_49D7_A930_6B97CA9EA946_.wvu.FilterData" localSheetId="0" hidden="1">Test_Data!$A$1:$U$1030</definedName>
    <definedName name="Z_8CEFA28B_C2FB_4D73_A0D8_28A8EDACC08D_.wvu.FilterData" localSheetId="0" hidden="1">Test_Data!$A$1:$U$1030</definedName>
    <definedName name="Z_8F29D64A_E1D4_432B_8B3B_AD932DC45420_.wvu.FilterData" localSheetId="0" hidden="1">Test_Data!$A$1:$U$1030</definedName>
    <definedName name="Z_90014811_C6C3_4ED9_9D9C_9CE1BD907ED2_.wvu.FilterData" localSheetId="0" hidden="1">Test_Data!$A$1:$U$1030</definedName>
    <definedName name="Z_90079F56_2761_444E_8A7E_5FA92A8AD382_.wvu.Cols" localSheetId="0" hidden="1">Test_Data!$C:$D</definedName>
    <definedName name="Z_90079F56_2761_444E_8A7E_5FA92A8AD382_.wvu.FilterData" localSheetId="0" hidden="1">Test_Data!$A$1:$U$1030</definedName>
    <definedName name="Z_903595C4_DE88_4447_B69A_EF2BF633CB13_.wvu.FilterData" localSheetId="0" hidden="1">Test_Data!$A$1:$U$1030</definedName>
    <definedName name="Z_91D511F4_0019_4270_8884_1AA55C1CE087_.wvu.FilterData" localSheetId="0" hidden="1">Test_Data!$A$1:$U$1030</definedName>
    <definedName name="Z_936E2EB7_F9E7_4A25_AB70_B36311973C68_.wvu.FilterData" localSheetId="0" hidden="1">Test_Data!$A$1:$U$1030</definedName>
    <definedName name="Z_93A61BA7_1E6C_49C0_9A33_A5834AF5CC3E_.wvu.FilterData" localSheetId="0" hidden="1">Test_Data!$A$1:$U$1030</definedName>
    <definedName name="Z_93CD0E81_59B9_4BCF_8CE7_EB910682CBFA_.wvu.FilterData" localSheetId="0" hidden="1">Test_Data!$A$1:$U$1030</definedName>
    <definedName name="Z_944CD971_28ED_44AC_9F88_09537CC546FB_.wvu.FilterData" localSheetId="0" hidden="1">Test_Data!$A$1:$U$1030</definedName>
    <definedName name="Z_9572BDD6_B957_4B50_81AE_C047FAF95BEC_.wvu.FilterData" localSheetId="0" hidden="1">Test_Data!$A$1:$U$1030</definedName>
    <definedName name="Z_95DC9DC4_7795_4D1B_9EC5_5B95C2323EFC_.wvu.FilterData" localSheetId="0" hidden="1">Test_Data!$A$1:$U$1030</definedName>
    <definedName name="Z_960BC41C_AF3C_4CBF_A6FD_1856BF3F5363_.wvu.FilterData" localSheetId="0" hidden="1">Test_Data!$A$1:$U$1030</definedName>
    <definedName name="Z_96FC4626_9896_4AEF_9F16_8B7EC425B453_.wvu.FilterData" localSheetId="0" hidden="1">Test_Data!$A$1:$U$1030</definedName>
    <definedName name="Z_97218ECB_670C_420B_B923_809E412559F4_.wvu.FilterData" localSheetId="0" hidden="1">Test_Data!$A$1:$U$1030</definedName>
    <definedName name="Z_9725A48C_0677_4AD9_B389_C1A07DF692E9_.wvu.FilterData" localSheetId="0" hidden="1">Test_Data!$A$1:$U$1030</definedName>
    <definedName name="Z_973A1E5E_88AF_40C6_93A8_4B8609DDD099_.wvu.FilterData" localSheetId="0" hidden="1">Test_Data!$A$1:$U$1030</definedName>
    <definedName name="Z_9747B166_15EA_41B3_9A3A_03DAD8F0A905_.wvu.FilterData" localSheetId="0" hidden="1">Test_Data!$A$1:$U$1030</definedName>
    <definedName name="Z_978F297B_5200_4CDF_9F5A_51407F0C8BDD_.wvu.FilterData" localSheetId="0" hidden="1">Test_Data!$A$1:$U$1030</definedName>
    <definedName name="Z_97E10664_5E3F_42A5_ABCF_388E2934A549_.wvu.FilterData" localSheetId="0" hidden="1">Test_Data!$A$1:$U$1030</definedName>
    <definedName name="Z_9808C629_E6A3_4F75_AA94_5D0D0BCB2143_.wvu.FilterData" localSheetId="0" hidden="1">Test_Data!$A$1:$U$1030</definedName>
    <definedName name="Z_99D19138_FFD8_432D_8DFD_7B5A11AD11CE_.wvu.FilterData" localSheetId="0" hidden="1">Test_Data!$A$1:$U$1030</definedName>
    <definedName name="Z_99EB120E_3B63_45EC_8CA7_6D3E69F86B6F_.wvu.Cols" localSheetId="0" hidden="1">Test_Data!$C:$D</definedName>
    <definedName name="Z_99EB120E_3B63_45EC_8CA7_6D3E69F86B6F_.wvu.FilterData" localSheetId="0" hidden="1">Test_Data!$A$1:$U$1030</definedName>
    <definedName name="Z_9A185C42_1431_4B8F_ACE9_9F5C3D12852B_.wvu.FilterData" localSheetId="0" hidden="1">Test_Data!$A$1:$U$1030</definedName>
    <definedName name="Z_9A62FACE_97F1_4956_A0BC_96928505678B_.wvu.FilterData" localSheetId="0" hidden="1">Test_Data!$A$1:$U$1030</definedName>
    <definedName name="Z_9AB51C0C_6F7B_46E9_964B_28A94F9DCCB2_.wvu.FilterData" localSheetId="0" hidden="1">Test_Data!$A$1:$U$1030</definedName>
    <definedName name="Z_9BEE0486_DE6A_48C3_BD8A_D658DE4E849F_.wvu.FilterData" localSheetId="0" hidden="1">Test_Data!$A$1:$U$1030</definedName>
    <definedName name="Z_9C24DEA7_9F8D_4C93_93DD_4C7D42DD2305_.wvu.FilterData" localSheetId="0" hidden="1">Test_Data!$A$1:$U$1030</definedName>
    <definedName name="Z_9CC65B11_E7F1_45B1_AD59_8DF10BACC3C4_.wvu.FilterData" localSheetId="0" hidden="1">Test_Data!$A$1:$U$1030</definedName>
    <definedName name="Z_9CDD57C8_DF80_45BB_B23D_139A4E223CEA_.wvu.FilterData" localSheetId="0" hidden="1">Test_Data!$A$1:$U$1030</definedName>
    <definedName name="Z_9EDA4022_751A_45E2_8652_CA31BA61F143_.wvu.FilterData" localSheetId="0" hidden="1">Test_Data!$A$1:$U$1030</definedName>
    <definedName name="Z_9EF6E7FC_A91D_474A_BF05_75B284DA7FA2_.wvu.FilterData" localSheetId="0" hidden="1">Test_Data!$A$1:$U$1030</definedName>
    <definedName name="Z_9FEC2135_D268_47F7_A373_ECD9ECD87D72_.wvu.FilterData" localSheetId="0" hidden="1">Test_Data!$A$1:$U$1030</definedName>
    <definedName name="Z_A08E1234_05F0_4901_AFF0_EDF3FA385D1F_.wvu.FilterData" localSheetId="0" hidden="1">Test_Data!$A$1:$U$1030</definedName>
    <definedName name="Z_A0BFF52A_0CFD_4162_86AD_247484498F7E_.wvu.FilterData" localSheetId="0" hidden="1">Test_Data!$A$1:$U$1030</definedName>
    <definedName name="Z_A224BA97_172C_4086_955D_2CC86B96B005_.wvu.FilterData" localSheetId="0" hidden="1">Test_Data!$A$1:$U$1030</definedName>
    <definedName name="Z_A3300806_01EF_44A3_8609_16701CE21336_.wvu.FilterData" localSheetId="0" hidden="1">Test_Data!$A$1:$U$1030</definedName>
    <definedName name="Z_A3EE906C_8077_4BC2_8B20_903B4EBD4EC5_.wvu.FilterData" localSheetId="0" hidden="1">Test_Data!$A$1:$U$1030</definedName>
    <definedName name="Z_A433405F_CAF1_459D_98C5_6CC53B7E0900_.wvu.FilterData" localSheetId="0" hidden="1">Test_Data!$A$1:$U$1030</definedName>
    <definedName name="Z_A5C6EB54_F951_4B8A_BABF_AD6F3D17BE4A_.wvu.FilterData" localSheetId="0" hidden="1">Test_Data!$A$1:$U$1030</definedName>
    <definedName name="Z_A6F81AFF_F8FE_44B7_A41E_4C950E2CE7D8_.wvu.FilterData" localSheetId="0" hidden="1">Test_Data!$A$1:$U$1030</definedName>
    <definedName name="Z_A74A9627_0F34_47F8_AE93_918A619A59EC_.wvu.FilterData" localSheetId="0" hidden="1">Test_Data!$A$1:$U$1030</definedName>
    <definedName name="Z_A82312A7_D94C_4C48_87DA_DDAB2961BE07_.wvu.FilterData" localSheetId="0" hidden="1">Test_Data!$A$1:$U$1030</definedName>
    <definedName name="Z_A8BB8F18_3528_42EC_9B24_58CFAF82664C_.wvu.FilterData" localSheetId="0" hidden="1">Test_Data!$A$1:$U$1030</definedName>
    <definedName name="Z_A9220447_86BB_42AC_996C_E04D0B22E8EB_.wvu.FilterData" localSheetId="0" hidden="1">Test_Data!$A$1:$U$1030</definedName>
    <definedName name="Z_AACE33BF_8C6C_40B6_889F_94A0F15B4D24_.wvu.FilterData" localSheetId="0" hidden="1">Test_Data!$A$1:$U$1030</definedName>
    <definedName name="Z_AB12D4AB_E2CE_4C3D_AAEF_FA04829C3274_.wvu.FilterData" localSheetId="0" hidden="1">Test_Data!$A$1:$U$1030</definedName>
    <definedName name="Z_AEFC67BE_929E_4091_AEB8_4568C344E607_.wvu.FilterData" localSheetId="0" hidden="1">Test_Data!$A$1:$U$1030</definedName>
    <definedName name="Z_AF382FFB_3BBD_45C0_9239_536446E158A2_.wvu.FilterData" localSheetId="0" hidden="1">Test_Data!$A$1:$U$1030</definedName>
    <definedName name="Z_B18EEC7A_4270_4FCB_BF7B_3FE614F5D85B_.wvu.FilterData" localSheetId="0" hidden="1">Test_Data!$A$1:$U$1030</definedName>
    <definedName name="Z_B198393F_71AE_4496_AF3C_ED01D74D8D22_.wvu.FilterData" localSheetId="0" hidden="1">Test_Data!$A$1:$U$1030</definedName>
    <definedName name="Z_B1BB4E87_413D_4F6D_B006_CDE3E0DB7B7C_.wvu.FilterData" localSheetId="0" hidden="1">Test_Data!$A$1:$U$1030</definedName>
    <definedName name="Z_B273B942_822E_4566_826D_F6D090176C1F_.wvu.Cols" localSheetId="0" hidden="1">Test_Data!$C:$C</definedName>
    <definedName name="Z_B273B942_822E_4566_826D_F6D090176C1F_.wvu.FilterData" localSheetId="0" hidden="1">Test_Data!$A$1:$U$1030</definedName>
    <definedName name="Z_B4E8E2F6_07FF_4E61_8E2D_38D1AF7723B3_.wvu.FilterData" localSheetId="0" hidden="1">Test_Data!$A$1:$U$1030</definedName>
    <definedName name="Z_B72DB484_2555_4776_86C8_6FCFB8D2426B_.wvu.FilterData" localSheetId="0" hidden="1">Test_Data!$A$1:$U$1030</definedName>
    <definedName name="Z_B8701B5A_C128_4CCC_97AE_25BE6F050B75_.wvu.FilterData" localSheetId="0" hidden="1">Test_Data!$A$1:$U$1030</definedName>
    <definedName name="Z_B9090B98_3926_4A5A_8B0E_0794AB4459DF_.wvu.FilterData" localSheetId="0" hidden="1">Test_Data!$A$1:$U$1030</definedName>
    <definedName name="Z_B9C2A455_3B28_495D_84FA_D47C0339E7AE_.wvu.FilterData" localSheetId="0" hidden="1">Test_Data!$A$1:$U$1030</definedName>
    <definedName name="Z_BA8EE67D_1731_4D90_BEE7_EE9B41DE208C_.wvu.FilterData" localSheetId="0" hidden="1">Test_Data!$A$1:$U$1030</definedName>
    <definedName name="Z_BAC50AFE_EB44_4FCB_9669_45480CD9B5CE_.wvu.FilterData" localSheetId="0" hidden="1">Test_Data!$A$1:$U$1030</definedName>
    <definedName name="Z_BB87D44B_1229_471B_BEC0_6C4C63765823_.wvu.FilterData" localSheetId="0" hidden="1">Test_Data!$A$1:$U$1030</definedName>
    <definedName name="Z_BCEA8A9F_C166_4BF7_B248_3EAD66FE4427_.wvu.FilterData" localSheetId="0" hidden="1">Test_Data!$A$1:$U$1030</definedName>
    <definedName name="Z_BDD26284_4F78_42EC_8242_E1898F581375_.wvu.FilterData" localSheetId="0" hidden="1">Test_Data!$A$1:$U$1030</definedName>
    <definedName name="Z_BDE7F3AD_6754_45CA_8D9E_655C91450277_.wvu.FilterData" localSheetId="0" hidden="1">Test_Data!$A$1:$U$1030</definedName>
    <definedName name="Z_C01C3389_41B5_489A_A2D4_65A5081AD267_.wvu.FilterData" localSheetId="0" hidden="1">Test_Data!$A$1:$U$1030</definedName>
    <definedName name="Z_C03EB220_D303_416E_8C94_FA1393786F78_.wvu.FilterData" localSheetId="0" hidden="1">Test_Data!$A$1:$U$1030</definedName>
    <definedName name="Z_C1B54D82_F996_4104_BD36_0D8D9C15590C_.wvu.FilterData" localSheetId="0" hidden="1">Test_Data!$A$1:$U$1030</definedName>
    <definedName name="Z_C1BB27F7_F641_4E74_A623_8009C8D84BF6_.wvu.Cols" localSheetId="0" hidden="1">Test_Data!$C:$D</definedName>
    <definedName name="Z_C1BB27F7_F641_4E74_A623_8009C8D84BF6_.wvu.FilterData" localSheetId="0" hidden="1">Test_Data!$A$1:$U$1030</definedName>
    <definedName name="Z_C2B433E5_AF85_4703_8B04_CF052AA43897_.wvu.FilterData" localSheetId="0" hidden="1">Test_Data!$A$1:$U$1030</definedName>
    <definedName name="Z_C2DF9627_54EB_419A_B930_9D7FC27214D8_.wvu.FilterData" localSheetId="0" hidden="1">Test_Data!$A$1:$U$1030</definedName>
    <definedName name="Z_C300EBFE_A2B6_45D2_8C7B_C6EDE7F76645_.wvu.FilterData" localSheetId="0" hidden="1">Test_Data!$A$1:$U$1030</definedName>
    <definedName name="Z_C45917EB_0A58_43A7_8184_8FD8939A19F5_.wvu.FilterData" localSheetId="0" hidden="1">Test_Data!$A$1:$U$1030</definedName>
    <definedName name="Z_C4E93EFF_ED36_4E36_B3E3_C006DB759CEB_.wvu.FilterData" localSheetId="0" hidden="1">Test_Data!$A$1:$U$1030</definedName>
    <definedName name="Z_C55AC3C6_BF56_4AEA_8B37_8BC861928971_.wvu.FilterData" localSheetId="0" hidden="1">Test_Data!$A$1:$U$1030</definedName>
    <definedName name="Z_C604D2C8_3AE7_48EB_9D16_A8EB57035F23_.wvu.FilterData" localSheetId="0" hidden="1">Test_Data!$A$1:$U$1030</definedName>
    <definedName name="Z_C665A707_85B5_4462_BB7B_507F1611C49D_.wvu.FilterData" localSheetId="0" hidden="1">Test_Data!$A$1:$U$1030</definedName>
    <definedName name="Z_C6823075_7947_4A9F_8F41_69F0F0C7F84D_.wvu.Cols" localSheetId="0" hidden="1">Test_Data!$C:$D,Test_Data!$F:$F</definedName>
    <definedName name="Z_C6823075_7947_4A9F_8F41_69F0F0C7F84D_.wvu.FilterData" localSheetId="0" hidden="1">Test_Data!$A$1:$U$1030</definedName>
    <definedName name="Z_C6E5A715_D1E9_4839_9A11_6D8A19DDA740_.wvu.FilterData" localSheetId="0" hidden="1">Test_Data!$A$1:$U$1030</definedName>
    <definedName name="Z_C78BF9AD_1F05_4AEA_9066_8B86FA7B838F_.wvu.FilterData" localSheetId="0" hidden="1">Test_Data!$A$1:$U$1030</definedName>
    <definedName name="Z_C8959E7F_97B6_4AA9_BF05_2B6E387A3C87_.wvu.FilterData" localSheetId="0" hidden="1">Test_Data!$A$1:$U$1030</definedName>
    <definedName name="Z_C89D48A9_FDBC_4A2E_B2C6_354DB06AA512_.wvu.FilterData" localSheetId="0" hidden="1">Test_Data!$A$1:$U$1030</definedName>
    <definedName name="Z_C8B4561E_7AE7_44CE_A20E_D63E8DD553EA_.wvu.FilterData" localSheetId="0" hidden="1">Test_Data!$A$1:$U$1030</definedName>
    <definedName name="Z_C97723A3_5A10_4C32_A0B0_57AF6E7CD476_.wvu.FilterData" localSheetId="0" hidden="1">Test_Data!$A$1:$U$1030</definedName>
    <definedName name="Z_CACBFFBE_AEF9_488B_8861_FD655DFC4DF9_.wvu.FilterData" localSheetId="0" hidden="1">Test_Data!$A$1:$U$1030</definedName>
    <definedName name="Z_CBAE9F53_A382_426B_895B_B11EFFCDD7A6_.wvu.FilterData" localSheetId="0" hidden="1">Test_Data!$A$1:$U$1030</definedName>
    <definedName name="Z_CBE155D8_8480_461F_A313_9630C25A788F_.wvu.FilterData" localSheetId="0" hidden="1">Test_Data!$A$1:$U$1030</definedName>
    <definedName name="Z_CCC1CAD8_503F_45EC_8655_6B76A3EBA103_.wvu.FilterData" localSheetId="0" hidden="1">Test_Data!$A$1:$U$1030</definedName>
    <definedName name="Z_CDE88D95_4064_46EC_9814_A3E70C3CC9C2_.wvu.FilterData" localSheetId="0" hidden="1">Test_Data!$A$1:$U$1030</definedName>
    <definedName name="Z_CDF5EAE8_E7E7_4A65_853B_9D93AC446073_.wvu.FilterData" localSheetId="0" hidden="1">Test_Data!$A$1:$U$1030</definedName>
    <definedName name="Z_CE42954D_A4BC_47B4_8561_BFC8C3B1BF15_.wvu.FilterData" localSheetId="0" hidden="1">Test_Data!$A$1:$U$1030</definedName>
    <definedName name="Z_CE81AC32_2F79_40D3_B870_6D2ED4691C41_.wvu.Cols" localSheetId="0" hidden="1">Test_Data!$C:$D,Test_Data!$F:$F</definedName>
    <definedName name="Z_CE81AC32_2F79_40D3_B870_6D2ED4691C41_.wvu.FilterData" localSheetId="0" hidden="1">Test_Data!$A$1:$U$1030</definedName>
    <definedName name="Z_D067B68B_7576_4680_8E5B_494861ABA71E_.wvu.FilterData" localSheetId="0" hidden="1">Test_Data!$A$1:$U$1030</definedName>
    <definedName name="Z_D06AC3B7_6E6D_4181_BF65_6225247ADEA0_.wvu.FilterData" localSheetId="0" hidden="1">Test_Data!$A$1:$U$1030</definedName>
    <definedName name="Z_D0CE8733_CA9F_4ADF_89CF_19B3FA171E0B_.wvu.FilterData" localSheetId="0" hidden="1">Test_Data!$A$1:$U$1030</definedName>
    <definedName name="Z_D13A641F_FB76_4E17_90D6_4C288DFBB470_.wvu.FilterData" localSheetId="0" hidden="1">Test_Data!$A$1:$U$1030</definedName>
    <definedName name="Z_D20B6698_894B_4110_9B11_5E8755D027E8_.wvu.FilterData" localSheetId="0" hidden="1">Test_Data!$A$1:$U$1030</definedName>
    <definedName name="Z_D3466A6F_5AE7_4A46_9F7D_8A400B710818_.wvu.FilterData" localSheetId="0" hidden="1">Test_Data!$A$1:$U$1030</definedName>
    <definedName name="Z_D3B81AEC_8FD3_462F_995F_B39077ADF183_.wvu.FilterData" localSheetId="0" hidden="1">Test_Data!$A$1:$U$1030</definedName>
    <definedName name="Z_D530B27B_434F_49BC_B043_A3D1DE01DE9A_.wvu.FilterData" localSheetId="0" hidden="1">Test_Data!$A$1:$U$1030</definedName>
    <definedName name="Z_D55321CE_66E0_4A91_AAC3_DDD9A7DE7F35_.wvu.FilterData" localSheetId="0" hidden="1">Test_Data!$A$1:$U$1030</definedName>
    <definedName name="Z_D599154F_2418_4A74_AE77_C753C55FCD00_.wvu.FilterData" localSheetId="0" hidden="1">Test_Data!$A$1:$U$1030</definedName>
    <definedName name="Z_D649F8BC_2095_4739_B5E1_5D37831D5457_.wvu.FilterData" localSheetId="0" hidden="1">Test_Data!$A$1:$U$1030</definedName>
    <definedName name="Z_D768B621_F6BA_4F01_80C8_968B123A1E95_.wvu.FilterData" localSheetId="0" hidden="1">Test_Data!$A$1:$U$1030</definedName>
    <definedName name="Z_D78D1E71_F7F4_48C4_802F_26A70C266FCA_.wvu.FilterData" localSheetId="0" hidden="1">Test_Data!$A$1:$U$1030</definedName>
    <definedName name="Z_D9A5E796_FA38_4C64_914D_445C2B100634_.wvu.FilterData" localSheetId="0" hidden="1">Test_Data!$A$1:$U$1030</definedName>
    <definedName name="Z_DC461B1E_04C1_41D7_BC27_5734BDECEC1A_.wvu.FilterData" localSheetId="0" hidden="1">Test_Data!$A$1:$U$1030</definedName>
    <definedName name="Z_DDB06E67_A02B_427C_933A_CE3A50F75377_.wvu.FilterData" localSheetId="0" hidden="1">Test_Data!$A$1:$U$1030</definedName>
    <definedName name="Z_DDEC2B29_41D9_475C_9116_B797F29BF23E_.wvu.FilterData" localSheetId="0" hidden="1">Test_Data!$A$1:$U$1030</definedName>
    <definedName name="Z_DE5B8196_38FF_44A0_B17F_793AFA4008AA_.wvu.FilterData" localSheetId="0" hidden="1">Test_Data!$A$1:$U$1030</definedName>
    <definedName name="Z_DEB0F5F7_E45E_45A0_AF4E_8F142339AC28_.wvu.FilterData" localSheetId="0" hidden="1">Test_Data!$A$1:$U$1030</definedName>
    <definedName name="Z_DF55F2CB_25BF_405A_BE45_01BF6FF2AB40_.wvu.FilterData" localSheetId="0" hidden="1">Test_Data!$A$1:$U$1030</definedName>
    <definedName name="Z_E048AEDD_BE3E_45CF_8D15_57AC7B9F8B20_.wvu.FilterData" localSheetId="0" hidden="1">Test_Data!$A$1:$U$1030</definedName>
    <definedName name="Z_E07D6185_1AD1_49C9_BF83_4135D42A1071_.wvu.Cols" localSheetId="0" hidden="1">Test_Data!$C:$D</definedName>
    <definedName name="Z_E07D6185_1AD1_49C9_BF83_4135D42A1071_.wvu.FilterData" localSheetId="1" hidden="1">Test_Config!$A$1:$B$10</definedName>
    <definedName name="Z_E07D6185_1AD1_49C9_BF83_4135D42A1071_.wvu.FilterData" localSheetId="0" hidden="1">Test_Data!$A$1:$U$1030</definedName>
    <definedName name="Z_E0992515_2C0E_456C_B57D_5A8C114B4752_.wvu.FilterData" localSheetId="0" hidden="1">Test_Data!$A$1:$U$1030</definedName>
    <definedName name="Z_E1382491_AADC_48AD_BE20_BBDAC04FEAA8_.wvu.FilterData" localSheetId="0" hidden="1">Test_Data!$A$1:$U$1030</definedName>
    <definedName name="Z_E1E08A94_B8C6_4BEE_83D7_B89316690C7C_.wvu.FilterData" localSheetId="0" hidden="1">Test_Data!$A$1:$U$1030</definedName>
    <definedName name="Z_E34E76F9_DB2D_46C5_8678_D27CB8BCCD4C_.wvu.FilterData" localSheetId="0" hidden="1">Test_Data!$A$1:$U$1030</definedName>
    <definedName name="Z_E4009006_48BE_4ABD_9905_74CD25BC441D_.wvu.FilterData" localSheetId="0" hidden="1">Test_Data!$A$1:$U$1030</definedName>
    <definedName name="Z_E48DC5EC_314F_484D_8A53_C53576D363C2_.wvu.FilterData" localSheetId="0" hidden="1">Test_Data!$A$1:$U$1030</definedName>
    <definedName name="Z_E5119DBA_F07F_4919_A40D_1102BF5D3569_.wvu.FilterData" localSheetId="0" hidden="1">Test_Data!$A$1:$U$1030</definedName>
    <definedName name="Z_E74F7489_7315_4FD9_A720_87A142A60A94_.wvu.FilterData" localSheetId="0" hidden="1">Test_Data!$A$1:$U$1030</definedName>
    <definedName name="Z_E8A31E95_D518_4E6F_9065_A3B4031BE0A7_.wvu.FilterData" localSheetId="0" hidden="1">Test_Data!$A$1:$U$1030</definedName>
    <definedName name="Z_E8B95130_D8DA_4051_B3DE_79C7D998EBAE_.wvu.Cols" localSheetId="0" hidden="1">Test_Data!$C:$D</definedName>
    <definedName name="Z_E8B95130_D8DA_4051_B3DE_79C7D998EBAE_.wvu.FilterData" localSheetId="0" hidden="1">Test_Data!$A$1:$U$1030</definedName>
    <definedName name="Z_E8E36C7B_9861_4618_AB2A_937FB8225B10_.wvu.FilterData" localSheetId="0" hidden="1">Test_Data!$A$1:$U$1030</definedName>
    <definedName name="Z_E9F122DB_AC95_47FA_A8A2_092015F02F47_.wvu.FilterData" localSheetId="0" hidden="1">Test_Data!$A$1:$U$1030</definedName>
    <definedName name="Z_EC50A595_AD8A_445A_B527_80B5658E2E56_.wvu.FilterData" localSheetId="0" hidden="1">Test_Data!$A$1:$U$1030</definedName>
    <definedName name="Z_ED837E43_4B1C_4767_B20E_D3B96DA59E05_.wvu.FilterData" localSheetId="0" hidden="1">Test_Data!$A$1:$U$1030</definedName>
    <definedName name="Z_EDD2543B_5B06_43F3_BDFB_547B45421347_.wvu.FilterData" localSheetId="0" hidden="1">Test_Data!$A$1:$U$1030</definedName>
    <definedName name="Z_EE93EC63_DB95_434D_908F_B2DDF2C587B4_.wvu.FilterData" localSheetId="0" hidden="1">Test_Data!$A$1:$U$1030</definedName>
    <definedName name="Z_EF0FF3A6_98EE_4C06_874D_43CED6F97278_.wvu.FilterData" localSheetId="0" hidden="1">Test_Data!$A$1:$U$1030</definedName>
    <definedName name="Z_EF77F130_1506_40F1_ADB3_3A807396D693_.wvu.FilterData" localSheetId="0" hidden="1">Test_Data!$A$1:$U$1030</definedName>
    <definedName name="Z_F142C995_9A5E_4B3D_B403_5FDC331FC736_.wvu.FilterData" localSheetId="0" hidden="1">Test_Data!$A$1:$U$1030</definedName>
    <definedName name="Z_F1BA37F7_48D1_4DD6_B9C5_A5E11175C4C5_.wvu.FilterData" localSheetId="0" hidden="1">Test_Data!$A$1:$U$1030</definedName>
    <definedName name="Z_F2ADDE11_9E4C_43B8_A413_60886E0822D6_.wvu.FilterData" localSheetId="0" hidden="1">Test_Data!$A$1:$U$1030</definedName>
    <definedName name="Z_F384F2C1_5340_4355_A191_F8969D818236_.wvu.FilterData" localSheetId="0" hidden="1">Test_Data!$A$1:$U$1030</definedName>
    <definedName name="Z_F43C0309_CA0A_46AC_B26E_A95EDFB72823_.wvu.Cols" localSheetId="0" hidden="1">Test_Data!$C:$D,Test_Data!$F:$F</definedName>
    <definedName name="Z_F43C0309_CA0A_46AC_B26E_A95EDFB72823_.wvu.FilterData" localSheetId="0" hidden="1">Test_Data!$A$1:$U$1030</definedName>
    <definedName name="Z_F5AC8C0E_E2BE_4666_B085_80A427F3E485_.wvu.FilterData" localSheetId="0" hidden="1">Test_Data!$A$1:$U$1030</definedName>
    <definedName name="Z_F7EB7C6A_741A_421C_9E4B_450FC7F7EA12_.wvu.FilterData" localSheetId="0" hidden="1">Test_Data!$A$1:$U$1030</definedName>
    <definedName name="Z_F8008D0E_F5BA_475E_BD60_5C140422D7B3_.wvu.FilterData" localSheetId="0" hidden="1">Test_Data!$A$1:$U$1030</definedName>
    <definedName name="Z_F91D2388_1B06_4DA8_9AAB_8793E8E604A1_.wvu.FilterData" localSheetId="0" hidden="1">Test_Data!$A$1:$U$1030</definedName>
    <definedName name="Z_F9C31C91_CFA4_4786_B70A_B65535532F77_.wvu.FilterData" localSheetId="0" hidden="1">Test_Data!$A$1:$U$1030</definedName>
    <definedName name="Z_FA95701E_2B28_4017_BD3A_6CA4BBB6520B_.wvu.FilterData" localSheetId="0" hidden="1">Test_Data!$A$1:$U$1030</definedName>
    <definedName name="Z_FAE39FB3_4730_43AE_816E_B2A5E17FEA6D_.wvu.FilterData" localSheetId="0" hidden="1">Test_Data!$A$1:$U$1030</definedName>
    <definedName name="Z_FC2B9A1F_7AD8_42FE_9305_8CB58690EA96_.wvu.FilterData" localSheetId="0" hidden="1">Test_Data!$A$1:$U$1030</definedName>
    <definedName name="Z_FD682023_79B1_4675_A345_DD82F3B6F55A_.wvu.Cols" localSheetId="0" hidden="1">Test_Data!$C:$D</definedName>
    <definedName name="Z_FD682023_79B1_4675_A345_DD82F3B6F55A_.wvu.FilterData" localSheetId="0" hidden="1">Test_Data!$A$1:$U$1030</definedName>
    <definedName name="Z_FDB271D4_C83B_444E_BC72_530AC6EB6F73_.wvu.FilterData" localSheetId="0" hidden="1">Test_Data!$A$1:$U$1030</definedName>
    <definedName name="Z_FDD62A52_1D8E_4CD2_8759_59B122887EC1_.wvu.FilterData" localSheetId="0" hidden="1">Test_Data!$A$1:$U$1030</definedName>
  </definedNames>
  <calcPr calcId="191029"/>
  <customWorkbookViews>
    <customWorkbookView name="Agarwal, Naman - Personal View" guid="{62B2C905-AD07-47CD-8122-F95E75AB92C9}" mergeInterval="0" personalView="1" maximized="1" xWindow="-9" yWindow="-9" windowWidth="1938" windowHeight="1048" activeSheetId="2"/>
    <customWorkbookView name="D, ShwethaX - Personal View" guid="{E07D6185-1AD1-49C9-BF83-4135D42A1071}" mergeInterval="0" personalView="1" maximized="1" xWindow="-9" yWindow="-9" windowWidth="1938" windowHeight="1048" activeSheetId="2"/>
    <customWorkbookView name="U, SavithaX B - Personal View" guid="{2625DB91-89E7-4DDB-AB6E-17B2337BDC4F}" mergeInterval="0" personalView="1" maximized="1" xWindow="-9" yWindow="-9" windowWidth="1938" windowHeight="1048" activeSheetId="2"/>
    <customWorkbookView name="Biju, BeethuX - Personal View" guid="{9747B166-15EA-41B3-9A3A-03DAD8F0A905}" mergeInterval="0" personalView="1" maximized="1" xWindow="-9" yWindow="-9" windowWidth="1938" windowHeight="1048" activeSheetId="2"/>
    <customWorkbookView name="Nanjundaswamy, HarshithaX - Personal View" guid="{C6823075-7947-4A9F-8F41-69F0F0C7F84D}" mergeInterval="0" personalView="1" maximized="1" xWindow="-9" yWindow="-9" windowWidth="1938" windowHeight="1048" activeSheetId="2"/>
    <customWorkbookView name="Vijayan, AiswaryaX - Personal View" guid="{30DF4EFA-E655-485D-B2E4-ADA17B14E191}" mergeInterval="0" personalView="1" maximized="1" xWindow="-9" yWindow="-9" windowWidth="1938" windowHeight="1048" tabRatio="662" activeSheetId="2"/>
    <customWorkbookView name="Polimera, VishnuX - Personal View" guid="{CE81AC32-2F79-40D3-B870-6D2ED4691C41}" mergeInterval="0" personalView="1" maximized="1" xWindow="-9" yWindow="-9" windowWidth="1938" windowHeight="1048" activeSheetId="2"/>
    <customWorkbookView name="Karandlaje Chandrashekhar, SindhuraX - Personal View" guid="{E8B95130-D8DA-4051-B3DE-79C7D998EBAE}" mergeInterval="0" personalView="1" maximized="1" xWindow="-9" yWindow="-9" windowWidth="1938" windowHeight="1048" activeSheetId="2"/>
    <customWorkbookView name="Vs, AnanthareshmaX - Personal View" guid="{C1BB27F7-F641-4E74-A623-8009C8D84BF6}" mergeInterval="0" personalView="1" windowWidth="1920" windowHeight="1030" activeSheetId="2"/>
    <customWorkbookView name="Hasagavalli somashekhar, ManasaX - Personal View" guid="{90079F56-2761-444E-8A7E-5FA92A8AD382}" mergeInterval="0" personalView="1" maximized="1" xWindow="-9" yWindow="-9" windowWidth="1938" windowHeight="1048" activeSheetId="2"/>
    <customWorkbookView name="Do, BibinX Raj - Personal View" guid="{FD682023-79B1-4675-A345-DD82F3B6F55A}" mergeInterval="0" personalView="1" maximized="1" xWindow="-9" yWindow="-9" windowWidth="1938" windowHeight="1048" activeSheetId="2"/>
    <customWorkbookView name="Nadakkal, AmarX - Personal View" guid="{51DE702D-96BD-4DD3-BCE9-42C03CD39978}" mergeInterval="0" personalView="1" maximized="1" xWindow="-9" yWindow="-9" windowWidth="1938" windowHeight="1048" activeSheetId="2"/>
    <customWorkbookView name="Raj, MeenagaX Prudhvi - Personal View" guid="{6F07009A-5B5F-4EBA-8CE7-7750C21B4A30}" mergeInterval="0" personalView="1" maximized="1" xWindow="-9" yWindow="-9" windowWidth="1938" windowHeight="1048" activeSheetId="2"/>
    <customWorkbookView name="Radhakrishnan, SreelaksmiX Mayamandiram - Personal View" guid="{B273B942-822E-4566-826D-F6D090176C1F}" mergeInterval="0" personalView="1" maximized="1" xWindow="-9" yWindow="-9" windowWidth="1938" windowHeight="1048" activeSheetId="2"/>
    <customWorkbookView name="Br, RamyaX - Personal View" guid="{99EB120E-3B63-45EC-8CA7-6D3E69F86B6F}" mergeInterval="0" personalView="1" maximized="1" xWindow="-9" yWindow="-9" windowWidth="1938" windowHeight="1048" activeSheetId="2"/>
    <customWorkbookView name="Marikanti, PriyankaX B - Personal View" guid="{F43C0309-CA0A-46AC-B26E-A95EDFB72823}" mergeInterval="0" personalView="1" maximized="1" xWindow="-9" yWindow="-9" windowWidth="1938" windowHeight="1048" activeSheetId="2"/>
    <customWorkbookView name="Rajeswari, GopikaX R - Personal View" guid="{39DC06F9-3580-4E2F-AE3D-E66484890B1A}" mergeInterval="0" personalView="1" yWindow="17" windowWidth="1920" windowHeight="1013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97" i="2" l="1"/>
  <c r="A656" i="2" l="1"/>
  <c r="A655" i="2"/>
  <c r="A190" i="2"/>
  <c r="A169" i="2"/>
  <c r="A239" i="2"/>
  <c r="A381" i="2"/>
  <c r="A484" i="2"/>
  <c r="A297" i="2"/>
  <c r="A159" i="2"/>
  <c r="A26" i="2"/>
  <c r="A8" i="2"/>
  <c r="A505" i="2"/>
  <c r="A20" i="2"/>
  <c r="A17" i="2"/>
  <c r="A999" i="2"/>
  <c r="A998" i="2"/>
  <c r="A993" i="2"/>
  <c r="A853" i="2"/>
  <c r="A995" i="2"/>
  <c r="A994" i="2"/>
  <c r="A1001" i="2"/>
  <c r="A1000" i="2"/>
  <c r="A997" i="2"/>
  <c r="A996" i="2"/>
  <c r="A138" i="2"/>
  <c r="A129" i="2"/>
  <c r="A110" i="2"/>
  <c r="A87" i="2"/>
  <c r="A86" i="2"/>
  <c r="A83" i="2"/>
  <c r="A639" i="2"/>
  <c r="A830" i="2"/>
  <c r="A829" i="2"/>
  <c r="A828" i="2"/>
  <c r="A108" i="2" l="1"/>
  <c r="A80" i="2"/>
  <c r="A721" i="2" l="1"/>
  <c r="A717" i="2"/>
  <c r="A720" i="2"/>
  <c r="A705" i="2"/>
  <c r="A719" i="2"/>
  <c r="A707" i="2"/>
  <c r="A726" i="2"/>
  <c r="A706" i="2"/>
  <c r="A728" i="2"/>
  <c r="A722" i="2"/>
  <c r="A710" i="2"/>
  <c r="A709" i="2"/>
  <c r="A708" i="2"/>
  <c r="A725" i="2"/>
  <c r="A724" i="2"/>
  <c r="A723" i="2"/>
  <c r="A697" i="2"/>
  <c r="A620" i="2"/>
  <c r="A551" i="2"/>
  <c r="A203" i="2"/>
  <c r="A50" i="2"/>
  <c r="A44" i="2"/>
  <c r="A39" i="2"/>
  <c r="A552" i="2"/>
  <c r="A475" i="2" l="1"/>
  <c r="A48" i="2" l="1"/>
  <c r="A173" i="2" l="1"/>
  <c r="A76" i="2"/>
  <c r="A976" i="2"/>
  <c r="A982" i="2"/>
  <c r="A984" i="2"/>
  <c r="A928" i="2"/>
  <c r="A922" i="2"/>
  <c r="A884" i="2"/>
  <c r="A200" i="2"/>
  <c r="A185" i="2"/>
  <c r="A182" i="2"/>
  <c r="A163" i="2"/>
  <c r="A142" i="2"/>
  <c r="A99" i="2"/>
  <c r="A75" i="2"/>
  <c r="A62" i="2"/>
  <c r="A987" i="2" l="1"/>
  <c r="A983" i="2"/>
  <c r="A981" i="2"/>
  <c r="A927" i="2"/>
  <c r="A28" i="2"/>
  <c r="A988" i="2"/>
  <c r="A146" i="2"/>
  <c r="A125" i="2"/>
  <c r="A147" i="2"/>
  <c r="A153" i="2"/>
  <c r="A167" i="2"/>
  <c r="A177" i="2"/>
  <c r="A847" i="2"/>
  <c r="A427" i="2"/>
  <c r="A51" i="2"/>
  <c r="A502" i="2"/>
  <c r="A181" i="2"/>
  <c r="A318" i="2"/>
  <c r="A168" i="2"/>
  <c r="A225" i="2"/>
  <c r="A917" i="2"/>
  <c r="A197" i="2"/>
  <c r="A196" i="2"/>
  <c r="A919" i="2"/>
  <c r="A580" i="2"/>
  <c r="A135" i="2"/>
  <c r="A212" i="2"/>
  <c r="A808" i="2"/>
  <c r="A685" i="2"/>
  <c r="A624" i="2"/>
  <c r="A586" i="2"/>
  <c r="A583" i="2"/>
  <c r="A513" i="2"/>
  <c r="A504" i="2"/>
  <c r="A450" i="2"/>
  <c r="A426" i="2"/>
  <c r="A383" i="2"/>
  <c r="A382" i="2"/>
  <c r="A270" i="2"/>
  <c r="A266" i="2"/>
  <c r="A234" i="2"/>
  <c r="A223" i="2"/>
  <c r="A220" i="2"/>
  <c r="A218" i="2" l="1"/>
  <c r="A216" i="2"/>
  <c r="A189" i="2"/>
  <c r="A175" i="2"/>
  <c r="A171" i="2"/>
  <c r="A170" i="2"/>
  <c r="A166" i="2" l="1"/>
  <c r="A161" i="2"/>
  <c r="A154" i="2"/>
  <c r="A10" i="2"/>
  <c r="A859" i="2"/>
  <c r="A858" i="2"/>
  <c r="A851" i="2"/>
  <c r="A841" i="2" l="1"/>
  <c r="A840" i="2"/>
  <c r="A516" i="2"/>
  <c r="A515" i="2"/>
  <c r="A485" i="2"/>
  <c r="A483" i="2"/>
  <c r="A186" i="2"/>
  <c r="A191" i="2"/>
  <c r="A180" i="2"/>
  <c r="A178" i="2"/>
  <c r="A174" i="2"/>
  <c r="A134" i="2"/>
  <c r="A534" i="2"/>
  <c r="A533" i="2"/>
  <c r="A474" i="2" l="1"/>
  <c r="A657" i="2"/>
  <c r="A658" i="2"/>
  <c r="A848" i="2"/>
  <c r="A650" i="2"/>
  <c r="A827" i="2"/>
  <c r="A47" i="2"/>
  <c r="A56" i="2"/>
  <c r="A54" i="2"/>
  <c r="A55" i="2"/>
  <c r="A126" i="2"/>
  <c r="A473" i="2"/>
  <c r="A34" i="2"/>
  <c r="A528" i="2"/>
  <c r="A1014" i="2"/>
  <c r="A654" i="2"/>
  <c r="A653" i="2"/>
  <c r="A652" i="2"/>
  <c r="A649" i="2"/>
  <c r="A647" i="2"/>
  <c r="A183" i="2"/>
  <c r="A57" i="2"/>
  <c r="A53" i="2"/>
  <c r="A52" i="2"/>
  <c r="A660" i="2"/>
  <c r="A406" i="2"/>
  <c r="A395" i="2"/>
  <c r="A384" i="2"/>
  <c r="A82" i="2"/>
  <c r="A84" i="2"/>
  <c r="A63" i="2"/>
  <c r="A61" i="2"/>
  <c r="A391" i="2"/>
  <c r="A396" i="2"/>
  <c r="A385" i="2"/>
  <c r="A390" i="2"/>
  <c r="A387" i="2"/>
  <c r="A393" i="2"/>
  <c r="A404" i="2"/>
  <c r="A403" i="2"/>
  <c r="A401" i="2"/>
  <c r="A400" i="2"/>
  <c r="A392" i="2" l="1"/>
  <c r="A386" i="2"/>
  <c r="A399" i="2"/>
  <c r="A394" i="2"/>
  <c r="A398" i="2"/>
  <c r="A405" i="2"/>
  <c r="A397" i="2"/>
  <c r="A402" i="2"/>
  <c r="A412" i="2"/>
  <c r="A101" i="2"/>
  <c r="A389" i="2"/>
  <c r="A388" i="2"/>
  <c r="A102" i="2"/>
  <c r="A92" i="2"/>
  <c r="A91" i="2"/>
  <c r="A90" i="2"/>
  <c r="A123" i="2"/>
  <c r="A104" i="2"/>
  <c r="A96" i="2"/>
  <c r="A115" i="2" l="1"/>
  <c r="A120" i="2"/>
  <c r="A100" i="2"/>
  <c r="A105" i="2" l="1"/>
  <c r="A117" i="2"/>
  <c r="A95" i="2"/>
  <c r="A89" i="2" l="1"/>
  <c r="A37" i="2"/>
  <c r="A98" i="2"/>
  <c r="A97" i="2"/>
  <c r="A116" i="2"/>
  <c r="A136" i="2"/>
  <c r="A124" i="2"/>
  <c r="A222" i="2"/>
  <c r="A226" i="2"/>
  <c r="A58" i="2"/>
  <c r="A113" i="2"/>
  <c r="A531" i="2"/>
  <c r="A529" i="2"/>
  <c r="A306" i="2"/>
  <c r="A303" i="2"/>
  <c r="A295" i="2"/>
  <c r="A315" i="2"/>
  <c r="A316" i="2"/>
  <c r="A308" i="2"/>
  <c r="A320" i="2"/>
  <c r="A321" i="2"/>
  <c r="A293" i="2" l="1"/>
  <c r="A313" i="2"/>
  <c r="A317" i="2"/>
  <c r="A290" i="2"/>
  <c r="A314" i="2"/>
  <c r="A291" i="2"/>
  <c r="A307" i="2" l="1"/>
  <c r="A305" i="2"/>
  <c r="A304" i="2"/>
  <c r="A302" i="2"/>
  <c r="A265" i="2"/>
  <c r="A288" i="2"/>
  <c r="A279" i="2"/>
  <c r="A193" i="2"/>
  <c r="A247" i="2"/>
  <c r="A11" i="2"/>
  <c r="A69" i="2"/>
  <c r="A274" i="2"/>
  <c r="A244" i="2"/>
  <c r="A277" i="2"/>
  <c r="A285" i="2"/>
  <c r="A211" i="2"/>
  <c r="A287" i="2"/>
  <c r="A252" i="2"/>
  <c r="A251" i="2"/>
  <c r="A286" i="2"/>
  <c r="A273" i="2"/>
  <c r="A230" i="2"/>
  <c r="A289" i="2"/>
  <c r="A276" i="2"/>
  <c r="A275" i="2"/>
  <c r="A272" i="2"/>
  <c r="A267" i="2"/>
  <c r="A233" i="2"/>
  <c r="A232" i="2"/>
  <c r="A210" i="2"/>
  <c r="A179" i="2"/>
  <c r="A70" i="2"/>
  <c r="A284" i="2"/>
  <c r="A283" i="2"/>
  <c r="A268" i="2" l="1"/>
  <c r="A256" i="2"/>
  <c r="A255" i="2"/>
  <c r="A282" i="2"/>
  <c r="A259" i="2"/>
  <c r="A280" i="2"/>
  <c r="A214" i="2"/>
  <c r="A13" i="2"/>
  <c r="A254" i="2"/>
  <c r="A257" i="2"/>
  <c r="A258" i="2"/>
  <c r="A253" i="2"/>
  <c r="A627" i="2" l="1"/>
  <c r="A629" i="2"/>
  <c r="A628" i="2"/>
  <c r="A626" i="2"/>
  <c r="A122" i="2"/>
  <c r="A121" i="2"/>
  <c r="A114" i="2"/>
  <c r="A659" i="2" l="1"/>
  <c r="A278" i="2"/>
  <c r="A957" i="2"/>
  <c r="A301" i="2"/>
  <c r="A845" i="2" l="1"/>
  <c r="A857" i="2" l="1"/>
  <c r="A968" i="2" l="1"/>
  <c r="A339" i="2" l="1"/>
  <c r="A336" i="2"/>
  <c r="A327" i="2"/>
  <c r="A3" i="2"/>
  <c r="A2" i="2"/>
  <c r="A4" i="2" l="1"/>
  <c r="A5" i="2"/>
  <c r="A6" i="2"/>
  <c r="A7" i="2"/>
  <c r="A9" i="2"/>
  <c r="A12" i="2"/>
  <c r="A14" i="2"/>
  <c r="A15" i="2"/>
  <c r="A16" i="2"/>
  <c r="A18" i="2"/>
  <c r="A19" i="2"/>
  <c r="A21" i="2"/>
  <c r="A22" i="2"/>
  <c r="A23" i="2"/>
  <c r="A24" i="2"/>
  <c r="A25" i="2"/>
  <c r="A27" i="2"/>
  <c r="A29" i="2"/>
  <c r="A30" i="2"/>
  <c r="A31" i="2"/>
  <c r="A32" i="2"/>
  <c r="A33" i="2"/>
  <c r="A35" i="2"/>
  <c r="A36" i="2"/>
  <c r="A38" i="2"/>
  <c r="A40" i="2"/>
  <c r="A41" i="2"/>
  <c r="A42" i="2"/>
  <c r="A43" i="2"/>
  <c r="A45" i="2"/>
  <c r="A46" i="2"/>
  <c r="A49" i="2"/>
  <c r="A60" i="2"/>
  <c r="A64" i="2"/>
  <c r="A65" i="2"/>
  <c r="A66" i="2"/>
  <c r="A67" i="2"/>
  <c r="A68" i="2"/>
  <c r="A71" i="2"/>
  <c r="A789" i="2"/>
  <c r="A73" i="2"/>
  <c r="A74" i="2"/>
  <c r="A77" i="2"/>
  <c r="A78" i="2"/>
  <c r="A79" i="2"/>
  <c r="A81" i="2"/>
  <c r="A85" i="2"/>
  <c r="A88" i="2"/>
  <c r="A93" i="2"/>
  <c r="A94" i="2"/>
  <c r="A103" i="2"/>
  <c r="A106" i="2"/>
  <c r="A107" i="2"/>
  <c r="A109" i="2"/>
  <c r="A111" i="2"/>
  <c r="A112" i="2"/>
  <c r="A118" i="2"/>
  <c r="A119" i="2"/>
  <c r="A127" i="2"/>
  <c r="A128" i="2"/>
  <c r="A130" i="2"/>
  <c r="A131" i="2"/>
  <c r="A132" i="2"/>
  <c r="A133" i="2"/>
  <c r="A137" i="2"/>
  <c r="A139" i="2"/>
  <c r="A140" i="2"/>
  <c r="A141" i="2"/>
  <c r="A143" i="2"/>
  <c r="A144" i="2"/>
  <c r="A145" i="2"/>
  <c r="A148" i="2"/>
  <c r="A149" i="2"/>
  <c r="A150" i="2"/>
  <c r="A151" i="2"/>
  <c r="A152" i="2"/>
  <c r="A155" i="2"/>
  <c r="A156" i="2"/>
  <c r="A157" i="2"/>
  <c r="A158" i="2"/>
  <c r="A160" i="2"/>
  <c r="A162" i="2"/>
  <c r="A164" i="2"/>
  <c r="A165" i="2"/>
  <c r="A172" i="2"/>
  <c r="A176" i="2"/>
  <c r="A184" i="2"/>
  <c r="A187" i="2"/>
  <c r="A188" i="2"/>
  <c r="A192" i="2"/>
  <c r="A194" i="2"/>
  <c r="A195" i="2"/>
  <c r="A794" i="2"/>
  <c r="A199" i="2"/>
  <c r="A201" i="2"/>
  <c r="A202" i="2"/>
  <c r="A204" i="2"/>
  <c r="A205" i="2"/>
  <c r="A206" i="2"/>
  <c r="A207" i="2"/>
  <c r="A208" i="2"/>
  <c r="A209" i="2"/>
  <c r="A213" i="2"/>
  <c r="A215" i="2"/>
  <c r="A217" i="2"/>
  <c r="A219" i="2"/>
  <c r="A221" i="2"/>
  <c r="A224" i="2"/>
  <c r="A227" i="2"/>
  <c r="A228" i="2"/>
  <c r="A229" i="2"/>
  <c r="A231" i="2"/>
  <c r="A235" i="2"/>
  <c r="A236" i="2"/>
  <c r="A237" i="2"/>
  <c r="A238" i="2"/>
  <c r="A240" i="2"/>
  <c r="A241" i="2"/>
  <c r="A242" i="2"/>
  <c r="A243" i="2"/>
  <c r="A245" i="2"/>
  <c r="A246" i="2"/>
  <c r="A248" i="2"/>
  <c r="A249" i="2"/>
  <c r="A250" i="2"/>
  <c r="A260" i="2"/>
  <c r="A261" i="2"/>
  <c r="A262" i="2"/>
  <c r="A263" i="2"/>
  <c r="A264" i="2"/>
  <c r="A269" i="2"/>
  <c r="A271" i="2"/>
  <c r="A281" i="2"/>
  <c r="A292" i="2"/>
  <c r="A294" i="2"/>
  <c r="A296" i="2"/>
  <c r="A298" i="2"/>
  <c r="A299" i="2"/>
  <c r="A300" i="2"/>
  <c r="A309" i="2"/>
  <c r="A310" i="2"/>
  <c r="A311" i="2"/>
  <c r="A312" i="2"/>
  <c r="A319" i="2"/>
  <c r="A322" i="2"/>
  <c r="A323" i="2"/>
  <c r="A324" i="2"/>
  <c r="A325" i="2"/>
  <c r="A326" i="2"/>
  <c r="A328" i="2"/>
  <c r="A329" i="2"/>
  <c r="A330" i="2"/>
  <c r="A331" i="2"/>
  <c r="A332" i="2"/>
  <c r="A333" i="2"/>
  <c r="A334" i="2"/>
  <c r="A335" i="2"/>
  <c r="A337" i="2"/>
  <c r="A33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407" i="2"/>
  <c r="A408" i="2"/>
  <c r="A409" i="2"/>
  <c r="A410" i="2"/>
  <c r="A411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6" i="2"/>
  <c r="A477" i="2"/>
  <c r="A478" i="2"/>
  <c r="A479" i="2"/>
  <c r="A480" i="2"/>
  <c r="A481" i="2"/>
  <c r="A482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3" i="2"/>
  <c r="A506" i="2"/>
  <c r="A507" i="2"/>
  <c r="A508" i="2"/>
  <c r="A509" i="2"/>
  <c r="A510" i="2"/>
  <c r="A511" i="2"/>
  <c r="A512" i="2"/>
  <c r="A514" i="2"/>
  <c r="A517" i="2"/>
  <c r="A518" i="2"/>
  <c r="A519" i="2"/>
  <c r="A520" i="2"/>
  <c r="A521" i="2"/>
  <c r="A522" i="2"/>
  <c r="A523" i="2"/>
  <c r="A524" i="2"/>
  <c r="A525" i="2"/>
  <c r="A526" i="2"/>
  <c r="A527" i="2"/>
  <c r="A530" i="2"/>
  <c r="A532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1" i="2"/>
  <c r="A582" i="2"/>
  <c r="A584" i="2"/>
  <c r="A585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1" i="2"/>
  <c r="A622" i="2"/>
  <c r="A623" i="2"/>
  <c r="A625" i="2"/>
  <c r="A630" i="2"/>
  <c r="A631" i="2"/>
  <c r="A632" i="2"/>
  <c r="A633" i="2"/>
  <c r="A634" i="2"/>
  <c r="A635" i="2"/>
  <c r="A636" i="2"/>
  <c r="A637" i="2"/>
  <c r="A638" i="2"/>
  <c r="A640" i="2"/>
  <c r="A641" i="2"/>
  <c r="A642" i="2"/>
  <c r="A643" i="2"/>
  <c r="A644" i="2"/>
  <c r="A645" i="2"/>
  <c r="A646" i="2"/>
  <c r="A648" i="2"/>
  <c r="A651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6" i="2"/>
  <c r="A687" i="2"/>
  <c r="A688" i="2"/>
  <c r="A689" i="2"/>
  <c r="A690" i="2"/>
  <c r="A691" i="2"/>
  <c r="A692" i="2"/>
  <c r="A693" i="2"/>
  <c r="A694" i="2"/>
  <c r="A695" i="2"/>
  <c r="A696" i="2"/>
  <c r="A698" i="2"/>
  <c r="A699" i="2"/>
  <c r="A700" i="2"/>
  <c r="A701" i="2"/>
  <c r="A702" i="2"/>
  <c r="A703" i="2"/>
  <c r="A704" i="2"/>
  <c r="A711" i="2"/>
  <c r="A712" i="2"/>
  <c r="A713" i="2"/>
  <c r="A714" i="2"/>
  <c r="A715" i="2"/>
  <c r="A716" i="2"/>
  <c r="A718" i="2"/>
  <c r="A727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90" i="2"/>
  <c r="A791" i="2"/>
  <c r="A792" i="2"/>
  <c r="A793" i="2"/>
  <c r="A798" i="2"/>
  <c r="A795" i="2"/>
  <c r="A796" i="2"/>
  <c r="A802" i="2"/>
  <c r="A815" i="2"/>
  <c r="A799" i="2"/>
  <c r="A800" i="2"/>
  <c r="A801" i="2"/>
  <c r="A832" i="2"/>
  <c r="A803" i="2"/>
  <c r="A804" i="2"/>
  <c r="A805" i="2"/>
  <c r="A806" i="2"/>
  <c r="A807" i="2"/>
  <c r="A809" i="2"/>
  <c r="A810" i="2"/>
  <c r="A811" i="2"/>
  <c r="A812" i="2"/>
  <c r="A813" i="2"/>
  <c r="A814" i="2"/>
  <c r="A816" i="2"/>
  <c r="A817" i="2"/>
  <c r="A818" i="2"/>
  <c r="A819" i="2"/>
  <c r="A820" i="2"/>
  <c r="A821" i="2"/>
  <c r="A822" i="2"/>
  <c r="A823" i="2"/>
  <c r="A824" i="2"/>
  <c r="A825" i="2"/>
  <c r="A826" i="2"/>
  <c r="A831" i="2"/>
  <c r="A855" i="2"/>
  <c r="A833" i="2"/>
  <c r="A834" i="2"/>
  <c r="A835" i="2"/>
  <c r="A836" i="2"/>
  <c r="A837" i="2"/>
  <c r="A838" i="2"/>
  <c r="A839" i="2"/>
  <c r="A842" i="2"/>
  <c r="A843" i="2"/>
  <c r="A844" i="2"/>
  <c r="A846" i="2"/>
  <c r="A849" i="2"/>
  <c r="A850" i="2"/>
  <c r="A852" i="2"/>
  <c r="A854" i="2"/>
  <c r="A72" i="2"/>
  <c r="A856" i="2"/>
  <c r="A862" i="2"/>
  <c r="A860" i="2"/>
  <c r="A861" i="2"/>
  <c r="A863" i="2"/>
  <c r="A864" i="2"/>
  <c r="A865" i="2"/>
  <c r="A198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8" i="2"/>
  <c r="A920" i="2"/>
  <c r="A921" i="2"/>
  <c r="A923" i="2"/>
  <c r="A924" i="2"/>
  <c r="A925" i="2"/>
  <c r="A926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8" i="2"/>
  <c r="A959" i="2"/>
  <c r="A960" i="2"/>
  <c r="A961" i="2"/>
  <c r="A962" i="2"/>
  <c r="A963" i="2"/>
  <c r="A964" i="2"/>
  <c r="A965" i="2"/>
  <c r="A966" i="2"/>
  <c r="A967" i="2"/>
  <c r="A969" i="2"/>
  <c r="A970" i="2"/>
  <c r="A971" i="2"/>
  <c r="A972" i="2"/>
  <c r="A973" i="2"/>
  <c r="A974" i="2"/>
  <c r="A975" i="2"/>
  <c r="A977" i="2"/>
  <c r="A978" i="2"/>
  <c r="A979" i="2"/>
  <c r="A980" i="2"/>
  <c r="A985" i="2"/>
  <c r="A986" i="2"/>
  <c r="A989" i="2"/>
  <c r="A990" i="2"/>
  <c r="A991" i="2"/>
  <c r="A992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</calcChain>
</file>

<file path=xl/sharedStrings.xml><?xml version="1.0" encoding="utf-8"?>
<sst xmlns="http://schemas.openxmlformats.org/spreadsheetml/2006/main" count="15564" uniqueCount="3301">
  <si>
    <t>component_affected</t>
  </si>
  <si>
    <t>jama_id</t>
  </si>
  <si>
    <t>owner</t>
  </si>
  <si>
    <t>test_complexity</t>
  </si>
  <si>
    <t>jama_platform_feature_and_capability</t>
  </si>
  <si>
    <t>status</t>
  </si>
  <si>
    <t>tag</t>
  </si>
  <si>
    <t>me_sku</t>
  </si>
  <si>
    <t>Verify brightness change in the eDP when ambient(environment) brightness changes using ALS device</t>
  </si>
  <si>
    <t>sensor</t>
  </si>
  <si>
    <t>bios.cpu_pm</t>
  </si>
  <si>
    <t>CSS-IVE-50453</t>
  </si>
  <si>
    <t>sumith2x</t>
  </si>
  <si>
    <t>Low</t>
  </si>
  <si>
    <t>Display, Graphics, Video and Audio</t>
  </si>
  <si>
    <t>complete</t>
  </si>
  <si>
    <t>GLK-FW-PO,ICL-ArchReview-PostSi,UDL2.0_ATMS2.0,OBC-CNL-PCH-ISH-Sensors-ALS,OBC-CFL-PCH-ISH-Sensors-ALS,OBC-ICL-PCH-ISH-Sensors-ALS,UTR_SYNC,RPL-SBGA_5SC,ADL-M_5SGC1,ADL-M_2SDC1,ADL-M_2SDC2, ADL_SBGA_3DC4,MTL-M_4SDC2</t>
  </si>
  <si>
    <t>Consumer,Corporate_vPro</t>
  </si>
  <si>
    <t>Verify pop-up message on connect/disconnect devices and concurrent support of onboard audio and usb mass storage over Type-C port</t>
  </si>
  <si>
    <t>io_usb.type_c_subsystem</t>
  </si>
  <si>
    <t>bios.platform,bios.sa</t>
  </si>
  <si>
    <t>CSS-IVE-50868</t>
  </si>
  <si>
    <t>raghav3x</t>
  </si>
  <si>
    <t>TCSS</t>
  </si>
  <si>
    <t>open</t>
  </si>
  <si>
    <t>KBL_NON_ULT,APL_EC_NA,EC-FV,EC-TYPEC,ICL-ArchReview-PostSi,UDL2.0_ATMS2.0,EC-PD-NA,OBC-CNL-PCH-XDCI-USBC-USB2_Storage,OBC-ICL-CPU-iTCSS-TCSS-USB2_Storage,OBC-TGL-CPU-iTCSS-TCSS-USB2_Storage,OBC-CFL-PCH-XDCI-USBC-USB2_Storage,MTL_PSS_1.0,UTR_SYNC,RPL_S_MASTER,RPL_S_BackwardComp,ADL-S_ 5SGC_1DPC,ADL-S_4SDC1,ADL-S_4SDC2,ADL-S_4SDC4,ADL_N_MASTER,ADL_N_5SGC1,ADL_N_4SDC1,ADL_N_3SDC1,ADL_N_2SDC1,ADL_N_2SDC2,ADL_N_2SDC3,TGL_H_MASTER,RPL-S_ 5SGC1,RPL-S_4SDC1,RPL-S_2SDC2,ADL-P_5SGC1,ADL-P_5SGC2,RPL_P_MASTER,MTL_P_MASTER,MTL_S_MASTER,MTL_M_MASTER,ADL-M_5SGC1,ADL-M_2SDC2,ADL-M_3SDC1,ADL-M_3SDC2,RPL-Px_5SGC1,RPL-Px_3SDC1,RPL-P_5SGC1,RPL-P_5SGC2,RPL-P_4SDC1,RPL-P_3SDC2,RPL-P_2SDC3,ADL_N_REV0,ADL-N_REV1,ADL_SBGA_5GC,RPL-SBGA_5SC,ADL-M_2SDC1,ADL_P_M_Common_List1,MTL-M_5SGC1,MTL-M_4SDC1,MTL-M_4SDC2,MTL-M_3SDC3,MTL-M_2SDC4,MTL-M_2SDC5,MTL-M_2SDC6,MTL-P_5SGC1,MTL-P_4SDC1,MTL-P_4SDC2,MTL-P_3SDC3,MTL-P_3SDC4,MTL-P_2SDC5,MTL-P_2SDC6,RPL-SBGA_4SC,RPL-Px_4SP2</t>
  </si>
  <si>
    <t>Consumer,Corporate_vPro,Slim</t>
  </si>
  <si>
    <t>Verify the functionality of USB 2.0, 3.0 devices connected to USB Type-A Port along with USB 3.0 device connected to Type-C port</t>
  </si>
  <si>
    <t>CSS-IVE-50870</t>
  </si>
  <si>
    <t>KBL_NON_ULT,TAG-APL-ARCH-TO-PROD-WW21.2,EC-TYPEC,EC-FV2,InProdATMS1.0_03March2018,UDL_2.0,UDL_ATMS2.0,PSE 1.0,EC-PD-NA,TGL_ERB_PO,TGL_IFWI_PO_P2,MTL_PSS_0.8,UTR_SYNC,MTL_P_MASTER,MTL_M_MASTER,MTL_N_MASTER,MTL_S_MASTER,RPL_S_MASTER,RPL_P_MASTER,ADL_N_MASTER,RPL_S_BackwardComp,ADL-S_ 5SGC_1DPC,ADL_N_5SGC1,ADL_N_4SDC1,ADL_N_3SDC1,ADL_N_2SDC1,ADL_N_2SDC2,ADL_N_2SDC3,TGL_H_MASTER,RPL-S_ 5SGC1,RPL-S_4SDC1,RPL-S_2SDC2,ADL-P_5SGC1,ADL-P_5SGC2,ADL-M_5SGC1,ADL-M_2SDC2,ADL-M_3SDC1,ADL-M_3SDC2,ADL-M_2SDC1,MTL_SIMICS_IN_EXECUTION_TEST,RPL-Px_5SGC1,RPL-Px_3SDC1,RPL-P_5SGC1,RPL-P_5SGC2,RPL-P_4SDC1,RPL-P_3SDC2,RPL-P_2SDC3,RPL-S_3SDC1,RPL-S_4SDC2,RPL-S_2SDC1,RPL-S_2SDC2,RPL-S_2SDC3,ADL_N_REV0,ADL-N_REV1,NA_4_FHF,ADL_SBGA_5GC,RPL-SBGA_5SC,ADL_P_M_Common_List1,MTL_M_P_PV_POR,ADL-S_Post-Si_In_Production,MTL-M_5SGC1,MTL-M_4SDC1,MTL-M_4SDC2,MTL-M_3SDC3,MTL-M_2SDC4,MTL-M_2SDC5,MTL-M_2SDC6,MTL-P_5SGC1,MTL-P_4SDC1,MTL-P_4SDC2,MTL-P_3SDC3,MTL-P_3SDC4,MTL-P_2SDC5,MTL-P_2SDC6,RPL-S_2SDC8,RPL-SBGA_4SC,RPL-Px_4SP2</t>
  </si>
  <si>
    <t>Verify that the CPU details listed in BIOS are present in the OS.</t>
  </si>
  <si>
    <t>processor_core</t>
  </si>
  <si>
    <t>CSS-IVE-50876</t>
  </si>
  <si>
    <t>chassanx</t>
  </si>
  <si>
    <t>Platform Config and Board BOM</t>
  </si>
  <si>
    <t>ICL-ArchReview-PostSi,CFL_Automation_Production,InProdATMS1.0_03March2018,LKF_PO_Phase1,LKF_PO_Phase2,LKF_PO_New_P1,PSE 1.0,OBC-CNL-CPU-InternalBus-FlexIO-BIOSsettings,OBC-CFL-CPU-InternalBus-FlexIO-BIOSsettings,OBC-LKF-CPU-InternalBus-FlexIO-BIOSsettings,OBC-ICL-CPU-Cores-System-BIOSsettings,ADL_S_Dryrun_Done,ADL-S_TGP-H_PO_Phase1,WCOS_BIOS_EFI_ONLY_TCS,ADL-S_ADP-S_DDR4_2DPC_PO_Phase1,ADL-P_ADP-LP_DDR4_PO Suite_Phase1,PO_Phase_1,ADL-P_ADP-LP_LP5_PO Suite_Phase1,ADL-P_ADP-LP_DDR5_PO Suite_Phase1,ADL-P_ADP-LP_LP4x_PO Suite_Phase1,RKL-S X2_(CML-S+CMP-H)_S62,RKL-S X2_(CML-S+CMP-H)_S102,RPL_S_PSS_BASE,UTR_SYNC,RPL-Px_4SP2,RPL-Px_2SDC1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ADL_M_PO_Phase2,RPL_S_MASTER,RPL_S_BackwardCompc,ADL-S_ 5SGC_1DPC,ADL-S_4SDC1,ADL-S_4SDC2,ADL-S_4SDC4,ADL_N_MASTER,ADL_N_5SGC1,ADL_N_4SDC1,ADL_N_3SDC1,ADL_N_2SDC1,ADL_N_2SDC2,ADL_N_2SDC3,RPL-S_ 5SGC1,RPL-S_2SDC7,RPL-S_3SDC1,RPL-S_4SDC1,RPL-S_4SDC2,RPL-S_4SDC2,RPL-S_2SDC1,RPL-S_2SDC2,RPL-S_2SDC3,MTL_TRY_RUNMTL_TRP_1,MTL_PSS_0.8_NEW,ADL_N_VS_0.8,ADL-P_5SGC1,ADL-P_5SGC2,RPL_S_PO_P1,ADL-M_5SGC1,ADL-M_3SDC2,ADL-M_2SDC1,ADL-M_2SDC2,ADL-M_4SDC1,ADL-P_4SDC1,ADL-P_4SDC2,ADL-P_3SDC1,ADL-P_3SDC2,ADL-P_3SDC3,ADL-P_3SDC4,ADL-P_2SDC1,ADL-P_2SDC2,ADL-P_2SDC3,ADL-P_2SDC4,ADL-P_2SDC5,ADL-P_2SDC6_OC,ADL-P_3SDC5,MTL_SIMICS_IN_EXECUTION_TEST,ADL_N_PO_Phase2,RPL-Px_5SGC1,ADL_N_REV0,ADL-N_REV1,MTL_HSLE_Sanity_SOC,ADL_SBGA_5GC,ADL_SBGA_3DC1,ADL_SBGA_3DC2,ADL_SBGA_3DC3,ADL_SBGA_3DC4,ADL_SBGA_3DCLNL_M_PSS0.5,RPL_Px_PO_P1,ADL-S_Post-Si_In_Production,MTL-M/P_Pre-Si_In_Production,LNL_M_PSS0.8,RPL_SBGA_PO_P1,ADL-N_Post-Si_In_Production</t>
  </si>
  <si>
    <t>Verify Hardware Pre-Fetcher reflection via MISC_FEATURE_CONTROL MSR</t>
  </si>
  <si>
    <t>thermal_management</t>
  </si>
  <si>
    <t>CSS-IVE-50877</t>
  </si>
  <si>
    <t>reddyv5x</t>
  </si>
  <si>
    <t>Thermal Management</t>
  </si>
  <si>
    <t>NeedTochangeMSRvaluesduringPOSTSilicon,CNL_Z0_InProd,CNL_Automation_Production,InProdATMS1.0_03March2018,PSE 1.0,OBC-CNL-CPU-Punit-PM-debug,OBC-LKF-CPU-Punit-PM-debug,OBC-ICL-CPU-Punit-PM-debug,OBC-TGL-CPU-Punit-PM-debug,KBLR_ATMS1.0_Automated_TCs,RKL_CMLS_CPU_TCS,ADL-S_Delta2,RKL-S X2_(CML-S+CMP-H)_S62,RKL-S X2_(CML-S+CMP-H)_S102,UTR_SYNC,RPL_S_BackwardComp,RPL_S_MASTER,RPL-P_5SGC1,RPL-P_5SGC2,RPL-P_2SDC3,ADL-S_ 5SGC_1DPC,ADL-S_4SDC1,MTL_TRY_RUN,TGL_H_MASTER,RPL-S_2SDC1MTL_TRP_1,ADL-P_5SGC1,ADL-P_5SGC2,ADL-M_5SGC1,ADL_SBGA_5GC,ADL_SBGA_3DC1,ADL_SBGA_3DC2,ADL_SBGA_3DC3,ADL_SBGA_3DC4,RPL-SBGA_5SC,MTL-M_5SGC1,MTL-M_4SDC1,MTL-M_4SDC2,MTL-M_3SDC3,MTL-M_2SDC4,MTL-M_2SDC5,MTL-M_2SDC6,ADL-S_Post-Si_In_Production,MTL-M/P_Pre-Si_In_Production,MTL-P_5SGC1,MTL-P_4SDC1,MTL-P_4SDC2,MTL-P_3SDC3,MTL-P_3SDC4,MTL-P_2SDC5,MTL-P_2SDC6</t>
  </si>
  <si>
    <t>Verify "Disable Prochot# Output signal" is enabled by default in Bios.</t>
  </si>
  <si>
    <t>CSS-IVE-50881</t>
  </si>
  <si>
    <t>HEDT-KBL-UDL-FV,CNL_Z0_InProd,CNL_Automation_Production,InProdATMS1.0_03March2018,PSE 1.0,OBC-CNL-CPU-Punit-PM-debug,OBC-LKF-CPU-Punit-PM-debug,OBC-ICL-CPU-Punit-PM-debug,OBC-TGL-CPU-Punit-PM-debug,OBC-CFL-CPU-Punit-PM-debug,KBLR_ATMS1.0_Automated_TCs,TGL_Arch_review,WCOS_BIOS_EFI_ONLY_TCS,ADL-S_Delta2,RKL-S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1,ADL-S_Post-Si_In_Production,MTL-M_5SGC1,MTL-M_4SDC1,MTL-M_4SDC2,MTL-M_3SDC3,MTL-M_2SDC4,MTL-M_2SDC5,MTL-M_2SDC6,MTL-M/P_Pre-Si_In_Production,LNL_M_PSS0.5,MTL-P_5SGC1,MTL-P_4SDC1,MTL-P_4SDC2,MTL-P_3SDC3,MTL-P_3SDC4,MTL-P_2SDC5,MTL-P_2SDC6,ADL-N_Post-Si_In_Production</t>
  </si>
  <si>
    <t>Verify fast boot functionality and BIOS setup options</t>
  </si>
  <si>
    <t>power_and_perf</t>
  </si>
  <si>
    <t>bios.platform</t>
  </si>
  <si>
    <t>CSS-IVE-50906</t>
  </si>
  <si>
    <t>Medium</t>
  </si>
  <si>
    <t>Performance and Responsiveness</t>
  </si>
  <si>
    <t>CFL-PRDtoTC-Mapping,UDL2.0_ATMS2.0,WCOS_BIOS_EFI_ONLY_TCS,ADL-S_Delta2,RKL-S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4SDC1,RPL-Px_5SGC1,RPL-P_5SGC1,RPL-P_4SDC1,RPL-P_4SDC1,RPL-P_3SDC2,ADL_N_REV0,ADL-N_REV1,ADL_SBGA_5GC,RPL-SBGA_5SC,RPL-SBGA_3SC1,RPL-S_3SDC1,ARL_PX_MASTER,ARL_S_MASTER,RPL-P_3SDC3, RPL-P_2SDC4, RPL-P_PNP_GC,RPL-S_2SDC7, ADL_SBGA_3DC4,MTL-P_5SGC1,MTL-P_4SDC1,MTL-P_4SDC2,MTL-P_3SDC3,MTL-P_3SDC4,MTL-P_2SDC5,MTL-P_2SDC6,RPL-S_2SDC8</t>
  </si>
  <si>
    <t>Verify RTIT feature is Enabled if CPU is detected</t>
  </si>
  <si>
    <t>CSS-IVE-50911</t>
  </si>
  <si>
    <t>Flex I/O and Internal Buses</t>
  </si>
  <si>
    <t>NeedTochangeMSRvaluesduringPOSTSilicon,ICL-ArchReview-PostSi,UDL2.0_ATMS2.0,CML_DG1,ADL-S_TGP-H_PO_Phase2,RKL_CMLS_CPU_TCS,RKL-S X2_(CML-S+CMP-H)_S102,RKL-S X2_(CML-S+CMP-H)_S62,RPL_S_PSS_BASE,ADL-M_21H2,UTR_SYNC,RPL_S_MASTER,RPL_S_BackwardComp,ADL-S_ 5SGC_1DPC,ADL-S_4SDC1,TGL_H_MASTER,RPL-S_ 5SGC1,RPL-S_4SDC1,RPL-S_4SDC2,RPL-S_2SDC1,RPL-S_2SDC2,RPL-S_2SDC3,MTL_S_MASTER,MTL_P_MASTER,MTL_M_MASTER,ADL-P_5SGC1,ADL-P_5SGC2,ADL-M_5SGC1,RPL-Px_5SGC1,ADL_SBGA_5GC,ADL_SBGA_3DC1,ADL_SBGA_3DC2,ADL_SBGA_3DC3,ADL_SBGA_3DC4,RPL-P_5SGC1,RPL-P_4SDC1,RPL-P_3SDC2,,RPL-SBGA_5SC,RPL-SBGA_3SC1,RPL-S_3SDC1,RPL_P_PSS_BIOS,MTL-M_5SGC1,MTL-M_4SDC1,MTL-M_4SDC2,MTL-M_3SDC3,MTL-M_2SDC4,MTL-M_2SDC5,MTL-M_2SDC6,MTL-P_5SGC1,MTL-P_4SDC1,MTL-P_4SDC2,MTL-P_3SDC3,MTL-P_3SDC4,MTL-P_2SDC5,MTL-P_2SDC6,MTL-P_5SGC1,MTL-P_4SDC1,MTL-P_4SDC2,MTL-P_3SDC3,MTL-P_3SDC4,MTL-P_2SDC5,MTL-P_2SDC6</t>
  </si>
  <si>
    <t>Verify that SUT boots to OS with BIST option Enabled in BIOS setup</t>
  </si>
  <si>
    <t>CSS-IVE-50912</t>
  </si>
  <si>
    <t>CNL_Z0_InProd,ICL_PSS_BAT_NEW,CNL_Automation_Production,CFL_Automation_Production,InProdATMS1.0_03March2018,PSE 1.0,TGL_VP_NA,OBC-CNL-CPU-InternalBus-FlexIO-BIOSsettings,OBC-CFL-CPU-InternalBus-FlexIO-BIOSsettings,OBC-ICL-CPU-Cores-System-BIOSsettings,RKL_PSS0.5,TGL_PSS_IN_PRODUCTION,ICL_ATMS1.0_Automation,KBLR_ATMS1.0_Automated_TCs,TGL_BIOS_PO_P3,ADL_S_Dryrun_Done,RKL_S_TGPH_POE,RKL_CMLS_CPU_TCS,ADL-S_Delta1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_S_MASTER,RPL_S_BackwardCompc,ADL-S_ 5SGC_1DPC,ADL-S_4SDC1,ADL-S_4SDC2,ADL-S_4SDC4,MTL_M_MASTER,MTL_P_MASTER,MTL_S_MASTER,MTL_S_MASTERICL-ArchReview-PostSi,MTL_TRY_RUN,TGL_H_MASTER,RPL-S_ 5SGC1,RPL-S_2SDC7,RPL-S_3SDC1,RPL-S_4SDC1,RPL-S_4SDC2,RPL-S_4SDC2,RPL-S_2SDC1,RPL-S_2SDC2,RPL-S_2SDC3MTL_TRP_1,MTL_PSS_0.8_NEW,ADL-P_5SGC1,ADL-P_5SGC2,ADL-M_5SGC1,ADL-M_3SDC2,ADL-M_2SDC1,ADL-M_2SDC2,MTL_SIMICS_IN_EXECUTION_TEST,RPL-Px_5SGC1,,ADL_SBGA_5GC,ADL_SBGA_3DC1,ADL_SBGA_3DC2,ADL_SBGA_3DC3,ADL_SBGA_3DC4,ADL_SBGA_3DC,LNL_M_PSS0.8,MTL-M/P_Pre-Si_In_Production,RPL-S_Post-Si_In_Production</t>
  </si>
  <si>
    <t>Verify USB 3.0 device functionality over Type-C port after resume from C-MoS when device is plugged in when SUT is in C-MoS</t>
  </si>
  <si>
    <t>CSS-IVE-50918</t>
  </si>
  <si>
    <t>KBL_NON_ULT,TAG-APL-ARCH-TO-PROD-WW21.2,EC-TYPEC,EC-FV2,InProdATMS1.0_03March2018,UDL_2.0,UDL_ATMS2.0,PSE 1.0,EC-PD-NA,TGL_ERB_PO,TGL_IFWI_PO_P2,UTR_SYNC,MTL_P_MASTER,MTL_M_MASTER,MTL_N_MASTER,MTL_S_MASTER,RPL_S_MASTER,RPL_P_MASTER,ADL_N_MASTER,RPL_S_BackwardComp,ADL-S_ 5SGC_1DPC,ADL_N_5SGC1,ADL_N_4SDC1,ADL_N_3SDC1,ADL_N_2SDC1,ADL_N_2SDC2,TGL_H_MASTER,RPL-S_ 5SGC1,RPL-S_4SDC1,RPL-S_2SDC2,ADL-P_5SGC1,ADL-P_5SGC2,ADL-M_5SGC1,ADL-M_2SDC2,ADL-M_3SDC1,ADL-M_3SDC2,ADL-M_2SDC1,ADL-P_3SDC4,ADL-P_2SDC1,ADL-P_2SDC2,RPL-Px_5SGC1,RPL-Px_3SDC1,RPL-P_5SGC1,RPL-P_5SGC2,RPL-P_4SDC1,RPL-P_3SDC2,RPL-P_2SDC3,RPL-S_3SDC1,RPL-S_4SDC2,RPL-S_2SDC1,RPL-S_2SDC3,ADL_N_REV0,ADL-N_REV1,ADL_SBGA_5GC,RPL-SBGA_5SC,MTL_PSS_CMS,ADL_P_M_Common_List1,LNL_M_PSS0.8,MTL-M_5SGC1,MTL-M_4SDC1,MTL-M_4SDC2,MTL-M_3SDC3,MTL-M_2SDC4,MTL-M_2SDC5,MTL-M_2SDC6,MTL_PSS_1.0,MTL-P_5SGC1,MTL-P_4SDC1,MTL-P_4SDC2,MTL-P_3SDC3,MTL-P_3SDC4,MTL-P_2SDC5,MTL-P_2SDC6,RPL-S_2SDC8,RPL-SBGA_4SC,RPL-Px_4SP2</t>
  </si>
  <si>
    <t>Verify Charging of SUT using USB Type C port via USB Type C adaptor in dead battery condition</t>
  </si>
  <si>
    <t>power_management</t>
  </si>
  <si>
    <t>bios.pch</t>
  </si>
  <si>
    <t>CSS-IVE-50923</t>
  </si>
  <si>
    <t>Embedded controller and Power sources</t>
  </si>
  <si>
    <t>KBL_NON_ULT,CFL-PRDtoTC-Mapping,EC-TYPEC,EC-BATTERY,EC-FV,UDL2.0_ATMS2.0,OBC-CNL-PTF-PD-EM-ManageCharger,OBC-CFL-PTF-PD-EM-ManageCharger,OBC-ICL-PTF-PD-EM-ManageCharger,OBC-TGL-PTF-PD-EM-ManageCharger,OBC-LKF-PTF-DekelPhy-EM-PMC_EClite_ManageCharger,CML_EC_BAT,LKF_ROW_BIOS,MTL_PSS_1.1,UTR_SYNC,ADL_N_MASTER,ADL_N_5SGC1,ADL_N_2SDC2,TGL_H_MASTER,ADL-P_5SGC2,ADL-M_5SGC1,ADL-M_3SDC2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</si>
  <si>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charging of battery using USB Type C Port after restart</t>
  </si>
  <si>
    <t>CSS-IVE-50924</t>
  </si>
  <si>
    <t>High</t>
  </si>
  <si>
    <t>KBL_NON_ULT,EC-FV,EC-TYPEC,EC-BATTERY,EC-SX,LKF_ERB_PO,UDL2.0_ATMS2.0,OBC-CNL-PTF-PD-EM-ManageCharger,OBC-CFL-PTF-PD-EM-ManageCharger,OBC-ICL-PTF-PD-TCSS-ManageCharger,OBC-TGL-PTF-PD-TCSS-ManageCharger,OBC-LKF-PTF-DekelPhy-EM-PMC_EClite_ManageCharger,LKF_ROW_BIOS,UTR_SYNC,ADL_N_MASTER,ADL_N_5SGC1,ADL_N_2SDC2,TGL_H_MASTER,ADL-P_5SGC2,ADL-M_5SGC1,ADL-M_3SDC2,ADL-M_2SDC1,RPL-Px_5SGC1,RPL-Px_3SDC1,ADL_N_REV0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MTL_A0_P1,RPL-Px_4SP2</t>
  </si>
  <si>
    <t>Verify charging of battery using USB Type C Port in CMS State</t>
  </si>
  <si>
    <t>CSS-IVE-50926</t>
  </si>
  <si>
    <t>KBL_NON_ULT,TAG-APL-ARCH-TO-PROD-WW21.2,EC-FV,EC-TYPEC,EC-BATTERY,ICL-ArchReview-PostSi,GLK_NA,UDL2.0_ATMS2.0,OBC-CNL-PTF-PD-EM-ManageCharger,OBC-CFL-PTF-PD-EM-ManageCharger,OBC-ICL-PTF-PD-EM-ManageCharger,OBC-TGL-PTF-PD-EM-ManageCharger,OBC-LKF-PTF-DekelPhy-EM-PMC_EClite_ManageCharger,LKF_ROW_BIOS,EC-WCOS-NEW,UTR_SYNC,ADL_N_MASTER,ADL_N_5SGC1,ADL_N_2SDC2,ADL-P_5SGC2,ADL-M_5SGC1,ADL-M_3SDC2,RPL-Px_5SGC1,RPL-Px_3SDC1,ADL_N_REV0,ADL-N_REV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</si>
  <si>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USB 3.0 bootable thumb-drive detect in BIOS and initializes</t>
  </si>
  <si>
    <t>io_usb</t>
  </si>
  <si>
    <t>CSS-IVE-50928</t>
  </si>
  <si>
    <t>anaray5x</t>
  </si>
  <si>
    <t>Internal and External Storage</t>
  </si>
  <si>
    <t>GraCom,GLK-FW-PO,CFL-PRDtoTC-Mapping,ICL_PSS_BAT_NEW,LKF_PO_Phase2,UDL2.0_ATMS2.0,OBC-CNL-PCH-PXHCI-USB-USB3_Storage,OBC-CFL-PCH-PXHCI-USB-USB3_Storage,OBC-ICL-PCH-XHCI-USB-USB3_Storage,OBC-TGL-PCH-XHCI-USB-USB3_Storage,LKF_B0_Power_ON,ADL_S_Dryrun_Done,WCOS_BIOS_EFI_ONLY_TCS,ADL-S_Delta1,MTL_PSS_1.0,RKL-S X2_(CML-S+CMP-H)_S102,RKL-S X2_(CML-S+CMP-H)_S62,MTL_VS0,UTR_SYNC,ADL-S_ 5SGC_1DPC,ADL-S_4SDC2,ADL_N_MASTER,ADL_N_PSS_0.8,ADL_N_5SGC1,ADL_N_4SDC1,ADL_N_3SDC1,ADL_N_2SDC1,ADL_N_2SDC2,ADL_N_2SDC3,RPL_S_MASTER,RPL_S_Backwardcomp,TGL_H_MASTER,RPL-S_ 5SGC1,RPL-S_4SDC1,RPL-S_4SDC2,RPL-S_4SDC2,RPL-S_2SDC8,RPL-S_2SDC1,RPL-S_2SDC2,RPL-S_2SDC3,MTL_P_VS_0.8,MTL_M_VS_0.8,ADL-P_5SGC1,ADL-P_5SGC2,RPL_S_PO_P2,ADL-M_5SGC1,ADL-M_3SDC1,ADL-M_3SDC2,ADL-M_3SDC3,ADL-M_2SDC1,ADL-P_4SDC1,ADL-P_4SDC2,ADL-P_3SDC1,ADL-P_3SDC2,ADL-P_3SDC3,ADL-P_3SDC4,ADL-P_2SDC1,ADL-P_2SDC2,ADL-P_2SDC3,ADL-P_2SDC4,ADL-P_2SDC5,ADL-P_2SDC6_OC,ADL-P_3SDC5,ADL_N_REV0,RPL-Px_5SGC1, ,RPL-Px_4SDC1,
,RPL-P_5SGC1,RPL-P_4SDC1,RPL-P_3SDC2,ADL-N_REV1,ADL_SBGA_5GC,ADL_SBGA_3DC1,ADL_SBGA_3DC2,ADL_SBGA_3DC3,ADL_SBGA_3DC4,RPL-SBGA_5SC,RPL-SBGA_3SC,RPL-SBGA_4SC,RPL-SBGA_2SC1,RPL-SBGA_2SC2,RPL-S_3SDC1,RPL_Px_PO_P2,MTL-M/P_Pre-Si_In_Production,MTL-M_5SGC1,MTL-M_4SDC1,MTL-M_4SDC2,MTL-M_3SDC3,MTL-M_2SDC4,MTL-M_2SDC5,MTL-M_2SDC6,LNL_M_PSS1.0,RPL_SBGA_PO_P2,MTL-P_5SGC1, MTL-P_4SDC1 ,MTL-P_4SDC2 ,MTL-P_3SDC3 ,MTL-P_3SDC4 ,MTL-P_2SDC5 ,MTL-P_2SDC6,RPL-Px_4SP2, RPL-Px_2SDC1,RPL-P_2SDC3,RPL-P_2SDC4</t>
  </si>
  <si>
    <t>Verify booting support through USB 3.0 (SS mass storage) connected over USB Type-A port</t>
  </si>
  <si>
    <t>CSS-IVE-50967</t>
  </si>
  <si>
    <t>GraCom,GLK-FW-PO,CFL-PRDtoTC-Mapping,ICL_PSS_BAT_NEW,UDL_2.0,UDL_ATMS2.0,UDL2.0_ATMS2.0,OBC-CNL-PCH-PXHCI-USB-USB3_Storage,OBC-CFL-PCH-PXHCI-USB-USB3_Storage,OBC-ICL-PCH-XHCI-USB-USB3_Storage,OBC-TGL-PCH-XHCI-USB-USB3_Storage,TGL_BIOS_PO_P3,ADL_S_Dryrun_Done,ADL-S_Delta2,MTL_PSS_1.0,RKL-S X2_(CML-S+CMP-H)_S102,RKL-S X2_(CML-S+CMP-H)_S62,MTL_VS0,UTR_SYNC,RPL_S_MASTER, RPL_S_BackwardComp,MTL_VS_0.8,ADL-S_ 5SGC_1DPC,ADL-S_4SDC2,ADL_N_MASTER,MTL_S_MASTER,MTL_P_MASTER,ADL_N_REV0,ADL_N_5SGC1,ADL_N_4SDC1,ADL_N_3SDC1,ADL_N_2SDC1,ADL_N_2SDC2,ADL_N_2SDC3,TGL_H_MASTER,MTL_VS_0.8_TEST_SUITE,RPL-S_ 5SGC1,RPL-S_4SDC1,RPL-S_4SDC2,RPL-S_4SDC2,RPL-S_2SDC8,RPL-S_2SDC1,RPL-S_2SDC2,RPL-S_2SDC3,MTL_P_VS_0.8,MTL_M_VS_0.8,ADL-P_5SGC1,ADL-P_5SGC2,ADL-M_5SGC1,RPL-Px_5SGC1, ,RPL-Px_4SDC1,RPL-P_5SGC1,RPL-P_4SDC1,RPL-P_3SDC2,MTL_S_PSS_0.8,MTL_S_VS0,ADL-N_REV1,NA_4_FHF,ADL_SBGA_5GC,ADL_SBGA_3DC1,ADL_SBGA_3DC2,ADL_SBGA_3DC3,ADL_SBGA_3DC4,RPL-SBGA_5SC,RPL-SBGA_3SC,RPL-SBGA_4SC,RPL-SBGA_2SC1,RPL-SBGA_2SC2,RPL-S_3SDC1,LNL_M_PSS1.1,MTL-M_5SGC1,MTL-M_4SDC1,MTL-M_4SDC2,MTL-M_3SDC3,MTL-M_2SDC4,MTL-M_2SDC5,MTL-M_2SDC6,LNL_M_PSS1.0,MTL-P_5SGC1, MTL-P_4SDC1 ,MTL-P_4SDC2 ,MTL-P_3SDC3 ,MTL-P_3SDC4 ,MTL-P_2SDC5 ,MTL-P_2SDC6,RPL-Px_4SP2, RPL-Px_2SDC1,RPL-P_2SDC3,RPL-P_2SDC4</t>
  </si>
  <si>
    <t>Verify if system boots in Fast Boot mode from Cold Boot with system hardware configuration unchanged</t>
  </si>
  <si>
    <t>CSS-IVE-50972</t>
  </si>
  <si>
    <t>CFL-PRDtoTC-Mapping,UDL2.0_ATMS2.0,RKL-S X2_(CML-S+CMP-H)_S102,RKL-S X2_(CML-S+CMP-H)_S62,UTR_SYNC,RPL_S_MASTER,RPL_S_BACKWARDCOMP,RPL_S_MASRTER,RPL_P_MASTER,ADL_S_master,ADL_P_master,ADL-S_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RPL-Px_4SDC1,RPL-P_5SGC1,RPL-P_4SDC1,RPL-P_4SDC1,RPL-P_3SDC2,,,ADL_N_REV0,ADL-N_REV1,ADL_SBGA_5GC,RPL-SBGA_5SC,RPL-SBGA_3SC1,RPL-S_3SDC1,,,RPL-P_3SDC3, RPL-P_2SDC4, RPL-P_PNP_GC,RPL-S_2SDC7, ADL_SBGA_3DC4,MTL-P_5SGC1,MTL-P_4SDC1,MTL-P_4SDC2,MTL-P_3SDC3,MTL-P_3SDC4,MTL-P_2SDC5,MTL-P_2SDC6,RPL-S_2SDC8</t>
  </si>
  <si>
    <t>Verify BIOS Setup entry (UEFI Firmware Settings) from Windows</t>
  </si>
  <si>
    <t>reset</t>
  </si>
  <si>
    <t>CSS-IVE-50982</t>
  </si>
  <si>
    <t>ICL-ArchReview-PostSi,UDL2.0_ATMS2.0,OBC-CNL-PCH-PCIE-Storage-NVME_UEFISettings,OBC-CFL-PCH-PCIE-Storage-NVME_UEFISettings,OBC-LKF-PCH-PCIE-Storage-NVME_UEFISettings,OBC-ICL-PCH-PCIE-Storage-NVME_UEFISettings,OBC-TGL-PCH-PCIE-Storage-NVME_UEFISettings,WCOS_BIOS_EFI_ONLY_TCS,RKL_S_TGPH_POE,RKL-S X2_(CML-S+CMP-H)_S102,RKL-S X2_(CML-S+CMP-H)_S62,RPL_S_PSS_BASE,UTR_SYNC,RPL-Px_4SP2,RPL-Px_2SDC1 ,RPL-Px_4SDC1,RPL-P_3SDC3,ADL-M_3SDC1,RPL-SBGA_3SC1,RPL-P_5SGC1,RPL-P_2SDC5,RPL-P_2SDC3,RPL-P_2SDC4,RPL-P_2SDC6,RPL-P_PNP_GC,RPL-P_4SDC1,RPL-P_3SDC2,RPL_S_MASTER,RPL_S_BackwardCompc,ADL-S_ 5SGC_1DPC,ADL-S_4SDC1,ADL-S_4SDC2,ADL-S_4SDC4,ADL_N_MASTER,ADL_N_PSS_0.8,ADL_N_5SGC1,ADL_N_4SDC1,ADL_N_3SDC1,ADL_N_2SDC1,ADL_N_2SDC2,ADL_N_2SDC3,MTL_S_MASTER,MTL_P_MASTER,MTL_M_MASTER,RPL-S_ 5SGC1,RPL-S_2SDC7,RPL-S_3SDC1,RPL-S_4SDC1,RPL-S_4SDC2,RPL-S_4SDC2,RPL-S_2SDC1,RPL-S_2SDC2,RPL-S_2SDC3MTL_TRP_1,ADL-P_5SGC1,ADL-P_5SGC2,ADL-M_5SGC1,ADL-M_3SDC2,ADL-M_2SDC1,ADL-M_2SDC2,RPL-Px_5SGC1,ADL_N_REV0,ADL-N_REV1,NA_4_FHF,ADL_SBGA_5GC,ADL_SBGA_3DC,RPL_P_PSS_BIOS,MTL_S_BIOS_Emulation,MTL-M/P_Pre-Si_In_Production,RPL-SBGA_5SC,RPL-SBGA_4SC,RPL-SBGA_4SC,RPL-SBGA_3SC,RPL-SBGA_2SC1,RPL-SBGA_2SC2</t>
  </si>
  <si>
    <t>Verify system resumes from S4 with FastBoot mode enabled</t>
  </si>
  <si>
    <t>CSS-IVE-50985</t>
  </si>
  <si>
    <t>InProdATMS1.0_03March2018,PSE 1.0,GLK_ATMS1.0_Automated_TCs,KBLR_ATMS1.0_Automated_TCs,ADL-S_ADP-S_DDR4_2DPC_PO_Phase3,ADL-P_ADP-LP_DDR4_PO Suite_Phase3,PO_Phase_3,ADL-P_ADP-LP_LP5_PO Suite_Phase3,ADL-P_ADP-LP_DDR5_PO Suite_Phase3,ADL-P_ADP-LP_LP4x_PO Suite_Phase3,RKL-S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ADL_N_PO_Phase3,RPL-Px_5SGC1,RPL-Px_4SDC1,RPL-P_5SGC1,RPL-P_4SDC1,RPL-P_4SDC1,RPL-P_3SDC2,,,ADL_N_REV0,ADL_SBGA_5GC,RPL-SBGA_5SC,RPL-SBGA_3SC1,RPL-S_3SDC1,ARL_S_MASTER,ADL-N_REV1
RPL_S_PO_P3,ARL_PX_MASTER,,,RPL-P_3SDC3, RPL-P_2SDC4, RPL-P_PNP_GC,RPL-S_2SDC7,RPL_Px_PO_P3, ADL_SBGA_3DC4,MTL-P_5SGC1,MTL-P_4SDC1,MTL-P_4SDC2,MTL-P_3SDC3,MTL-P_3SDC4,MTL-P_2SDC5,MTL-P_2SDC6,RPL_SBGA_PO_P3,RPL-S_2SDC8</t>
  </si>
  <si>
    <t>Verify proper screen is displayed when any non-predefined keys/predefined keys is pressed with fastboot enabled.</t>
  </si>
  <si>
    <t>CSS-IVE-51084</t>
  </si>
  <si>
    <t>CFL-PRDtoTC-Mapping,UDL2.0_ATMS2.0,OBC-CNL-PTF-MRC-Resp-FastBoot,OBC-CFL-PTF-MRC-Resp-FastBoot,OBC-ICL-PTF-MRC-Responsiveness-FastBoot,OBC-TGL-PTF-MRC-Responsiveness-FastBoot,OBC-LKF-PTF-MRC-Resp-FastBoot,RKL-S X2_(CML-S+CMP-H)_S102,RKL-S X2_(CML-S+CMP-H)_S62,UTR_SYNC,RPL_S_MASTER,RPL-S_ 5SGC1,RPL-S_4SDC1,RPL-S_4SDC2,RPL-S_2SDC1,RPL-S_2SDC2,RPL-S_2SDC3,ADL-M_5SGC1,RPL-Px_5SGC1, RPL-Px_4SDC1,RPL-P_5SGC1,RPL-P_4SDC1,RPL-P_4SDC1,RPL-P_3SDC2,ADL-S_ 5SGC1,ADL-S_ 5SGC2,ADL-S_2SDC4,ADL-S_4SDC2,ADL-S_4SDC3,ADL-S_3SDC1,ADL-S_3SDC2,ADL-S_3SDC3,ADL_N_REV0,ADL-N_REV1,ADL_SBGA_5GC,RPL-SBGA_5SC,RPL-SBGA_3SC1,RPL-S_3SDC1,,,RPL-P_3SDC3, RPL-P_2SDC4, RPL-P_PNP_GC,RPL-S_2SDC7,ADL-S_ 5SGC_1DPC, ADL_SBGA_3DC4,MTL-P_5SGC1,MTL-P_4SDC1,MTL-P_4SDC2,MTL-P_3SDC3,MTL-P_3SDC4,MTL-P_2SDC5,MTL-P_2SDC6,RPL-S_2SDC8</t>
  </si>
  <si>
    <t>Verify Boot priority change when USB bootable device connected over USB Type-A port</t>
  </si>
  <si>
    <t>CSS-IVE-51141</t>
  </si>
  <si>
    <t>GraCom,GLK-FW-PO,CFL-PRDtoTC-Mapping,TGL_PSS0.8C,UDL2.0_ATMS2.0,ICL_RVPC_NA,OBC-CNL-PCH-PXHCI-USB-USB3_USB2_Storage,OBC-CFL-PCH-PXHCI-USB-USB3_USB2_Storage,OBC-ICL-PCH-XHCI-USB-USB3_USB2_Storage,OBC-TGL-PCH-XHCI-USB-USB3_USB2_Storage,RKL-S X2_(CML-S+CMP-H)_S102,RKL-S X2_(CML-S+CMP-H)_S62,UTR_SYNC,RPL_S_MASTER,RPL_S_BackwardComp,ADL-S_ 5SGC_1DPC,ADL-S_4SDC2,ADL_N_MASTER,ADL_N_PSS_0.8,ADL_N_5SGC1,ADL_N_4SDC1,ADL_N_3SDC1,ADL_N_2SDC1,ADL_N_2SDC2,ADL_N_2SDC3,MTL_TRY_RUN,TGL_H_MASTER,RPL-S_ 5SGC1,RPL-S_4SDC1,RPL-S_4SDC2,RPL-S_4SDC2,RPL-S_2SDC8,RPL-S_2SDC1,RPL-S_2SDC2,RPL-S_2SDC3,MTL_P_VS_0.8,MTL_M_VS_0.8MTL_TRP_1,MTL_PSS_0.8_NEW,ADL-P_5SGC1,ADL-P_5SGC2,ADL-M_5SGC1,MTL_SIMICS_IN_EXECUTION_TEST,ADL_N_REV0,RPL-Px_5SGC1, ,RPL-Px_4SDC1,RPL-P_5SGC1,RPL-P_4SDC1,RPL-P_3SDC2,ADL-N_REV1,ADL_SBGA_5GC,ADL_SBGA_3DC1,ADL_SBGA_3DC2,ADL_SBGA_3DC3,ADL_SBGA_3DC4,RPL-SBGA_5SC,RPL-SBGA_3SC,RPL-SBGA_4SC,RPL-SBGA_2SC1,RPL-SBGA_2SC2,RPL-S_3SDC1,MTL-M/P_Pre-Si_In_Production,MTL-M_5SGC1,MTL-M_4SDC1,MTL-M_4SDC2,MTL-M_3SDC3,MTL-M_2SDC4,MTL-M_2SDC5,MTL-M_2SDC6,MTL-P_5SGC1, MTL-P_4SDC1 ,MTL-P_4SDC2 ,MTL-P_3SDC3 ,MTL-P_3SDC4 ,MTL-P_2SDC5 ,MTL-P_2SDC6,RPL-Px_4SP2, RPL-Px_2SDC1,RPL-P_2SDC3,RPL-P_2SDC4</t>
  </si>
  <si>
    <t>Verify Splash screen and USB device enumeration are skipped when system fast boots to OS.</t>
  </si>
  <si>
    <t>CSS-IVE-51143</t>
  </si>
  <si>
    <t>CFL-PRDtoTC-Mapping,ICL-ArchReview-PostSi,UDL2.0_ATMS2.0,RKL_S_TGPH_POE,RKL-S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</si>
  <si>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Verify BIOS options for HD Audio, Soundwire and I2S Configuration</t>
  </si>
  <si>
    <t>audio</t>
  </si>
  <si>
    <t>CSS-IVE-51162</t>
  </si>
  <si>
    <t>vkanandx</t>
  </si>
  <si>
    <t>ICL-ArchReview-PostSi,UDL2.0_ATMS2.0,OBC-CNL-PCH-AVS-Audio-Speaker,OBC-CFL-PCH-AVS-Audio-Speaker,OBC-ICL-PCH-AVS-Audio-Speaker,OBC-TGL-PCH-AVS-Audio-Speaker,COMMON_QRC_BAT,MTL_PSS_1.0,RKL-S X2_(CML-S+CMP-H)_S102,RKL-S X2_(CML-S+CMP-H)_S62,ADL-P_QRC_BAT,UTR_SYNC,MTL_HFPGA_Audio,RPL_S_MASTER,RPL_S_BackwardComp,ADL-S_ 5SGC_1DPC,ADL-S_4SDC1,ADL-S_4SDC3,ADL-S_4SDC4,ADL-S_3SDC5,TGL_H_MASTER,RPL-S_4SDC1,RPL-S_3SDC1,RPL-S_4SDC2,RPL-S_2SDC1,RPL-S_2SDC2,RPL-S_2SDC3,ADL-P_5SGC1,ADL-P_5SGC2,ADL_M_QRC_BAT,ADL-M_5SGC1,RPL-P_5SGC1,RPL-P_4SDC1,RPL-P_3SDC2,RPL-P_2SDC4,ADL_N_REV0,ADL-N_REV1,ADL_SBGA_5GC,ADL_SBGA_3DC1,ADL_SBGA_3DC2,ADL_SBGA_3DC3,ADL_SBGA_3DC4,RPL-SBGA_5SC,RPL-SBGA_3SC1,ADL-M_3SDC1,ADL-M_3SDC2,ADL-M_2SDC1,ADL-M_2SDC2,QRC_BAT_Customized,ADL_N_5SGC1,ADL_N_3SDC1,ADL_N_2SDC,ADL_N_2SDC2,ADL_N_2SDC3,ADL-N_DT_Regulatory,ADL-N_Mobile_Regulatory, ADL_N_4SDC1, ADL_N_2SDC1,RPL-P_PNP_GC,RPL-P_3SDC3,RPL-S_2SDC7,MTL-M_5SGC1,MTL-M_4SDC1,MTL-M_4SDC2,MTL-M_3SDC3,MTL-M_2SDC4,MTL-M_2SDC5,MTL-M_2SDC6,MTL-P_5SGC1,MTL-P_4SDC1,MTL-P_4SDC2,MTL-P_3SDC3,MTL-P_3SDC4,MTL-P_2SDC5,MTL-P_2SDC6,LNL_M_PSS1.0</t>
  </si>
  <si>
    <t>Verify Windows boot options menu can be initiated on restart, overriding Fast Boot settings</t>
  </si>
  <si>
    <t>CSS-IVE-51226</t>
  </si>
  <si>
    <t>ICL-ArchReview-PostSi,UDL2.0_ATMS2.0,ADL-S_Delta1,ADL-S_Delta2,RKL-S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RPL-Px_4SDC1,RPL-P_5SGC1,RPL-P_4SDC1,RPL-P_4SDC1,RPL-P_3SDC2,,,ADL_SBGA_5GC,RPL-SBGA_5SC,RPL-SBGA_3SC1,RPL-S_3SDC1,,,RPL-P_3SDC3, RPL-P_2SDC4, RPL-P_PNP_GC,RPL-S_2SDC7, ADL_SBGA_3DC4,MTL-P_5SGC1,MTL-P_4SDC1,MTL-P_4SDC2,MTL-P_3SDC3,MTL-P_3SDC4,MTL-P_2SDC5,MTL-P_2SDC6,RPL-S_2SDC8</t>
  </si>
  <si>
    <t>Verify BIOS options to hide LPSS devices from OS</t>
  </si>
  <si>
    <t>system</t>
  </si>
  <si>
    <t>bios.pch,bios.platform</t>
  </si>
  <si>
    <t>CSS-IVE-51254</t>
  </si>
  <si>
    <t>InProdATMS1.0_03March2018,PSE 1.0,OBC-CNL-PCH-LPSS-Internalbus-biossettings,OBC-CFL-PCH-LPSS-Internalbus-biossettings,OBC-ICL-PCH-LPSS-Internalbus-biossettings,OBC-TGL-PCH-LPSS-Internalbus-biossettings,KBLR_ATMS1.0_Automated_TCs,CML_DG1,ADL_S_Dryrun_Done,RKL-S X2_(CML-S+CMP-H)_S62,UTR_SYNC,RPL_S_MASTER,RPL_S_BackwardComp,RPL_P_MASTER,MTL_S_MASTER,MTL_P_MASTER,MTL_M_MASTER,ADL-S_ 5SGC_1DPC,ADL-S_4SDC1,TGL_H_MASTER,RPL-S_ 5SGC1,RPL-S_4SDC1,RPL-S_4SDC2,RPL-S_2SDC1,RPL-S_2SDC2,RPL-S_2SDC3,ADL-P_5SGC1,ADL-P_5SGC2,ADL-M_5SGC1,ADL_N_REV0,RPL-Px_5SGC1,ADL_SBGA_5GC,ADL_SBGA_3DC1,ADL_SBGA_3DC2,ADL_SBGA_3DC3,ADL_SBGA_3DC4,RPL-P_5SGC1,RPL-P_4SDC1,RPL-P_3SDC2,RPL-SBGA_5SC,RPL-SBGA_3SC1,RPL-S_3SDC1,RPL_Negative_Coverage,MTL-M_5SGC1,MTL-M_4SDC1,MTL-M_4SDC2,MTL-M_3SDC3,MTL-M_2SDC4,MTL-M_2SDC5,MTL-M_2SDC6,LNL_M_PSS0.5,LNL_M_PSS0.5,MTL-P_5SGC1,MTL-P_4SDC1,MTL-P_4SDC2,MTL-P_3SDC3,MTL-P_3SDC4,MTL-P_2SDC5,MTL-P_2SDC6,RPL-P_5SGC1,RPL-P_4SDC1,RPL-P_3SDC2,RPL-P_2SDC3,RPL-P_2SDC4,RPL-P_2SDC5,RPL-P_2SDC6</t>
  </si>
  <si>
    <t>Verify Fast Boot and Full Boot timings and compare both</t>
  </si>
  <si>
    <t>CSS-IVE-51264</t>
  </si>
  <si>
    <t>ICL-ArchReview-PostSi,UDL2.0_ATMS2.0,OBC-CNL-PTF-MRC-Resp-FastBoot,OBC-CFL-PTF-MRC-Resp-FastBoot,OBC-ICL-PTF-MRC-Responsiveness-FastBoot,OBC-TGL-PTF-MRC-Responsiveness-FastBoot,OBC-LKF-PTF-MRC-Resp-FastBoot,ADL-S_TGP-H_PO_Phase2,WCOS_BIOS_WHCP_REQ,LKF_WCOS_BIOS_BAT_NEW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RPL-Px_4SDC1,RPL-P_5SGC1,RPL-P_4SDC1,RPL-P_4SDC1,RPL-P_3SDC2,,,ADL_N_REV0,ADL-N_REV1,NA_4_FHF,ADL_SBGA_5GC,RPL-SBGA_5SC,RPL-SBGA_3SC1,RPL-S_3SDC1,RPL-P_3SDC3, RPL-P_2SDC4, RPL-P_PNP_GC,RPL-S_2SDC7,ADL_SBGA_3DC4,MTL-P_5SGC1,MTL-P_4SDC1,MTL-P_4SDC2,MTL-P_3SDC3,MTL-P_3SDC4,MTL-P_2SDC5,MTL-P_2SDC6,RPL-S_2SDC8</t>
  </si>
  <si>
    <t>Serial IO configuration options check for default, enable and disable in BIOS</t>
  </si>
  <si>
    <t>io_general</t>
  </si>
  <si>
    <t>CSS-IVE-51374</t>
  </si>
  <si>
    <t>UDL2.0_ATMS2.0,CML_DG1,ADL_S_Dryrun_Done,RKL-S X2_(CML-S+CMP-H)_S102,RKL-S X2_(CML-S+CMP-H)_S62,MTL_PSS_1.1,LNL_M_PSS1.1,UTR_SYNC,RPL_S_MASTER,RPL_S_BackwardComp,ADL-S_ 5SGC_1DPC,ADL-S_4SDC1,TGL_H_MASTER,TGL_H_5SGC1,TGL_H_4SDC1,RPL-S_ 5SGC1,RPL-S_4SDC1,RPL-S_4SDC2,RPL-S_2SDC1,RPL-S_2SDC2,RPL-S_2SDC3,MTL_S_MASTER,MTL_P_MASTER,MTL_M_MASTER,ADL-P_5SGC1,ADL-P_5SGC2,ADL-M_5SGC1,RPL-Px_5SGC1,,ADL_SBGA_5GC,ADL_SBGA_3DC1,ADL_SBGA_3DC2,ADL_SBGA_3DC3,ADL_SBGA_3DC4,RPL-P_5SGC1,,RPL-P_4SDC1,RPL-P_3SDC2,,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</si>
  <si>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SUT can boot to EFI Shell and SUT resets on Ctrl+Alt+Del</t>
  </si>
  <si>
    <t>bios.platform,fw.ifwi.bios</t>
  </si>
  <si>
    <t>CSS-IVE-52371</t>
  </si>
  <si>
    <t>System Firmware Builds and bringup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</si>
  <si>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MTL_HFPGA_SOC_S,RPL_S_MASTER,RPL_S_MASTER,RPL_S_BackwardCompc,ADL-S_ 5SGC_1DPC,ADL-S_4SDC1,ADL-S_4SDC2,ADL-S_4SDC4,ADL_N_MASTER,ADL_N_PSS_0.5,ADL_N_5SGC1,ADL_N_4SDC1,ADL_N_3SDC1,ADL_N_2SDC1,ADL_N_2SDC2,ADL_N_2SDC3,MTL_Test_Suite,IFWI_COMMON_UNIFIED,IFWI_TEST_SUITE,RPL-S_ 5SGC1,RPL-S_2SDC7,RPL-S_3SDC1,RPL-S_4SDC1,RPL-S_3SDC1,RPL-S_4SDC2,RPL-S_4SDC2,RPL-S_2SDC1,RPL-S_2SDC2,RPL-S_2SDC3,ADL-P_5SGC1,ADL-P_5SGC2,ADL-M_5SGC1,ADL-M_3SDC2,ADL-M_2SDC1,ADL-M_2SDC2,MTL_SIMICS_IN_EXECUTION_TEST,RPL-Px_5SGC1,,RPL_S_IFWI_PO_Phase1,ADL_N_REV0,ADL-N_REV1,MTL_HSLE_Sanity_SOC,ADL_SBGA_5GC,ADL_SBGA_3DC1,ADL_SBGA_3DC2,ADL_SBGA_3DC3,ADL_SBGA_3DC4,ADL_SBGA_3DC,RPL_P_PSS_BIOSLNL_M_PSS0.5,MTL_S_BIOS_Emulation,RPL_Px_PO_P1,ADL-S_Post-Si_In_Production,RPL_SBGA_IFWI_PO_Phase1,MTL_IFWI_CBV_BIOS,RPL_P_PO_P1</t>
  </si>
  <si>
    <t>Verify BIOS ID follows the standard format</t>
  </si>
  <si>
    <t>CSS-IVE-52374</t>
  </si>
  <si>
    <t>CNL_Z0_InProd,CFL-PRDtoTC-Mapping,ICL_PSS_BAT_NEW,CNL_Automation_Production,CFL_Automation_Production,InProdATMS1.0_03March2018,PSE 1.0,OBC-CNL-PCH-SystemFlash-BIOS,OBC-CFL-PCH-SystemFlash-BIOS,OBC-LKF-PCH-SystemFlash-BIOS,OBC-ICL-PCH-Flash-Software,OBC-TGL-PCH-Flash-Software,ADL_S_Dryrun_Done,ADL-S_TGP-H_PO_Phase1,WCOS_BIOS_EFI_ONLY_TCS,ADL-S_Delta1,ADL-S_Delta2,RKL-S X2_(CML-S+CMP-H)_S62,RKL-S X2_(CML-S+CMP-H)_S102,RPL_S_PSS_BASE,ADL-M_21H2,UTR_SYNC,RPL-Px_4SP2,RPL-Px_2SDC1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_S_MASTER,RPL_S_BackwardCompc,ADL-S_ 5SGC_1DPC,MTL_M_MASTER,MTL_S_MASTER,MTL_P_MASTER,ADL-S_4SDC1,ADL-S_4SDC2,ADL-S_4SDC4,ADL_N_MASTER,ADL_N_PSS_0.5,ADL_N_5SGC1,ADL_N_4SDC1,ADL_N_3SDC1,ADL_N_2SDC1,ADL_N_2SDC2,ADL_N_2SDC3,MTL_TRY_RUN,TGL_H_MASTER,RPL-S_ 5SGC1,RPL-S_2SDC7,RPL-S_3SDC1,RPL-S_4SDC1,RPL-S_4SDC2,RPL-S_4SDC2,RPL-S_2SDC1,RPL-S_2SDC2,RPL-S_2SDC3MTL_TRP_1,MTL_PSS_0.8_NEW,ADL-P_5SGC1,ADL-P_5SGC2,ADL-M_5SGC1,ADL-M_3SDC2,ADL-M_2SDC1,ADL-M_2SDC2,MTL_SIMICS_IN_EXECUTION_TEST,RPL-Px_5SGC1,ADL_N_REV0,ADL-N_REV1,ADL_SBGA_5GC,ADL_SBGA_3DC1,ADL_SBGA_3DC2,ADL_SBGA_3DC3,ADL_SBGA_3DC4,ADL_SBGA_3DC,RPL_P_PSS_BIOSLNL_M_PSS0.5,ADL-S_Post-Si_In_Production,MTL-M/P_Pre-Si_In_Production,LNL_M_PSS0.8,MTL-S_Pre-Si_In_Production,ADL-N_Post-Si_In_Production,RPL-S_Post-Si_In_Production</t>
  </si>
  <si>
    <t>Verify BIOS detects and boots properly from second boot entry if first device fails to boot</t>
  </si>
  <si>
    <t>CSS-IVE-52376</t>
  </si>
  <si>
    <t>ICL-ArchReview-PostSi,UDL_2.0,UDL_ATMS2.0,UDL2.0_ATMS2.0,OBC-CNL-PTF-Bootflow-OS,OBC-CFL-PTF-Bootflow-OS,OBC-LKF-PTF-Bootflow-OS,OBC-ICL-PTF-Software-System-Bootflow_OS,ADL_S_Dryrun_Done,ADL-S_TGP-H_PO_Phase1,WCOS_BIOS_WHCP_REQ,LKF_WCOS_BIOS_BAT_NEW,RKL_S_TGPH_POE,ADL-S_Delta1,ADL-S_Delta2,RKL-S X2_(CML-S+CMP-H)_S102,RKL-S X2_(CML-S+CMP-H)_S62,MTL_VS0,ADL-M_21H2,UTR_SYNC,RPL-Px_4SP2,RPL-Px_2SDC1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ADL-P_5SGC1,ADL-P_5SGC2,ADL-M_5SGC1,ADL-M_3SDC2,ADL-M_2SDC1,ADL-M_2SDC2,RPL-Px_5SGC1,,ADL-N_REV1,ADL_SBGA_5GC,ADL_SBGA_3DC1,ADL_SBGA_3DC2,ADL_SBGA_3DC3,ADL_SBGA_3DC4,ADL_SBGA_3DC</t>
  </si>
  <si>
    <t>Verify that UEFI Shell works in 64/32 bit Mode while booting a x64/x32 Bit OS</t>
  </si>
  <si>
    <t>CSS-IVE-52378</t>
  </si>
  <si>
    <t>vhebbarx</t>
  </si>
  <si>
    <t>Industry Specs and Open source initiatives</t>
  </si>
  <si>
    <t>ICL_PSS_BAT_NEW,CNL_Automation_Production,InProdATMS1.0_03March2018,PSE 1.0,ICL_ATMS1.0_Automation,GLK_ATMS1.0_Automated_TCs,KBLR_ATMS1.0_Automated_TCs,ADL_S_Dryrun_Done,ADL-S_Delta1,ADL-S_Delta2,RKL-S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</si>
  <si>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Verify that Intel test menu option is enabled by updating Test Menu enabled BIOS</t>
  </si>
  <si>
    <t>CSS-IVE-52381</t>
  </si>
  <si>
    <t>InProdATMS1.0_03March2018,PSE 1.0,OBC-CNL-PCH-InternalBus-FlexIO-BIOSsettings,OBC-CFL-PCH-InternalBus-FlexIO-BIOSsettings,OBC-LKF-PCH-InternalBus-FlexIO-BIOSsettings,OBC-ICL-PTF-Common-System-BIOSsettings,OBC-TGL-PTF-Common-System-BIOSsettings,KBLR_ATMS1.0_Automated_TCs,WCOS_BIOS_EFI_ONLY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MTL_TRY_RUN,TGL_H_MASTERMTL_TRP_1,MTL_PSS_0.8_NEW,ADL-P_5SGC1,ADL-P_5SGC2,ADL-M_5SGC1,ADL-M_3SDC2,ADL-M_2SDC1,ADL-M_2SDC2,MTL_SIMICS_IN_EXECUTION_TEST,RPL-Px_5SGC1,,ADL_N_REV0,ADL-N_REV1,ADL_SBGA_5GC,ADL_SBGA_3DC1,ADL_SBGA_3DC2,ADL_SBGA_3DC3,ADL_SBGA_3DC4,ADL_SBGA_3DC,RPL_P_PSS_BIOS,LNL_M_PSS0.8,ADL-S_Post-Si_In_Production,MTL-M/P_Pre-Si_In_Production,ADL-N_Post-Si_In_Production,RPL-S_Post-Si_In_Production</t>
  </si>
  <si>
    <t>Validate if BIOS settings are getting saved or rolled back as per user selection</t>
  </si>
  <si>
    <t>CSS-IVE-52383</t>
  </si>
  <si>
    <t>ICL-ArchReview-PostSi,UDL2.0_ATMS2.0,OBC-CNL-PCH-InternalBus-FlexIO-BIOSsettings,OBC-CFL-PCH-InternalBus-FlexIO-BIOSsettings,OBC-LKF-PCH-InternalBus-FlexIO-BIOSsettings,OBC-ICL-PTF-Common-System-BIOSsettings,OBC-TGL-PTF-Common-System-BIOSsettings,TGL_BIOS_PO_P3,RKL_POE,RKL_CML_S_TGPH_PO_P1,ADL_S_Dryrun_Done,CML-H_ADP-S_PO_Phase1,WCOS_BIOS_EFI_ONLY_TCS,RKL_S_CMPH_POE,RKL_S_TGPH_POE,ADL_P_ERB_BIOS_PO,ADL-S_Delta1,ADL-S_Delta2,ADL-S_ADP-S_DDR4_2DPC_PO_Phase1,ADL-P_ADP-LP_DDR4_PO Suite_Phase1,PO_Phase_1,RKL-S X2_(CML-S+CMP-H)_S102,RKL-S X2_(CML-S+CMP-H)_S62,ADL-P_ADP-LP_LP5_PO Suite_Phase1,ADL-P_ADP-LP_DDR5_PO Suite_Phase1,ADL-P_ADP-LP_LP4x_PO Suite_Phase1,MTL_TRY_RUN,MTL_PSS_0.5,ADL-M_21H2,UTR_SYNC,RPL-Px_4SP2,RPL-Px_2SDC1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RPL_S_PO_P1,ADL-M_5SGC1,ADL-M_3SDC2,ADL-M_2SDC1,ADL-M_2SDC2,MTL_SIMICS_IN_EXECUTION_TEST,RPL-Px_5SGC1,,ADL_N_REV0,ADL-N_REV1,MTL_HSLE_Sanity_SOC,ADL_SBGA_5GC,ADL_SBGA_3DC1,ADL_SBGA_3DC2,ADL_SBGA_3DC3,ADL_SBGA_3DC4,ADL_SBGA_3DCLNL_M_PSS0.5,MTL_S_BIOS_Emulation,RPL_Px_PO_P1,MTL-M/P_Pre-Si_In_Production,RPL_SBGA_PO_P1</t>
  </si>
  <si>
    <t>Verify working WinRE image must be present on all Win10 Client Systems</t>
  </si>
  <si>
    <t>CSS-IVE-52385</t>
  </si>
  <si>
    <t>ICL-ArchReview-PostSi,UDL2.0_ATMS2.0,OBC-CNL-PTF-Bootflow-OS-WinRE,OBC-CFL-PTF-Bootflow-OS-WinRE,OBC-LKF-PTF-Bootflow-OS-WinRE,OBC-ICL-PTF-Software-System-Bootflow_OS,OBC-TGL-PTF-Software-System-Bootflow_OS,CML_Delta_From_WHL,ADL-S_Delta2,RKL-S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S_MASTER,MTL_P_MASTER,MTL_TRY_RUNMTL_TRP_1,MTL_PSS_0.8_NEW,ADL-P_5SGC1,ADL-P_5SGC2,ADL-M_5SGC1,ADL-M_3SDC2,ADL-M_2SDC1,ADL-M_2SDC2,MTL_SIMICS_IN_EXECUTION_TEST,RPL-Px_5SGC1,,ADL_N_REV0,ADL-N_REV1,ADL_SBGA_5GC,ADL_SBGA_3DC1,ADL_SBGA_3DC2,ADL_SBGA_3DC3,ADL_SBGA_3DC4,ADL_SBGA_3DC,LNL_M_PSS0.8,MTL-M/P_Pre-Si_In_Production</t>
  </si>
  <si>
    <t>Verify that NR build of the BIOS does not support enabling Testmenu</t>
  </si>
  <si>
    <t>CSS-IVE-52387</t>
  </si>
  <si>
    <t>ICL-ArchReview-PostSi,InProdATMS1.0_03March2018,PSE 1.0,OBC-CNL-PCH-SystemFlash-BIOS,OBC-CFL-PCH-SystemFlash-BIOS,OBC-LKF-PCH-SystemFlash-BIOS,OBC-ICL-PCH-Flash-Software,OBC-TGL-PCH-Flash-Software,WCOS_BIOS_EFI_ONLY_TCS,RKL-S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,MTL-P_4SDC1,MTL-P_3SDC3,MTL-P_3SDC4,MTL-P_5SGC1,MTL-P_4SDC2,MTL-P_2SDC5,MTL-P_2SDC6,MTL-M_5SGC1,MTL-M_2SDC4,MTL-M_2SDC5,MTL-M_2SDC6,MTL-M_4SDC1,MTL-M_3SDC3,MTL-M_4SDC2,RPL-Px_4SDC1,ADL-M_3SDC1,RPL-SBGA_5SC,RPL-SBGA_4SC,RPL-SBGA_3SC1,RPL-S_ 5SGC1,RPL-S_2SDC7,RPL-S_3SDC1,RPL-S_4SDC1,RPL-S_4SDC2,RPL-S_4SDC2,RPL-S_2SDC1,RPL-S_2SDC2,RPL-S_2SDC3,RPL_S_MASTER,RPL_S_BackwardCompc,ADL-S_ 5SGC_1DPC,ADL-S_4SDC1,ADL-S_4SDC2,ADL-S_4SDC4,ADL-M_5SGC1,ADL-M_3SDC2,ADL-M_2SDC1,ADL-M_2SDC2,RPL-Px_5SGC1,,ADL_SBGA_5GC,ADL_SBGA_3DC1,ADL_SBGA_3DC2,ADL_SBGA_3DC3,ADL_SBGA_3DC4,ADL_SBGA_3DC</t>
  </si>
  <si>
    <t>Verify AC to DC transition occurs with Virtual battery switch.</t>
  </si>
  <si>
    <t>CSS-IVE-52488</t>
  </si>
  <si>
    <t>ICL-ArchReview-PostSi,InProdATMS1.0_03March2018,PSE 1.0,OBC-CNL-EC-GPIO-Switches-VirtualBattery,OBC-CFL-EC-GPIO-Switches-VirtualBattery,OBC-ICL-EC-GPIO-HwBtns/LEDs/Switchs-VirtualBattery,OBC-TGL-EC-GPIO-HwBtns/LEDs/Switchs-VirtualBattery,KBLR_ATMS1.0_Automated_TCs,TGL_BIOS_PO_P3,UTR_SYNC,ADL_N_MASTER,ADL_N_5SGC1,ADL_N_3SDC1,ADL_N_2SDC1,ADL_N_2SDC2,ADL_N_2SDC3,TGL_H_MASTER,ADL-P_5SGC2,ADL-M_5SGC1,ADL-P_4SDC2,RPL-Px_5SGC1,RPL-Px_3SDC1,ADL_N_REV0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</t>
  </si>
  <si>
    <t>Verify Sx functionality post generating BSOD</t>
  </si>
  <si>
    <t>CSS-IVE-52489</t>
  </si>
  <si>
    <t>Power Management</t>
  </si>
  <si>
    <t>InProdATMS1.0_03March2018,PSE 1.0,OBC-CNL-PTF-PMC-PM-Sx,OBC-ICL-PTF-PMC-PM-Sx,OBC-TGL-PTF-PMC-PM-Sx,ADL_S_Dryrun_Done,ADL-S_Delta1,RKL-S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</si>
  <si>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that the changes made in BIOS settings can be retained without the coin battery support</t>
  </si>
  <si>
    <t>CSS-IVE-52495</t>
  </si>
  <si>
    <t>ICL-ArchReview-PostSi,UDL2.0_ATMS2.0,OBC-CNL-PCH-InternalBus-FlexIO-BIOSsettings,OBC-CFL-PCH-InternalBus-FlexIO-BIOSsettings,OBC-LKF-PCH-InternalBus-FlexIO-BIOSsettings,OBC-ICL-PTF-Common-System-BIOSsettings,OBC-TGL-PTF-Common-System-BIOSsettings,ADL-S_Delta1,RKL-S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ADL-P_5SGC2,MTL_S_MASTER,MTL_M_MASTER,MTL_P_MASTER,ADL-M_5SGC1,ADL-M_3SDC2,ADL-M_2SDC1,ADL-M_2SDC2,ADL-P_4SDC1,RPL-Px_5SGC1,,MTL_IO_NEW_FEATURE_TEST,ADL_SBGA_5GC,ADL_SBGA_3DC1,ADL_SBGA_3DC2,ADL_SBGA_3DC3,ADL_SBGA_3DC4,ADL_SBGA_3DC</t>
  </si>
  <si>
    <t>Verify Subsystem IDs programmed by BIOS for all the native devices using self test tool</t>
  </si>
  <si>
    <t>CSS-IVE-52541</t>
  </si>
  <si>
    <t>CFL-PRDtoTC-Mapping,CNL_Automation_Production,ICL-ArchReview-PostSi,ICL_RFR,InProdATMS1.0_03March2018,PSE 1.0,OBC-ICL-PTF-Software-Software-selftest,OBC-TGL-PTF-Software-Software-selftest,GLK_ATMS1.0_Automated_TCs,KBLR_ATMS1.0_Automated_TCs,WCOS_BIOS_EFI_ONLY_TCS,ADL-S_Delta2,RKL-S X2_(CML-S+CMP-H)_S62,UTR_SYNC,RPL_S_MASTER,RPL_P_MASTER,RPL_S_BackwardComp,ADL-S_4SDC2,ADL_N_MASTER,ADL_N_REV0,ADL_N_5SGC1,ADL_N_4SDC1,ADL_N_3SDC1,ADL_N_2SDC1,ADL_N_2SDC2,ADL_N_2SDC3,TGL_H_MASTER,RPL-S_ 5SGC1,RPL-S_4SDC1,RPL-S_3SDC1,RPL-S_4SDC2,RPL-S_2SDC1,RPL-S_2SDC2,RPL-S_2SDC3,ADL-P_5SGC1,ADL-P_5SGC2,ADL-M_5SGC1,RPL_Steps_Tag_NA,RPL-Px_5SGC1,RPL-Px_4SDC1,RPL-P_5SGC1,RPL-P_4SDC1,RPL-P_3SDC2,RPL-P_2SDC4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</si>
  <si>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wakeup event using Touch sensor is successful for multiple iterations(Touch Pad)</t>
  </si>
  <si>
    <t>display</t>
  </si>
  <si>
    <t>CSS-IVE-52738</t>
  </si>
  <si>
    <t>Touch &amp; Sensing</t>
  </si>
  <si>
    <t>UDL2.0_ATMS2.0,UTR_SYNC,RPL-P_5SGC1,ADL_N_REV0,ADL-N_REV1,ADL_SBGA_5GC,ADL-M_5SGC1,RPL-SBGA_5SC</t>
  </si>
  <si>
    <t>Verify that when either charger or battery is connected, the "Power Saver" profile can be changed &amp; implemented in the SUT.</t>
  </si>
  <si>
    <t>bios.cpu_pm,fw.ifwi.bios,fw.ifwi.ec</t>
  </si>
  <si>
    <t>CSS-IVE-53739</t>
  </si>
  <si>
    <t>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UTR_SYNC,ADL_N_MASTER,ADL_N_5SGC1,ADL_N_3SDC1,ADL_N_2SDC1,ADL_N_2SDC2,ADL_N_2SDC3,IFWI_TEST_SUITE,IFWI_COMMON_UNIFIED,MTL_Test_Suite,TGL_H_MASTER,ADL-P_5SGC2,ADL-M_5SGC1,RPL-Px_5SGC1,RPL-Px_3SDC1,ADL_N_REV0,ADL-N_REV1,ADL_SBGA_5GC,RPL-P_5SGC1,RPL-P_5SGC2,RPL-P_4SDC1,RPL-P_3SDC2,RPL-P_2SDC3,RPL-P_3SDC3,RPL-P_2SDC4,RPL-P_PNP_GC,RPL-Px_4SDC1,RPL-Px_3SDC2,MTL-M_5SGC1,MTL-M_4SDC1,MTL-M_4SDC2,MTL-M_3SDC3,MTL-M_2SDC4,MTL-M_2SDC5,MTL-M_2SDC6,MTL_IFWI_CBV_EC,MTL_IFWI_CBV_BIOS,MTL-P_5SGC1,MTL-P_4SDC1,MTL-P_4SDC2,MTL-P_3SDC3,MTL-P_3SDC4,MTL-P_2SDC5,MTL-P_2SDC6,RPL-Px_4SP2</t>
  </si>
  <si>
    <t>Verify xHCI device detection and USB port configuration</t>
  </si>
  <si>
    <t>CSS-IVE-53883</t>
  </si>
  <si>
    <t>GraCom,ICL-FW-PSS0.5,CFL-PRDtoTC-Mapping,ICL-ArchReview-PostSi,UDL2.0_ATMS2.0,OBC-CNL-PCH-PXHCI-USB-USB2_Storage,OBC-ICL-PCH-XHCI-USB-USB2_Storage,OBC-TGL-PCH-XHCI-USB-USB2_Storage,OBC-CFL-PCH-PXHCI-USB-USB2_Storage,TGL_BIOS_PO_P1,LKF_B0_Power_ON,LKF_ROW_BIOS,ADL_S_Dryrun_Done,ADL-S_TGP-H_PO_Phase1,WCOS_BIOS_EFI_ONLY_TCS,BIOS_BAT_QRC,MTL_PSS_0.8,RKL-S X2_(CML-S+CMP-H)_S102,RKL-S X2_(CML-S+CMP-H)_S62,ADL-M_21H2,UTR_SYNC,MTL_S_MASTER,MTL_P_MASTER,MTL_M_MASTER,RPL_S_MASTER,RPL_P_MASTER,RPL_M_MASTER,MTL_HFPGA_SOC_S,RPL_S_BackwardComp,ADL-S_ 5SGC_1DPC,ADL-S_4SDC2,ADL_N_MASTER,ADL_N_PSS_0.8,ADL_N_5SGC1,ADL_N_4SDC1,ADL_N_3SDC1,ADL_N_2SDC1,ADL_N_2SDC2,ADL_N_2SDC3,TGL_H_MASTER,RPL-S_ 5SGC1,RPL-S_4SDC1,RPL-S_4SDC2,RPL-S_4SDC2,RPL-S_2SDC8,RPL-S_2SDC1,RPL-S_2SDC2,RPL-S_2SDC3,MTL_PSS_0.8_NEW,ADL-P_5SGC1,ADL-P_5SGC2,ADL-M_5SGC1,MTL_SIMICS_IN_EXECUTION_TEST,ADL_N_REV0,RPL-Px_5SGC1,RPL-Px_4SDC1,RPL-P_5SGC1,RPL-P_4SDC1,RPL-P_3SDC2,ADL-N_REV1,NA_4_FHF,ADL_SBGA_5GC,ADL_SBGA_3DC1,ADL_SBGA_3DC2,ADL_SBGA_3DC3,ADL_SBGA_3DC4,RPL-SBGA_5SC,RPL-SBGA_3SC,RPL-SBGA_4SC,RPL-SBGA_2SC1,RPL-SBGA_2SC2,RPL-S_3SDC1,LNL_IO_GENERAL_DELTA_TC,MTL-M_5SGC1,MTL-M_4SDC1,MTL-M_4SDC2,MTL-M_3SDC3,MTL-M_2SDC4,MTL-M_2SDC5,MTL-M_2SDC6,LNL_M_PSS0.5,MTL-P_5SGC1, MTL-P_4SDC1 ,MTL-P_4SDC2 ,MTL-P_3SDC3 ,MTL-P_3SDC4 ,MTL-P_2SDC5 ,MTL-P_2SDC6,RPL-Px_4SP2, RPL-Px_2SDC1,RPL-P_2SDC3,RPL-P_2SDC4</t>
  </si>
  <si>
    <t>Verify stability of SUT by hot swapping AC/DC power supply</t>
  </si>
  <si>
    <t>CSS-IVE-53889</t>
  </si>
  <si>
    <t>CFL-PRDtoTC-Mapping,TGL_PSS1.0P,InProdATMS1.0_03March2018,PSE 1.0,OBC-CNL-EC-SMC-EM-ManageCharger,OBC-CFL-EC-SMC-EM-ManageCharger,OBC-ICL-EC-SMC-EM-ManageCharger,OBC-TGL-EC-SMC-EM-ManageCharger,OBC-LKF-PTF-DekelPhy-EM-PMC_EClite_ManageCharger,GLK_ATMS1.0_Automated_TCs,CML_EC_BAT,LKF_ROW_BIOS,UTR_SYNC,ADL_N_MASTER,ADL_N_5SGC1,ADL_N_3SDC1,ADL_N_2SDC1,ADL_N_2SDC2,ADL_N_2SDC3,TGL_H_MASTER,ADL-M_5SGC1,RPL-Px_5SGC1,RPL-Px_3SDC1,ADL_N_REV0,ADL-N_REV1,ADL_SBGA_5GC,RPL-P_5SGC1,RPL-P_5SGC2,RPL-P_4SDC1,RPL-P_3SDC2,RPL-P_2SDC3,ADL-P_5SGC1,ADL-P_5SGC2,RPL-P_3SDC3,RPL-P_2SDC4,RPL-P_PNP_GC,RPL-Px_4SDC1,RPL-Px_3SDC2,RPL_Px_PO_P2,RPL_Px_QRC,MTL-M_5SGC1,MTL-M_4SDC1,MTL-M_4SDC2,MTL-M_3SDC3,MTL-M_2SDC4,MTL-M_2SDC5,MTL-M_2SDC6,RPL-SBGA_5SC,MTL-P_5SGC1,MTL-P_4SDC1,MTL-P_4SDC2,MTL-P_3SDC3,MTL-P_3SDC4,MTL-P_2SDC5,MTL-P_2SDC6,RPL-SBGA_4SC,RPL-sbga_QRC_BAT</t>
  </si>
  <si>
    <t>Verify Analog Microphone functionality when Audio DSP enabled/disabled in BIOS</t>
  </si>
  <si>
    <t>CSS-IVE-53971</t>
  </si>
  <si>
    <t>GraCom,CFL-PRDtoTC-Mapping,ICL-ArchReview-PostSi,ICL_RFR,UDL2.0_ATMS2.0,OBC-CNL-PCH-AVS-Audio-HDA_MIC,OBC-CFL-PCH-AVS-Audio-HAD_MIC,OBC-LKF-PCH-AVS-Audio-HDA_MIC,OBC-ICL-PCH-AVS-Audio-HDA_MIC,OBC-TGL-PCH-AVS-Audio-HDA_MIC,WCOS_BIOS_EFI_ONLY_TCS,ADL-S_Delta2,RKL-S X2_(CML-S+CMP-H)_S102,RKL-S X2_(CML-S+CMP-H)_S62,UTR_SYNC,ADL_N_MASTER,MTL_HFPGA_Audio,RPL_S_MASTER,RPL_S_BackwardComp,MTL_P_MASTER,MTL_M_MASTER,ADL-S_4SDC2,ADL_N_5SGC1,ADL_N_4SDC1,ADL_N_3SDC1,ADL_N_2SDC1,ADL_N_2SDC2,ADL_N_2SDC3,TGL_H_MASTER,RPL-S_ 5SGC1,RPL-S_4SDC1,RPL-S_3SDC1,RPL-S_4SDC2,RPL-S_2SDC1,RPL-S_2SDC2,RPL-S_2SDC3,ADL-P_5SGC1,ADL-P_5SGC2,ADL-M_5SGC1,ADL_N_REV0,RPL-Px_5SGC1,RPL-Px_4SDC1,RPL-P_5SGC1,RPL-P_4SDC1,RPL-P_3SDC2,RPL-P_2SDC4,ADL-N_REV1,ADL_SBGA_5GC,ADL_SBGA_3DC1,ADL_SBGA_3DC2,ADL_SBGA_3DC3,ADL_SBGA_3DC4,RPL-SBGA_5SC,RPL-SBGA_3SC1,ADL-M_3SDC1,ADL-M_3SDC2,ADL-M_2SDC1,ADL-M_2SDC2,NA_4_FHF,RPL-P_PNP_GC,RPL-P_3SDC3,RPL-S_2SDC7,MTL-M_5SGC1,MTL-M_4SDC1,MTL-M_4SDC2,MTL-M_3SDC3,MTL-M_2SDC4,MTL-M_2SDC5,MTL-M_2SDC6,MTL-P_5SGC1,MTL-P_4SDC1,MTL-P_4SDC2,MTL-P_3SDC3,MTL-P_3SDC4,MTL-P_2SDC5,MTL-P_2SDC6</t>
  </si>
  <si>
    <t>Validate cold-plug USB keyboard functionality check in BIOS over USB Type-A port</t>
  </si>
  <si>
    <t>CSS-IVE-54025</t>
  </si>
  <si>
    <t>GraCom,ICL-FW-PSS0.5,CFL-PRDtoTC-Mapping,ICL_PSS_BAT_NEW,TGL_PSS0.5P,InProdATMS1.0_03March2018,PSE 1.0,OBC-CNL-PCH-PXHCI-USB-USB3_Keyboard,OBC-CFL-PCH-PXHCI-USB-USB3_Keyboard,OBC-ICL-PCH-XHCI-USB-USB3_Keyboard,OBC-TGL-PCH-XHCI-USB-USB3_Keyboard,RKL_PSS0.5,TGL_PSS_IN_PRODUCTION,GLK_ATMS1.0_Automated_TCs,KBLR_ATMS1.0_Automated_TCs,ADL_S_Dryrun_Done,ADL-S_ADP-S_DDR4_2DPC_PO_Phase3,ADL-P_ADP-LP_DDR4_PO Suite_Phase3,RKL-S X2_(CML-S+CMP-H)_S102,RKL-S X2_(CML-S+CMP-H)_S62,PO_Phase_3,ADL-P_ADP-LP_LP5_PO Suite_Phase3,ADL-P_ADP-LP_DDR5_PO Suite_Phase3,ADL-P_ADP-LP_LP4x_PO Suite_Phase3,UTR_SYNC,ADL_M_PO_Phase2,RPL_S_MASTER, RPL_S_BackwardComp,MTL_VS_0.8,ADL-S_ 5SGC_1DPC,ADL-S_4SDC2,ADL-S_4SDC2,ADL_N_MASTER,ADL_N_PSS_0.8,ADL_N_5SGC1,ADL_N_4SDC1,ADL_N_3SDC1,ADL_N_2SDC1,ADL_N_2SDC2,ADL_N_2SDC3,MTL_TRY_RUN,TGL_H_MASTER,MTL_VS_0.8_TEST_SUITE,RPL-S_ 5SGC1,RPL-S_4SDC1,RPL-S_4SDC2,RPL-S_4SDC2,RPL-S_2SDC8,RPL-S_2SDC1,RPL-S_2SDC2,RPL-S_2SDC3,MTL_P_VS_0.8,MTL_M_VS_0.8MTL_TRP_1,MTL_PSS_0.8_NEW,ADL-P_5SGC1,ADL-P_5SGC2,RPL_S_PO_P1,ADL-M_5SGC1,ADL-M_4SDC1,ADL-M_3SDC1,ADL-M_3SDC2,ADL-M_3SDC3,ADL-M_2SDC1,MTL_SIMICS_IN_EXECUTION_TEST,ADL_N_REV0,RPL-Px_5SGC1, ,RPL-Px_4SDC1,RPL-P_5SGC1,RPL-P_4SDC1,RPL-P_3SDC2,NA_4_FHF,ADL_SBGA_5GC,ADL_SBGA_3DC1,ADL_SBGA_3DC2,ADL_SBGA_3DC3,ADL_SBGA_3DC4,RPL-SBGA_5SC,RPL-SBGA_3SC,RPL-SBGA_4SC,RPL-SBGA_2SC1,RPL-SBGA_2SC2,RPL-S_3SDC1,RPL-S_2SDC7,RPL-P_3SDC3,LNL_M_PSS1.1,RPL_Px_PO_P1,ADL-S_Post-Si_In_Production,MTL-M/P_Pre-Si_In_Production,MTL-M_5SGC1,MTL-M_4SDC1,MTL-M_4SDC2,MTL-M_3SDC3,MTL-M_2SDC4,MTL-M_2SDC5,MTL-M_2SDC6,LNL_M_PSS0.8,RPL_SBGA_PO_P1,MTL-P_5SGC1, MTL-P_4SDC1 ,MTL-P_4SDC2 ,MTL-P_3SDC3 ,MTL-P_3SDC4 ,MTL-P_2SDC5 ,MTL-P_2SDC6,RPL-Px_4SP2, RPL-Px_2SDC1,RPL-P_2SDC3,RPL-P_2SDC4</t>
  </si>
  <si>
    <t>Verify Simple Peripheral Bus (SPB) for I2C(Touchpad, TouchPanel), UART(BT &amp; Wi-Fi, GNSS), SDCARD, SPI (FingerPrint Reader)</t>
  </si>
  <si>
    <t>CSS-IVE-54040</t>
  </si>
  <si>
    <t>CFL-PRDtoTC-Mapping,UDL_2.0,UDL_ATMS2.0,UDL2.0_ATMS2.0,OBC-CNL-PCH-LPSS-Sensors-Connectivity_Storage,OBC-CFL-PCH-LPSS-Sensors-Connectivity_Storage,MTL_PSS_1.1,UTR_SYNC,TGL_H_MASTER,RPL_S_MASTER,RPL-S_3SDC1,ADL-M_5SGC1,LNL_M_PSS1.1,MTL-P_5SGC1,MTL-P_4SDC1,MTL-P_4SDC2,MTL-P_3SDC3,MTL-P_3SDC4</t>
  </si>
  <si>
    <t>Verify Windows OS presents the Boot repair options on 2 consecutive boot failures</t>
  </si>
  <si>
    <t>CSS-IVE-54042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</si>
  <si>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ADL-P_5SGC1,ADL-P_5SGC2,ADL-M_5SGC1,ADL-M_3SDC2,ADL-M_2SDC1,ADL-M_2SDC2,RPL-Px_5SGC1,,ADL_N_REV0,ADL-N_REV1,ADL_SBGA_5GC,ADL_SBGA_3DC1,ADL_SBGA_3DC2,ADL_SBGA_3DC3,ADL_SBGA_3DC4,ADL_SBGA_3DC</t>
  </si>
  <si>
    <t>Verifying XHCI Debug Port exposed via ACPI DBGP Table</t>
  </si>
  <si>
    <t>debug</t>
  </si>
  <si>
    <t>CSS-IVE-54043</t>
  </si>
  <si>
    <t>Debug Interfaces and Traces</t>
  </si>
  <si>
    <t>CFL-PRDtoTC-Mapping,ICL-ArchReview-PostSi,InProdATMS1.0_03March2018,PSE 1.0,GLK_ATMS1.0_Automated_TCs,KBLR_ATMS1.0_Automated_TCs,ADL_S_Dryrun_Done,CML-H_ADP-S_PO_Phase3,RKL-S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1,RPL-S_4SDC2,RPL-S_2SDC1,RPL-S_2SDC2,RPL-S_2SDC3MTL_TRP_1,MTL_PSS_0.8,LNL_M_PSS0.8_NEW,LNL_M_PSS0.8,MTL_S_MASTER,MTL_P_MASTER,MTL_M_MASTER,ADL-P_5SGC1,ADL-P_5SGC2,ADL-M_5SGC1,MTL_SIMICS_IN_EXECUTION_TEST,RPL-Px_5SGC1,,ADL_N_REV0,ADL-N_REV1,ADL_SBGA_5GC,ADL_SBGA_3DC1,ADL_SBGA_3DC2,ADL_SBGA_3DC3,ADL_SBGA_3DC4,RPL-P_5SGC1,,RPL-P_4SDC1,RPL-P_3SDC2,,,RPL-SBGA_5SC,RPL-SBGA_3SC1,RPL-S_3SDC1,MTL_S_BIOS_Emulation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</si>
  <si>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Verifying functionality of GPIO Pins/INT with Volume Up/Volume Down/Home/ Wireless ON/OFF buttons</t>
  </si>
  <si>
    <t>io_general.lsio_gpio</t>
  </si>
  <si>
    <t>CSS-IVE-54056</t>
  </si>
  <si>
    <t>ICL-FW-PSS0.5,ICL-ArchReview-PostSi,TGL_PSS0.8C,UDL2.0_ATMS2.0,LKF_PO_Phase2,LKF_PO_Phase3,LKF_PO_New_P3,LKF_B0_Power_ON,WCOS_BIOS_EFI_ONLY_TCS,ADL-S_Delta1,ADL-S_Delta2,UTR_SYNC,OBC-ICL-PTF-GPIO-HwBtns/LEDs/Switchs-Buttons,RPL_S_MASTER,RPL_S_BackwardComp,ADL-S_ 5SGC_1DPC,ADL-S_4SDC1,ADL_N_MASTER,MTL_S_MASTER,MTL_P_MASTER,MTL_M_MASTER,ADL_N_5SGC1,ADL_N_4SDC1,ADL_N_3SDC1,ADL_N_2SDC1,ADL_N_2SDC2,ADL_N_2SDC3,RPL-S_ 5SGC1,RPL-S_4SDC1,RPL-S_4SDC2,RPL-S_2SDC1,RPL-S_2SDC2,RPL-S_2SDC3,RPL-S_2SDC8,ADL-P_5SGC1,ADL-P_5SGC2,ADL-M_5SGC1,ADL_N_REV0,ADL-N_REV1,ADL_SBGA_5GC,ADL_SBGA_3DC1,ADL_SBGA_3DC2,ADL_SBGA_3DC3,ADL_SBGA_3DC4,RPL-P_5SGC1,RPL-P_4SDC1,RPL-P_3SDC2,RPL-SBGA_5SC,RPL-SBGA_3SC1,RPL-S_3SDC1,MTL-M_5SGC1,MTL-M_4SDC1,MTL-M_4SDC2,MTL-M_3SDC3,MTL-M_2SDC4, MTL-M_2SDC5,MTL-M_2SDC6,RPL-Px_5SGC1,MTL-P_5SGC1,MTL-P_4SDC1,MTL-P_4SDC2,MTL-P_3SDC3,MTL-P_3SDC4,MTL-P_2SDC5,MTL-P_2SDC6</t>
  </si>
  <si>
    <t>Verify PAVPC Register programming</t>
  </si>
  <si>
    <t>graphics</t>
  </si>
  <si>
    <t>bios.sa</t>
  </si>
  <si>
    <t>CSS-IVE-54075</t>
  </si>
  <si>
    <t>UDL2.0_ATMS2.0,UTR_SYNC,ADL_N_MASTER,ADL_N_REV0,ADL_N_5SGC1,ADL_N_4SDC1,ADL_N_3SDC1,ADL_N_2SDC1,ADL_N_2SDC2,ADL_N_2SDC3,RPL-S_ 5SGC1,RPL-S_4SDC1,RPL-S_3SDC1,RPL-S_4SDC2,RPL-S_2SDC1,RPL-S_2SDC2,RPL-S_2SDC3,ADL-P_5SGC1,ADL-P_5SGC2,ADL-S_5SGC1,ADL-S_4SDC1,ADL-S_4SDC2,ADL-S_4SDC3,ADL-S_3SDC1,ADL-S_3SDC2,ADL-S_3SDC3,ADL-M_5SGC1,RPL-Px_5SGC1,RPL-Px_4SDC1,RPL-P_5SGC1,RPL-P_4SDC1,RPL-P_3SDC2,RPL-P_2SDC4,ADL-N_REV1,RPL_S_BackwardCompADL_SBGA_5GC,ADL_SBGA_3DC1,ADL_SBGA_3DC2,ADL_SBGA_3DC3,ADL_SBGA_3DC4,RPL-SBGA_5SC,RPL-SBGA_3SC1,ADL-M_3SDC1,ADL-M_3SDC2,ADL-M_2SDC1,ADL-M_2SDC2,RPL-P_PNP_GC,RPL-P_3SDC3,RPL-S_2SDC7</t>
  </si>
  <si>
    <t>Verify Memory details displayed in BIOS Setup Menu is reflecting in the OS</t>
  </si>
  <si>
    <t>memory</t>
  </si>
  <si>
    <t>bios.mem_decode,fw.ifwi.bios</t>
  </si>
  <si>
    <t>CSS-IVE-54162</t>
  </si>
  <si>
    <t>Memory Technologies and Topologies</t>
  </si>
  <si>
    <t>GLK-RVP2-Memory,CFL-PRDtoTC-Mapping,ICL-ArchReview-PostSi,InProdATMS1.0_03March2018,PSE 1.0,MRC_DDR4_16Gb,OBC-CNL-CPU-MC-Memory-MRC,OBC-CFL-CPU-MC-Memory-MRC,OBC-LKF-CPU-MC-Memory-MRC,OBC-ICL-CPU-MC-Memory-MRC,OBC-TGL-CPU-MC-Memory-MRC,KBLR_ATMS1.0_Automated_TCs,TGL_BIOS_PO_P3,TGL_IFWI_FOC_BLUE,ADL_S_Dryrun_Done,ADL-S_ADP-S_DDR4_2DPC_PO_Phase2,IFWI_Payload_BIOS,ADL-S_Delta,ADL-S_Delta1,ADL-S_Delta2,ADL-S_Delta3,ADL-P_ADP-LP_DDR4_PO Suite_Phase2,PO_Phase_2,RKL-S X2_(CML-S+CMP-H)_S102,RKL-S X2_(CML-S+CMP-H)_S62,ADL-P_ADP-LP_LP5_PO Suite_Phase2,ADL-P_ADP-LP_DDR5_PO Suite_Phase2,ADL-P_ADP-LP_LP4x_PO Suite_Phase2,RPL_S_PSS_BASE,UTR_SYNC,RPL_M_MASTER,re-open,RPL_P_MASTER,RPL_S_MASTER,RPL_S_BackwardComp,ADL-S_ 5SGC_1DPC,ADL-S_4SDC1,ADL-S_4SDC2,ADL-S_4SDC4,ADL_N_MASTER,ADL_N_5SGC1,ADL_N_4SDC1,ADL_N_3SDC1,ADL_N_2SDC1,ADL_N_2SDC2,ADL_N_2SDC3,TGL_H_MASTER,RPL-S_ 5SGC1,RPL-S_4SDC1,RPL-S_4SDC2,RPL-S_4SDC2,RPL-S_2SDC8,RPL-S_2SDC1,RPL-S_2SDC2,RPL-S_2SDC3,MTL_TRY_RUNMTL_TRP_1,MTL_PSS_0.8_NEW,ADL-P_5SGC1,ADL-P_5SGC2,RPL_S_PO_P2,ADL-M_5SGC1,ADL-P_4SDC1,ADL-P_4SDC2,ADL-P_3SDC1,ADL-P_3SDC2,ADL-P_3SDC3,ADL-P_3SDC4,ADL-P_2SDC1,ADL-P_2SDC2,ADL-P_2SDC3,ADL-P_2SDC4,ADL-P_2SDC5,ADL-P_2SDC6_OC,ADL-P_3SDC5,MTL_SIMICS_IN_EXECUTION_TEST,ADL_N_PO_Phase2,ADL_N_REV0,RPL-Px_5SGC1, ,RPL-Px_4SDC1,RPL-P_5SGC1,RPL-P_4SDC1,RPL-P_3SDC2,RPL-S_ 5SGC1, RPL-S_4SDC1, RPL-S_4SDC2, RPL-S_4SDC2,RPL-S_2SDC8, RPL-S_2SDC1, RPL-S_2SDC2, RPL-S_2SDC3, ,ADL-N_REV1,ADL_SBGA_3DC1,ADL_SBGA_3DC2,ADL_SBGA_3DC3,ADL_SBGA_3DC4,RPL-SBGA_5SC,RPL-SBGA_3SC,RPL_P_PSS_BIOS,ADL_SBGA_5GC,RPL_Px_PO_P2,LNL_M_PSS0.8,MTL-M_5SGC1,MTL-M_4SDC1,MTL-M_4SDC2,MTL-M_3SDC3,MTL-M_2SDC4,MTL-M_2SDC5,MTL-M_2SDC6,MTL-M/P_Pre-Si_In_Production,RPL_SBGA_PO_P2,RPL-SBGA_4SC,RPL-SBGA_2SC1,RPL-SBGA_2SC2,MTL-P_5SGC1, MTL-P_4SDC1 ,MTL-P_4SDC2 ,MTL-P_3SDC3 ,MTL-P_3SDC4 ,MTL-P_2SDC5 ,MTL-P_2SDC6,RPL-Px_4SP2, RPL-Px_2SDC1,RPL-P_2SDC3,RPL-P_2SDC4,RPL-P_2SDC5,RPL-P_2SDC6</t>
  </si>
  <si>
    <t>Verify the Memory map table given to OS for S4 Boot shall be same from cold boot</t>
  </si>
  <si>
    <t>bios.mem_decode</t>
  </si>
  <si>
    <t>CSS-IVE-54173</t>
  </si>
  <si>
    <t>UDL2.0_ATMS2.0,OBC-ICL-PCH-I2C-Touch-Touchpanel,OBC-TGL-PCH-I2C-Touch-Touchpanel,MTL_PSS_1.0,MTL_PSS_0.8,UTR_SYNC,ADL-S_4SDC2,ADL-S_4SDC2,ADL_N_MASTER,ADL_N_5SGC1,ADL_N_4SDC1,ADL_N_3SDC1,ADL_N_2SDC1,ADL_N_2SDC2,ADL_N_2SDC3,RPL_S_MASTER,RPL_S_Backwardcomp,TGL_H_MASTER,RPL-S_ 5SGC1,RPL-S_4SDC2,RPL-S_4SDC2,RPL-S_2SDC8,RPL-S_2SDC1,RPL-S_2SDC2,RPL-S_2SDC3,MTL_S_MASTER,MTL_P_MASTER,MTL_M_MASTER,MTL_PSS_0.8_NEW,ADL-P_5SGC1,ADL-P_5SGC2,ADL-M_5SGC1,MTL_SIMICS_IN_EXECUTION_TEST,ADL_N_REV0,RPL-Px_5SGC1, ,RPL-Px_4SDC1,RPL-P_5SGC1,RPL-P_4SDC1,RPL-P_3SDC2,ADL-N_REV1,ADL_SBGA_3DC1,ADL_SBGA_3DC2,ADL_SBGA_3DC3,ADL_SBGA_3DC4,RPL-SBGA_5SC,RPL-SBGA_3SC,ADL_SBGA_5GC,LNL_M_PSS0.8,MTL-M_5SGC1,MTL-M_4SDC1,MTL-M_4SDC2,MTL-M_3SDC3,MTL-M_2SDC4,MTL-M_2SDC5,MTL-M_2SDC6,MTL-M/P_Pre-Si_In_Production,LNL_M_PSS1.0,RPL-SBGA_4SC,RPL-SBGA_2SC1,RPL-SBGA_2SC2,MTL-P_5SGC1, MTL-P_4SDC1 ,MTL-P_4SDC2 ,MTL-P_3SDC3 ,MTL-P_3SDC4 ,MTL-P_2SDC5 ,MTL-P_2SDC6,RPL-Px_4SP2, RPL-Px_2SDC1,RPL-P_2SDC3,RPL-P_2SDC4,RPL-P_2SDC5,RPL-P_2SDC6</t>
  </si>
  <si>
    <t>Verify correct memory capacity is displayed in EFI shell.</t>
  </si>
  <si>
    <t>CSS-IVE-54177</t>
  </si>
  <si>
    <t>GLK-RVP2-Memory,ICL_PSS_BAT_NEW,UDL2.0_ATMS2.0,MRC_DDR4_16Gb,OBC-CNL-CPU-MC-Memory-MRC,OBC-CFL-CPU-MC-Memory-MRC,OBC-LKF-CPU-MC-Memory-MRC,OBC-ICL-CPU-MC-Memory-MRC,OBC-TGL-CPU-MC-Memory-MRC,CML_U_LP3_Delta,TGL_BIOS_PO_P3,TGL_IFWI_FOC_BLUE,ADL-S_TGP-H_PO_Phase2,WCOS_BIOS_EFI_ONLY_TCS,ADL_S_Dryrun_Done,RKL_S_TGPH_POE,IFWI_Payload_BIOS,ADL-S_Delta,ADL-S_Delta1,ADL-S_Delta2,ADL-S_Delta3,RKL-S X2_(CML-S+CMP-H)_S102,RKL-S X2_(CML-S+CMP-H)_S62,MTL_VS0,RPL_S_PSS_BASE,UTR_SYNC,ADL_N_MASTER,ADL_M_PO_Phase1,RPL_S_MASTER, RPL_S_BackwardComp,ADL-S_ 5SGC_1DPC,ADL-S_4SDC1,ADL-S_4SDC2,ADL-S_4SDC4,ADL_N_PSS_0.5,ADL_N_5SGC1,ADL_N_4SDC1,ADL_N_3SDC1,ADL_N_2SDC1,ADL_N_2SDC2,ADL_N_2SDC3,MTL_TRY_RUN,TGL_H_MASTER,RPL-S_ 5SGC1,RPL-S_4SDC2,RPL-S_4SDC2,RPL-S_2SDC8,RPL-S_2SDC1,RPL-S_2SDC2,RPL-S_2SDC3,MTL_S_MASTER,MTL_P_MASTERMTL_TRP_1,MTL_PSS_0.8_NEW,ADL-P_5SGC1,ADL-P_5SGC2,ADL-M_5SGC1,ADL-M_4SDC1,ADL-M_3SDC1,ADL-M_3SDC2,ADL-M_3SDC3,ADL-M_2SDC1,ADL-P_4SDC1,ADL-P_4SDC2,ADL-P_3SDC1,ADL-P_3SDC2,ADL-P_3SDC3,ADL-P_3SDC4,ADL-P_2SDC1,ADL-P_2SDC2,ADL-P_2SDC3,ADL-P_2SDC4,ADL-P_2SDC5,ADL-P_2SDC6_OC,ADL-P_3SDC5,MTL_SIMICS_IN_EXECUTION_TEST,ADL_N_REV0,ADL_N_PO_Phase1,RPL-Px_5SGC1, ,RPL-Px_4SDC1,RPL-P_5SGC1,RPL-P_4SDC1,RPL-P_3SDC2,RPL-S_ 5SGC1, RPL-S_4SDC1, RPL-S_4SDC2, RPL-S_4SDC2,RPL-S_2SDC8, RPL-S_2SDC1, RPL-S_2SDC2, RPL-S_2SDC3, ,ADL-N_REV1,ADL_SBGA_5GC,ADL_SBGA_3DC1,ADL_SBGA_3DC2,ADL_SBGA_3DC3,ADL_SBGA_3DC4,RPL-SBGA_5SC,RPL-SBGA_3SC,RPL_P_PSS_BIOS,LNL_M_PSS0.5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</si>
  <si>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Validate CPU and Memory are stable during 10 minutes execution of Stability Test App</t>
  </si>
  <si>
    <t>CSS-IVE-54180</t>
  </si>
  <si>
    <t>GLK-RVP2-Memory,ICL-ArchReview-PostSi,CNL_Automation_Production,InProdATMS1.0_03March2018,PSE 1.0,MRC_DDR4_16Gb,TGL_ERB_PO,OBC-CNL-CPU-MC-Memory-MRC,OBC-CFL-CPU-MC-Memory-MRC,OBC-LKF-CPU-MC-Memory-MRC,OBC-ICL-CPU-MC-Memory-MRC,OBC-TGL-CPU-MC-Memory-MRC,CML_U_LP3_Delta,GLK_ATMS1.0_Automated_TCs,KBLR_ATMS1.0_Automated_TCs,MCU_UTR,MCU_NO_HARM,ADL-S_Delta,ADL-S_Delta1,ADL-S_Delta2,ADL-S_Delta3,RKL-S X2_(CML-S+CMP-H)_S102,RKL-S X2_(CML-S+CMP-H)_S62,UTR_SYNC,RPL_S_MASTER, RPL_S_BackwardComp,ADL-S_ 5SGC_1DPC,ADL-S_4SDC1,ADL-S_4SDC2,ADL-S_4SDC4,TGL_H_MASTER,RPL-S_ 5SGC1,RPL-S_4SDC2,RPL-S_4SDC2,RPL-S_2SDC8,RPL-S_2SDC1,RPL-S_2SDC2,RPL-S_2SDC3,ADL-M_5SGC1,RPL-Px_5SGC1, ,RPL-Px_4SDC1,RPL-P_5SGC1,RPL-P_3SDC2,ADL_N_REV0,ADL-N_REV1,ADL_SBGA_5GC,RPL-SBGA_5SC,ADL_SBGA_3DC3,ADL_SBGA_3DC4,MTL-M_5SGC1,MTL-M_4SDC1,MTL-M_4SDC2,MTL-M_3SDC3,MTL-M_2SDC4,MTL-M_2SDC5,MTL-M_2SDC6,RPL-SBGA_4SC,RPL-SBGA_2SC1,RPL-SBGA_2SC2,MTL-P_5SGC1, MTL-P_4SDC1 ,MTL-P_4SDC2 ,MTL-P_3SDC3 ,MTL-P_3SDC4 ,MTL-P_2SDC5 ,MTL-P_2SDC6,RPL-Px_4SP2, RPL-Px_2SDC1,RPL-P_2SDC3,RPL-P_2SDC4,RPL-P_2SDC5,RPL-P_2SDC6</t>
  </si>
  <si>
    <t>Verify the memory information in Task Manager</t>
  </si>
  <si>
    <t>CSS-IVE-54185</t>
  </si>
  <si>
    <t>ICL_PSS_BAT_NEW,LKF_PO_Phase1,LKF_PO_Phase2,UDL2.0_ATMS2.0,LKF_PO_New_P1,LKF_PO_New_P2,MRC_DDR4_16Gb,OBC-CNL-CPU-MC-Memory-MRC,OBC-CFL-CPU-MC-Memory-MRC,OBC-LKF-CPU-MC-Memory-MRC,OBC-ICL-CPU-MC-Memory-MRC,OBC-TGL-CPU-MC-Memory-MRC,TGL_BIOS_PO_P3,LKF_B0_Power_ON,ADL_S_Dryrun_Done,RKL_S_TGPH_POE,ADL-S_Delta,ADL-S_Delta1,ADL-S_Delta2,ADL-S_Delta3,RKL-S X2_(CML-S+CMP-H)_S102,RKL-S X2_(CML-S+CMP-H)_S62,MTL_TRY_RUN,RPL_S_PSS_BASE,UTR_SYNC,RPL_S_MASTER, RPL_S_BackwardComp,ADL-S_ 5SGC_1DPC,ADL-S_4SDC1,ADL-S_4SDC2,ADL-S_4SDC4,ADL_N_MASTER,ADL_N_PSS_0.5,ADL_N_5SGC1,ADL_N_4SDC1,ADL_N_3SDC1,ADL_N_2SDC1,ADL_N_2SDC2,ADL_N_2SDC3,TGL_H_MASTER,RPL-S_ 5SGC1,RPL-S_4SDC2,RPL-S_4SDC2,RPL-S_2SDC8,RPL-S_2SDC1,RPL-S_2SDC2,RPL-S_2SDC3MTL_TRP_1,MTL_PSS_0.8_NEW,ADL-P_5SGC1,ADL-P_5SGC2,ADL-M_5SGC1,MTL_SIMICS_IN_EXECUTION_TEST,RPL-Px_5SGC1, ,RPL-Px_4SDC1,RPL-P_5SGC1,RPL-P_4SDC1,RPL-P_3SDC2,ADL_N_REV0,ADL-N_REV1,ADL_SBGA_5GC,ADL_SBGA_3DC1,ADL_SBGA_3DC2,ADL_SBGA_3DC3,ADL_SBGA_3DC4,RPL-SBGA_5SC,RPL-SBGA_3SC,RPL_P_PSS_BIOS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</si>
  <si>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Verify that Stolen memory for GFX check</t>
  </si>
  <si>
    <t>CSS-IVE-54186</t>
  </si>
  <si>
    <t>GLK-RVP2-Memory,ICL_PSS_BAT_NEW,UDL2.0_ATMS2.0,MRC_DDR4_16Gb,OBC-CNL-CPU-MC-Memory-MRC,OBC-CFL-CPU-MC-Memory-MRC,OBC-LKF-CPU-MC-Memory-MRC,OBC-ICL-CPU-MC-Memory-MRC,OBC-TGL-CPU-MC-Memory-MRC,CML_U_LP3_Delta,RKL_S_TGPH_POE,ADL-S_Delta2,RKL-S X2_(CML-S+CMP-H)_S102,RKL-S X2_(CML-S+CMP-H)_S62,UTR_SYNC,RPL_S_MASTER, RPL_S_BackwardComp,ADL-S_ 5SGC_1DPC,ADL-S_4SDC1,ADL-S_4SDC2,ADL-S_4SDC4,TGL_H_MASTER,RPL-S_ 5SGC1,RPL-S_4SDC2,RPL-S_4SDC2,RPL-S_2SDC8,RPL-S_2SDC1,RPL-S_2SDC2,RPL-S_2SDC3,ADL-M_5SGC1,RPL-P_5SGC1,RPL-P_4SDC1,RPL-P_3SDC2,ADL_N_REV0,ADL-N_REV1,ADL_SBGA_5GC,ADL_SBGA_3DC1,ADL_SBGA_3DC2,ADL_SBGA_3DC3,ADL_SBGA_3DC4,ADL-S_Post-Si_In_Production,MTL-M_5SGC1,MTL-M_4SDC1,MTL-M_4SDC2,MTL-M_3SDC3,MTL-M_2SDC4,MTL-M_2SDC5,MTL-M_2SDC6,MTL-P_5SGC1, MTL-P_4SDC1 ,MTL-P_4SDC2 ,MTL-P_3SDC3 ,MTL-P_3SDC4 ,MTL-P_2SDC5 ,MTL-P_2SDC6,ADL-N_Post-Si_In_Production,RPL-S_Post-Si_In_Production,RPL-P_2SDC3,RPL-P_2SDC4,RPL-P_2SDC5,RPL-P_2SDC6</t>
  </si>
  <si>
    <t>Verify that the BIOS MRC has an option to set "Memory Frequency".</t>
  </si>
  <si>
    <t>CSS-IVE-54190</t>
  </si>
  <si>
    <t>InProdATMS1.0_03March2018,PSE 1.0,MRC_DDR4_16Gb,OBC-CNL-CPU-MC-Memory-MRC,OBC-CFL-CPU-MC-Memory-MRC,OBC-ICL-CPU-MC-Memory-MRC,OBC-TGL-CPU-MC-Memory-MRC,CML_U_LP3_Delta,ADL-S_Delta,ADL-S_Delta1,ADL-S_Delta2,ADL-S_Delta3,RKL-S X2_(CML-S+CMP-H)_S102,RKL-S X2_(CML-S+CMP-H)_S62,UTR_SYNC,RPL_S_MASTER,RPL_S_BackwardComp,ADL-S_ 5SGC_1DPC,ADL-S_4SDC1,ADL-S_4SDC2,ADL-S_4SDC4,ADL_N_MASTER,ADL_N_5SGC1,ADL_N_4SDC1,ADL_N_3SDC1,ADL_N_2SDC1,ADL_N_2SDC2,ADL_N_2SDC3,MTL_TRY_RUN,TGL_H_MASTER,RPL-S_ 5SGC1,RPL-S_4SDC2,RPL-S_4SDC2,RPL-S_2SDC8,RPL-S_2SDC1,RPL-S_2SDC2,RPL-S_2SDC3,MTL_S_MASTER,MTL_P_MASTERMTL_TRP_1,MTL_PSS_0.8_NEW,ADL_N_REV0,ADL-P_5SGC1,ADL-P_5SGC2,ADL-M_5SGC1,MTL_SIMICS_IN_EXECUTION_TEST,RPL-Px_5SGC1,RPL-Px_4SDC1,RPL-P_5SGC1,RPL-P_4SDC1,RPL-P_3SDC2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MTL-P_4SDC1,MTL-P_4SDC2,MTL-P_3SDC3,MTL-P_3SDC4,MTL-P_2SDC5,MTL-P_2SDC6,IPU22.2_BIOS_change,RPL-Px_4SP2, RPL-Px_2SDC1,RPL-P_2SDC3,RPL-P_2SDC4,RPL-P_2SDC5,RPL-P_2SDC6</t>
  </si>
  <si>
    <t>Verify default value of PL3 is reported Via MSR 615h</t>
  </si>
  <si>
    <t>CSS-IVE-54204</t>
  </si>
  <si>
    <t>L5_milestone_only,ICL-ArchReview-PostSi,CNL_Automation_Production,InProdATMS1.0_03March2018,PSE 1.0,OBC-CNL-CPU-PMC-PM-PowerLimit,OBC-ICL-CPU-PMC-PM-PowerLimit,CML_Delta_From_WHL,UTR_SYNC,RPL_S_BackwardComp,RPL_S_MASTER,RPL-P_5SGC1,RPL-P_5SGC2,RPL-P_2SDC3,ADL-S_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-SBGA_4SC,RPL-SBGA_2SC1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</si>
  <si>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Platform PL1 and PL2 status reflection as part of MSR_PLATFORM_POWER_LIMIT MSR</t>
  </si>
  <si>
    <t>CSS-IVE-54205</t>
  </si>
  <si>
    <t>ICL_PSS_BAT_NEW,InProdATMS1.0_03March2018,PSE 1.0,CML_Delta_From_WHL,TGL_BIOS_PO_P3,LKF_B0_Power_ON,MCU_UTR,MCU_NO_HARM,ADL-S_TGP-H_PO_Phase3,RKL_CMLS_CPU_TCS,RKL-S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</si>
  <si>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Power limit 3 override via PL3_CONTROL MSR</t>
  </si>
  <si>
    <t>CSS-IVE-54206</t>
  </si>
  <si>
    <t>L5_milestone_only,ICL-ArchReview-PostSi,CNL_Automation_Production,InProdATMS1.0_03March2018,PSE 1.0,OBC-CNL-CPU-PMC-PM-PowerLimit,OBC-ICL-CPU-PMC-PM-PowerLimit,OBC-TGL-CPU-PMC-PM-PowerLimit,RKL_CMLS_CPU_TCS,RKL-S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,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</si>
  <si>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PL1 Maximum Power Limit , Minimum Power Limit and Maximum Time Window</t>
  </si>
  <si>
    <t>CSS-IVE-54207</t>
  </si>
  <si>
    <t>CFL-PRDtoTC-Mapping,ICL-ArchReview-PostSi,CNL_Automation_Production,CFL_Automation_Production,InProdATMS1.0_03March2018,PSE 1.0,OBC-CNL-CPU-PMC-PM-PowerLimit,OBC-ICL-CPU-PMC-PM-PowerLimit,OBC-TGL-CPU-PMC-PM-PowerLimit,OBC-LKF-CPU-PMC-PM-PowerLimit,OBC-CFL-CPU-PMC-PM-PowerLimit,CML_Delta_From_WHL,ICL_ATMS1.0_Automation,KBLR_ATMS1.0_Automated_TCs,RKL_CMLS_CPU_TCS,ADL-S_Delta1,ADL-S_Delta2,RKL-S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</si>
  <si>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RTIT(Run Time Instruction Trace) feature for Processor Trace</t>
  </si>
  <si>
    <t>CSS-IVE-54212</t>
  </si>
  <si>
    <t>CFL-PRDtoTC-Mapping,ICL_PSS_BAT_NEW,CFL_Automation_Production,CNL_Automation_Production,InProdATMS1.0_03March2018,PSE 1.0,TGL_VP_NA,OBC-CNL-CPU-NPK-RTIT,OBC-CFL-CPU-NPK-RTIT,OBC-LKF-CPU-NPK-RTIT,OBC-ICL-CPU-NPK-Debug-RTIT,OBC-TGL-CPU-NPK-Debug-RTIT,KBLR_ATMS1.0_Automated_TCs,RKL_CMLS_CPU_TCS,RKL-S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MTL_S_MASTER,MTL_P_MASTER,MTL_M_MASTER,TGL_H_MASTER,ADL-P_5SGC1,ADL-P_5SGC2,ADL-M_5SGC1,ADL-M_3SDC2,ADL-M_2SDC1,ADL-M_2SDC2,RPL-Px_5SGC1,,ADL-N_REV1,ADL_SBGA_5GC,ADL_SBGA_3DC1,ADL_SBGA_3DC2,ADL_SBGA_3DC3,ADL_SBGA_3DC4,ADL_SBGA_3DC,ADL-S_Post-Si_In_Production,LNL_M_PSS0.5</t>
  </si>
  <si>
    <t>Verify system stability post Warm and Cold reset cycles from EFI shell</t>
  </si>
  <si>
    <t>fw.ifwi.pmc</t>
  </si>
  <si>
    <t>CSS-IVE-54317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</si>
  <si>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X2_(CML-S+CMP-H)_S102,RPL_S_PSS_BASE,UTR_SYNC,RPL_S_BackwardComp,RPL_S_MASTER,RPL-P_5SGC1,RPL-P_5SGC2,RPL-P_4SDC1,RPL-P_3SDC2,RPL-P_2SDC3,RPL-S_5SGC1,RPL-S_4SDC1,RPL-S_4SDC2,RPL-S_4SDC2,RPL-S_2SDC1,RPL-S_2SDC2,RPL-S_2SDC3,RPL-S_ 5SGC1,RPL-S_2SDC8,ADL-S_ 5SGC_1DPC,ADL-S_4SDC1,ADL-S_4SDC2,ADL-S_4SDC4,ADL_N_MASTER,ADL_N_PSS_0.5,ADL_N_5SGC1,ADL_N_4SDC1,ADL_N_3SDC1,ADL_N_2SDC1,ADL_N_2SDC2,ADL_N_2SDC3,IFWI_TEST_SUITE,IFWI_COMMON_UNIFIED,IFWI_FOC_BAT,TGL_H_MASTER,MTL_TRY_RUN,RPL-S_4SDC2MTL_TRP_1,MTL_PSS_0.8,LNL_M_PSS0.8_NEW,LNL_M_PSS0.8,ADL-P_5SGC1,ADL-P_5SGC2,ADL-M_5SGC1,MTL_SIMICS_IN_EXECUTION_TEST,ADL_N_REV0,ADL-N_REV1,MTL_IFWI_BAT,MTL_HSLE_Sanity_SOC,ADL_SBGA_5GC,ADL_SBGA_3DC1,ADL_SBGA_3DC2,ADL_SBGA_3DC3,ADL_SBGA_3DC4,RPL-SBGA_5SC,RPL_P_PSS_BIOS,ADL_P_M_Common_List1LNL_M_PSS0.5,RPL-S_2SDC7,RPL-S_2SDC8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,MTL_IFWI_IAC_SPHY,MTL_IFWI_IAC_GBe,MTL_IFWI_IAC_NPHY,MTL_IFWI_CBV_DMU,MTL_IFWI_CBV_PUNIT,MTL_IFWI_CBV_BIOS,MTL-P_5SGC1,MTL-P_4SDC1,MTL-P_4SDC2,MTL-P_3SDC3,MTL-P_3SDC4,MTL-P_2SDC5,MTL-P_2SDC6,ADL-N_Post-Si_In_Production,RPL-S_Post-Si_In_Production,RPL-Px_4SP2,RPL-Px_2SDC1</t>
  </si>
  <si>
    <t>Validate Type-C USB2.0 Host Mode (Type-C to A) functionality - after S5 and G3 Cycles</t>
  </si>
  <si>
    <t>CSS-IVE-61672</t>
  </si>
  <si>
    <t>KBL_NON_ULT,EC-TYPEC,EC-SX,EC-REVIEW,EC-BAT,LKF_TI_GATING,InProdATMS1.0_03March2018,LKF_PO_Phase3,LKF_PO_New_P3,PSE 1.0,EC-PD-NA,OBC-CNL-PCH-XDCI-USBC-USB2_Storage,OBC-ICL-CPU-iTCSS-TCSS-USB2_Storage,OBC-TGL-CPU-iTCSS-TCSS-USB2_Storage,OBC-LKF-CPU-TCSS-USBC-USB2_Storage,OBC-CFL-PCH-XDCI-USBC-USB2_Storage,,,UTR_SYNC,MTL_P_MASTER,MTL_M_MASTER,MTL_S_MASTER,RPL_S_MASTER,RPL_P_MASTER,RPL_S_BackwardComp,ADL-S_ 5SGC_1DPC,ADL_N_MASTER,ADL_N_5SGC1,ADL_N_4SDC1,ADL_N_3SDC1,ADL_N_2SDC1,ADL_N_2SDC2,ADL_N_2SDC3,TGL_H_MASTER,RPL-S_ 5SGC1,RPL-S_4SDC1,RPL-S_2SDC2,CQN_DASHBOARD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</si>
  <si>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Validate Type-C USB2.0 Host Mode (Type-C to A) functionality - before and after CS Cycles</t>
  </si>
  <si>
    <t>CSS-IVE-61673</t>
  </si>
  <si>
    <t>KBL_NON_ULT,EC-FV,EC-TYPEC,LKF_TI_GATING,UDL2.0_ATMS2.0,LKF_PO_Phase3,LKF_PO_New_P3,OBC-CNL-PCH-XDCI-USBC-USB2_Storage,OBC-ICL-CPU-iTCSS-TCSS-USB2_Storage,OBC-TGL-CPU-iTCSS-TCSS-USB2_Storage,OBC-LKF-CPU-TCSS-USBC-USB2_Storage,TGL_BIOS_PO_P3,MTL_PSS_1.0,UTR_SYNC,MTL_P_MASTER,MTL_M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MTL_PSS_CMS,ADL_P_M_Common_List1,ADL-S_Post-Si_In_Production,MTL-M_5SGC1,MTL-M_4SDC1,MTL-M_4SDC2,MTL-M_3SDC3,MTL-M_2SDC4,MTL-M_2SDC5,MTL-M_2SDC6,MTL-P_5SGC1,MTL-P_4SDC1,MTL-P_4SDC2,MTL-P_3SDC3,MTL-P_3SDC4,MTL-P_2SDC5,MTL-P_2SDC6,,RPL-SBGA_4SC,RPL-Px_4SP2</t>
  </si>
  <si>
    <t>Validate Type-C USB3.0 Host Mode (Type-C to A) functionality - hot plug device before and in Sx state</t>
  </si>
  <si>
    <t>bios.platform,bios.sa,fw.ifwi.MGPhy,fw.ifwi.dekelPhy,fw.ifwi.iom,fw.ifwi.nphy,fw.ifwi.pmc,fw.ifwi.sam,fw.ifwi.sphy,fw.ifwi.tbt</t>
  </si>
  <si>
    <t>CSS-IVE-61674</t>
  </si>
  <si>
    <t>KBL_NON_ULT,EC-FV,EC-SX,EC-TYPEC,LKF_TI_GATING,InProdATMS1.0_03March2018,LKF_PO_Phase3,LKF_PO_New_P3,PSE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KBLR_ATMS1.0_Automated_TCs,LKF_ROW_BIOS,IFWI_Payload_IOM,IFWI_Payload_TBT,IFWI_Payload_EC,,,UTR_SYNC,MTL_P_MASTER,MTL_M_MASTER,RPL_S_MASTER,RPL_P_MASTER,RPL_S_BackwardComp,MTL_VS_0.8,ADL-S_ 5SGC_1DPC,ADL_N_MASTER,ADL_N_5SGC1,ADL_N_4SDC1,ADL_N_3SDC1,ADL_N_2SDC1,ADL_N_2SDC3,TGL_H_MASTER,IFWI_TEST_SUITE,IFWI_COMMON_UNIFIED,MTL_Test_Suite,RPL-S_ 5SGC1,RPL-S_4SDC1,RPL-S_2SDC2,CQN_DASHBOARD,ADL-P_5SGC1,ADL-P_5SGC2,MTL_S_MASTER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</si>
  <si>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Validate Type-C USB3.0 Host Mode (Type-C to A) functionality - after S5 and G3 Cycles</t>
  </si>
  <si>
    <t>CSS-IVE-61675</t>
  </si>
  <si>
    <t>KBL_NON_ULT,EC-FV,EC-TYPEC,EC-SX,EC-REVIEW,LKF_TI_GATING,InProdATMS1.0_03March2018,LKF_PO_Phase3,LKF_PO_New_P3,PSE 1.0,OBC-CNL-PCH-XDCI-USBC-USB3_Storage,OBC-ICL-CPU-iTCSS-TCSS-USB3_Storage,OBC-TGL-CPU-iTCSS-TCSS-USB3_Storage,OBC-LKF-CPU-TCSS-USBC-USB3_Storage,KBLR_ATMS1.0_Automated_TCs,UTR_SYNC,MTL_P_MASTER,MTL_M_MASTER,MTL_N_MASTER,MTL_S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ADL_N_REV0,RPL-Px_5SGC1,RPL-Px_3SDC1,RPL-P_5SGC1,RPL-P_5SGC2,RPL-P_4SDC1,RPL-P_3SDC2,RPL-P_2SDC3,RPL-S_3SDC1,RPL-S_4SDC2,RPL-S_2SDC1,RPL-S_2SDC2,RPL-S_2SDC3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</si>
  <si>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Validate Type-C USB3.0 Host Mode (Type-C to A) functionality - after CS, S4, S5, G3 Cycles</t>
  </si>
  <si>
    <t>CSS-IVE-61676</t>
  </si>
  <si>
    <t>KBL_NON_ULT,EC-TYPEC,LKF_TI_GATING,UDL2.0_ATMS2.0,LKF_PO_Phase3,LKF_PO_New_P3,UTR_SYNC,MTL_P_MASTER,MTL_M_MASTER,MTL_S_MASTER,RPL_S_MASTER,RPL_P_MASTER,RPL_S_BackwardComp,ADL-S_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ADL-P_3SDC2,ADL-P_3SDC3,ADL-P_3SDC4,ADL-P_2SDC1,ADL-P_2SDC2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</si>
  <si>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Verify DP-display and Keyboard functionality over USB Type-C port before and after S4,S5 and G3 state</t>
  </si>
  <si>
    <t>CSS-IVE-61679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</si>
  <si>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</si>
  <si>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concurrent use of USB device functionality over USB Type A and Type-C Port</t>
  </si>
  <si>
    <t>CSS-IVE-61680</t>
  </si>
  <si>
    <t>KBL_NON_ULT,EC-NA,InProdATMS1.0_03March2018,EC-TYPEC,EC-AML-NA,PSE 1.0,EC-PD-NA,OBC-CNL-PCH-XDCI-USBC-USB2_Storage,OBC-ICL-CPU-iTCSS-TCSS-USB2_Storage,OBC-TGL-CPU-iTCSS-TCSS-USB2_Storage,OBC-CFL-PCH-XDCI-USBC-USB2_Storage,GLK_ATMS1.0_Automated_TCs,TGL_BIOS_PO_P3,TGL_IFWI_PO_P2,ADL-S_TGP-H_PO_Phase3,MTL_PSS_1.1,ADL-M_21H2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_2SDC8,RPL-SBGA_4SC,RPL-Px_4SP2</t>
  </si>
  <si>
    <t>Verify SUT can power up with power button after shut down from OS (S0-S5-S0 transition)</t>
  </si>
  <si>
    <t>bios.pch,fw.ifwi.bios,fw.ifwi.ec,fw.ifwi.pchc</t>
  </si>
  <si>
    <t>CSS-IVE-61819</t>
  </si>
  <si>
    <t>EC-NA,ICL-ArchReview-PostSi,InProdATMS1.0_03March2018,PSE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RKL_PSS0.5,TGL_PSS_IN_PRODUCTION,GLK_ATMS1.0_Automated_TCs,KBLR_ATMS1.0_Automated_TCs,CML_EC_FV,EC-FV2,IFWI_Payload_PMC,IFWI_Payload_EC,EC_MECC,MTL_TRY_RUN,MTL_PSS_0.5,ADL-M_21H2,UTR_SYNC,ADL_N_MASTER,ADL_N_PSS_0.5,ADL_N_5SGC1,ADL_N_4SDC1,ADL_N_3SDC1,ADL_N_2SDC1,ADL_N_2SDC2,ADL_N_2SDC3,IFWI_TEST_SUITE,IFWI_COMMON_UNIFIED,MTL_Test_Suite,TGL_H_MASTER,ADL-P_5SGC1,ADL-P_5SGC2,ADL-M_5SGC1,MTL_SIMICS_IN_EXECUTION_TEST,RPL-Px_5SGC1,RPL-Px_3SDC1,ADL_N_REV0,ADL-N_REV1,ADL_SBGA_5GC,GLK-IFWI-SI,OBC-CNL-EC-SMC-EM-ManageCharger,OBC-CFL-EC-SMC-EM-ManageCharger,OBC-ICL-EC-SMC-EM-ManageCharger,OBC-TGL-EC-SMC-EM-ManageCharger,OBC-LKF-PTF-DekelPhy-EM-PMC_EClite_ManageCharger,CML_BIOS_SPL,IFWI_Payload_Platform,RPL-P_5SGC1,RPL-P_5SGC2,RPL-P_4SDC1,RPL-P_3SDC2,RPL-P_2SDC3,RPL-P_3SDC3,RPL-P_2SDC4,RPL-P_PNP_GC,RPL-Px_4SDC1,RPL-Px_3SDC2LNL_M_PSS0.5,MTL_S_BIOS_Emulation,MTL-M/P_Pre-Si_In_Production,MTL-M_5SGC1,MTL-M_4SDC1,MTL-M_4SDC2,MTL-M_3SDC3,MTL-M_2SDC4,MTL-M_2SDC5,MTL-M_2SDC6,MTL_IFWI_CBV_PMC,MTL_IFWI_CBV_EC,MTL_IFWI_CBV_BIOS,RPL-SBGA_5SC,MTL-P_5SGC1,MTL-P_4SDC1,MTL-P_4SDC2,MTL-P_3SDC3,MTL-P_3SDC4,MTL-P_2SDC5,MTL-P_2SDC6,RPL-SBGA_4SC,RPL-Px_4SP2</t>
  </si>
  <si>
    <t>Verify Package C states with USB Devices connected during 8 hours in S0 state.</t>
  </si>
  <si>
    <t>CSS-IVE-147211</t>
  </si>
  <si>
    <t>GLK-RVP2-Memory,InProdATMS1.0_03March2018,PSE 1.0,GLK_ATMS1.0_Automated_TCs,WCOS_BIOS_WHCP_REQ,LKF_WCOS_BIOS_BAT_NEW,ADL-S_Delta,RKL-S X2_(CML-S+CMP-H)_S102,RKL-S X2_(CML-S+CMP-H)_S62,UTR_SYNC,RPL_S_MASTER, RPL_S_BackwardComp,ADL-S_ 5SGC_1DPC,ADL-S_4SDC2,ADL-S_4SDC2,RPL-S_ 5SGC1,RPL-S_4SDC1,RPL-S_4SDC2,RPL-S_4SDC2,RPL-S_2SDC8,RPL-S_2SDC1,RPL-S_2SDC2,RPL-S_2SDC3,ADL-P_5SGC1,ADL-P_5SGC2,ADL-M_5SGC1,RPL-Px_5SGC1, ,RPL-Px_4SDC1,RPL-P_5SGC1,RPL-P_4SDC1,RPL-P_3SDC2,ADL_SBGA_5GC,ADL_SBGA_3DC1,ADL_SBGA_3DC2,ADL_SBGA_3DC3,ADL_SBGA_3DC4,RPL-SBGA_5SC,RPL-SBGA_3SC,RPL-SBGA_4SC,RPL-SBGA_2SC1,RPL-SBGA_2SC2,RPL-S_3SDC1,ADL_P_M_Common_List1,MTL-M_5SGC1,MTL-M_4SDC1,MTL-M_4SDC2,MTL-M_3SDC3,MTL-M_2SDC4,MTL-M_2SDC5,MTL-M_2SDC6,MTL-P_5SGC1, MTL-P_4SDC1 ,MTL-P_4SDC2 ,MTL-P_3SDC3 ,MTL-P_3SDC4 ,MTL-P_2SDC5 ,MTL-P_2SDC6,RPL-Px_4SP2, RPL-Px_2SDC1,RPL-P_2SDC3,RPL-P_2SDC4</t>
  </si>
  <si>
    <t>Verify Socket Information in SMBIOS Type4 Table</t>
  </si>
  <si>
    <t>CSS-IVE-147224</t>
  </si>
  <si>
    <t>RPL_S_PSS_BASE,ADL-M_21H2,UTR_SYNC,ADL_N_MASTER,RPL_S_MASTER,RPL_S_BackwardComp,ADL-S_ 5SGC_1DPC,ADL-S_4SDC1,ADL_N_PSS_0.5,ADL_N_5SGC1,ADL_N_4SDC1,ADL_N_3SDC1,ADL_N_2SDC1,ADL_N_2SDC2,ADL_N_2SDC3,RPL-S_ 5SGC1,RPL-S_4SDC1,RPL-S_4SDC2,, RPL-S_4SDC2,RPL-S_2SDC1,RPL-S_2SDC2,RPL-S_2SDC3,ADL-P_5SGC1,ADL-P_5SGC2,ADL-M_5SGC1,ADL_N_REV0,RPL-Px_5SGC1,,ADL-N_REV1,ADL_SBGA_5GC,RPL-P_5SGC1,,RPL-P_4SDC1,RPL-P_3SDC2,,RPL-S-3SDC2,RPL_P_PSS_BIOS, RPL-S_2SDC7, ADL_SBGA_3DC1, ADL_SBGA_3DC2, ADL_SBGA_3DC3, ADL_SBGA_3DC4, RPL-SBGA_5SC, RPL-SBGA_4SC, RPL-SBGA_3SC, RPL-SBGA_2SC1, RPL-SBGA_2SC2,RPL-Px_4SP2,RPL-Px_2SDC1</t>
  </si>
  <si>
    <t>Verify BIOS supports Virtual SPI over USB Device</t>
  </si>
  <si>
    <t>io_general.spi</t>
  </si>
  <si>
    <t>CSS-IVE-147236</t>
  </si>
  <si>
    <t>UTR_SYNC,ADL_N_MASTER,ADL_N_5SGC1,ADL_N_4SDC1,ADL_N_3SDC1,ADL_N_2SDC1,ADL_N_2SDC2,ADL_N_2SDC3,RPL_P_MASTER,ADL-P_5SGC1,ADL-P_5SGC2,ADL-M_5SGC1,ADL_N_REV0,RPL-Px_5SGC1,,ADL-N_REV1,RPL-P_5SGC1,,RPL-P_4SDC1,RPL-P_3SDC2,,RPL-S-3SDC2, ADL_SBGA_3DC1, ADL_SBGA_3DC2, ADL_SBGA_3DC3, ADL_SBGA_3DC4, RPL-SBGA_5SC, RPL-SBGA_4SC, RPL-SBGA_3SC, RPL-SBGA_2SC1, RPL-SBGA_2SC2,RPL-Px_4SP2,RPL-Px_2SDC1</t>
  </si>
  <si>
    <t>Verify Telemetry MMCFG space is enabled by default in Bios setup</t>
  </si>
  <si>
    <t>CSS-IVE-133917</t>
  </si>
  <si>
    <t>MTL_PSS_1.0,LNL_M_PSS1.0,MTL_PSS_0.8,,UTR_SYNC,RPL-Px_4SP2,RPL-Px_2SDC1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TGL_H_MASTER,TGL_H_5SGC1,TGL_H_4SDC1,TGL_H_4SDC2,TGL_H_4SDC,MTL_TEMP,ADL-P_5SGC1,ADL-P_5SGC2,ADL-M_5SGC1,ADL-M_3SDC2,ADL-M_2SDC1,ADL-M_2SDC2,RPL-Px_5SGC1,,ADL_SBGA_5GC,ADL_SBGA_3DC1,ADL_SBGA_3DC2,ADL_SBGA_3DC3,ADL_SBGA_3DC4,ADL_SBGA_3DC</t>
  </si>
  <si>
    <t>Verify PMC send IPC command to collect Crash Log on every reset</t>
  </si>
  <si>
    <t>CSS-IVE-133794</t>
  </si>
  <si>
    <t>MTL_PSS_1.0,MTL_PSS_0.8,LNL_M_PSS0.8,UTR_SYNC,RPL-Px_4SP2,RPL-Px_2SDC1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ADL_N_MASTER,RPL-S_ 5SGC1,RPL-S_2SDC7,RPL-S_3SDC1,RPL-S_4SDC1,RPL-S_4SDC2,RPL-S_4SDC2,RPL-S_2SDC1,RPL-S_2SDC2,RPL-S_2SDC3,RPL_S_MASTER,RPL_S_BackwardCompc,MTL_HFPGA_SOC_S,ADL-S_ 5SGC_1DPC,ADL-S_4SDC1,ADL-S_4SDC2,ADL-S_4SDC4,ADL_N_REV0,ADL_N_5SGC1,ADL_N_4SDC1,ADL_N_3SDC1,ADL_N_2SDC1,ADL_N_2SDC2,ADL_N_2SDC3,MTL_S_MASTER,MTL_P_MASTER,MTL_M_MASTER,TGL_H_MASTER,TGL_H_5SGC1,TGL_H_4SDC1,TGL_H_4SDC2,TGL_H_4SDC,MTL_TEMP,ADL-P_5SGC1,ADL-P_5SGC2,ADL-M_5SGC1,ADL-M_3SDC2,ADL-M_2SDC1,ADL-M_2SDC2,RPL-Px_5SGC1,ADL-N_REV1,ADL_SBGA_5GC,ADL_SBGA_3DC1,ADL_SBGA_3DC2,ADL_SBGA_3DC3,ADL_SBGA_3DC4,ADL_SBGA_3DC,ADL-M_3SDC1,NA_4_FHF,LNL_M_PSS1.0,MTL_S_BIOS_Emulation</t>
  </si>
  <si>
    <t>Verify CPU Frequency throttle when core temperature exceeds passive trip point with DPTF Enabled in BIOS</t>
  </si>
  <si>
    <t>CSS-IVE-118601</t>
  </si>
  <si>
    <t>TGL_BIOS_PO_P3,ADL-S_TGP-H_PO_Phase3,ADL-S_Delta1,ADL-S_Delta2,RKL-S X2_(CML-S+CMP-H)_S102,RKL-S X2_(CML-S+CMP-H)_S62,MTL_PSS_1.0,ADL-M_21H2,UTR_SYNC,ADL_N_MASTER,RPL_S_MASTER,RPL_S_BackwardComp,ADL-S_ 5SGC_1DPC,ADL-S_4SDC1,ADL_N_5SGC1,ADL_N_4SDC1,ADL_N_3SDC1,ADL_N_2SDC1,ADL_N_2SDC2,ADL_N_2SDC3,TGL_H_MASTER,RPL-S_5SGC1,RPL-S_4SDC1,RPL-S_4SDC2,RPL-S_4SDC2,RPL-S_2SDC1,RPL-S_2SDC2,RPL-S_2SDC6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</si>
  <si>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Verify ACPI CPPC objects from SSDT and DSDT</t>
  </si>
  <si>
    <t>CSS-IVE-50726</t>
  </si>
  <si>
    <t>NeedTochangeMSRvaluesduringPOSTSilicon,CFL-PRDtoTC-Mapping,CNL_Automation_Production,CFL_Automation_Production,InProdATMS1.0_03March2018,PSE 1.0,KBLR_ATMS1.0_Automated_TCs,RKL-S X2_(CML-S+CMP-H)_S102,RKL-S X2_(CML-S+CMP-H)_S62,UTR_SYNC,OBC-CNL-PTF-ACPI-Software,RPL_S_MASTER,ADL-S_ 5SGC_1DPC,ADL-S_4SDC1,ADL_N_MASTER,ADL_N_REV0,ADL_N_5SGC1,ADL_N_4SDC1,ADL_N_3SDC1,ADL_N_2SDC1,ADL_N_2SDC2,ADL_N_2SDC3,RPL_S_MASTER,RPL_S_Backwardcomp,TGL_H_MASTER,RPL-S_ 5SGC1,RPL-S_4SDC1,RPL-S_4SDC2,, RPL-S_4SDC2,RPL-S_2SDC1,RPL-S_2SDC2,RPL-S_2SDC3,MTL_S_MASTER,MTL_M_MASTER,MTL_P_MASTER,ADL-P_5SGC1,ADL-P_5SGC2,ADL-M_5SGC1,RPL-Px_5SGC1,,ADL-N_REV1,ADL_SBGA_5GC,RPL-P_5SGC1,,RPL-P_4SDC1,RPL-P_3SDC2,,RPL-S-3SDC2,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</si>
  <si>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CPU Frequency throttle when core temperature exceeds passive trip point with DTS SMM enabled and DPTF Enabled in BIOS after Sx( S4/S5)</t>
  </si>
  <si>
    <t>CSS-IVE-118602</t>
  </si>
  <si>
    <t>TGL_BIOS_PO_P3,ADL-S_TGP-H_PO_Phase3,RKL-S X2_(CML-S+CMP-H)_S102,RKL-S X2_(CML-S+CMP-H)_S62,MTL_PSS_1.0,ADL-M_21H2,UTR_SYNC,ADL-S_ 5SGC_1DPC,ADL-S_4SDC1,RPL_S_MASTER,RPL_S_Backwardcomp,TGL_H_MASTER,RPL-S_5SGC1,RPL-S_4SDC1,RPL-S_4SDC2,RPL-S_4SDC2,RPL-S_2SDC1,RPL-S_2SDC2,RPL-S_2SDC7,ADL-P_5SGC1,ADL-P_5SGC2,ADL-M_5SGC1,RPL-Px_5SGC1,RPL-Px_3SDC1,ADL_N_REV0,ADL-N_REV1,ADL_SBGA_5GC,MTL_PSS_1.0_BLOCK,RPL-S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S_2SDC8,RPL-Px_4SP2</t>
  </si>
  <si>
    <t>Verify participant and policies wont load when DPTF option is disabled in BIOS.</t>
  </si>
  <si>
    <t>CSS-IVE-50805</t>
  </si>
  <si>
    <t>TAG-APL-ARCH-TO-PROD-WW21.2,UDL2.0_ATMS2.0,LKF_PO_Phase2,OBC-CNL-PTF-DPTF-PTM,OBC-CFL-PTF-DPTF-PTM,OBC-LKF-PTF-DPTF-PTM,OBC-ICL-PTF-DPTF-TM,OBC-TGL-PTF-DPTF-TM,ADL-S_Delta1,ADL-S_Delta2,RKL-S X2_(CML-S+CMP-H)_S102,RKL-S X2_(CML-S+CMP-H)_S62,MTL_PSS_1.0,UTR_SYNC,ADL_N_MASTER,RPL_S_MASTER,RPL_S_BackwardComp,ADL-S_ 5SGC_1DPC,ADL-S_4SDC1,ADL_N_REV0,ADL_N_5SGC1,ADL_N_4SDC1,ADL_N_3SDC1,ADL_N_2SDC1,ADL_N_2SDC2,ADL_N_2SDC3,TGL_H_MASTER,RPL-S_5SGC1,RPL-S_4SDC1,RPL-S_4SDC2,RPL-S_4SDC2,RPL-S_2SDC1,RPL-S_2SDC2,RPL-S_2SDC8,ADL-P_5SGC1,ADL-P_5SGC2,ADL-M_5SGC1,RPL-Px_5SGC1,RPL-Px_3SDC1,ADL-N_REV1,CVE-2021-0158,ADL_SBGA_5GC,MTL_PSS_1.0_BLOCK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</si>
  <si>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CPU FAN rotate when core temperature exceeds Active trip point with DTS SMM enabled and DPTF Enabled in BIOS</t>
  </si>
  <si>
    <t>CSS-IVE-118603</t>
  </si>
  <si>
    <t>TGL_BIOS_PO_P3,CML_EC_BAT,ADL-S_TGP-H_PO_Phase2,EC-FV2,ADL-S_Delta1,RKL-S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9,ADL-P_5SGC1,ADL-P_5SGC2,ADL-M_5SGC1,RPL-Px_5SGC1,RPL-Px_3SDC1,ADL_N_REV0,ADL-N_REV1,ADL_SBGA_5GC,MTL_PSS_1.0_BLOCK,RPL-S_3SDC1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</si>
  <si>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P-State transitions of CPU based on Turbo mode</t>
  </si>
  <si>
    <t>CSS-IVE-50809</t>
  </si>
  <si>
    <t>NeedTochangeMSRvaluesduringPOSTSilicon,ICL-ArchReview-PostSi,LKF_PO_Phase3,UDL2.0_ATMS2.0,LKF_PO_New_P3,LKF_B0_Power_ON,MCU_UTR,MCU_NO_HARM,ADL-S_TGP-H_PO_Phase2,WCOS_BIOS_WHCP_REQ,LKF_WCOS_BIOS_BAT_NEW,RKL_S_CMPH_POE_Sanity,RKL_S_TGPH_POE_Sanity,RKL_CMLS_CPU_TCS,ADL-S_Delta2,UTR_SYNC,ADL_N_MASTER,RPL_S_MASTER,RPL-P_5SGC1,RPL-P_5SGC2,RPL-P_2SDC3,MTL_S_MASTER,RPL_S_BackwardComp,RPL_S_MASTER,RPL-P_5SGC1,RPL-P_5SGC2,RPL-P_2SDC3,MTL_VS_0.8,ADL-S_ 5SGC_1DPC,ADL-S_4SDC1,ADL_N_PSS_1.1,ADL_N_5SGC1,ADL_N_4SDC1,ADL_N_3SDC1,ADL_N_2SDC1,ADL_N_2SDC2,ADL_N_2SDC3,TGL_H_MASTER,RPL-S_2SDC1,MTL_VS_0.8_TEST_SUITE_Additional,MTL_P_VS_0.8,MTL_M_VS_0.8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</si>
  <si>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CPU FAN rotate when core temperature exceeds Active trip point with DTS SMM enabled and DPTF Enabled in BIOS after Sx (S4/S5)</t>
  </si>
  <si>
    <t>CSS-IVE-118604</t>
  </si>
  <si>
    <t>TGL_BIOS_PO_P3,CML_EC_FV,ADL-S_TGP-H_PO_Phase3,EC-FV2,RKL-S X2_(CML-S+CMP-H)_S102,RKL-S X2_(CML-S+CMP-H)_S62,MTL_PSS_1.0,ADL-M_21H2,UTR_SYNC,ADL-S_ 5SGC_1DPC,ADL-S_4SDC1,ADL_N_MASTER,ADL_N_5SGC1,ADL_N_4SDC1,ADL_N_3SDC1,ADL_N_2SDC1,ADL_N_2SDC3,RPL_S_MASTER,RPL_S_Backwardcomp,TGL_H_MASTER,RPL-S_5SGC1,RPL-S_4SDC1,RPL-S_4SDC2,RPL-S_4SDC2,RPL-S_2SDC1,RPL-S_2SDC2,RPL-S_2SDC10,ADL-P_5SGC1,ADL-P_5SGC2,ADL-M_5SGC1,RPL-Px_5SGC1,RPL-Px_3SDC1,ADL_N_REV0,ADL-N_REV1,ADL_SBGA_5GC,MTL_PSS_1.0_BLOCK,RPL-S_3SDC1,CML_EC_BAT,ADL-S_TGP-H_PO_Phase2,ADL-S_Delta1,RPL-S_2SDC9,EC-NA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</si>
  <si>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Power Limit 3 Lock status via PL3_CONTROL MSR based on Value set in BIOS setup option</t>
  </si>
  <si>
    <t>CSS-IVE-50811</t>
  </si>
  <si>
    <t>NeedTochangeMSRvaluesduringPOSTSilicon,HEDT-KBL-UDL-FV,CNL_Z0_InProd,ICL_PSS_BAT_NEW,InProdATMS1.0_03March2018,PSE 1.0,OBC-CNL-CPU-PMC-PM-PowerLimit,OBC-ICL-CPU-PMC-PM-PowerLimit,OBC-TGL-CPU-PMC-PM-PowerLimit,OBC-CFL-CPU-PMC-PM-PowerLimit,ICL_ATMS1.0_Automation,KBLR_ATMS1.0_Automated_TCs,ADL-S_TGP-H_PO_Phase2,RKL_CMLS_CPU_TCS,RKL-S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</si>
  <si>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System shutdown when core temperature exceeds Critical trip point with DTS SMM enabled and DPTF Enabled in BIOS</t>
  </si>
  <si>
    <t>CSS-IVE-118605</t>
  </si>
  <si>
    <t>TGL_BIOS_PO_P3,CML_EC_BAT,ADL-S_TGP-H_PO_Phase3,EC-FV2,ADL-S_Delta1,RKL-S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</si>
  <si>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DPTF driver cannot be installed when DPTF option is disabled in Bios setup</t>
  </si>
  <si>
    <t>power_and_perf.monitor</t>
  </si>
  <si>
    <t>CSS-IVE-50812</t>
  </si>
  <si>
    <t>InProdATMS1.0_03March2018,LKF_PO_Phase2,PSE 1.0,OBC-CNL-PTF-DPTF-PTM,OBC-CFL-PTF-DPTF-PTM,OBC-LKF-PTF-DPTF-PTM,OBC-ICL-PTF-DPTF-TM,OBC-TGL-PTF-DPTF-TM,GLK_ATMS1.0_Automated_TCs,KBLR_ATMS1.0_Automated_TCs,ADL-S_TGP-H_PO_Phase2,ADL-S_Delta1,RKL-S X2_(CML-S+CMP-H)_S102,RKL-S X2_(CML-S+CMP-H)_S62,UTR_SYNC,ADL_N_MASTER,ADL-S_ 5SGC_1DPC,ADL-S_4SDC1,ADL_N_REV0,ADL_N_5SGC1,ADL_N_4SDC1,ADL_N_3SDC1,ADL_N_2SDC1,ADL_N_2SDC2,ADL_N_2SDC3,RPL_S_MASTER,RPL_S_Backwardcomp,TGL_H_MASTER,RPL-S_5SGC1,RPL-S_4SDC1,RPL-S_4SDC2,RPL-S_4SDC2,RPL-S_2SDC1,RPL-S_2SDC2,RPL-S_2SDC12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</si>
  <si>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Verify System shutdown when core temperature exceeds Critical trip point with DTS SMM enabled and DPTF Enabled in BIOS after Sx (S4/S5)</t>
  </si>
  <si>
    <t>CSS-IVE-118606</t>
  </si>
  <si>
    <t>TGL_BIOS_PO_P3,CML_EC_FV,EC-FV2,RKL-S X2_(CML-S+CMP-H)_S102,RKL-S X2_(CML-S+CMP-H)_S62,ADL-M_21H2,UTR_SYNC,ADL-S_ 5SGC_1DPC,ADL-S_4SDC1,ADL_N_MASTER,ADL_N_5SGC1,ADL_N_4SDC1,ADL_N_3SDC1,ADL_N_2SDC1,ADL_N_2SDC2,ADL_N_2SDC3,RPL_S_MASTER,RPL_S_Backwardcomp,TGL_H_MASTER,RPL-S_5SGC1,RPL-S_4SDC1,RPL-S_4SDC2,RPL-S_4SDC2,RPL-S_2SDC1,RPL-S_2SDC2,RPL-S_2SDC13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</si>
  <si>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"Intel(R) Speed Shift Technology" reflection via IA32_PM_ENABLE MSR</t>
  </si>
  <si>
    <t>CSS-IVE-50815</t>
  </si>
  <si>
    <t>NeedTochangeMSRvaluesduringPOSTSilicon,CFL-PRDtoTC-Mapping,ICL-ArchReview-PostSi,CNL_Automation_Production,CFL_Automation_Production,InProdATMS1.0_03March2018,LKF_PO_Phase3,LKF_PO_New_P3,PSE 1.0,OBC-CNL-CPU-PMC-PM-HWP,OBC-CFL-CPU-PMC-PM-HWP,OBC-LKF-CPU-PMC-PM-HWP,OBC-ICL-CPU-PMC-PM-HWP,OBC-TGL-CPU-PMC-PM-HWP,KBLR_ATMS1.0_Automated_TCs,MCU_UTR,MCU_NO_HARM,ADL-S_TGP-H_PO_Phase3,RKL_CMLS_CPU_TCS,RKL-S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</si>
  <si>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Platform supports " Intel(R) Speed Shift Technology" via MISC_PWR_MGMT MSR</t>
  </si>
  <si>
    <t>CSS-IVE-50816</t>
  </si>
  <si>
    <t>NeedTochangeMSRvaluesduringPOSTSilicon,CNL_Z0_InProd,CFL-PRDtoTC-Mapping,ICL-ArchReview-PostSi,CNL_Automation_Production,CFL_Automation_Production,InProdATMS1.0_03March2018,Sandbox_demo_2,PSE 1.0,OBC-CNL-CPU-PMC-PM-HWP,OBC-CFL-CPU-PMC-PM-HWP,OBC-LKF-CPU-PMC-PM-HWP,OBC-ICL-CPU-PMC-PM-HWP,OBC-TGL-CPU-PMC-PM-HWP,KBLR_ATMS1.0_Automated_TCs,RKL_CMLS_CPU_TCS,ADL-S_Delta2,RKL-S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</si>
  <si>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number of P states and ratio that can be set as part of Custom P - State table</t>
  </si>
  <si>
    <t>CSS-IVE-50832</t>
  </si>
  <si>
    <t>NeedTochangeMSRvaluesduringPOSTSilicon,InProdATMS1.0_03March2018,PSE 1.0,OBC-CNL-CPU-PMC-PM-Pstate,OBC-TGL-CPU-PMC-PM-Pstate,KBLR_ATMS1.0_Automated_TCs,ADL-S_TGP-H_PO_Phase3,RKL_CMLS_CPU_TCS,ADL-S_Delta2,RKL-S X2_(CML-S+CMP-H)_S62,RKL-S X2_(CML-S+CMP-H)_S102,UTR_SYNC,RPL_S_BackwardComp,RPL_S_MASTER,RPL-P_5SGC1,RPL-P_5SGC2,RPL-P_2SDC3,ADL-S_ 5SGC_1DPC,ADL-S_4SDC1,TGL_H_MASTER,RPL-S_4SDC1MTL_TRP_1,ADL-P_5SGC1,ADL-P_5SGC2,ADL-M_5SGC1,MTL_HSLE_Sanity_SOC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</si>
  <si>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Validate "Power Limit 2" BIOS options</t>
  </si>
  <si>
    <t>CSS-IVE-64117</t>
  </si>
  <si>
    <t>ICL-ArchReview-PostSi,TGL_PSS1.0C,InProdATMS1.0_03March2018,PSE 1.0,OBC-CNL-CPU-PMC-PM-PowerLimit,OBC-ICL-CPU-PMC-PM-PowerLimit,OBC-TGL-CPU-PMC-PM-PowerLimit,OBC-LKF-CPU-PMC-PM-PowerLimit,WCOS_BIOS_EFI_ONLY_TCS,RKL_CMLS_CPU_TCS,ADL-S_Delta1,ADL-S_Delta2,RKL-S X2_(CML-S+CMP-H)_S62,RKL-S X2_(CML-S+CMP-H)_S102,RPL_S_PSS_BASE,UTR_SYNC,RPL_S_BackwardComp,RPL_S_MASTER,RPL-P_5SGC1,RPL-P_5SGC2,RPL-P_2SDC3,ADL-S_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RPL_P_PSS_BIOS,ADL_P_M_Common_List1,RPL-Px_5SGC1,MTL-M_5SGC1,MTL-M_4SDC1,MTL-M_4SDC2,MTL-M_3SDC3,MTL-M_2SDC4,MTL-M_2SDC5,MTL-M_2SDC6,ADL-S_Post-Si_In_Production,LNL_M_PSS0.5,MTL-P_5SGC1,MTL-P_4SDC1,MTL-P_4SDC2,MTL-P_3SDC3,MTL-P_3SDC4,MTL-P_2SDC5,MTL-P_2SDC6,RPL-P_5SGC1,RPL-P_4SDC1,RPL-P_3SDC2,RPL-P_2SDC3,RPL-P_2SDC4,RPL-P_2SDC5,RPL-P_2SDC6</t>
  </si>
  <si>
    <t>Validate Intel Speed Step functionality</t>
  </si>
  <si>
    <t>CSS-IVE-44268</t>
  </si>
  <si>
    <t>ICL-ArchReview-PostSi,InProdATMS1.0_03March2018,PSE 1.0,GLK_ATMS1.0_Automated_TCs,KBLR_ATMS1.0_Automated_TCs,ADL-S_TGP-H_PO_Phase3,ADL-S_Delta1,ADL-S_Delta2,UTR_SYNC,RPL_S_BackwardComp,RPL_S_MASTER,RPL-P_5SGC1,RPL-P_5SGC2,RPL-P_2SDC3,ADL-S_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RPL-S_2SDC8,</t>
  </si>
  <si>
    <t>Validate Processor Brand String under Bios Page and OS</t>
  </si>
  <si>
    <t>CSS-IVE-44278</t>
  </si>
  <si>
    <t>CNL_Z0_InProd,CNL_Automation_Production,CFL_Automation_Production,InProdATMS1.0_03March2018,PSE 1.0,OBC-CNL-CPU-InternalBus-FlexIO-BIOSsettings,OBC-CFL-CPU-InternalBus-FlexIO-BIOSsettings,OBC-LKF-CPU-InternalBus-FlexIO-BIOSsettings,OBC-ICL-CPU-Cores-System-BIOSsettings,RKL_PSS0.5,TGL_PSS_IN_PRODUCTION,ICL_ATMS1.0_Automation,GLK_ATMS1.0_Automated_TCs,KBLR_ATMS1.0_Automated_TCs,TGL_BIOS_PO_P3,ADL-S_TGP-H_PO_Phase1,WCOS_BIOS_EFI_ONLY_TCS,ADL_S_Dryrun_Done,RKL_S_TGPH_POE,RKL_CMLS_CPU_TC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TRY_RUN,TGL_H_MASTERMTL_TRP_1,MTL_PSS_0.8_NEW,ADL-P_5SGC1,ADL-P_5SGC2,ADL-M_5SGC1,ADL-M_3SDC2,ADL-M_2SDC1,ADL-M_2SDC2,MTL_SIMICS_IN_EXECUTION_TEST,RPL-Px_5SGC1,ADL_N_REV0,ADL-N_REV1,ADL_SBGA_5GC,ADL_SBGA_3DC1,ADL_SBGA_3DC2,ADL_SBGA_3DC3,ADL_SBGA_3DC4,ADL_SBGA_3DC,ADL-M_3SDC1,RPL_P_PSS_BIOS,ADL-S_Post-Si_In_Production,MTL-M/P_Pre-Si_In_Production,ADL-N_Post-Si_In_Production,RPL-S_Post-Si_In_Production</t>
  </si>
  <si>
    <t>Validate Processor Frequency Under Bios page and OS (Turbo Mode Enable)</t>
  </si>
  <si>
    <t>CSS-IVE-44281</t>
  </si>
  <si>
    <t>CNL_Automation_Production,CFL_Automation_Production,InProdATMS1.0_03March2018,PSE 1.0,OBC-CNL-CPU-PMC-PM-Turbo,OBC-CFL-CPU-PMC-PM-Turbo,OBC-LKF-CPU-PMC-PM-Turbo,OBC-ICL-CPU-PMC-PM-Turbo,OBC-TGL-CPU-PMC-PM-Turbo,ICL_ATMS1.0_Automation,GLK_ATMS1.0_Automated_TCs,KBLR_ATMS1.0_Automated_TCs,ADL-S_TGP-H_PO_Phase1,WCOS_BIOS_EFI_ONLY_TCS,ADL_S_Dryrun_Done,RKL_S_TGPH_POE,RKL_CMLS_CPU_TCS,ADL-S_Delta2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S_ 5SGC1,RPL-S_2SDC7,RPL-S_3SDC1,RPL-S_4SDC1,RPL-S_4SDC2,RPL-S_4SDC2,RPL-S_2SDC1,RPL-S_2SDC2,RPL-S_2SDC3,RPL_S_MASTER,RPL_S_BackwardCompc,ADL-S_ 5SGC_1DPC,ADL-S_4SDC1,ADL-S_4SDC2,ADL-S_4SDC4,ADL_N_MASTER,ADL_N_PSS_0.8,ADL_N_5SGC1,ADL_N_4SDC1,ADL_N_3SDC1,ADL_N_2SDC1,ADL_N_2SDC2,ADL_N_2SDC3,TGL_H_MASTER,ADL-P_5SGC1,ADL-P_5SGC2,ADL-M_5SGC1,ADL-M_3SDC2,ADL-M_2SDC1,ADL-M_2SDC2,RPL-Px_5SGC1,,ADL_N_REV0,ADL-N_REV1,ADL_SBGA_5GC,ADL_SBGA_3DC1,ADL_SBGA_3DC2,ADL_SBGA_3DC3,ADL_SBGA_3DC4,ADL_SBGA_3DC,ADL-M_3SDC1,RPL_P_PSS_BIOS</t>
  </si>
  <si>
    <t>Verify package C-states support with system in AC mode</t>
  </si>
  <si>
    <t>CSS-IVE-44355</t>
  </si>
  <si>
    <t>LKF_TI_GATING,ICL-ArchReview-PostSi,UDL2.0_ATMS2.0,OBC-CNL-CPU-Punit-PM-CState,OBC-TGL-CPU-Punit-PM-CState,OBC-ICL-CPU-Punit-PM-CState,OBC-LKF-CPU-Punit-PM-CState,OBC-CFL-CPU-Punit-PM-CState,LKF_B0_Power_ON,RKL_POE,RKL_CML_S_TGPH_PO_P3,ADL-S_TGP-H_PO_Phase1,ADL_S_Dryrun_Done,ADL-S_ADP-S_DDR4_2DPC_PO_Phase3,RKL_CMLS_CPU_TCS,ADL-S_Delta2,ADL-P_ADP-LP_DDR4_PO Suite_Phase3,PO_Phase_3,ADL-P_ADP-LP_LP5_PO Suite_Phase3,ADL-P_ADP-LP_DDR5_PO Suite_Phase3,ADL-P_ADP-LP_LP4x_PO Suite_Phase3,RKL-S X2_(CML-S+CMP-H)_S62,RKL-S X2_(CML-S+CMP-H)_S102,PRT_FIX,MTL_PSS_0.8,LNL_M_PSS0.8,UTR_SYNC,RPL_S_BackwardComp,RPL_S_MASTER,RPL-P_5SGC1,RPL-P_5SGC2,RPL-P_2SDC3,ADL-S_ 5SGC_1DPC,ADL-S_4SDC1,ADL_N_MASTER,ADL_N_PSS_1.1,ADL_N_5SGC1,ADL_N_4SDC1,ADL_N_3SDC1,ADL_N_2SDC1,ADL_N_2SDC2,ADL_N_2SDC3,TGL_H_MASTER,RPL-S_4SDC1,ADL-P_5SGC1,ADL-P_5SGC2,MTL_S_PSS_0.5,LNL_M_PSS0.5,RPL_S_PO_P3,ADL-M_5SGC1,ADL_N_PO_Phase3,MTL_S_IFWI_PSS_0.5,MTL-S-SIMICS_DELTA_REQ_TEST,ADL_N_REV0,ADL-N_REV1,RPL_S_Delta_TCD,ADL_SBGA_5GC,ADL_SBGA_3DC1,ADL_SBGA_3DC2,ADL_SBGA_3DC3,ADL_SBGA_3DC4,RPL-SBGA_5SC,ADL_P_M_Common_List1,RPL-Px_5SGC1,RPL_Px_PO_P3,MTL-M_5SGC1,MTL-M_4SDC1,MTL-M_4SDC2,MTL-M_3SDC3,MTL-M_2SDC4,MTL-M_2SDC5,MTL-M_2SDC6,RPL_SBGA_PO_P3,MTL-P_3SDC3,MTL-P_2SDC5,MTL-P_2SDC6,MTL_A0_P1,RPL-P_5SGC1</t>
  </si>
  <si>
    <t>Verify "C-states" is enabled by default in BIOS</t>
  </si>
  <si>
    <t>CSS-IVE-44356</t>
  </si>
  <si>
    <t>LKF_TI_GATING,TGL_PSS1.0C,InProdATMS1.0_03March2018,LKF_PO_Phase3,LKF_PO_New_P3,PSE 1.0,OBC-CNL-CPU-Punit-PM-CState,OBC-TGL-CPU-Punit-PM-CState,OBC-ICL-CPU-Punit-PM-CState,OBC-LKF-CPU-Punit-PM-CState,OBC-CFL-CPU-Punit-PM-CState,GLK_ATMS1.0_Automated_TCs,KBLR_ATMS1.0_Automated_TCs,LKF_B0_Power_ON,ADL-S_TGP-H_PO_Phase1,WCOS_BIOS_EFI_ONLY_TCS,ADL_S_Dryrun_Done,RKL_CMLS_CPU_TCS,ADL-S_Delta2,RKL-S X2_(CML-S+CMP-H)_S62,RKL-S X2_(CML-S+CMP-H)_S102,UTR_SYNC,RPL_S_BackwardComp,RPL_S_MASTER,RPL-P_5SGC1,RPL-P_5SGC2,RPL-P_2SDC3,MTL_VS_0.8,ADL-S_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,MTL-P_5SGC1,MTL-P_4SDC1,MTL-P_4SDC2,MTL-P_3SDC3,MTL-P_3SDC4,MTL-P_2SDC5,MTL-P_2SDC6MTL-M_5SGC1,MTL-M_4SDC1,MTL-M_4SDC2,MTL-M_3SDC3,MTL-M_2SDC4,MTL-M_2SDC5,MTL-M_2SDC6,RPL-P_5SGC1,RPL-P_4SDC1,RPL-P_3SDC2,RPL-P_2SDC3,RPL-P_2SDC4,RPL-P_2SDC5,RPL-P_2SDC6</t>
  </si>
  <si>
    <t>Verify "Enhanced C_State" is enabled by default in BIOS</t>
  </si>
  <si>
    <t>CSS-IVE-44360</t>
  </si>
  <si>
    <t>CNL_Z0_InProd,ICL-ArchReview-PostSi,InProdATMS1.0_03March2018,PSE 1.0,OBC-CNL-CPU-Punit-PM-CState,OBC-TGL-CPU-Punit-PM-CState,OBC-ICL-CPU-Punit-PM-CState,GLK_ATMS1.0_Automated_TCs,KBLR_ATMS1.0_Automated_TCs,ADL-S_TGP-H_PO_Phase1,RKL_CMLS_CPU_TCS,ADL-S_Delta2,RKL-S X2_(CML-S+CMP-H)_S62,RKL-S X2_(CML-S+CMP-H)_S102,UTR_SYNC,RPL_S_BackwardComp,RPL_S_MASTER,RPL-P_5SGC1,RPL-P_5SGC2,RPL-P_2SDC3,ADL-S_ 5SGC_1DPC,ADL-S_4SDC1,TGL_H_MASTER,MTL_TRY_RUN,RPL-S_4SDC1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</t>
  </si>
  <si>
    <t>Verify user cant override Flex ratio when Flex ratio indication bit is cleared</t>
  </si>
  <si>
    <t>CSS-IVE-65803</t>
  </si>
  <si>
    <t>CFL-PRDtoTC-Mapping,UDL2.0_ATMS2.0,OBC-CNL-CPU-Punit-PM,OBC-CFL-CPU-Punit-PM,OBC-ICL-CPU-Punit-PM,OBC-TGL-CPU-Punit-PM,TGL_BIOS_PO_P3,RKL_CMLS_CPU_TCS,ADL-S_Delta2,RKL-S X2_(CML-S+CMP-H)_S62,RKL-S X2_(CML-S+CMP-H)_S102,UTR_SYNC,RPL_S_BackwardComp,RPL_S_MASTER,RPL-P_5SGC1,RPL-P_5SGC2,RPL-P_2SDC3,ADL-S_ 5SGC_1DPC,ADL-S_4SDC1,TGL_H_MASTER,RPL-S_4SDC2,ADL-P_5SGC1,ADL-P_5SGC2,ADL-M_5SG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</si>
  <si>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Set different memory size for processor trace from range between(4KB-128MB)</t>
  </si>
  <si>
    <t>CSS-IVE-65805</t>
  </si>
  <si>
    <t>ICL-ArchReview-PostSi,InProdATMS1.0_03March2018,PSE 1.0,TGL_VP_NA,OBC-CNL-CPU-NPK-Debug,OBC-ICL-CPU-NPK-Debug,OBC-TGL-CPU-NPK-Debug,RKL_CMLS_CPU_TCS,RKL-S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M_MASTER,MTL_P_MASTER,TGL_H_MASTER,TGL_H_5SGC1,TGL_H_4SDC1,TGL_H_4SDC2,TGL_H_4SDC,ADL-P_5SGC1,ADL-P_5SGC2,ADL-M_5SGC1,ADL-M_3SDC2,ADL-M_2SDC1,ADL-M_2SDC2,ADL_SBGA_5GC,ADL_SBGA_3DC1,ADL_SBGA_3DC2,ADL_SBGA_3DC3,ADL_SBGA_3DC4,ADL_SBGA_3DC,ADL-M_3SDC1,ADL-S_Post-Si_In_Production,LNL_M_PSS0.5</t>
  </si>
  <si>
    <t>Verify the Intel(R) Speed Shift Technology performance via IA32_HWP_REQUEST MSR</t>
  </si>
  <si>
    <t>CSS-IVE-50830</t>
  </si>
  <si>
    <t>ICL-ArchReview-PostSi,CNL_Automation_Production,InProdATMS1.0_03March2018,LKF_PO_Phase3,LKF_PO_New_P3,PSE 1.0,OBC-CNL-CPU-PMC-PM-HWP,OBC-LKF-CPU-PMC-PM-HWP,OBC-ICL-CPU-PMC-PM-HWP,OBC-TGL-CPU-PMC-PM-HWP,KBLR_ATMS1.0_Automated_TCs,TGL_BIOS_PO_P3,RKL_CMLS_CPU_TCS,ADL-S_Delta1,RKL-S X2_(CML-S+CMP-H)_S62,RKL-S X2_(CML-S+CMP-H)_S102,UTR_SYNC,RPL_S_BackwardComp,RPL_S_MASTER,RPL-P_5SGC1,RPL-P_5SGC2,RPL-P_2SDC3,ADL-S_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</si>
  <si>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BIOS control of Intel(R) Speed Shift Technology (HWP) via MISC_PWR_MGMT MSR</t>
  </si>
  <si>
    <t>CSS-IVE-65799</t>
  </si>
  <si>
    <t>CNL_Z0_InProd,CNL_Automation_Production,InProdATMS1.0_03March2018,PSE 1.0,OBC-CNL-CPU-PMC-PM-HWP,KBLR_ATMS1.0_Automated_TCs,WCOS_BIOS_EFI_ONLY_TCS,RKL_CMLS_CPU_TCS,ADL-S_Delta2,RKL-S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</si>
  <si>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C8 residency pre and post  hibernate state with USB 3.0 Mass Storage device connected to system</t>
  </si>
  <si>
    <t>CSS-IVE-65794</t>
  </si>
  <si>
    <t>ICL-ArchReview-PostSi,InProdATMS1.0_03March2018,PSE 1.0,OBC-CNL-CPU-Punit-PM-CState,OBC-TGL-CPU-Punit-PM-CState,OBC-ICL-CPU-Punit-PM-CState,OBC-LKF-CPU-Punit-PM-CState,RKL_CMLS_CPU_TCS,ADL-S_Delta2,RKL-S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</si>
  <si>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that BIOS has an option to configure C-State "Auto Demotion" and C-State "Un-demotion".</t>
  </si>
  <si>
    <t>CSS-IVE-50721</t>
  </si>
  <si>
    <t>NeedTochangeMSRvaluesduringPOSTSilicon,CNL_Z0_InProd,InProdATMS1.0_03March2018,PSE 1.0,OBC-CNL-CPU-Punit-PM-CState,OBC-TGL-CPU-Punit-PM-CState,KBLR_ATMS1.0_Automated_TCs,RKL_CMLS_CPU_TCS,ADL-S_Delta2,UTR_SYNC,RPL_S_BackwardComp,RPL_S_MASTER,RPL-P_5SGC1,RPL-P_5SGC2,RPL-P_2SDC3,ADL-S_ 5SGC_1DPC,ADL-S_4SDC1,TGL_H_MASTER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</si>
  <si>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Verify Intel(R) Speed Shift Technology Capabilities via IA32_HWP_CAPABILITIES MSR</t>
  </si>
  <si>
    <t>CSS-IVE-50718</t>
  </si>
  <si>
    <t>NeedTochangeMSRvaluesduringPOSTSilicon,CFL-PRDtoTC-Mapping,CFL_Automation_Production,InProdATMS1.0_03March2018,LKF_PO_Phase3,LKF_PO_New_P3,PSE 1.0,KBLR_ATMS1.0_Automated_TCs,RKL_CMLS_CPU_TCS,ADL-S_Delta2,RKL-S X2_(CML-S+CMP-H)_S62,RKL-S X2_(CML-S+CMP-H)_S102,UTR_SYNC,RPL_S_MASTER,RPL-P_5SGC1,RPL-P_5SGC2,RPL-P_2SDC3,MTL_S_MASTER,RPL_S_BackwardComp,RPL_S_MASTER,RPL-P_5SGC1,RPL-P_5SGC2,RPL-P_2SDC3,MTL_VS_0.8,ADL-S_ 5SGC_1DPC,ADL-S_4SDC1,TGL_H_MASTER,RPL-S_4SDC1,MTL_VS_0.8_TEST_SUITE_Additional,MTL_P_VS_0.8,MTL_M_VS_0.8,ADL-P_5SGC1,ADL-P_5SGC2,ADL-M_5SGC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</t>
  </si>
  <si>
    <t>Verify Platform supports "autonomous out of band OS Control" in case of HW P-states</t>
  </si>
  <si>
    <t>CSS-IVE-50833</t>
  </si>
  <si>
    <t>NeedTochangeMSRvaluesduringPOSTSilicon,CNL_Z0_InProd,CFL-PRDtoTC-Mapping,CNL_Automation_Production,ICL-ArchReview-PostSi,ICL_RFR,CFL_Automation_Production,InProdATMS1.0_03March2018,PSE 1.0,OBC-CNL-CPU-PMC-PM-HWP,OBC-CFL-CPU-PMC-PM-HWP,OBC-ICL-CPU-PMC-PM-HWP,KBLR_ATMS1.0_Automated_TCs,UTR_SYNC,RPL_S_BackwardComp,RPL_S_MASTER,RPL-P_5SGC1,RPL-P_5SGC2,RPL-P_2SDC3,ADL-S_ 5SGC_1DPC,ADL-S_4SDC1,RPL-S_4SDC1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</si>
  <si>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C1E should get disabled on disabling C-states</t>
  </si>
  <si>
    <t>CSS-IVE-50701</t>
  </si>
  <si>
    <t>NeedTochangeMSRvaluesduringPOSTSilicon,InProdATMS1.0_03March2018,PSE 1.0,OBC-CNL-CPU-Punit-PM-CState,OBC-TGL-CPU-Punit-PM-CState,OBC-LKF-CPU-Punit-PM-CState,KBLR_ATMS1.0_Automated_TCs,ADL_S_Dryrun_Done,RKL-S X2_(CML-S+CMP-H)_S62,RKL-S X2_(CML-S+CMP-H)_S102,UTR_SYNC,RPL_S_BackwardComp,RPL_S_MASTER,RPL-P_5SGC1,RPL-P_5SGC2,RPL-P_2SDC3,ADL-S_ 5SGC_1DPC,ADL-S_4SDC1,ADL_N_MASTER,ADL_N_PSS_1.1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</si>
  <si>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package C-state won"t be available on disabling C-states in Bios</t>
  </si>
  <si>
    <t>CSS-IVE-47419</t>
  </si>
  <si>
    <t>ICL-ArchReview-PostSi,InProdATMS1.0_03March2018,PSE 1.0,OBC-CNL-CPU-Punit-PM-CState,OBC-TGL-CPU-Punit-PM-CState,OBC-ICL-CPU-Punit-PM-CState,OBC-LKF-CPU-Punit-PM-CState,OBC-CFL-CPU-Punit-PM-CState,GLK_ATMS1.0_Automated_TCs,KBLR_ATMS1.0_Automated_TCs,LKF_B0_Power_ON,ADL-S_TGP-H_PO_Phase3,WCOS_BIOS_EFI_ONLY_TCS,ADL_S_Dryrun_Done,RKL_CMLS_CPU_TCS,RKL-S X2_(CML-S+CMP-H)_S62,RKL-S X2_(CML-S+CMP-H)_S102,PRT_FIX,UTR_SYNC,RPL_S_MASTER,RPL-P_5SGC1,RPL-P_5SGC2,RPL-P_2SDC3,MTL_S_MASTER,RPL_S_BackwardComp,RPL_S_MASTER,RPL-P_5SGC1,RPL-P_5SGC2,RPL-P_2SDC3,MTL_VS_0.8,ADL-S_ 5SGC_1DPC,ADL-S_4SDC1,ADL_N_MASTER,ADL_N_PSS_1.1,ADL_N_5SGC1,ADL_N_4SDC1,ADL_N_3SDC1,ADL_N_2SDC1,ADL_N_2SDC2,ADL_N_2SDC3,TGL_H_MASTER,RPL-S_4SDC1,ADL-P_5SGC1,ADL-P_5SGC2,ADL-M_5SGC1,MTL_VS_1.0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</si>
  <si>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the CPU reaches its rated turbo speed when all cores are active.</t>
  </si>
  <si>
    <t>CSS-IVE-50712</t>
  </si>
  <si>
    <t>ICL-ArchReview-PostSi,InProdATMS1.0_03March2018,PSE 1.0,OBC-CNL-CPU-PMC-PM-Turbo,OBC-ICL-CPU-PMC-PM-Turbo,KBLR_ATMS1.0_Automated_TCs,UTR_SYNC,RPL_S_BackwardComp,RPL_S_MASTER,RPL-P_5SGC1,RPL-P_5SGC2,RPL-P_2SDC3,ADL-S_ 5SGC_1DPC,ADL-S_4SDC1,ADL_N_MASTER,ADL_N_5SGC1,ADL_N_4SDC1,ADL_N_3SDC1,ADL_N_2SDC1,ADL_N_2SDC2,ADL_N_2SDC3,RPL-S_2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</si>
  <si>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Bios gives an option to change CPU Custom critical trip point below TjMax and to set TCC Activation offSet</t>
  </si>
  <si>
    <t>CSS-IVE-50696</t>
  </si>
  <si>
    <t>CFL-PRDtoTC-Mapping,UDL2.0_ATMS2.0,ADL-S_TGP-H_PO_Phase2,WCOS_BIOS_EFI_ONLY_TCS,RKL_CMLS_CPU_TCS,RKL-S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RPL-SBGA_4SC,RPL-SBGA_3SC,RPL-SBGA_2SC1,RPL-SBGA_2SC2,MTL-M_5SGC1,MTL-M_4SDC1,MTL-M_4SDC2,MTL-M_3SDC3,MTL-M_2SDC4,MTL-M_2SDC5,MTL-M_2SDC6,MTL-P_5SGC1,MTL-P_4SDC1,MTL-P_4SDC2,MTL-P_3SDC3,MTL-P_3SDC4,MTL-P_2SDC5,MTL-P_2SDC6</t>
  </si>
  <si>
    <t>Verify All DPTF participants are loaded in DPTF Monitor</t>
  </si>
  <si>
    <t>CSS-IVE-50814</t>
  </si>
  <si>
    <t>UDL2.0_ATMS2.0,LKF_PO_Phase3,LKF_PO_New_P3,OBC-CNL-PTF-DPTF-PTM,OBC-CFL-PTF-DPTF-PTM,OBC-LKF-PTF-DPTF-PTM,OBC-ICL-PTF-DPTF-TM,OBC-TGL-PTF-DPTF-TM,TGL_BIOS_PO_P3,LKF_B0_Power_ON,RKL_POE,RKL_CML_S_TGPH_PO_P3,RKL_S_CMPH_POE,RKL_S_TGPH_POE,ADL_P_ERB_BIOS_PO,ADL-S_Delta1,RKL-S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15,ADL-P_5SGC1,ADL-P_5SGC2,ADL-M_5SGC1,RPL-Px_5SGC1,RPL-Px_3SDC1,RPL_S_PO_P3,CVE-2021-0158,ADL_SBGA_5GC,RPL-S_3SDC1,RPL-P_5SGC1,RPL-P_5SGC2,RPL-P_4SDC1,RPL-P_3SDC2,RPL-P_2SDC3,RPL-P_3SDC3,RPL-P_2SDC4,RPL-P_PNP_GC,RPL-Px_4SDC1,RPL-Px_3SDC2,RPL_Px_PO_P3,ADL_N_PO_Phase3,MTL-M_5SGC1,MTL-M_4SDC1,MTL-M_4SDC2,MTL-M_3SDC3,MTL-M_2SDC4,MTL-M_2SDC5,MTL-M_2SDC6,RPL_SBGA_PO_P3,MTL_A0_P1,MTL-P_5SGC1,MTL-P_4SDC1,MTL-P_4SDC2,MTL-P_3SDC3,MTL-P_3SDC4,MTL-P_2SDC5,MTL-P_2SDC6,RPL-S_2SDC8,RPL-Px_4SP2</t>
  </si>
  <si>
    <t>Verify Tcc Activation offset should be set and  Critical Trip Point should be functional</t>
  </si>
  <si>
    <t>CSS-IVE-50828</t>
  </si>
  <si>
    <t>NeedTochangeMSRvaluesduringPOSTSilicon,CFL-PRDtoTC-Mapping,UDL2.0_ATMS2.0,RKL-S X2_(CML-S+CMP-H)_S62,RKL-S X2_(CML-S+CMP-H)_S102,UTR_SYNC,RPL_S_MASTER,RPL-P_5SGC1,RPL-P_5SGC2,RPL-P_2SDC3,MTL_S_MASTER,RPL_S_BackwardComp,RPL_S_MASTER,RPL-P_5SGC1,RPL-P_5SGC2,RPL-P_2SDC3,ADL-S_ 5SGC_1DPC,ADL-S_4SDC1,ADL_N_MASTER,ADL_N_5SGC1,ADL_N_4SDC1,ADL_N_3SDC1,ADL_N_2SDC1,ADL_N_2SDC2,ADL_N_2SDC3,TGL_H_MASTER,RPL-S_2SDC1,ADL-P_5SGC1,ADL-P_5SGC2,ADL-M_5SGC1,ADL_N_REV0,ADL-N_REV1,ADL_SBGA_5GC,ADL_SBGA_3DC1,ADL_SBGA_3DC2,ADL_SBGA_3DC3,ADL_SBGA_3DC4,RPL-SBGA_5SC,,RPL-SBGA_4SC,RPL-SBGA_3SC,RPL-SBGA_2SC1,RPL-SBGA_2SC2ADL_P_M_Common_List1,RPL-Px_5SGC1,MTL-M_5SGC1,MTL-M_4SDC1,MTL-M_4SDC2,MTL-M_3SDC3,MTL-M_2SDC4,MTL-M_2SDC5,MTL-M_2SDC6,MTL-P_5SGC1,MTL-P_4SDC1,MTL-P_4SDC2,MTL-P_3SDC3,MTL-P_3SDC4,MTL-P_2SDC5,MTL-P_2SDC6</t>
  </si>
  <si>
    <t>Verify TURBO_POWER_LIMIT via PACKAGE_RAPL_LIMIT MSR</t>
  </si>
  <si>
    <t>CSS-IVE-50708</t>
  </si>
  <si>
    <t>NeedTochangeMSRvaluesduringPOSTSilicon,CNL_Z0_InProd,CFL-PRDtoTC-Mapping,CFL_Automation_Production,InProdATMS1.0_03March2018,PSE 1.0,KBLR_ATMS1.0_Automated_TCs,RKL_CMLS_CPU_TCS,RKL-S X2_(CML-S+CMP-H)_S62,RKL-S X2_(CML-S+CMP-H)_S102,UTR_SYNC,MTL_S_MASTER,RPL_S_BackwardComp,RPL_S_MASTER,RPL-P_5SGC1,RPL-P_5SGC2,RPL-P_2SDC3,ADL-S_ 5SGC_1DPC,ADL-S_4SDC1,ADL_N_MASTER,ADL_N_5SGC1,ADL_N_4SDC1,ADL_N_3SDC1,ADL_N_2SDC1,ADL_N_2SDC2,ADL_N_2SDC3,TGL_H_MASTER,RPL-S_2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</si>
  <si>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core C6 residency with system in S0 state</t>
  </si>
  <si>
    <t>CSS-IVE-64415</t>
  </si>
  <si>
    <t>ICL-ArchReview-PostSi,InProdATMS1.0_03March2018,PSE 1.0,OBC-CNL-CPU-Punit-PM-CState,OBC-TGL-CPU-Punit-PM-CState,OBC-ICL-CPU-Punit-PM-CState,OBC-LKF-CPU-Punit-PM-CState,OBC-CFL-CPU-Punit-PM-CState,KBLR_ATMS1.0_Automated_TCs,ADL-S_TGP-H_PO_Phase2,ADL_S_Dryrun_Done,ADL-S_ADP-S_DDR4_2DPC_PO_Phase3,RKL_CMLS_CPU_TCS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_N_PO_Phase3,ADL-N_REV1,ADL_SBGA_5GC,ADL_SBGA_3DC1,ADL_SBGA_3DC2,ADL_SBGA_3DC3,ADL_SBGA_3DC4,RPL_S_PO_P3,ADL_P_M_Common_List1,RPL-Px_5SGC1,RPL_Px_PO_P3,MTL-M_5SGC1,MTL-M_4SDC1,MTL-M_4SDC2,MTL-M_3SDC3,MTL-M_2SDC4,MTL-M_2SDC5,MTL-M_2SDC6,RPL_SBGA_PO_P3,MTL-P_5SGC1,MTL-P_4SDC1,MTL-P_4SDC2,MTL-P_3SDC3,MTL-P_3SDC4,MTL-P_2SDC5,MTL-P_2SDC6</t>
  </si>
  <si>
    <t>Verify Intel(R) Speed Shift Technology Interrupt Notification status via MISC_PWR_MGMT MSR</t>
  </si>
  <si>
    <t>CSS-IVE-50717</t>
  </si>
  <si>
    <t>NeedTochangeMSRvaluesduringPOSTSilicon,CFL-PRDtoTC-Mapping,ICL-ArchReview-PostSi,CNL_Automation_Production,CFL_Automation_Production,InProdATMS1.0_03March2018,PSE 1.0,OBC-CNL-CPU-PMC-PM-HWP,OBC-CFL-CPU-PMC-PM-HWP,OBC-LKF-CPU-PMC-PM-HWP,OBC-ICL-CPU-PMC-PM-HWP,OBC-TGL-CPU-PMC-PM-HWP,KBLR_ATMS1.0_Automated_TCs,RKL_CMLS_CPU_TCS,ADL-S_Delta1,RKL-S X2_(CML-S+CMP-H)_S62,RKL-S X2_(CML-S+CMP-H)_S102,UTR_SYNC,RPL_S_BackwardComp,RPL_S_MASTER,RPL-P_5SGC1,RPL-P_5SGC2,RPL-P_2SDC3,MTL_VS_0.8,ADL-S_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</si>
  <si>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that Package PL2 value is 1.25 times higher than PL1 value</t>
  </si>
  <si>
    <t>CSS-IVE-70925</t>
  </si>
  <si>
    <t>CFL-PRDtoTC-Mapping,CNL_Automation_Production,CFL_Automation_Production,InProdATMS1.0_03March2018,PSE 1.0,OBC-CNL-CPU-PMC-PM-PowerLimit,OBC-ICL-CPU-PMC-PM-PowerLimit,OBC-TGL-CPU-PMC-PM-PowerLimit,OBC-CFL-CPU-PMC-PM-PowerLimit,CML_Delta_From_WHL,ICL_ATMS1.0_Automation,KBLR_ATMS1.0_Automated_TCs,TGL_BIOS_PO_P3,RKL_CMLS_CPU_TCS,ADL-S_Delta2,RKL-S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</si>
  <si>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Verify PL4 lock via VR_CURRENT_CONFIG MSR</t>
  </si>
  <si>
    <t>CSS-IVE-70932</t>
  </si>
  <si>
    <t>CFL-PRDtoTC-Mapping,CNL_Automation_Production,CFL_Automation_Production,InProdATMS1.0_03March2018,PSE 1.0,CML_Delta_From_WHL,RKL_CMLS_CPU_TCS,ADL-S_Delta2,RKL-S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ADL_P_M_Common_List1,RPL-S_5SGC1,RPL-S_4SDC1,RPL-S_4SDC2,RPL-S_3SDC1,RPL-S_2SDC1,RPL-S_2SDC2,RPL-S_2SDC3 ,RPL-S_2SDC7,RPL-Px_5SGC1,MTL-M_5SGC1,MTL-M_4SDC1,MTL-M_4SDC2,MTL-M_3SDC3,MTL-M_2SDC4,MTL-M_2SDC5,MTL-M_2SDC6,ADL-S_Post-Si_In_Production,LNL_M_PSS0.5,MTL-P_5SGC1,MTL-P_4SDC1,MTL-P_4SDC2,MTL-P_3SDC3,MTL-P_3SDC4,MTL-P_2SDC5,MTL-P_2SDC6,ADL-N_Post-Si_In_Production</t>
  </si>
  <si>
    <t>Verify TCC clamp via TEMPERATURE_TARGET MSR</t>
  </si>
  <si>
    <t>CSS-IVE-71017</t>
  </si>
  <si>
    <t>CNL_Z0_InProd,CFL-PRDtoTC-Mapping,ICL-ArchReview-PostSi,CFL_Automation_Production,InProdATMS1.0_03March2018,PSE 1.0,OBC-CNL-CPU-PMC-PM-PowerLimit,OBC-ICL-CPU-PMC-PM-PowerLimit,OBC-TGL-CPU-PMC-PM-PowerLimit,OBC-CFL-CPU-PMC-PM-PowerLimit,RKL_CMLS_CPU_TCS,ADL-S_Delta2,RKL-S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3SDC1,ADL-M_3SDC2,ADL-M_3SDC3,ADL-M_2SDC1,ADL_N_REV0,ADL-N_REV1,ADL_SBGA_5GC,ADL_SBGA_3DC1,ADL_SBGA_3DC2,ADL_SBGA_3DC3,ADL_SBGA_3DC4,RPL-SBGA_5SC,LNL_M_PSS1.0_BLOCK,RPL-Px_5SGC1,MTL-M_5SGC1,MTL-M_4SDC1,MTL-M_4SDC2,MTL-M_3SDC3,MTL-M_2SDC4,MTL-M_2SDC5,MTL-M_2SDC6,ADL-S_Post-Si_In_Production,MTL-M/P_Pre-Si_In_Production,MTL-P_5SGC1,MTL-P_4SDC1,MTL-P_4SDC2,MTL-P_3SDC3,MTL-P_3SDC4,MTL-P_2SDC5,MTL-P_2SDC6</t>
  </si>
  <si>
    <t>Verify "TCC offset time window" configuration in Bios</t>
  </si>
  <si>
    <t>CSS-IVE-71089</t>
  </si>
  <si>
    <t>CNL_Z0_InProd,CFL-PRDtoTC-Mapping,ICL-ArchReview-PostSi,CNL_Automation_Production,InProdATMS1.0_03March2018,PSE 1.0,KBLR_ATMS1.0_Automated_TCs,WCOS_BIOS_EFI_ONLY_TCS,RKL_CMLS_CPU_TCS,RKL-S X2_(CML-S+CMP-H)_S62,RKL-S X2_(CML-S+CMP-H)_S102,UTR_SYNC,MTL_S_MASTER,RPL_S_BackwardComp,RPL_S_MASTER,RPL-P_5SGC1,RPL-P_5SGC2,RPL-P_2SDC3,ADL-S_ 5SGC_1DPC,ADL-S_4SDC1,ADL_N_MASTER,ADL_N_REV0,ADL_N_5SGC1,ADL_N_4SDC1,ADL_N_3SDC1,ADL_N_2SDC1,ADL_N_2SDC2,ADL_N_2SDC3,TGL_H_MASTER,RPL-S_2SDC1MTL_TRP_1,ADL-P_5SGC1,ADL-P_5SGC2,ADL-M_5SGC1,ADL-N_REV1,ADL_SBGA_5GC,ADL_SBGA_3DC1,ADL_SBGA_3DC2,ADL_SBGA_3DC3,ADL_SBGA_3DC4,RPL-SBGA_5SC,RPL-Px_5SGC1,ADL-S_Post-Si_In_Production,MTL-M/P_Pre-Si_In_Production,MTL-P_5SGC1,MTL-P_4SDC1,MTL-P_4SDC2,MTL-P_3SDC3,MTL-P_3SDC4,MTL-P_2SDC5,MTL-P_2SDC6</t>
  </si>
  <si>
    <t>Verify Package Power Limit 1 Time window</t>
  </si>
  <si>
    <t>CSS-IVE-71141</t>
  </si>
  <si>
    <t>CFL-PRDtoTC-Mapping,CNL_Automation_Production,InProdATMS1.0_03March2018,PSE 1.0,OBC-CNL-CPU-PMC-PM-PowerLimit,OBC-ICL-CPU-PMC-PM-PowerLimit,OBC-TGL-CPU-PMC-PM-PowerLimit,OBC-LKF-CPU-PMC-PM-PowerLimit,OBC-CFL-CPU-PMC-PM-PowerLimit,KBLR_ATMS1.0_Automated_TCs,RKL_CMLS_CPU_TCS,RKL-S X2_(CML-S+CMP-H)_S62,RKL-S X2_(CML-S+CMP-H)_S102,UTR_SYNC,ADL_S_NA,RPL_S_BackwardComp,RPL_S_MASTER,RPL-P_5SGC1,RPL-P_5SGC2,RPL-P_2SDC3,ADL-S_ 5SGC_1DPC,ADL-S_4SDC1,TGL_H_MASTER,RPL-S_4SDC2,ADL-P_5SGC1,ADL-P_5SGC2,ADL-M_5SGC1,ADL-M_4SDC1,ADL_SBGA_5GC,ADL_SBGA_3DC1,ADL_SBGA_3DC2,ADL_SBGA_3DC3,ADL_SBGA_3DC4,RPL-SBGA_5SC,ADL_P_M_Common_List1,RPL-Px_5SGC1,MTL-M_5SGC1,MTL-M_4SDC1,MTL-M_4SDC2,MTL-M_3SDC3,MTL-M_2SDC4,MTL-M_2SDC5,MTL-M_2SDC6,RPL-SBGA_4SC,RPL-SBGA_3SC,RPL-SBGA_2SC1,RPL-SBGA_2SC2,LNL_M_PSS0.5,MTL-P_5SGC1,MTL-P_4SDC1,MTL-P_4SDC2,MTL-P_3SDC3,MTL-P_3SDC4,MTL-P_2SDC5,MTL-P_2SDC6</t>
  </si>
  <si>
    <t>Verify Package PL1 and PL2 enablement from CPU</t>
  </si>
  <si>
    <t>CSS-IVE-71150</t>
  </si>
  <si>
    <t>CNL_Z0_InProd,CFL-PRDtoTC-Mapping,ICL-ArchReview-PostSi,CNL_Automation_Production,InProdATMS1.0_03March2018,PSE 1.0,OBC-CNL-CPU-PMC-PM-PowerLimit,OBC-ICL-CPU-PMC-PM-PowerLimit,OBC-TGL-CPU-PMC-PM-PowerLimit,OBC-LKF-CPU-PMC-PM-PowerLimit,OBC-CFL-CPU-PMC-PM-PowerLimit,ICL_ATMS1.0_Automation,KBLR_ATMS1.0_Automated_TCs,TGL_BIOS_PO_P3,ADL-S_TGP-H_PO_Phase3,RKL_CMLS_CPU_TCS,RKL-S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RPL-SBGA_4SC,RPL-SBGA_3SC,RPL-SBGA_2SC1,RPL-SBGA_2SC2,MTL-P_5SGC1,MTL-P_4SDC1,MTL-P_4SDC2,MTL-P_3SDC3,MTL-P_3SDC4,MTL-P_2SDC5,MTL-P_2SDC6</t>
  </si>
  <si>
    <t>Verify CPU supports for PSYS feature</t>
  </si>
  <si>
    <t>CSS-IVE-71186</t>
  </si>
  <si>
    <t>CNL_Z0_InProd,CFL-PRDtoTC-Mapping,CNL_Automation_Production,InProdATMS1.0_03March2018,PSE 1.0,OBC-CNL-CPU-PMC-PM-PowerLimit,OBC-ICL-CPU-PMC-PM-PowerLimit,OBC-TGL-CPU-PMC-PM-PowerLimit,OBC-CFL-CPU-PMC-PM-PowerLimit,KBLR_ATMS1.0_Automated_TCs,ADL-S_TGP-H_PO_Phase3,RKL_CMLS_CPU_TCS,ADL-S_Delta1,RKL-S X2_(CML-S+CMP-H)_S62,RKL-S X2_(CML-S+CMP-H)_S102,RPL_S_PSS_BASE,UTR_SYNC,RPL_S_BackwardComp,RPL_S_MASTER,RPL-P_5SGC1,RPL-P_5SGC2,RPL-P_2SDC3,ADL-S_ 5SGC_1DPC,ADL-S_4SDC1,ADL_N_MASTER,ADL_N_5SGC1,ADL_N_4SDC1,ADL_N_3SDC1,ADL_N_2SDC1,ADL_N_2SDC2,ADL_N_2SDC3,TGL_H_MASTER,RPL-S_4SDC2MTL_TRP_1,ADL-P_5SGC1,ADL-P_5SGC2,ADL-M_5SGC1,ADL_N_REV0,ADL-N_REV1,ADL_SBGA_5GC,ADL_SBGA_3DC1,ADL_SBGA_3DC2,ADL_SBGA_3DC3,ADL_SBGA_3DC4,RPL-SBGA_5SC,RPL_P_PSS_BIOS,ADL_P_M_Common_List1,RPL-Px_5SGC1,MTL-M_5SGC1,MTL-M_4SDC1,MTL-M_4SDC2,MTL-M_3SDC3,MTL-M_2SDC4,MTL-M_2SDC5,MTL-M_2SDC6,ADL-S_Post-Si_In_Production,MTL-M/P_Pre-Si_In_Production,RPL-SBGA_4SC,RPL-SBGA_3SC,RPL-SBGA_2SC1,RPL-SBGA_2SC2,MTL-P_5SGC1,MTL-P_4SDC1,MTL-P_4SDC2,MTL-P_3SDC3,MTL-P_3SDC4,MTL-P_2SDC5,MTL-P_2SDC6,ADL-N_Post-Si_In_Production</t>
  </si>
  <si>
    <t>Verify Power Limit 3 via PL3_CONTROL MSR</t>
  </si>
  <si>
    <t>CSS-IVE-80989</t>
  </si>
  <si>
    <t>CFL-PRDtoTC-Mapping,UDL2.0_ATMS2.0,OBC-CNL-CPU-PMC-PM-PowerLimit,OBC-ICL-CPU-PMC-PM-PowerLimit,OBC-TGL-CPU-PMC-PM-PowerLimit,OBC-CFL-CPU-PMC-PM-PowerLimit,CML_Delta_From_WHL,RKL_CMLS_CPU_TCS,RKL-S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2MTL_TRP_1,ADL-P_5SGC1,ADL-P_5SGC2,ADL-M_5SGC1,ADL-M_4SDC1,ADL-M_3SDC1,ADL-M_3SDC2,ADL-M_3SDC3,ADL-M_2SDC1,ADL-N_REV1,ADL_SBGA_5GC,ADL_SBGA_3DC1,ADL_SBGA_3DC2,ADL_SBGA_3DC3,ADL_SBGA_3DC4,RPL-SBGA_5SC,ADL_P_M_Common_List1,RPL-Px_5SGC1,MTL-M_5SGC1,MTL-M_4SDC1,MTL-M_4SDC2,MTL-M_3SDC3,MTL-M_2SDC4,MTL-M_2SDC5,MTL-M_2SDC6,ADL-S_Post-Si_In_Production,LNL_M_PSS0.5,MTL-P_5SGC1,MTL-P_4SDC1,MTL-P_4SDC2,MTL-P_3SDC3,MTL-P_3SDC4,MTL-P_2SDC5,MTL-P_2SDC6</t>
  </si>
  <si>
    <t>Verify Bios has an option to change the PL3 Time window Value</t>
  </si>
  <si>
    <t>CSS-IVE-81018</t>
  </si>
  <si>
    <t>L5_milestone_only,ICL-ArchReview-PostSi,CNL_Automation_Production,InProdATMS1.0_03March2018,PSE 1.0,OBC-CNL-CPU-PMC-PM-PowerLimit,OBC-ICL-CPU-PMC-PM-PowerLimit,OBC-TGL-CPU-PMC-PM-PowerLimit,CML_Delta_From_WHL,KBLR_ATMS1.0_Automated_TCs,RKL_CMLS_CPU_TCS,RKL-S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MTL_TRP_1,ADL-P_5SGC1,ADL-P_5SGC2,ADL-M_5SGC1,ADL-M_4SDC1,ADL-M_3SDC1,ADL-M_3SDC2,ADL-M_3SDC3,ADL-M_2SDC1,ADL_N_REV0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</si>
  <si>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default bios option for "Package C State Limit"</t>
  </si>
  <si>
    <t>CSS-IVE-80329</t>
  </si>
  <si>
    <t>ICL-ArchReview-PostSi,CNL_Automation_Production,CFL_Automation_Production,InProdATMS1.0_03March2018,LKF_PO_Phase3,LKF_PO_New_P3,PSE 1.0,KBLR_ATMS1.0_Automated_TCs,ADL_S_Dryrun_Done,RKL_POE,ADL-S_TGP-H_PO_Phase1,WCOS_BIOS_EFI_ONLY_TCS,RKL_S_CMPH_POE,RKL_S_TGPH_POE,RKL_CMLS_CPU_TCS,ADL_P_ERB_BIOS_PO,ADL-S_Delta2,RKL-S X2_(CML-S+CMP-H)_S62,RKL-S X2_(CML-S+CMP-H)_S102,RPL_S_PSS_BASE,UTR_SYNC,ADL_N_MASTER,RPL_S_BackwardComp,RPL_S_MASTER,RPL-P_5SGC1,RPL-P_5SGC2,RPL-P_2SDC3,MTL_VS_0.8,ADL-S_ 5SGC_1DPC,ADL-S_4SDC1,ADL_N_PSS_1.1,ADL_N_5SGC1,ADL_N_4SDC1,ADL_N_3SDC1,ADL_N_2SDC1,ADL_N_2SDC2,ADL_N_2SDC3,TGL_H_MASTER,MTL_VS_0.8_TEST_SUITE,MTL_TRY_RUN,RPL-S_4SDC1,MTL_P_VS_0.8,MTL_M_VS_0.8,MTL_S_MASTERMTL_TRP_1,MTL_PSS_0.8,LNL_M_PSS0.8_NEW,LNL_M_PSS0.8,ADL-P_5SGC1,ADL-P_5SGC2,ADL-M_5SGC1,MTL_SIMICS_IN_EXECUTION_TEST,ADL_N_REV0,MTL_VS_1.0,ADL-N_REV1,ADL_SBGA_5GC,ADL_SBGA_3DC1,ADL_SBGA_3DC2,ADL_SBGA_3DC3,ADL_SBGA_3DC4,RPL-SBGA_5SC,RPL-SBGA_4SC,RPL-SBGA_3SC,,RPL-Px_5SGC1,MTL-M_5SGC1,MTL-M_4SDC1,MTL-M_4SDC2,MTL-M_3SDC3,MTL-M_2SDC4,MTL-M_2SDC5,MTL-M_2SDC6,ADL-S_Post-Si_In_Production,MTL-M/P_Pre-Si_In_Production,MTL-P_5SGC1,MTL-P_4SDC1,MTL-P_4SDC2,MTL-P_3SDC3,MTL-P_3SDC4,MTL-P_2SDC5,MTL-P_2SDC6,ADL-N_Post-Si_In_Production</t>
  </si>
  <si>
    <t>Verify user should be able to read the maximum temperature that the processor can function in OS</t>
  </si>
  <si>
    <t>CSS-IVE-75360</t>
  </si>
  <si>
    <t>ICL-ArchReview-PostSi,CNL_Automation_Production,CFL_Automation_Production,InProdATMS1.0_03March2018,PSE 1.0,OBC-CNL-CPU-PMC-PM-PowerLimit,OBC-ICL-CPU-PMC-PM-PowerLimit,OBC-TGL-CPU-PMC-PM-PowerLimit,OBC-LKF-CPU-PMC-PM-PowerLimit,OBC-CFL-CPU-PMC-PM-PowerLimit,KBLR_ATMS1.0_Automated_TCs,TGL_BIOS_PO_P3,ADL-S_TGP-H_PO_Phase1,RKL_CMLS_CPU_TCS,RKL-S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</si>
  <si>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if Bios detects two previous processor steppings</t>
  </si>
  <si>
    <t>CSS-IVE-80050</t>
  </si>
  <si>
    <t>ICL-ArchReview-PostSi,UDL2.0_ATMS2.0,OBC-CNL-CPU-InternalBus-FlexIO-BIOSsettings,OBC-CFL-CPU-InternalBus-FlexIO-BIOSsettings,OBC-ICL-CPU-Cores-System-BIOSsettings,RKL-S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5SGC_1DPC,ADL-S_4SDC1,ADL-S_4SDC2,ADL-S_4SDC4,ADL-M_5SGC1,ADL-M_3SDC2,ADL-M_2SDC1,ADL-M_2SDC2,ADL_SBGA_5GC,ADL_SBGA_3DC1,ADL_SBGA_3DC2,ADL_SBGA_3DC3,ADL_SBGA_3DC4,ADL_SBGA_3DC,ADL-M_3SDC1</t>
  </si>
  <si>
    <t>Verify platform information via PLATFORM_INFO MSR</t>
  </si>
  <si>
    <t>CSS-IVE-92959</t>
  </si>
  <si>
    <t>InProdATMS1.0_03March2018,PSE 1.0,OBC-ICL-PTF-PMC-PM,OBC-TGL-PTF-PMC-PM,KBLR_ATMS1.0_Automated_TCs,ADL-S_TGP-H_PO_Phase1,RKL_CMLS_CPU_TCS,RKL-S X2_(CML-S+CMP-H)_S62,RKL-S X2_(CML-S+CMP-H)_S102,RPL_S_PSS_BASE,UTR_SYNC,RPL_S_BackwardComp,RPL_S_MASTER,RPL-P_5SGC1,RPL-P_5SGC2,RPL-P_2SDC3,ADL-S_ 5SGC_1DPC,ADL-S_4SDC1,ADL_N_MASTER,ADL_N_PSS_0.5,ADL_N_5SGC1,ADL_N_4SDC1,ADL_N_3SDC1,ADL_N_2SDC1,ADL_N_2SDC2,ADL_N_2SDC3,TGL_H_MASTER,MTL_TRY_RUN,RPL-S_4SDC1MTL_TRP_1,MTL_PSS_0.8,LNL_M_PSS0.8_NEW,LNL_M_PSS0.8,ADL-P_5SGC1,ADL-P_5SGC2,ADL-M_5SGC1,MTL_SIMICS_IN_EXECUTION_TEST,ADL_N_REV0,ADL-N_REV1,ADL_SBGA_5GC,ADL_SBGA_3DC1,ADL_SBGA_3DC2,ADL_SBGA_3DC3,ADL_SBGA_3DC4,RPL-SBGA_5SC,ADL_P_M_Common_List1LNL_M_PSS0.5,RPL-Px_5SGC1,MTL-M_5SGC1,MTL-M_4SDC1,MTL-M_4SDC2,MTL-M_3SDC3,MTL-M_2SDC4,MTL-M_2SDC5,MTL-M_2SDC6,LNL_M_PSS0.8,MTL-P_5SGC1,MTL-P_4SDC1,MTL-P_4SDC2,MTL-P_3SDC3,MTL-P_3SDC4,MTL-P_2SDC5,MTL-P_2SDC6</t>
  </si>
  <si>
    <t>Polling Period for Power/Battery participant should be by default in interrupt mode</t>
  </si>
  <si>
    <t>power_management.battery</t>
  </si>
  <si>
    <t>CSS-IVE-98894</t>
  </si>
  <si>
    <t>CNL_Automation_Production,InProdATMS1.0_03March2018,PSE 1.0,OBC-CNL-PTF-DPTF-PTM,OBC-CFL-PTF-DPTF-PTM,OBC-LKF-PTF-DPTF-PTM,OBC-ICL-PTF-DPTF-TM,OBC-TGL-PTF-DPTF-TM,GLK_ATMS1.0_Automated_TCs,KBLR_ATMS1.0_Automated_TCs,UTR_SYNC,ADL_N_MASTER,ADL_N_REV0,ADL_N_5SGC1,ADL_N_4SD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ADL-S_Post-Si_In_Production,MTL-M_5SGC1,MTL-M_4SDC1,MTL-M_4SDC2,MTL-M_3SDC3,MTL-M_2SDC4,MTL-M_2SDC5,MTL-M_2SDC6,RPL-SBGA_5SC,LNL_M_PSS0.5 ,MTL-P_5SGC1,MTL-P_4SDC1,MTL-P_4SDC2,MTL-P_3SDC3,MTL-P_3SDC4,MTL-P_2SDC5,MTL-P_2SDC6,RPL-SBGA_4SC,RPL-Px_4SP2</t>
  </si>
  <si>
    <t>Thunderbolt devices should not be enumerated as Intel Dynamic Tuning (aka DPTF) participant devices</t>
  </si>
  <si>
    <t>CSS-IVE-99276</t>
  </si>
  <si>
    <t>PSE 1.0,OBC-CNL-PTF-DPTF-PTM,OBC-CFL-PTF-DPTF-PTM,OBC-ICL-PTF-DPTF-TM,OBC-TGL-PTF-DPTF-TM,CML-H_ADP-S_PO_Phase3,ADL-S_ADP-S_DDR4_2DPC_PO_Phase3,ADL-P_ADP-LP_DDR4_PO Suite_Phase3,PO_Phase_3,ADL-P_ADP-LP_LP5_PO Suite_Phase3,ADL-P_ADP-LP_DDR5_PO Suite_Phase3,ADL-P_ADP-LP_LP4x_PO Suite_Phase3,RKL-S X2_(CML-S+CMP-H)_S102,RKL-S X2_(CML-S+CMP-H)_S62,UTR_SYNC,ADL-S_ 5SGC_1DPC,ADL-S_4SDC1,TGL_H_MASTER,ADL-P_5SGC1,ADL-P_5SGC2,ADL-M_5SGC1,ADL_SBGA_5GC,ADL_P_M_Common_List1,ADL-S_Post-Si_In_Production</t>
  </si>
  <si>
    <t>LPM Policy should not be present under DPTF policies in BIOS</t>
  </si>
  <si>
    <t>CSS-IVE-99279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</si>
  <si>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19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</si>
  <si>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Cooling Mode Policy should not be present under DPTF policies in BIOS</t>
  </si>
  <si>
    <t>CSS-IVE-99280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</si>
  <si>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20,MTL_THERMAL_MANAGEMENT_NEW_FEATURE_TEST,MTL_SIMICS_IN_EXECUTION_TEST,ADL-P_5SGC1,ADL-P_5SGC2,ADL-M_5SGC1,MTL_PSS_0.8,RPL-Px_5SGC1,RPL-Px_3SDC1,ADL_N_REV0,ADL-N_REV1,ADL_SBGA_5GC,RPL-S_3SDC2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</si>
  <si>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Hardware Duty Cycling Policy should not be present under DPTF policies in BIOS</t>
  </si>
  <si>
    <t>CSS-IVE-99282</t>
  </si>
  <si>
    <t>UDL2.0_ATMS2.0,OBC-CNL-PTF-DPTF-PTM,OBC-CFL-PTF-DPTF-PTM,OBC-LKF-PTF-DPTF-PTM,OBC-ICL-PTF-DPTF-TM,OBC-TGL-PTF-DPTF-TM,ADL-S_Delta1,ADL-S_Delta2,RKL-S X2_(CML-S+CMP-H)_S102,RKL-S X2_(CML-S+CMP-H)_S62,UTR_SYNC,RPL_S_MASTER,RPL_S_BackwardComp,ADL-S_ 5SGC_1DPC,ADL-S_4SDC1,TGL_H_MASTER,RPL-S_5SGC1,RPL-S_4SDC1,RPL-S_4SDC2,RPL-S_4SDC2,RPL-S_2SDC1,RPL-S_2SDC2,RPL-S_2SDC21,MTL_THERMAL_MANAGEMENT_NEW_FEATURE_TEST,MTL_SIMICS_IN_EXECUTION_TEST,ADL-P_5SGC1,ADL-P_5SGC2,ADL-M_5SGC1,MTL_PSS_0.8,RPL-Px_5SGC1,RPL-Px_3SDC1,ADL_N_REV0,ADL-N_REV1,ADL_SBGA_5GC,RPL-S_3SDC1,RPL-P_5SGC1,RPL-P_5SGC2,RPL-P_4SDC1,RPL-P_3SDC2,RPL-P_2SDC3,RPL-P_3SDC3,RPL-P_2SDC4,RPL-P_PNP_GC,RPL-Px_4SDC1,RPL-Px_3SDC2,MTL_M_P_PV_POR,ADL-S_Post-Si_In_Production,MTL-M/P_Pre-Si_In_Production,MTL-M_5SGC1,MTL-M_4SDC1,MTL-M_4SDC2,MTL-M_3SDC3,MTL-M_2SDC4,MTL-M_2SDC5,MTL-M_2SDC6,MTL-S_Pre-Si_In_Production,MTL-P_5SGC1,MTL-P_4SDC1,MTL-P_4SDC2,MTL-P_3SDC3,MTL-P_3SDC4,MTL-P_2SDC5,MTL-P_2SDC6,ADL-N_Post-Si_In_Production,RPL-S_2SDC8,RPL-Px_4SP2</t>
  </si>
  <si>
    <t>Verify Timed MWait status via PKG_CST_CONFIG_CONTROL MSR</t>
  </si>
  <si>
    <t>CSS-IVE-99968</t>
  </si>
  <si>
    <t>ICL-ArchReview-PostSi,CNL_Automation_Production,CFL_Automation_Production,InProdATMS1.0_03March2018,PSE 1.0,OBC-CNL-CPU-Punit-PM-CState,ICL_ATMS1.0_Automation,KBLR_ATMS1.0_Automated_TCs,RKL_CMLS_CPU_TCS,RKL-S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RPL-SBGA_4SC,RPL-SBGA_3SC,,ADL_P_M_Common_List1,RPL-Px_5SGC1,MTL-M_5SGC1,MTL-M_4SDC1,MTL-M_4SDC2,MTL-M_3SDC3,MTL-M_2SDC4,MTL-M_2SDC5,MTL-M_2SDC6,ADL-S_Post-Si_In_Production,MTL-P_5SGC1,MTL-P_4SDC1,MTL-P_4SDC2,MTL-P_3SDC3,MTL-P_3SDC4,MTL-P_2SDC5,MTL-P_2SDC6,ADL-N_Post-Si_In_Production</t>
  </si>
  <si>
    <t>Verify Platform support "Timed MWait" Feature via PLATFORM_INFO MSR</t>
  </si>
  <si>
    <t>CSS-IVE-100039</t>
  </si>
  <si>
    <t>CNL_Automation_Production,TGL_PSS1.0C,InProdATMS1.0_03March2018,Sandbox_demo_1,PSE 1.0,ICL_ATMS1.0_Automation,KBLR_ATMS1.0_Automated_TCs,RKL_CMLS_CPU_TCS,RKL-S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</si>
  <si>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C-state (C10) residency when Active processor cores are disabled</t>
  </si>
  <si>
    <t>CSS-IVE-101308</t>
  </si>
  <si>
    <t>ICL-ArchReview-PostSi,UDL2.0_ATMS2.0,OBC-CNL-CPU-Punit-PM-CState,OBC-TGL-CPU-Punit-PM-CState,OBC-ICL-CPU-Punit-PM-CState,OBC-CFL-CPU-Punit-PM-CState,RKL_CMLS_CPU_TCS,RKL-S X2_(CML-S+CMP-H)_S62,RKL-S X2_(CML-S+CMP-H)_S102,PRT_FIX,UTR_SYNC,RPL_S_BackwardComp,RPL_S_MASTER,RPL-P_5SGC1,RPL-P_5SGC2,RPL-P_2SDC3,ADL-S_ 5SGC_1DPC,ADL-S_4SDC1,TGL_H_MASTER,RPL-S_4SDC1,ADL-P_5SGC1,ADL-P_5SGC2,ADL-M_5SGC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</si>
  <si>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P-state Cycling when Active processor cores are disabled</t>
  </si>
  <si>
    <t>CSS-IVE-101309</t>
  </si>
  <si>
    <t>ICL-ArchReview-PostSi,ICL_RFR,UDL2.0_ATMS2.0,OBC-CNL-CPU-PMC-PM-Pstate,ADL-S_Delta1,ADL-S_Delta2,PRT_FIX,UTR_SYNC,MTL_S_MASTER,RPL_S_BackwardComp,RPL_S_MASTER,RPL-P_5SGC1,RPL-P_5SGC2,RPL-P_2SDC3,MTL_VS_0.8,ADL-S_ 5SGC_1DPC,ADL-S_4SDC1,ADL_N_MASTER,ADL_N_PSS_1.1,ADL_N_5SGC1,ADL_N_4SDC1,ADL_N_3SDC1,ADL_N_2SDC1,ADL_N_2SDC2,ADL_N_2SDC3,RPL_S_PSS_DELTA,TGL_H_MASTER,RPL-S_4SDC1,ADL-P_5SGC1,ADL-P_5SGC2,ADL-M_5SGC1,MTL_S_PSS_0.5,LNL_M_PSS0.5,MTL-S-SIMICS_DELTA_REQ_TEST,MTL_S_PSS_1.0,MTL_S_IFWI_PSS_1.0,ADL_N_REV0,ADL-N_REV1,RPL_S_PO_P3,ADL_SBGA_5GC,ADL_SBGA_3DC1,ADL_SBGA_3DC2,ADL_SBGA_3DC3,ADL_SBGA_3DC4,RPL-SBGA_5SC,RPL_P_PSS_BIOS,ADL_P_M_Common_List1,RPL-Px_5SGC1,RPL_Px_PO_P3,MTL-M_5SGC1,MTL-M_4SDC1,MTL-M_4SDC2,MTL-M_3SDC3,MTL-M_2SDC4,MTL-M_2SDC5,MTL-M_2SDC6,RPL_SBGA_PO_P3,MTL-P_5SGC1,MTL-P_4SDC1,MTL-P_4SDC2,MTL-P_3SDC3,MTL-P_3SDC4,MTL-P_2SDC5,MTL-P_2SDC6</t>
  </si>
  <si>
    <t>Verify CPU C10 residency when system connected to Wi-Fi Network</t>
  </si>
  <si>
    <t>connectivity.wifi</t>
  </si>
  <si>
    <t>CSS-IVE-101394</t>
  </si>
  <si>
    <t>Networking and Connectivity</t>
  </si>
  <si>
    <t>EC-SX,EC-GPIO,UDL2.0_ATMS2.0,ICL_RVPC_NA,OBC-CNL-PTF-CNVd-Connectivity-WiFi,OBC-CFL-PTF-CNVd-Connectivity-WiFi,OBC-LKF-PTF-CNVd-Connectivity-WiFi,OBC-ICL-PTF-CNVd-Connectivity-WiFi,OBC-TGL-PTF-CNVd-Connectivity-WiFi,CML_Delta_From_WHL,AMLY22_delta_from_Y42,RKL_CMLS_CPU_TCS,IFWI_Payload_Platform,RKL-S X2_(CML-S+CMP-H)_S62,RKL-S X2_(CML-S+CMP-H)_S102,UTR_SYNC,RPL_S_MASTER,RPL_S_BackwardComp,ADL-S_ 5SGC_1DPC,ADL-S_4SDC1,ADL-S_4SDC3,ADL-S_4SDC4,ADL-S_3SDC5,ADL_N_MASTER,ADL_N_5SGC1,ADL_N_4SDC1,ADL_N_3SDC1,ADL_N_2SDC1,ADL_N_2SDC2,ADL_N_2SDC3,TGL_H_MASTER,TGL_H_5SGC1,TGL_H_4SDC1,RPL-S_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,ADL-P_4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</si>
  <si>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DPTF Processor participant does not get enumerated in device manager when it is disabled in BIOS</t>
  </si>
  <si>
    <t>CSS-IVE-102222</t>
  </si>
  <si>
    <t>InProdATMS1.0_03March2018,UDL2.0_ATMS2.0,OBC-CNL-PTF-DPTF-PTM,OBC-CFL-PTF-DPTF-PTM,OBC-LKF-PTF-DPTF-PTM,OBC-ICL-PTF-DPTF-TM,OBC-TGL-PTF-DPTF-TM,CML_Delta_From_WHL,ADL-S_Delta1,ADL-S_Delta2,RKL-S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23,MTL_THERMAL_MANAGEMENT_NEW_FEATURE_TEST,ADL-P_5SGC1,ADL-P_5SGC2,ADL-M_5SGC1,RPL-Px_5SGC1,RPL-Px_3SDC1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_2SDC8,RPL-Px_4SP2</t>
  </si>
  <si>
    <t>Validate PTYP (Participant Device Type) method is defined for Display and Fan participants</t>
  </si>
  <si>
    <t>CSS-IVE-102235</t>
  </si>
  <si>
    <t>InProdATMS1.0_03March2018,LKF_PO_Phase3,LKF_PO_New_P3,PSE 1.0,OBC-CNL-PTF-DPTF-PTM,OBC-CFL-PTF-DPTF-PTM,OBC-LKF-PTF-DPTF-PTM,OBC-ICL-PTF-DPTF-TM,OBC-TGL-PTF-DPTF-TM,RKL-S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24,MTL_THERMAL_MANAGEMENT_NEW_FEATURE_TEST,ADL-M_5SGC1,RPL-Px_5SGC1,RPL-Px_3SDC1,ADL_N_REV0,ADL-N_REV1,ADL_SBGA_5GC,MTL_SIMICS_IN_EXECUTION_TEST,RPL-S_3SDC2,RPL-P_5SGC1,RPL-P_5SGC2,RPL-P_4SDC1,RPL-P_3SDC2,RPL-P_2SDC3,ADL-P_5SGC1,ADL-P_5SGC2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</si>
  <si>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Bios an option to enable/disable "CPU 3-strike counter "in BIOS.</t>
  </si>
  <si>
    <t>CSS-IVE-105537</t>
  </si>
  <si>
    <t>ICL-ArchReview-PostSi,TGL_PSS1.0C,InProdATMS1.0_03March2018,PSE 1.0,KBLR_ATMS1.0_Automated_TCs,WCOS_BIOS_EFI_ONLY_TCS,RKL_CMLS_CPU_TCS,RKL-S X2_(CML-S+CMP-H)_S62,RKL-S X2_(CML-S+CMP-H)_S102,UTR_SYNC,MTL_S_MASTER,RPL_S_BackwardComp,RPL_S_MASTER,RPL-P_5SGC1,RPL-P_5SGC2,RPL-P_2SDC3,ADL-S_ 5SGC_1DPC,ADL-S_4SDC1,TGL_H_MASTER,MTL_TRY_RUN,RPL-S_4SDC2MTL_TRP_1,MTL_PSS_0.8,LNL_M_PSS0.8_NEW,LNL_M_PSS0.8,ADL-P_5SGC1,ADL-P_5SGC2,ADL-M_5SGC1,MTL_SIMICS_IN_EXECUTION_TEST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,RPL-P_5SGC1,RPL-P_4SDC1,RPL-P_3SDC2,RPL-P_2SDC3,RPL-P_2SDC4,RPL-P_2SDC5,RPL-P_2SDC6</t>
  </si>
  <si>
    <t>Validate Active trip points for DPTF CPU participant</t>
  </si>
  <si>
    <t>CSS-IVE-105595</t>
  </si>
  <si>
    <t>UDL2.0_ATMS2.0,OBC-CNL-PTF-DPTF-PTM,OBC-CFL-PTF-DPTF-PTM,OBC-ICL-PTF-DPTF-TM,OBC-TGL-PTF-DPTF-TM,ADL-S_Delta2,RKL-S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26,MTL_THERMAL_MANAGEMENT_NEW_FEATURE_TEST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MTL_M_P_PV_POR,RPL-SBGA_5SC,MTL-P_5SGC1,MTL-P_4SDC1,MTL-P_4SDC2,MTL-P_3SDC3,MTL-P_3SDC4,MTL-P_2SDC5,MTL-P_2SDC6,RPL-S_2SDC8,RPL-Px_4SP2</t>
  </si>
  <si>
    <t>Verify Platform supports SoC crash by checking ACPI BERT table</t>
  </si>
  <si>
    <t>CSS-IVE-100152</t>
  </si>
  <si>
    <t>ICL_PSS_BAT_NEW,LKF_TI_GATING,KBL_R_Y22_RS4,UDL2.0_ATMS2.0,LKF_PO_Phase1,OBC-CNL-CPU-NPK-Debug-Crash,OBC-CFL-CPU-NPK-Debug-Crash,OBC-ICL-CPU-NPK-Debug-Crash,OBC-TGL-CPU-NPK-Debug-Crash,OBC-LKF-CPU-NPK-Debug-Crash,TGL_BIOS_PO_P3,RKL_CML_S_TGPH_PO_P3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5SGC1,RPL-S_2SDC7,RPL-S_3SDC1,RPL-S_4SDC1,RPL-S_4SDC2,RPL-S_4SDC2,RPL-S_2SDC1,RPL-S_2SDC2,RPL-S_2SDC3,RPL_S_MASTER,RPL_S_BackwardCompc,MTL_VS_0.8,ADL-S_ 5SGC_1DPC,ADL-S_4SDC1,ADL-S_4SDC2,ADL-S_4SDC4,MTL_M__MASTER,MTL_S_MASTER,MTL_P_MASTER,ADL_N_REV0,ADL_N_5SGC1,ADL_N_4SDC1,ADL_N_3SDC1,ADL_N_2SDC1,ADL_N_2SDC2,ADL_N_2SDC3,TGL_H_MASTER,TGL_H_5SGC1,TGL_H_4SDC1,TGL_H_4SDC2,TGL_H_4SDC,MTL_VS_0.8_TEST_SUITE_Additional,MTL_P_VS_0.8,MTL_M_VS_0.8,MTL_TEMP,ADL-P_5SGC1,ADL-P_5SGC2,ADL-M_5SGC1,ADL-M_3SDC2,ADL-M_2SDC1,ADL-M_2SDC2,ADL_N_REV0,MTL_VS_1.0,ADL-N_REV1,ADL_SBGA_5GC,ADL_SBGA_3DC1,ADL_SBGA_3DC2,ADL_SBGA_3DC3,ADL_SBGA_3DC4,ADL_SBGA_3DC,ADL-M_3SDC1</t>
  </si>
  <si>
    <t>Validate ACPI methods required by DPTF to notify BIOS regarding the current DPTF status</t>
  </si>
  <si>
    <t>CSS-IVE-111656</t>
  </si>
  <si>
    <t>UDL2.0_ATMS2.0,OBC-CNL-PTF-DPTF-PTM,OBC-CFL-PTF-DPTF-PTM,OBC-LKF-PTF-DPTF-PTM,OBC-ICL-PTF-DPTF-TM,OBC-TGL-PTF-DPTF-TM,RKL-S X2_(CML-S+CMP-H)_S102,RKL-S X2_(CML-S+CMP-H)_S62,UTR_SYNC,RPL_S_MASTER,RPL_S_BackwardComp,ADL-S_ 5SGC_1DPC,ADL-S_4SDC1,TGL_H_MASTER,RPL-S_5SGC1,RPL-S_4SDC1,RPL-S_4SDC2,RPL-S_4SDC2,RPL-S_2SDC1,RPL-S_2SDC2,RPL-S_2SDC28,MTL_THERMAL_MANAGEMENT_NEW_FEATURE_TEST,ADL-P_5SGC1,ADL-P_5SGC2,ADL-M_5SGC1,RPL-Px_5SGC1,RPL-Px_3SDC1,ADL_N_REV0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</si>
  <si>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Validate DPTF support for PCH FIVR participant</t>
  </si>
  <si>
    <t>power_management.fivr</t>
  </si>
  <si>
    <t>CSS-IVE-100086</t>
  </si>
  <si>
    <t>ICL-ArchReview-PostSi,ICL_RFR,UDL2.0_ATMS2.0,OBC-ICL-PTF-DPTF-PTM,OBC-ICL-PTF-DPTF-TM,OBC-TGL-PTF-DPTF-TM,TGL_IFWI_PO_P3,ADL-S_TGP-H_PO_Phase3,LKF-ECLite-NA,ADL-M_21H2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</si>
  <si>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Validate methods required by Fan device participant are enumerated as part of ACPI DPTF table</t>
  </si>
  <si>
    <t>CSS-IVE-114278</t>
  </si>
  <si>
    <t>UDL2.0_ATMS2.0,OBC-CNL-PTF-DPTF-PTM,OBC-CFL-PTF-DPTF-PTM,OBC-ICL-PTF-DPTF-TM,OBC-TGL-PTF-DPTF-TM,RKL-S X2_(CML-S+CMP-H)_S102,RKL-S X2_(CML-S+CMP-H)_S62,ADL-M_21H2,UTR_SYNC,ADL_N_MASTER,RPL_S_MASTER,RPL_S_BackwardComp,ADL-S_ 5SGC_1DPC,ADL-S_4SDC1,ADL_N_5SGC1,ADL_N_4SDC1,ADL_N_3SDC1,ADL_N_2SDC1,ADL_N_2SDC3,TGL_H_MASTER,RPL-S_5SGC1,RPL-S_4SDC1,RPL-S_4SDC2,RPL-S_4SDC2,RPL-S_2SDC1,RPL-S_2SDC2,RPL-S_2SDC29,MTL_THERMAL_MANAGEMENT_NEW_FEATURE_TEST,ADL-P_5SGC1,ADL-P_5SGC2,ADL-M_5SGC1,ADL_N_REV0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</si>
  <si>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CPU interrupt storm routine(ISR) check</t>
  </si>
  <si>
    <t>CSS-IVE-115822</t>
  </si>
  <si>
    <t>UDL2.0_ATMS2.0,RKL_CMLS_CPU_TCS,ADL-S_Delta1,ADL-S_Delta2,RKL-S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</si>
  <si>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platform support "Energy Efficient Turbo" using MSR 1FC [19]</t>
  </si>
  <si>
    <t>CSS-IVE-117779</t>
  </si>
  <si>
    <t>ADL-S_Delta1,ADL-S_Delta2,ADL-M_21H2,UTR_SYNC,ADL_N_MASTER,MTL_S_MASTER,RPL_S_BackwardComp,RPL_S_MASTER,RPL-P_5SGC1,RPL-P_5SGC2,RPL-P_2SDC3,ADL-S_ 5SGC_1DPC,ADL-S_4SDC1,ADL_N_REV0,ADL_N_5SGC1,ADL_N_4SDC1,ADL_N_3SDC1,ADL_N_2SDC1,ADL_N_2SDC2,ADL_N_2SDC3,TGL_H_MASTER,RPL-S_2SDC1MTL_TRP_1,ADL-P_5SGC1,ADL-P_5SGC2,ADL-M_5SG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</si>
  <si>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PL4 values via VR_CURRENT_CONFIG MSR</t>
  </si>
  <si>
    <t>CSS-IVE-117833</t>
  </si>
  <si>
    <t>CML_Delta_From_WHL,RKL_CMLS_CPU_TCS,ADL-S_Delta1,ADL-S_Delta2,RKL-S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3SDC1,ADL-M_3SDC2,ADL-M_3SDC3,ADL-M_2SDC1,ADL-N_REV1,ADL_SBGA_5GC,ADL_SBGA_3DC1,ADL_SBGA_3DC2,ADL_SBGA_3DC3,ADL_SBGA_3DC4,RPL-SBGA_5SC,RPL-SBGA_4SC,RPL-SBGA_3SC,RPL-SBGA_2SC1,RPL-SBGA_2SC2,ADL_P_M_Common_List1,MTL_P_MASTER,RPL-S_5SGC1,RPL-S_4SDC1,RPL-S_4SDC2,RPL-S_3SDC1,RPL-S_2SDC1 ,RPL-S_2SDC2,RPL-S_2SDC3 ,RPL-S_2SDC7,RPL-Px_5SGC1,MTL-M_5SGC1,MTL-M_4SDC1,MTL-M_4SDC2,MTL-M_3SDC3,MTL-M_2SDC4,MTL-M_2SDC5,MTL-M_2SDC6,ADL-S_Post-Si_In_Production,MTL-P_5SGC1,MTL-P_4SDC1,MTL-P_4SDC2,MTL-P_3SDC3,MTL-P_3SDC4,MTL-P_2SDC5,MTL-P_2SDC6</t>
  </si>
  <si>
    <t>Verify PL3 can be configured irrespective of Intel SpeedStep(tm) status</t>
  </si>
  <si>
    <t>CSS-IVE-117907</t>
  </si>
  <si>
    <t>OBC-CFL-CPU-Punit-PM,OBC-ICL-CPU-Punit-PM,OBC-TGL-CPU-Punit-PM,CML_Delta_From_WHL,RKL_CMLS_CPU_TCS,ADL-S_Delta1,ADL-S_Delta2,RKL-S X2_(CML-S+CMP-H)_S62,RKL-S X2_(CML-S+CMP-H)_S102,UTR_SYNC,RPL_S_BackwardComp,RPL_S_MASTER,RPL-P_5SGC1,RPL-P_5SGC2,RPL-P_2SDC3,ADL-S_ 5SGC_1DPC,ADL-S_4SDC1,TGL_H_MASTER,RPL-S_4SDC2MTL_TRP_1,ADL-P_5SGC1,ADL-P_5SGC2,ADL-M_5SGC1,ADL-M_4SDC1,ADL-M_3SDC1,ADL-M_3SDC2,ADL-M_3SDC3,ADL-M_2SDC1,ADL-P_4SDC1,ADL-P_4SDC2,ADL-P_3SDC1,ADL-P_3SDC2,ADL-P_3SDC3,ADL-P_3SDC4,ADL-P_2SDC1,ADL-P_2SDC2,ADL-P_2SDC3,ADL-P_2SDC4,ADL-P_2SDC5,ADL-P_2SDC6_OC,ADL-P_3SDC5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</si>
  <si>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DPTF Power &amp; Processor participants in ACPI dump</t>
  </si>
  <si>
    <t>CSS-IVE-117076</t>
  </si>
  <si>
    <t>OBC-ICL-PTF-DPTF-TM,OBC-TGL-PTF-DPTF-TM,RKL-S X2_(CML-S+CMP-H)_S102,RKL-S X2_(CML-S+CMP-H)_S62,ADL-M_21H2,UTR_SYNC,ADL_N_MASTER,RPL_S_MASTER,RPL_S_BackwardComp,ADL-S_ 5SGC_1DPC,ADL-S_4SDC1,ADL_N_REV0,ADL_N_5SGC1,ADL_N_4SDC1,ADL_N_3SDC1,ADL_N_2SDC1,ADL_N_2SDC2,ADL_N_2SDC3,TGL_H_MASTER,RPL-S_5SGC1,RPL-S_4SDC1,RPL-S_4SDC2,RPL-S_4SDC2,RPL-S_2SDC1,RPL-S_2SDC2,RPL-S_2SDC30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</si>
  <si>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Bios gives an option to configure energy efficient P-states and energy efficient turbo</t>
  </si>
  <si>
    <t>CSS-IVE-114909</t>
  </si>
  <si>
    <t>TGL_BIOS_PO_P3,RKL_CMLS_CPU_TCS,RKL-S X2_(CML-S+CMP-H)_S62,RKL-S X2_(CML-S+CMP-H)_S102,UTR_SYNC,ADL_N_MASTER,RPL_S_BackwardComp,RPL_S_MASTER,RPL-P_5SGC1,RPL-P_5SGC2,RPL-P_2SDC3,MTL_S_MASTER,ADL-S_ 5SGC_1DPC,ADL-S_4SDC1,ADL_N_PSS_1.1,ADL_N_5SGC1,ADL_N_4SDC1,ADL_N_3SDC1,ADL_N_2SDC1,ADL_N_2SDC2,ADL_N_2SDC3,TGL_H_MASTER,RPL-S_4SDC1MTL_TRP_1,ADL-P_5SGC1,ADL-P_5SGC2,ADL-M_5SGC1,ADL_N_REV0,ADL-N_REV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</si>
  <si>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Bios displays all the fused frequencies of CPU cores ( P0, P1,P2.. Pn)</t>
  </si>
  <si>
    <t>CSS-IVE-115905</t>
  </si>
  <si>
    <t>RKL_CMLS_CPU_TCS,UTR_SYNC,RPL_S_BackwardComp,RPL_S_MASTER,RPL-P_5SGC1,RPL-P_5SGC2,RPL-P_2SDC3,MTL_S_MASTER,ADL_N_MASTER,ADL-S_ 5SGC_1DPC,ADL-S_4SDC1,ADL_N_5SGC1,ADL_N_4SDC1,ADL_N_3SDC1,ADL_N_2SDC1,ADL_N_2SDC2,ADL_N_2SDC3,TGL_H_MASTER,RPL-S_4SDC1,ADL-P_5SGC1,ADL-P_5SGC2,ADL-M_5SGC1,,,ADL_N_REV0,ADL-N_REV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</si>
  <si>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TDC values gets displayed as part of Setup and it is configured correctly based on form factor</t>
  </si>
  <si>
    <t>CSS-IVE-114911</t>
  </si>
  <si>
    <t>ADL-S_TGP-H_PO_Phase3,RKL-S X2_(CML-S+CMP-H)_S62,RKL-S X2_(CML-S+CMP-H)_S102,UTR_SYNC,ADL_N_MASTER,RPL_S_BackwardComp,RPL_S_MASTER,RPL-P_5SGC1,RPL-P_5SGC2,RPL-P_2SDC3,MTL_S_MASTER,ADL-S_ 5SGC_1DPC,ADL-S_4SDC1,ADL_N_5SGC1,ADL_N_4SDC1,ADL_N_3SDC1,ADL_N_2SDC1,ADL_N_2SDC2,ADL_N_2SDC3,TGL_H_MASTER,RPL-S_4SDC1,ADL-P_5SGC1,ADL-P_5SGC2,ADL-M_5SGC1,ADL_N_REV0,ADL-N_REV1,ADL_SBGA_5GC,RPL-SBGA_5SC,ADL_P_M_Common_List1,MTL-M_5SGC1,MTL-M_4SDC1,MTL-M_4SDC2,MTL-M_3SDC3,MTL-M_2SDC4,MTL-M_2SDC5,MTL-M_2SDC6,MTL_M_P_PV_POR,MTL-P_5SGC1,MTL-P_4SDC1,MTL-P_4SDC2,MTL-P_3SDC3,MTL-P_3SDC4,MTL-P_2SDC5,LNL_M_PSS0.8</t>
  </si>
  <si>
    <t>Verify Bios displays current IMON Slope/Offset default value being used by SKU</t>
  </si>
  <si>
    <t>CSS-IVE-118056</t>
  </si>
  <si>
    <t>ADL-S_Delta1,RKL-S X2_(CML-S+CMP-H)_S62,RKL-S X2_(CML-S+CMP-H)_S102,UTR_SYNC,ADL_N_MASTER,RPL_S_BackwardComp,RPL_S_MASTER,RPL-P_5SGC1,RPL-P_5SGC2,RPL-P_2SDC3,ADL-S_ 5SGC_1DPC,ADL-S_4SDC1,ADL_N_5SGC1,ADL_N_4SDC1,ADL_N_3SDC1,ADL_N_2SDC1,ADL_N_2SDC2,ADL_N_2SDC3,TGL_H_MASTER,RPL-S_4SDC1,ADL-P_5SGC1,ADL-P_5SGC2,ADL-M_5SGC1,ADL_N_REV0,ADL-N_REV1,ADL_SBGA_5GC,ADL_SBGA_3DC1,ADL_SBGA_3DC2,ADL_SBGA_3DC3,ADL_SBGA_3DC4,RPL-SBGA_5SC,ADL_P_M_Common_List1,MTL_M_P_PV_POR,MTL-M_4SDC1,MTL-M_4SDC2,MTL-M_3SDC3,MTL-M_2SDC4,MTL-M_2SDC5,MTL-M_2SDC6,MTL-P_5SGC1,MTL-P_4SDC1,MTL-P_4SDC2,MTL-P_3SDC3,MTL-P_3SDC4,MTL-P_2SDC5,MTL_M_P_PV_POR
MTL-M_5SGC1,LNL_M_PSS0.8</t>
  </si>
  <si>
    <t>Verify the platform PL1/PL2 value using TAT</t>
  </si>
  <si>
    <t>CSS-IVE-118233</t>
  </si>
  <si>
    <t>OBC-ICL-CPU-PMC-PM-PowerLimit,UTR_SYNC,RPL_S_BackwardComp,RPL_S_MASTER,RPL-P_5SGC1,RPL-P_5SGC2,RPL-P_2SDC3,ADL-S_ 5SGC_1DPC,ADL-S_4SDC1,RPL-S_4SDC2,ADL-P_5SGC1,ADL-P_5SGC2,ADL-M_5SGC1,ADL-M_4SDC1,ADL-M_3SDC1,ADL-M_3SDC2,ADL-M_3SDC3,ADL-M_2SDC1,ADL_SBGA_5GC,ADL_SBGA_3DC1,ADL_SBGA_3DC2,ADL_SBGA_3DC3,ADL_SBGA_3DC4,RPL-SBGA_5SC,RPL-SBGA_4SC,RPL-SBGA_3SC,RPL-SBGA_2SC1,RPL-SBGA_2SC2,ADL_P_M_Common_List1,RPL-Px_5SGC1,MTL-M_5SGC1,MTL-M_4SDC1,MTL-M_4SDC2,MTL-M_3SDC3,MTL-M_2SDC4,MTL-M_2SDC5,MTL-M_2SDC6,MTL-P_5SGC1,MTL-P_4SDC1,MTL-P_4SDC2,MTL-P_3SDC3,MTL-P_3SDC4,MTL-P_2SDC5,MTL-P_2SDC6</t>
  </si>
  <si>
    <t>Verify default fused values for PL1,PL2,PL3 and PL4</t>
  </si>
  <si>
    <t>CSS-IVE-118448</t>
  </si>
  <si>
    <t>TGL_BIOS_PO_P3,LKF_B0_Power_ON,ADL-S_TGP-H_PO_Phase3,RKL_CMLS_CPU_TCS,RKL-S X2_(CML-S+CMP-H)_S62,RKL-S X2_(CML-S+CMP-H)_S102,UTR_SYNC,ADL_N_MASTER,RPL_S_BackwardComp,RPL_S_MASTER,RPL-P_5SGC1,RPL-P_5SGC2,RPL-P_2SDC3,ADL-S_ 5SGC_1DPC,ADL-S_4SDC1,ADL_N_5SGC1,ADL_N_4SDC1,ADL_N_3SDC1,ADL_N_2SDC1,ADL_N_2SDC2,ADL_N_2SDC3,TGL_H_MASTER,ADL-P_5SGC1,ADL-P_5SGC2,ADL-M_5SGC1,ADL-M_4SDC1,ADL-M_3SDC1,ADL-M_3SDC2,ADL-M_3SDC3,ADL-M_2SDC1,ADL-P_4SDC1,ADL-P_4SDC2,ADL-P_3SDC1,ADL-P_3SDC2,ADL-P_3SDC3,ADL-P_3SDC4,ADL-P_2SDC1,ADL-P_2SDC2,ADL-P_2SDC3,ADL-P_2SDC4,ADL-P_2SDC5,ADL-P_2SDC6_OC,ADL-P_3SDC5,ADL_N_REV0,ADL-N_REV1,RPL_S_PO_P3,RPL_S_Delta_TCD,ADL_SBGA_5GC,ADL_SBGA_3DC1,ADL_SBGA_3DC2,ADL_SBGA_3DC3,ADL_SBGA_3DC4,RPL-SBGA_5SC,RPL-S_5SGC1,RPL-S_4SDC1,RPL-S_3SDC1 ,RPL-S_3SDC1,RPL-S_2SDC1,RPL-S_2SDC2 ,RPL-S_2SDC3,RPL-S_2SDC7,RPL-Px_5SGC1,RPL_Px_PO_P3,MTL-M_5SGC1,MTL-M_4SDC1,MTL-M_4SDC2,MTL-M_3SDC3,MTL-M_2SDC4,MTL-M_2SDC5,MTL-M_2SDC6,RPL_SBGA_PO_P3,MTL-P_5SGC1,MTL-P_4SDC1,MTL-P_4SDC2,MTL-P_3SDC3,MTL-P_3SDC4,MTL-P_2SDC5,MTL-P_2SDC6,RPL-P_5SGC1,RPL-P_4SDC1,RPL-P_3SDC2,RPL-P_2SDC3,RPL-P_2SDC4,RPL-P_2SDC5,RPL-P_2SDC6</t>
  </si>
  <si>
    <t>Validate DPTF support for Battery participant</t>
  </si>
  <si>
    <t>CSS-IVE-118598</t>
  </si>
  <si>
    <t>UTR_SYNC,ADL_N_MASTER,ADL_N_REV0,ADL_N_5SGC1,ADL_N_3SDC1,ADL_N_2SDC1,ADL_N_2SDC2,ADL_N_2SDC3,TGL_H_MASTER,MTL_THERMAL_MANAGEMENT_NEW_FEATURE_TEST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</si>
  <si>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Validate DPTF support for Charger participant</t>
  </si>
  <si>
    <t>CSS-IVE-118599</t>
  </si>
  <si>
    <t>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</si>
  <si>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Validate DPTF Battery participant functionality</t>
  </si>
  <si>
    <t>CSS-IVE-118609</t>
  </si>
  <si>
    <t>EC-FV2,UTR_SYNC,ADL_N_MASTER,ADL_N_REV0,ADL_N_5SGC1,ADL_N_3SDC1,ADL_N_2SDC1,ADL_N_2SDC2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Px_4SP2</t>
  </si>
  <si>
    <t>Verify DPTF IETM _OSC ACPI method handle dynamic policies properly</t>
  </si>
  <si>
    <t>CSS-IVE-118654</t>
  </si>
  <si>
    <t>RKL-S X2_(CML-S+CMP-H)_S102,RKL-S X2_(CML-S+CMP-H)_S62,UTR_SYNC,RPL_S_MASTER,RPL_S_BackwardComp,ADL-S_ 5SGC_1DPC,ADL-S_4SDC1,TGL_H_MASTER,RPL-S_5SGC1,RPL-S_4SDC1,RPL-S_4SDC2,RPL-S_4SDC2,RPL-S_2SDC1,RPL-S_2SDC2,RPL-S_2SDC31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</si>
  <si>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Verify IPCS method gets exposed as part of ACPI dump</t>
  </si>
  <si>
    <t>CSS-IVE-119294</t>
  </si>
  <si>
    <t>New,UTR_SYNC,RPL_S_BackwardComp,RPL_S_MASTER,RPL-P_5SGC1,RPL-P_5SGC2,RPL-P_2SDC3,ADL-S_ 5SGC_1DPC,ADL-S_4SDC1,ADL_N_MASTER,ADL_N_PSS_0.8,ADL_N_5SGC1,ADL_N_4SDC1,ADL_N_3SDC1,ADL_N_2SDC1,ADL_N_2SDC2,ADL_N_2SDC3,TGL_H_MASTER,RPL-S_4SDC1MTL_TRP_1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</si>
  <si>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Iccmax gets displayed as part of Setup and it is configured correctly based on form factor</t>
  </si>
  <si>
    <t>CSS-IVE-119488</t>
  </si>
  <si>
    <t>New,ADL-S_TGP-H_PO_Phase2,UTR_SYNC,ADL_N_MASTER,RPL_S_BackwardComp,RPL_S_MASTER,RPL-P_5SGC1,RPL-P_5SGC2,RPL-P_2SDC3,MTL_S_MASTER,ADL-S_ 5SGC_1DPC,ADL-S_4SDC1,ADL_N_REV0,ADL_N_5SGC1,ADL_N_4SDC1,ADL_N_3SDC1,ADL_N_2SDC1,ADL_N_2SDC2,ADL_N_2SDC3,TGL_H_MASTER,RPL-S_4SDC1,ADL_P_NA,ADL-P_5SGC1,ADL-P_5SGC2,ADL-M_5SGC1,ADL-N_REV1,ADL_SBGA_5GC,ADL_SBGA_3DC1,ADL_SBGA_3DC2,ADL_SBGA_3DC3,ADL_SBGA_3DC4,RPL-SBGA_5SC,ADL_P_M_Common_List1,MTL-M_5SGC1,MTL-M_4SDC1,MTL-M_4SDC2,MTL-M_3SDC3,MTL-M_2SDC4,MTL-M_2SDC5,MTL-M_2SDC6,MTL_M_P_PV_POR,MTL-P_5SGC1,MTL-P_4SDC1,MTL-P_4SDC2,MTL-P_3SDC3,MTL-P_3SDC4,MTL-P_2SDC5,MTL-P_2SDC6</t>
  </si>
  <si>
    <t>Verify system switches to Max performance mode (HFM) prior to Memory Initialization with Turbo mode in disabled state</t>
  </si>
  <si>
    <t>CSS-IVE-119501</t>
  </si>
  <si>
    <t>RKL_CMLS_CPU_TCS,RKL-S X2_(CML-S+CMP-H)_S62,RKL-S X2_(CML-S+CMP-H)_S102,UTR_SYNC,ADL_N_MASTER,ADL_N_5SGC1,ADL_N_4SDC1,ADL_N_3SDC1,ADL_N_2SDC1,ADL_N_2SDC2,ADL_N_2SDC3,TGL_H_MASTERMTL_TRP_1,ADL-P_5SGC1,ADL-P_5SGC2,ADL-M_5SGC1,ADL_N_REV0,ADL-N_REV1,MTL_HSLE_Sanity_SOC,ADL_P_M_Common_List1,MTL-M_5SGC1,MTL-M_4SDC1,MTL-M_4SDC2,MTL-M_3SDC3,MTL-M_2SDC4,MTL-M_2SDC5,MTL-M_2SDC6,MTL-P_5SGC1,MTL-P_4SDC1,MTL-P_4SDC2,MTL-P_3SDC3,MTL-P_3SDC4,MTL-P_2SDC5,MTL-P_2SDC6,MTL-P_5SGC1,MTL-P_4SDC1,MTL-P_4SDC2,MTL-P_3SDC3,MTL-P_3SDC4,MTL-P_2SDC5,MTL-P_2SDC6</t>
  </si>
  <si>
    <t>Verify VR voltage limit gets displayed as part of Setup and it is configured correctly based on form factor</t>
  </si>
  <si>
    <t>CSS-IVE-120144</t>
  </si>
  <si>
    <t>New,UTR_SYNC,ADL_N_MASTER,RPL_S_BackwardComp,RPL_S_MASTER,RPL-P_5SGC1,RPL-P_5SGC2,RPL-P_2SDC3,MTL_S_MASTER,ADL-S_ 5SGC_1DPC,ADL-S_4SDC1,ADL_N_5SGC1,ADL_N_4SDC1,ADL_N_3SDC1,ADL_N_2SDC1,ADL_N_2SDC2,ADL_N_2SDC3,RPL-S_4SDC1,ADL_P_NA,ADL-P_5SGC1,ADL-P_5SGC2,ADL-M_5SGC1,ADL_N_REV0,ADL-N_REV1,ADL_SBGA_5GC,ADL_SBGA_3DC1,ADL_SBGA_3DC2,ADL_SBGA_3DC3,ADL_SBGA_3DC4,RPL-SBGA_5SC,ADL_P_M_Common_List1,RPL-Px_5SGC1,MTL-M_5SGC1,MTL-M_4SDC1,MTL-M_4SDC2,MTL-M_3SDC3,MTL-M_2SDC4,MTL-M_2SDC5,MTL-M_2SDC6,MTL_M_P_PV_POR,MTL-P_5SGC1,MTL-P_4SDC1,MTL-P_4SDC2,MTL-P_3SDC3,MTL-P_3SDC4,MTL-P_2SDC5,MTL-P_2SDC6</t>
  </si>
  <si>
    <t>Verify Power Limit 1 and Power Limit 2 values gets displayed as part of Setup and it is configured correctly based on form factor</t>
  </si>
  <si>
    <t>CSS-IVE-120149</t>
  </si>
  <si>
    <t>RKL_CMLS_CPU_TCS,RKL-S X2_(CML-S+CMP-H)_S62,RKL-S X2_(CML-S+CMP-H)_S102,UTR_SYNC,ADL_N_MASTER,RPL_S_BackwardComp,RPL_S_MASTER,RPL-P_5SGC1,RPL-P_5SGC2,RPL-P_2SDC3,ADL-S_ 5SGC_1DPC,ADL-S_4SDC1,ADL_N_REV0,ADL_N_5SGC1,ADL_N_4SDC1,ADL_N_3SDC1,ADL_N_2SDC1,ADL_N_2SDC2,ADL_N_2SDC3,TGL_H_MASTER,ADL-P_5SGC1,ADL-P_5SGC2,ADL-M_5SGC1,ADL-M_4SDC1,ADL-M_3SDC1,ADL-M_3SDC2,ADL-M_3SDC3,ADL-M_2SDC1,ADL-N_REV1,ADL_SBGA_5GC,ADL_SBGA_3DC1,ADL_SBGA_3DC2,ADL_SBGA_3DC3,ADL_SBGA_3DC4,RPL-SBGA_5SC,RPL-SBGA_4SC,RPL-SBGA_3SC,RPL-SBGA_2SC1,RPL-SBGA_2SC2,RPL-S_5SGC1 ,RPL-S_4SDC1,RPL-S_3SDC1 ,RPL-S_3SDC1,RPL-S_2SDC1 ,RPL-S_2SDC2,RPL-S_2SDC3 ,RPL-S_2SDC7,RPL-Px_5SGC1,MTL-M_5SGC1,MTL-M_4SDC1,MTL-M_4SDC2,MTL-M_3SDC3,MTL-M_2SDC4,MTL-M_2SDC5,MTL-M_2SDC6,MTL-P_5SGC1,MTL-P_4SDC1,MTL-P_4SDC2,MTL-P_3SDC3,MTL-P_3SDC4,MTL-P_2SDC5,MTL-P_2SDC6</t>
  </si>
  <si>
    <t>Verify non POR options have been removed as part of Acoustic Noise Settings</t>
  </si>
  <si>
    <t>CSS-IVE-120302</t>
  </si>
  <si>
    <t>ADL-S_Delta1,RKL-S X2_(CML-S+CMP-H)_S62,RKL-S X2_(CML-S+CMP-H)_S102,UTR_SYNC,ADL_N_MASTER,MTL_S_MASTER,RPL_S_BackwardComp,RPL_S_MASTER,RPL-P_5SGC1,RPL-P_5SGC2,RPL-P_2SDC3,ADL-S_ 5SGC_1DPC,ADL-S_4SDC1,ADL_N_REV0,ADL_N_5SGC1,ADL_N_4SDC1,ADL_N_3SDC1,ADL_N_2SDC1,ADL_N_2SDC2,ADL_N_2SDC3,TGL_H_MASTER,RPL-S_4SDC1,ADL-P_5SGC1,ADL-P_5SGC2,ADL-M_5SGC1,ADL-N_REV1,ADL_SBGA_5GC,ADL_SBGA_3DC1,ADL_SBGA_3DC2,ADL_SBGA_3DC3,ADL_SBGA_3DC4,RPL-SBGA_5SC,ADL_P_M_Common_List1,RPL_Negative_Coverage,RPL-Px_5SGC1,MTL-M_5SGC1,MTL-M_4SDC1,MTL-M_4SDC2,MTL-M_3SDC3,MTL-M_2SDC4,MTL-M_2SDC5,MTL-M_2SDC6,MTL-P_5SGC1,MTL-P_4SDC1,MTL-P_4SDC2,MTL-P_3SDC3,MTL-P_3SDC4,MTL-P_2SDC5,MTL-P_2SDC6</t>
  </si>
  <si>
    <t>Verify power state settings are configured correctly</t>
  </si>
  <si>
    <t>CSS-IVE-120304</t>
  </si>
  <si>
    <t>New,UTR_SYNC,ADL_N_MASTER,RPL_S_BackwardComp,RPL_S_MASTER,RPL-P_5SGC1,RPL-P_5SGC2,RPL-P_2SDC3,MTL_S_MASTER,ADL-S_ 5SGC_1DPC,ADL-S_4SDC1,ADL_N_REV0,ADL_N_5SGC1,ADL_N_4SDC1,ADL_N_3SDC1,ADL_N_2SDC1,ADL_N_2SDC2,ADL_N_2SDC3,TGL_H_MASTER,RPL-S_4SDC1,ADL-P_5SGC1,ADL-P_5SGC2,ADL-M_5SGC1,ADL-N_REV1,ADL_SBGA_5GC,ADL_SBGA_3DC1,ADL_SBGA_3DC2,ADL_SBGA_3DC3,ADL_SBGA_3DC4,RPL-SBGA_5SC,RPL-SBGA_4SC,RPL-SBGA_3SC,RPL-SBGA_2SC1,RPL-SBGA_2SC2,RKL-S X2_(CML-S+CMP-H)_S102,RPL-Px_5SGC1,MTL-M_5SGC1,MTL-M_4SDC1,MTL-M_4SDC2,MTL-M_3SDC3,MTL-M_2SDC4,MTL-M_2SDC5,MTL-M_2SDC6,MTL-P_5SGC1,MTL-P_4SDC1,MTL-P_4SDC2,MTL-P_3SDC3,MTL-P_3SDC4,MTL-P_2SDC5,LNL_M_PSS0.8</t>
  </si>
  <si>
    <t>Verify SUT enters Pkg C10 when OS power policy with Lid Close settings set to DO Nothing (MS Config)</t>
  </si>
  <si>
    <t>CSS-IVE-130048</t>
  </si>
  <si>
    <t>MCU_NO_HARM,UTR_SYNC,ADL_N_MASTER,ADL_N_5SGC1,ADL_N_4SDC1,ADL_N_3SDC1,ADL_N_2SDC1,ADL_N_2SDC2,ADL_N_2SDC3,TGL_H_MASTER,ADL-P_5SGC1,ADL-P_5SGC2,ADL-M_5SGC1,ADL_N_REV0,ADL_N_PSS_1.1,ADL_P_M_Common_List1,MTL-M_5SGC1,MTL-M_4SDC1,MTL-M_4SDC2,MTL-M_3SDC3,MTL-M_2SDC4,MTL-M_2SDC5,MTL-M_2SDC6,MTL-P_5SGC1,MTL-P_4SDC1,MTL-P_4SDC2,MTL-P_3SDC3,MTL-P_3SDC4,MTL-P_2SDC5,MTL-P_2SDC6</t>
  </si>
  <si>
    <t>Validate GET ACPI methods in PCH ACPI device for DPTF PCH FIVR participant</t>
  </si>
  <si>
    <t>CSS-IVE-132617</t>
  </si>
  <si>
    <t>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RPL-Px_4SP2</t>
  </si>
  <si>
    <t>BIOS Shall support one _PSD object per core type (one for BIG Core, one for Atom Core)</t>
  </si>
  <si>
    <t>CSS-IVE-133043</t>
  </si>
  <si>
    <t>UTR_SYNC,MTL_S_MASTER,RPL_S_BackwardComp,RPL_S_MASTER,RPL-P_5SGC1,RPL-P_5SGC2,RPL-P_2SDC3,RPL-S_4SDC1,ADL_P_NA,ADL-P_5SGC1,ADL-P_5SGC2,ADL-M_5SGC1,ADL_SBGA_5GC,ADL_SBGA_3DC1,ADL_SBGA_3DC2,ADL_SBGA_3DC3,ADL_SBGA_3DC4,RPL-SBGA_5SC,ADL_P_M_Common_List1,RPL-Px_5SGC1,MTL-M_5SGC1,MTL-M_4SDC1,MTL-M_4SDC2,MTL-M_3SDC3,MTL-M_2SDC4,MTL-M_2SDC5,MTL-M_2SDC6</t>
  </si>
  <si>
    <t>Verify HWP Lock Bit status via MISC_PWR_MGMT MSR</t>
  </si>
  <si>
    <t>CSS-IVE-133048</t>
  </si>
  <si>
    <t>UTR_SYNC,RPL_S_BackwardComp,RPL_S_MASTER,RPL-P_5SGC1,RPL-P_5SGC2,RPL-P_2SDC3,MTL_VS_0.8,ADL-S_ 5SGC_1DPC,MTL_S_MASTER,ADL-S_4SDC1,MTL_VS_0.8_TEST_SUITE,RPL-S_4SDC1,MTL_P_VS_0.8,MTL_M_VS_0.8MTL_TRP_1,ADL-P_5SGC1,ADL-P_5SGC2,ADL-M_5SGC1,ADL_SBGA_5GC,ADL_SBGA_3DC1,ADL_SBGA_3DC2,ADL_SBGA_3DC3,ADL_SBGA_3DC4,RPL-SBGA_5SC,ADL_P_M_Common_List1,RPL-Px_5SGC1,MTL-M_5SGC1,MTL-M_4SDC1,MTL-M_4SDC2,MTL-M_3SDC3,MTL-M_2SDC4,MTL-M_2SDC5,MTL-M_2SDC6,ADL-S_Post-Si_In_Production,MTL-M/P_Pre-Si_In_Production,MTL-P_5SGC1,MTL-P_4SDC1,MTL-P_4SDC2,MTL-P_3SDC3,MTL-P_3SDC4,MTL-P_2SDC5,MTL-P_2SDC6</t>
  </si>
  <si>
    <t>Verify CPUID and FMS  For DT/mobile SKU</t>
  </si>
  <si>
    <t>CSS-IVE-135500</t>
  </si>
  <si>
    <t>ADL-S_Delta1,MTL_PSS_0.8,,UTR_SYNC,RPL-Px_4SP2,RPL-Px_2SDC1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ADL_N_MASTER,RPL_P_MASTER,RPL-S_ 5SGC1,RPL-S_2SDC7,RPL-S_4SDC1,RPL-S_4SDC2,RPL-S_4SDC2,RPL-S_2SDC1,RPL-S_2SDC2,RPL-S_2SDC3,RPL_S_MASTER,RPL_S_BackwardCompc,ADL-S_ 5SGC_1DPC,MTL_S_MASTER,MTL_M_MASTER,MYL_P_MASTER,ADL-S_4SDC1,ADL-S_4SDC3,ADL-S_4SDC4,ADL-S_3SDC5,MTL_S_MASTER,ADL_N_PSS_0.8,ADL_N_5SGC1,ADL_N_4SDC1,ADL_N_3SDC1,ADL_N_2SDC1,ADL_N_2SDC2,ADL_N_2SDC3,ADL-P_5SGC1,ADL-P_5SGC2,ADL-M_5SGC1,ADL-M_3SDC2,ADL-M_2SDC1,ADL-M_2SDC2,MTL_SIMICS_IN_EXECUTION_TEST,ADL_N_REV0,ADL-N_REV1,ADL_SBGA_5GC,ADL_SBGA_3DC1,ADL_SBGA_3DC2,ADL_SBGA_3DC3,ADL_SBGA_3DC4,ADL_SBGA_3DC,ADL-M_3SDC1</t>
  </si>
  <si>
    <t>Verify Re-arm command before and after disabling Re-arm BIOS knob</t>
  </si>
  <si>
    <t>CSS-IVE-145806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</si>
  <si>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5SGC1,RPL-S_2SDC7,RPL-S_3SDC1,RPL-S_4SDC1,RPL-S_4SDC2,RPL-S_4SDC2,RPL-S_2SDC1,RPL-S_2SDC2,RPL-S_2SDC3,RPL_S_MASTER,RPL_S_BackwardCompc,RPL_P_MASTER,ADL-S_ 5SGC_1DPC,MTL_P_MASTER,MTL_M_MASTER,MTL_S_MASTER,ADL-S_4SDC1,ADL-S_4SDC3,ADL-S_4SDC4,ADL-S_3SDC5,ADL_N_REV0,ADL_N_5SGC1,ADL_N_4SDC1,ADL_N_3SDC1,ADL_N_2SDC1,ADL_N_2SDC2,ADL_N_2SDC3,ADL-P_5SGC1,ADL-P_5SGC2,ADL-M_5SGC1,ADL-M_3SDC2,ADL-M_2SDC1,ADL-M_2SDC2,ADL-N_REV1,ADL_SBGA_5GC,ADL_SBGA_3DC1,ADL_SBGA_3DC2,ADL_SBGA_3DC3,ADL_SBGA_3DC4,ADL_SBGA_3DC,ADL-M_3SDC1,NA_4_FHF</t>
  </si>
  <si>
    <t>Verify BIOS support for new Device PMAX</t>
  </si>
  <si>
    <t>CSS-IVE-145808</t>
  </si>
  <si>
    <t>UTR_SYNC,ADL_N_MASTER,MTL_S_MASTER,RPL_S_BackwardComp,RPL_S_MASTER,RPL-P_5SGC1,RPL-P_5SGC2,RPL-P_2SDC3,ADL-S_ 5SGC_1DPC,ADL-S_4SDC1,ADL_N_REV0,ADL_N_5SGC1,ADL_N_4SDC1,ADL_N_3SDC1,ADL_N_2SDC1,ADL_N_2SDC2,ADL_N_2SDC3,RPL-S_4SDC2MTL_TRP_1,ADL-P_5SGC1,ADL-P_5SGC2,ADL-M_5SGC1,ADL-M_3SDC1,ADL-M_3SDC2,ADL-M_3SDC3,ADL-M_2SDC1,ADL-N_REV1,ADL_SBGA_5GC,ADL_SBGA_3DC1,ADL_SBGA_3DC2,ADL_SBGA_3DC3,ADL_SBGA_3DC4,RPL-SBGA_5SC,ADL_P_M_Common_List1,RPL-Px_5SGC1,MTL-M_5SGC1,MTL-M_4SDC1,MTL-M_4SDC2,MTL-M_3SDC3,MTL-M_2SDC4,MTL-M_2SDC5,MTL-M_2SDC6,MTL-M/P_Pre-Si_In_Production,MTL-P_5SGC1,MTL-P_4SDC1,MTL-P_4SDC2,MTL-P_3SDC3,MTL-P_3SDC4,MTL-P_2SDC5,MTL-P_2SDC6</t>
  </si>
  <si>
    <t>Verify Bios programs CPPM_CG_POL1B.TNTE_FORCE_ON register correctly</t>
  </si>
  <si>
    <t>CSS-IVE-145817</t>
  </si>
  <si>
    <t>UTR_SYNC,ADL_N_MASTER,RPL_S_BackwardComp,RPL_S_MASTER,RPL-P_5SGC1,RPL-P_5SGC2,RPL-P_2SDC3,ADL-S_ 5SGC_1DPC,ADL-S_4SDC1,ADL_N_PSS_0.8,ADL_N_5SGC1,ADL_N_4SDC1,ADL_N_3SDC1,ADL_N_2SDC1,ADL_N_2SDC2,ADL_N_2SDC3,RPL-S_4SDC1,ADL-P_5SGC1,ADL-P_5SGC2,ADL-M_5SGC1,ADL_N_REV0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</t>
  </si>
  <si>
    <t>Verify Bios programs power management configuration registers correctly</t>
  </si>
  <si>
    <t>CSS-IVE-145818</t>
  </si>
  <si>
    <t>UTR_SYNC,RPL_S_BackwardComp,RPL-P_5SGC1,RPL-P_5SGC2,RPL-P_2SDC3,ADL-S_ 5SGC_1DPC,ADL-S_4SDC1,ADL-M_5SGC1,ADL_SBGA_5GC,ADL_SBGA_3DC1,ADL_SBGA_3DC2,ADL_SBGA_3DC3,ADL_SBGA_3DC4,MTL-M_5SGC1,MTL-M_4SDC1,MTL-M_4SDC2,MTL-M_3SDC3,MTL-M_2SDC4,MTL-M_2SDC5,MTL-M_2SDC6,MTL-P_5SGC1,MTL-P_4SDC1,MTL-P_4SDC2,MTL-P_3SDC3,MTL-P_3SDC4,MTL-P_2SDC5,MTL-P_2SDC6</t>
  </si>
  <si>
    <t>Verify Bios sends IPC1 command to check for errors in the IPC1 interface during CPU strap overrides</t>
  </si>
  <si>
    <t>CSS-IVE-145869</t>
  </si>
  <si>
    <t>UTR_SYNC,RPL_S_BackwardComp,RPL_S_MASTER,RPL-P_5SGC1,RPL-P_5SGC2,RPL-P_2SDC3,ADL-S_ 5SGC_1DPC,ADL-S_4SDC1,RPL-S_4SDC1MTL_TRP_1,ADL-M_5SGC1,RPL_S_PO_P3,RPL_S_Delta_TCD,ADL_SBGA_5GC,ADL_SBGA_3DC1,ADL_SBGA_3DC2,ADL_SBGA_3DC3,ADL_SBGA_3DC4,RPL-SBGA_5SC,RPL_Px_PO_P3,MTL-M_5SGC1,MTL-M_4SDC1,MTL-M_4SDC2,MTL-M_3SDC3,MTL-M_2SDC4,MTL-M_2SDC5,MTL-M_2SDC6,RPL_SBGA_PO_P3,MTL-P_5SGC1,MTL-P_4SDC1,MTL-P_4SDC2,MTL-P_3SDC3,MTL-P_3SDC4,MTL-P_2SDC5,MTL-P_2SDC6</t>
  </si>
  <si>
    <t>Verify S0ix address passed to OS as part of LPIT table is programmed correctly</t>
  </si>
  <si>
    <t>CSS-IVE-145870</t>
  </si>
  <si>
    <t>UTR_SYNC,MTL_S_MASTER,RPL_S_BackwardComp,RPL_S_MASTER,RPL-P_5SGC1,RPL-P_5SGC2,RPL-P_2SDC3,ADL-S_ 5SGC_1DPC,ADL-S_4SDC1,RPL-S_4SDC1,ADL-M_5SGC1,ADL_SBGA_5GC,ADL_SBGA_3DC1,ADL_SBGA_3DC2,ADL_SBGA_3DC3,ADL_SBGA_3DC4,RPL-SBGA_5SC,MTL-M_5SGC1,MTL-M_4SDC1,MTL-M_4SDC2,MTL-M_3SDC3,MTL-M_2SDC4,MTL-M_2SDC5,MTL-M_2SDC6,MTL-P_5SGC1,MTL-P_4SDC1,MTL-P_4SDC2,MTL-P_3SDC3,MTL-P_3SDC4,MTL-P_2SDC5,MTL-P_2SDC6</t>
  </si>
  <si>
    <t>Verify Global reset happens with security level enabled in BIOS</t>
  </si>
  <si>
    <t>CSS-IVE-145814</t>
  </si>
  <si>
    <t>UTR_SYNC,MTL_P_MASTER,MTL_S_MASTER,RPL_S_MASTER,RPL_P_MASTER,MTL_M_MASTER,RPL_S_BackwardComp,ADL-S_ 5SGC_1DPC,RPL-S_ 5SGC1,RPL-S_4SDC1,RPL-S_2SDC2,ADL-P_5SGC1,ADL-P_5SGC2,RPL-Px_5SGC1,RPL-Px_3SDC1,RPL-P_5SGC1,RPL-P_5SGC2,RPL-P_4SDC1,RPL-P_3SDC2,RPL-P_2SDC3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</si>
  <si>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Bios provide an option to update Vsys Critical and change corresponding settings</t>
  </si>
  <si>
    <t>CSS-IVE-145973</t>
  </si>
  <si>
    <t>UTR_SYNC,MTL_S_MASTER,RPL_S_BackwardComp,RPL_S_MASTER,RPL-P_5SGC1,RPL-P_5SGC2,RPL-P_2SDC3,ADL-S_ 5SGC_1DPC,ADL-S_4SDC1,RPL-S_4SDC1,ADL-P_5SGC1,ADL-P_5SGC2,ADL-M_5SGC1,ADL_SBGA_5GC,ADL_SBGA_3DC1,ADL_SBGA_3DC2,ADL_SBGA_3DC3,ADL_SBGA_3DC4,RPL-SBGA_5SC,ADL_P_M_Common_List1,MTL-M_5SGC1,MTL-M_4SDC1,MTL-M_4SDC2,MTL-M_3SDC3,MTL-M_2SDC4,MTL-M_2SDC5,MTL-M_2SDC6,ADL-S_Post-Si_In_Production,MTL-P_5SGC1,MTL-P_4SDC1,MTL-P_4SDC2,MTL-P_3SDC3,MTL-P_3SDC4,MTL-P_2SDC5,MTL-P_2SDC6</t>
  </si>
  <si>
    <t>Verify BIOS support the Dynamic Periodicity Alteration (DPA) tuning feature when Acoustic Noise Mitigation is enabled</t>
  </si>
  <si>
    <t>CSS-IVE-145815</t>
  </si>
  <si>
    <t>UTR_SYNC,MTL_S_MASTER,RPL_S_BackwardComp,RPL_S_MASTER,RPL-P_5SGC1,RPL-P_5SGC2,RPL-P_2SDC3,ADL-S_ 5SGC_1DPC,ADL-S_4SDC1,RPL-S_4SDC1MTL_TRP_1,ADL-P_5SGC1,ADL-P_5SGC2,ADL-M_5SGC1,ADL_N_REV0,ADL_SBGA_5GC,ADL_SBGA_3DC1,ADL_SBGA_3DC2,ADL_SBGA_3DC3,ADL_SBGA_3DC4,RPL-SBGA_5SC,ADL_P_M_Common_List1,RPL-Px_5SGC1,MTL-P_5SGC1,MTL-P_4SDC1,MTL-P_4SDC2,MTL-P_3SDC3,MTL-P_3SDC4,MTL-P_2SDC5,MTL-P_2SDC6</t>
  </si>
  <si>
    <t>Verify Delay between PME_TO_ACK message and PERST# Assertion</t>
  </si>
  <si>
    <t>CSS-IVE-135875</t>
  </si>
  <si>
    <t>UTR_SYNC,RPL_S_BackwardComp,RPL_S_MASTER,RPL-P_5SGC1,RPL-P_5SGC2,RPL-P_2SDC3,ADL-S_ 5SGC_1DPC,ADL-S_4SDC1,RPL-S_4SDC1,ADL-M_5SGC1,ADL_N_REV0,MTL_S_PSS_0.5,LNL_M_PSS0.5,ADL_SBGA_5GC,ADL_SBGA_3DC1,ADL_SBGA_3DC2,ADL_SBGA_3DC3,ADL_SBGA_3DC4,RPL-SBGA_5SC,ADL_SBGA_5GC,ADL_SBGA_3DC1,ADL_SBGA_3DC2,ADL_SBGA_3DC3,ADL_SBGA_3DC4,RPL-SBGA_5SC,MTL-M_5SGC1,MTL-M_4SDC1,MTL-M_4SDC2,MTL-M_3SDC3,MTL-M_2SDC4,MTL-M_2SDC5,MTL-M_2SDC6</t>
  </si>
  <si>
    <t>Verify Keylocker when Hybrid Core is Enabled</t>
  </si>
  <si>
    <t>CSS-IVE-147121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</si>
  <si>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5SGC1,RPL-S_2SDC7,RPL-S_3SDC1,RPL-S_4SDC1,RPL-S_4SDC2,RPL-S_4SDC2,RPL-S_2SDC1,RPL-S_2SDC2,RPL-S_2SDC3,RPL_S_MASTER,RPL_S_BackwardCompc,RPL_P_MASTER,MTL_P_MASTER,MTL_M_MASTER,ADL-S_ 5SGC_1DPC,ADL-S_4SDC1,ADL-S_4SDC3,ADL-S_4SDC4,ADL-S_3SDC5,ADL-P_5SGC1,ADL-P_5SGC2,ADL-M_5SGC1,ADL-M_3SDC2,ADL-M_2SDC1,ADL-M_2SDC2,ADL_N_REV0,ADL_SBGA_5GC,ADL_SBGA_3DC1,ADL_SBGA_3DC2,ADL_SBGA_3DC3,ADL_SBGA_3DC4,ADL_SBGA_3DC</t>
  </si>
  <si>
    <t>Verify ACPI implementation to control WIFI 6 11AX support based on _DSM Method</t>
  </si>
  <si>
    <t>CSS-IVE-133051</t>
  </si>
  <si>
    <t>ADL-S_Delta1,UTR_SYNC,ADL_N_MASTER,MTL_M_MASTER,MTL_P_MASTER,RPL_P_MASTER,RPL_S_MASTER,RPL_S_BackwardComp,ADL-S_ 5SGC_1DPC,ADL-S_4SDC1,ADL-S_4SDC3,ADL-S_4SDC4,ADL-S_3SDC5,ADL_N_5SGC1,ADL_N_4SDC1,ADL_N_3SDC1,ADL_N_2SDC1,ADL_N_2SDC2,ADL_N_2SDC3,MTL_TRY_RUN,RPL-S_ 5SGC1,RPL-S_4SDC1,RPL-S_4SDC2,, RPL-S_4SDC2,RPL-S_2SDC1,RPL-S_2SDC2,RPL-S_2SDC3MTL_TRP_1,MTL_PSS_0.8_NEW,ADL-P_5SGC1,ADL-P_5SGC2,ADL-M_5SGC1,ADL-M_4SDC1,ADL-M_3SDC1,ADL-M_3SDC3,ADL-M_2SDC1,MTL_SIMICS_IN_EXECUTION_TEST,ADL_N_REV0RPL-Px_5SGC1,,ADL-N_REV1,NA_4_FHF,ADL_SBGA_5GC,RPL-SBGA_3SC1,RPL-SBGA_5SC,ADL-M_3SDC2,,ADL-M_2SDC2,ADL-M_5SGC1,ADL-M_3SDC2,ADL-M_2SDC2,,RPL-S_3SDC1,,RPL-S_3SDC3, RPL-S_2SDC7,MTL_M_P_PV_POR, ADL_SBGA_3DC3, ADL_SBGA_3DC1, ADL_SBGA_3DC2, ADL_SBGA_3DC4, LNL_M_PSS0.8,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</si>
  <si>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GOP initialization in debug log using Legacy UART / LPSS UART</t>
  </si>
  <si>
    <t>CSS-IVE-108406</t>
  </si>
  <si>
    <t>ICL-ArchReview-PostSi,UDL2.0_ATMS2.0,OBC-ICL-PCH-DFX-Debug-USB,MTL_PSS_1.0,LNL_M_PSS1.0,RKL-S X2_(CML-S+CMP-H)_S102,RKL-S X2_(CML-S+CMP-H)_S62,MTL_PSS_0.8,UTR_SYNC,RPL-Px_4SP2,RPL-Px_2SDC1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MTL_SIMICS_IN_EXECUTION_TEST,ADL_SBGA_5GC,ADL_SBGA_3DC1,ADL_SBGA_3DC2,ADL_SBGA_3DC3,ADL_SBGA_3DC4,ADL_SBGA_3DC,QRC_BAT_Customized,ADL-M_3SDC1,MTL_S_BIOS_Emulation,MTL-M/P_Pre-Si_In_Production,ADL-S_Post-Si_In_Production,MTL-S_Pre-Si_In_Production</t>
  </si>
  <si>
    <t>Verify system stability post Sx/S0ix-cycling via Cycling Tools</t>
  </si>
  <si>
    <t>CSS-IVE-50603</t>
  </si>
  <si>
    <t>ADL-P_ADP-LP_LP4x_PO Suite_Phase3,RKL-S X2_(CML-S+CMP-H)_S62,RKL-S X2_(CML-S+CMP-H)_S102,LNL_M_PSS0.8,UTR_SYNC,RPL_S_BackwardComp,RPL_S_MASTER,RPL-P_5SGC1,RPL-P_5SGC2,RPL-P_2SDC3,ADL-S_ 5SGC_1DPC,ADL-S_4SDC1,ADL_N_MASTER,ADL_N_5SGC1,ADL_N_4SDC1,ADL_N_3SDC1,ADL_N_2SDC1,ADL_N_2SDC2,ADL_N_2SDC3,TGL_H_MASTER,RPL-S_ 5SGC1,ADL-P_5SGC1,ADL-P_5SGC2,ADL-M_5SGC1,ADL_N_PO_Phase3,RPL_S_QRCBAT,ADL_N_REV0,ADL-N_REV1,RPL_S_PO_P3,MTL_HSLE_Sanity_SOC,ADL_SBGA_5GC,ADL_SBGA_3DC1,ADL_SBGA_3DC2,ADL_SBGA_3DC3,ADL_SBGA_3DC4,RPL-SBGA_5SC,MTL_PSS_CMS,RPL-Px_5SGC1,RPL_Px_PO_P3,RPL_Px_QRC,MTL-M_5SGC1,MTL-M_4SDC1,MTL-M_4SDC2,MTL-M_3SDC3,MTL-M_2SDC4,MTL-M_2SDC5,MTL-M_2SDC6,RPL_SBGA_PO_P3,MTL-P_5SGC1,MTL-P_4SDC1,MTL-P_4SDC2,MTL-P_3SDC3,MTL-P_3SDC4,MTL-P_2SDC5,MTL-P_2SDC6,MTL_A0_P1,RPL-Px_4SP2,RPL-Px_2SDC1,RPL-Px_2SDC1,RPL-P_5SGC1,RPL-P_4SDC1,RPL-P_3SDC2,RPL-P_2SDC3,RPL-P_2SDC4,RPL-P_2SDC5,RPL-P_2SDC6,RPL-sbga_QRC_BAT</t>
  </si>
  <si>
    <t>Validate network functionality post Sx cycles</t>
  </si>
  <si>
    <t>CSS-IVE-65924</t>
  </si>
  <si>
    <t>InProdATMS1.0_03March2018,PSE 1.0,OBC-CNL-PTF-PMC-PM-Sx,OBC-ICL-PTF-PMC-PM-Sx,OBC-TGL-PTF-PMC-PM-Sx,GLK_ATMS1.0_Automated_TCs,UTR_SYNC,RPL_S_BackwardComp,RPL_S_MASTER,RPL-P_5SGC1,RPL-P_5SGC2,RPL-P_2SDC3,ADL-S_ 5SGC_1DPC,ADL-S_4SDC1,ADL_N_5SGC1,ADL_N_4SDC1,ADL_N_3SDC1,ADL_N_2SDC1,ADL_N_2SDC2,TGL_H_MASTER,RPL-S_4SDC2,ADL-P_5SGC1,ADL-P_5SGC2,ADL-M_5SGC1,ADL_SBGA_5GC,ADL_SBGA_3DC1,ADL_SBGA_3DC2,ADL_SBGA_3DC3,ADL_SBGA_3DC4,RPL-SBGA_5SC,RPL-SBGA_4SC,RPL-SBGA_3SC,RPL-SBGA_2SC1,RPL-SBGA_2SC2,NA_4_FHF,ADL_P_M_Common_List1,RPL-Px_5SGC1,MTL-M_5SGC1,MTL-M_4SDC1,MTL-M_4SDC2,MTL-M_3SDC3,MTL-M_2SDC4,MTL-M_2SDC5,MTL-M_2SDC6,ADL-S_Post-Si_In_Production,MTL-P_5SGC1,MTL-P_4SDC1,MTL-P_4SDC2,MTL-P_3SDC3,MTL-P_3SDC4,MTL-P_2SDC5,MTL-P_2SDC6,RPL-P_5SGC1,RPL-P_4SDC1,RPL-P_3SDC2,RPL-P_2SDC3,RPL-P_2SDC4,RPL-P_2SDC5,RPL-P_2SDC6</t>
  </si>
  <si>
    <t>Verify system stability post Sx cycles with Keyboard as wake source</t>
  </si>
  <si>
    <t>CSS-IVE-65923</t>
  </si>
  <si>
    <t>InProdATMS1.0_03March2018,PSE 1.0,OBC-ICL-PCH-IO-PM-Sx,OBC-CNL-PCH-IO-PM-Sx,OBC-TGL-PCH-IO-PM-Sx,GLK_ATMS1.0_Automated_TCs,MTL_PSS_1.1,LNL_M_PSS1.1,UTR_SYNC,RPL_S_BackwardComp,RPL_S_MASTER,RPL-P_5SGC1,RPL-P_5SGC2,RPL-P_2SDC3,ADL-S_ 5SGC_1DPC,ADL-S_4SDC1,ADL_N_MASTER,ADL_N_5SGC1,ADL_N_4SDC1,ADL_N_3SDC1,ADL_N_2SDC1,ADL_N_2SDC2,ADL_N_2SDC3,TGL_H_MASTER,RPL-S_4SDC2,MTL_S_MASTER,ADL-P_5SGC1,ADL-P_5SGC2,ADL-M_5SGC1,ADL-M_3SDC1,ADL-M_3SDC2,ADL-M_2SDC1,MTL_S_PSS_0.5,LNL_M_PSS0.5,MTL-S-SIMICS_DELTA_REQ_TEST,MTL_S_VS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ADL-S_Post-Si_In_Production,MTL-P_5SGC1,MTL-P_4SDC1,MTL-P_4SDC2,MTL-P_3SDC3,MTL-P_3SDC4,MTL-P_2SDC5,MTL-P_2SDC6,RPL-Px_4SP2,RPL-P_5SGC1,RPL-P_4SDC1,RPL-P_3SDC2,RPL-P_2SDC3,RPL-P_2SDC4,RPL-P_2SDC5,RPL-P_2SDC6</t>
  </si>
  <si>
    <t>Verify System stability on staying in idle state for 12 hours with Display ON</t>
  </si>
  <si>
    <t>CSS-IVE-50608</t>
  </si>
  <si>
    <t>SKL-RVP3,SKL-RVP16,InProdATMS1.0_03March2018,LKF_PO_Phase2,LKF_PO_Phase1,LKF_PO_Phase3,LKF_PO_New_P3,PSE 1.0,OBC-CNL-PTF-PMC-PM-Sx,OBC-ICL-PTF-PMC-PM-Sx,OBC-TGL-PTF-PMC-PM-Sx,OBC-LKF-PTF-PMC-PM-Sx,KBLR_ATMS1.0_Automated_TCs,TGL_BIOS_PO_P2,ADL-S_ADP-S_DDR4_2DPC_PO_Phase3,ADL-P_ADP-LP_DDR4_PO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_N_MASTER,ADL_N_5SGC1,ADL_N_4SDC1,ADL_N_3SDC1,ADL_N_2SDC1,ADL_N_2SDC2,ADL_N_2SDC3,TGL_H_MASTER,RPL-S_4SDC2,ADL-P_5SGC1,ADL-P_5SGC2,ADL-M_5SGC1,ADL_N_REV0,ADL_N_PO_Phase3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</si>
  <si>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that GPIO devices are enumerated properly on the SUT</t>
  </si>
  <si>
    <t>CSS-IVE-50609</t>
  </si>
  <si>
    <t>GraCom,CFL-PRDtoTC-Mapping,ICL-ArchReview-PostSi,UDL_2.0,UDL_ATMS2.0,UDL2.0_ATMS2.0,CML_DG1,RKL-S X2_(CML-S+CMP-H)_S102,RKL-S X2_(CML-S+CMP-H)_S62,UTR_SYNC,RPL_S_MASTER,RPL_S_BackwardComp,RPL_P_MASTER,ADL-S_ 5SGC_1DPC,ADL-S_4SDC1,ADL_N_MASTER,MTL_S_MASTER,MTL_P_MASTER,MTL_M_MASTER,ADL_N_REV0,ADL_N_5SGC1,ADL_N_4SDC1,ADL_N_3SDC1,ADL_N_2SDC1,ADL_N_2SDC2,ADL_N_2SDC3,TGL_H_MASTER,RPL-S_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</si>
  <si>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Stress S5-G3-S5 and verify that there is no break in functionality</t>
  </si>
  <si>
    <t>CSS-IVE-65920</t>
  </si>
  <si>
    <t>ICL-ArchReview-PostSi,CNL_Automation_Production,InProdATMS1.0_03March2018,PSE 1.0,OBC-CNL-PTF-PMC-PM-Sx,OBC-ICL-PTF-PMC-PM-Sx,OBC-TGL-PTF-PMC-PM-Sx,GLK_ATMS1.0_Automated_TCs,KBLR_ATMS1.0_Automated_TCs,RKL_POE,RKL_S_CMPH_POE,RKL_S_TGPH_POE,ADL_P_ERB_BIOS_PO,RKL-S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</si>
  <si>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Verify WWAN (4G) Functionality</t>
  </si>
  <si>
    <t>connectivity</t>
  </si>
  <si>
    <t>CSS-IVE-65968</t>
  </si>
  <si>
    <t>L5_milestone_only,ICL-ArchReview-PostSi,UDL2.0_ATMS2.0,OBC-CNL-PTF-PCIE-Connectivity-WWAN,OBC-CFL-PTF-PCIE-Connectivity-WWAN,OBC-LKF-PTF-PCIE-Connectivity-WWAN,OBC-ICL-PTF-PCIE-Connectivity-WWAN,OBC-TGL-PTF-PCIE-Connectivity-WWAN,RKL_POE,TGL_H_Delta,TGL_H_QRC_NA,UTR_SYNC,MTL_M_MASTER,MTL_P_MASTER,RPL_P_MASTER,ADL-P_5SGC1,ADL-M_5SGC1,ADL-M_4SDC1,ADL_N_REV0,RPL-SBGA_3SC1,RPL-Px_4SDC1,ADL-M_2SDC1, RPL-P_5SGC1, RPL-P_4SDC1, ADL_SBGA_3DC1, RPL-P_2SDC4, RPL-P_PNP_GC, MTL-M_4SDC1, MTL-M_4SDC2, RPL-SBGA_5SC, MTL-P_4SDC1, MTL-P_4SDC2, MTL-P_3SDC3,RPL-Px_2SDC1</t>
  </si>
  <si>
    <t>Validate Type-C USB2.0 Host Mode (Type-C to A) functionality - after CMS, device connected when SUT is in CMS state</t>
  </si>
  <si>
    <t>CSS-IVE-66055</t>
  </si>
  <si>
    <t>KBL_NON_ULT,EC-FV,EC-TYPEC,LKF_TI_GATING,UDL2.0_ATMS2.0,EC-PD-NA,OBC-CNL-PCH-XDCI-USBC-USB2_Storage,OBC-ICL-CPU-iTCSS-TCSS-USB2_Storage,OBC-TGL-CPU-iTCSS-TCSS-USB2_Storage,OBC-LKF-CPU-TCSS-USBC-USB2_Storage,OBC-CFL-PCH-XDCI-USBC-USB2_Storage,TGL_BIOS_PO_P3,TGL_H_Delta,MTL_PSS_1.0,UTR_SYNC,MTL_P_MASTER,MTL_M_MASTER,MTL_S_MASTER,RPL_S_MASTER,RPL_P_MASTER,RPL_S_BackwardComp,MTL_VS_0.8,ADL-S_ 5SGC_1DPC,ADL_N_MASTER,ADL_N_5SGC1,ADL_N_4SDC1,ADL_N_3SDC1,ADL_N_2SDC1,ADL_N_2SDC2,TGL_H_MASTER,RPL-S_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NA_4_FHF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</si>
  <si>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Validate Type-C USB2.0 Host Mode (Type-C to A) functionality - after Sx, device connected when SUT is in S3,S4 state</t>
  </si>
  <si>
    <t>bios.platform,bios.sa,fw.ifwi.MGPhy,fw.ifwi.dekelPhy,fw.ifwi.iom,fw.ifwi.pmc,fw.ifwi.sam,fw.ifwi.tbt</t>
  </si>
  <si>
    <t>CSS-IVE-66059</t>
  </si>
  <si>
    <t>KBL_NON_ULT,EC-FV,EC-TYPEC,EC-SX,LKF_TI_GATING,TGL_PSS1.0C,UDL2.0_ATMS2.0,LKF_PO_Phase3,LKF_PO_New_P3,EC-PD-NA,OBC-CNL-PCH-XDCI-USBC-USB2_Storage,OBC-ICL-CPU-iTCSS-TCSS-USB2_Storage,OBC-TGL-CPU-iTCSS-TCSS-USB2_Storage,OBC-LKF-CPU-TCSS-USBC-USB2_Storage,OBC-CFL-PCH-XDCI-USBC-USB2_Storage,Bios_DMA,CML_TBT_Security_BIOS,TGL_IFWI_FOC_BLUE,IFWI_Payload_TBT,IFWI_Payload_EC,MTL_PSS_1.0,MTL_PSS_0.8,UTR_SYNC,MTL_P_MASTER,MTL_M_MASTER,MTL_S_MASTER,RPL_P_MASTER,RPL_S_MASTER,RPL_S_BackwardComp,MTL_VS_0.8,ADL-S_ 5SGC_1DPC,ADL_N_MASTER,ADL_N_5SGC1,ADL_N_4SDC1,ADL_N_3SDC1,ADL_N_2SDC1,ADL_N_2SDC3,TGL_H_MASTER,MTL_VS_0.8_TEST_SUITE_Additional,RPL-S_ 5SGC1,RPL-S_4SDC1,RPL-S_2SDC2,MTL_P_VS_0.8,MTL_M_VS_0.8,CQN_DASHBOARD,ADL-P_5SGC1,ADL-P_5SGC2,MTL_SIMICS_IN_EXECUTION_TEST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</si>
  <si>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- before and after Sx cycles</t>
  </si>
  <si>
    <t>CSS-IVE-66060</t>
  </si>
  <si>
    <t>KBL_NON_ULT,EC-TYPEC,EC-SX,EC-BAT,LKF_TI_GATING,TGL_PSS1.0C,InProdATMS1.0_03March2018,LKF_PO_Phase3,LKF_PO_New_P3,PSE 1.0,EC-PD-NA,TGL_ERB_PO,OBC-ICL-CPU-iTCSS-TCSS-USB2_Storage,KBLR_ATMS1.0_Automated_TCs,TGL_BIOS_PO_P3,Bios_DMA,CML_TBT_Security_BIOS,,,UTR_SYNC,MTL_P_MASTER,MTL_M_MASTER,MTL_S_MASTER,RPL_P_MASTER,RPL_S_MASTER,RPL_S_BackwardComp,ADL-S_ 5SGC_1DPC,ADL_N_MASTER,ADL_N_5SGC1,ADL_N_4SDC1,ADL_N_3SDC1,ADL_N_2SDC1,ADL_N_2SDC3,TGL_H_MASTER,RPL-S_ 5SGC1,RPL-S_4SDC1,RPL-S_2SDC2,ADL-P_5SGC1,ADL-P_5SGC2,ADL-M_5SGC1,ADL-M_2SDC2,ADL-M_3SDC1,ADL-M_3SDC2,ADL-M_2SDC1,RPL-Px_3SDC1,RPL-P_5SGC1,RPL-P_5SGC2,RPL-P_4SDC1,RPL-P_3SDC2,RPL-P_2SDC3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</si>
  <si>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[Type-c]Verify RTD3 support for USB3.0 device (Pendrive)</t>
  </si>
  <si>
    <t>CSS-IVE-66100</t>
  </si>
  <si>
    <t>KBL_NON_ULT,LKF_TI_GATING,UDL2.0_ATMS2.0,LKF_B0_Power_ON,WCOS_BIOS_WHCP_REQ,LKF_WCOS_BIOS_BAT_NEW,MTL_PSS_0.8,LNL_M_PSS0.8,MTL_PSS_1.0,LNL_M_PSS1.0,UTR_SYNC,MTL_P_MASTER,MTL_M_MASTER,RPL_S_BackwardComp,RPL_S_MASTER,RPL-P_5SGC1,RPL-P_5SGC2,RPL-P_2SDC3,RPL_P_MASTER,MTL_VS_0.8,ADL-S_ 5SGC_1DPC,ADL-S_4SDC1,ADL_N_MASTER,ADL_N_5SGC1,ADL_N_4SDC1,ADL_N_3SDC1,ADL_N_2SDC1,ADL_N_2SDC2,ADL_N_2SDC3,TGL_H_MASTER,RPL-S_4SDC1,ADL-P_5SGC1,ADL-P_5SGC2,MTL_S_PSS_1.0,ADL-M_5SGC1,MTL_SIMICS_IN_EXECUTION_TEST,ADL_N_REV0,ADL-N_REV1,RPL_S_PO_P3,ADL_SBGA_5GC,ADL_SBGA_3DC1,ADL_SBGA_3DC2,ADL_SBGA_3DC3,ADL_SBGA_3DC4,RPL-SBGA_5SC,ADL_P_M_Common_List1,RPL-Px_5SGC1,RPL_Px_PO_P3,MTL-M_5SGC1,MTL-M_4SDC1,MTL-M_4SDC2,MTL-M_3SDC3,MTL-M_2SDC4,MTL-M_2SDC5,MTL-M_2SDC6,RPL_SBGA_PO_P3,MTL-P_5SGC1,MTL-P_4SDC1,MTL-P_4SDC2,MTL-P_3SDC3,MTL-P_3SDC4,MTL-P_2SDC5,MTL-P_2SDC6,MTL_A0_P1</t>
  </si>
  <si>
    <t>Verify RTD3 support for USB2.0 Device</t>
  </si>
  <si>
    <t>CSS-IVE-66099</t>
  </si>
  <si>
    <t>KBL_NON_ULT,ICL-ArchReview-PostSi,UDL2.0_ATMS2.0,WCOS_BIOS_WHCP_REQ,LKF_WCOS_BIOS_BAT_NEW,MTL_PSS_0.8,LNL_M_PSS0.8,UTR_SYNC,MTL_P_MASTER,MTL_M_MASTER,RPL_P_MASTER,RPL_S_BackwardComp,RPL_S_MASTER,RPL-P_5SGC1,RPL-P_5SGC2,RPL-P_2SDC3,ADL-S_ 5SGC_1DPC,ADL-S_4SDC1,ADL_N_MASTER,ADL_N_REV0,ADL_N_5SGC1,ADL_N_4SDC1,ADL_N_3SDC1,ADL_N_2SDC1,ADL_N_2SDC2,ADL_N_2SDC3,MTL_VS_0.8,TGL_H_MASTER,RPL-S_4SDC1,ADL-P_5SGC1,ADL-P_5SGC2,ADL-M_5SGC1,MTL_SIMICS_IN_EXECUTION_TEST,ADL-N_REV1,ADL_SBGA_5GC,ADL_SBGA_3DC1,ADL_SBGA_3DC2,ADL_SBGA_3DC3,ADL_SBGA_3DC4,RPL-SBGA_5SC,ADL_P_M_Common_List1,RPL-Px_5SGC1,MTL-M_5SGC1,MTL-M_4SDC1,MTL-M_4SDC2,MTL-M_3SDC3,MTL-M_2SDC4,MTL-M_2SDC5,MTL-M_2SDC6,MTL-P_5SGC1,MTL-P_4SDC1,MTL-P_4SDC2,MTL-P_3SDC3,MTL-P_3SDC4,MTL-P_2SDC5,MTL-P_2SDC6,MTL_A0_P1</t>
  </si>
  <si>
    <t>Verify Type C - Analog audio accessory mode functionality</t>
  </si>
  <si>
    <t>CSS-IVE-66096</t>
  </si>
  <si>
    <t>KBL_NON_ULT,KBL_EC_NA,LKF_ERB_PO,UDL2.0_ATMS2.0,LKF_PO_Phase2,OBC-LKF-CPU-IOM-TCSS-USBC-Audio,,,UTR_SYNC,MTL_P_MASTER,MTL_M_MASTER,MTL_S_MASTER,RPL_P_MASTER,RPL_S_MASTER,RPL_S_BackwardComp,ADL-S_ 5SGC_1DPC,ADL-S_4SDC1,ADL-S_4SDC2,ADL-S_4SDC4,RPL-S_ 5SGC1,RPL-S_4SDC1,RPL-S_2SDC2,ADL-P_5SGC1,ADL-P_5SGC2,RPL-Px_5SGC1,RPL-Px_3SDC1,RPL-P_5SGC1,RPL-P_5SGC2,RPL-P_4SDC1,RPL-P_3SDC2,RPL-P_2SDC3,ADL_SBGA_5GC,RPL-SBGA_5SC,ADL-M_5SGC1,ADL-M_2SDC2,ADL-M_3SDC1,ADL-M_2SDC1,ADL-M_3SDC2,MTL_PSS_CMS,ADL_P_M_Common_List1,MTL-M_5SGC1,MTL-M_4SDC1,MTL-M_4SDC2,MTL-M_3SDC3,MTL-M_2SDC4,MTL-M_2SDC5,MTL-M_2SDC6,MTL-P_5SGC1,MTL-P_4SDC1,MTL-P_4SDC2,MTL-P_3SDC3,MTL-P_3SDC4,MTL-P_2SDC5,MTL-P_2SDC6,RPL-SBGA_4SC,RPL-Px_4SP2</t>
  </si>
  <si>
    <t>Verify Windows OS presents the Boot repair options on 2 consecutive boot failures with fast boot enabled</t>
  </si>
  <si>
    <t>CSS-IVE-44546</t>
  </si>
  <si>
    <t>TAG-APL-ARCH-TO-PROD-WW21.2,ICL-ArchReview-PostSi,InProdATMS1.0_03March2018,PSE 1.0,OBC-CNL-PCH-PCIE-Storage-NVME_BootFail,OBC-CFL-PCH-PCIE-Storage-NVME_BootFail,OBC-LKF-PCH-PCIE-Storage-NVME_BootFail,OBC-ICL-PCH-PCIE-Storage-NVME_BootFail,OBC-TGL-PCH-PCIE-Storage-NVME_BootFail,ADL-S_Delta1,ADL-S_Delta2,RKL-S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5SGC_1DPC,ADL-S_4SDC1,ADL-S_4SDC2,ADL-S_4SDC4,ADL-M_5SGC1,ADL-M_3SDC2,ADL-M_2SDC1,ADL-M_2SDC2,ADL_SBGA_5GC,ADL_SBGA_3DC1,ADL_SBGA_3DC2,ADL_SBGA_3DC3,ADL_SBGA_3DC4,ADL_SBGA_3DC</t>
  </si>
  <si>
    <t>Verify UART function test on OS - Debug logs generation</t>
  </si>
  <si>
    <t>CSS-IVE-69495</t>
  </si>
  <si>
    <t>ICL-ArchReview-PostSi,InProdATMS1.0_03March2018,PSE 1.0,OBC-CNL-PCH-DFX-Debug-SerialUART,OBC-LKF-PCH-DFX-Debug-SerialUART,OBC-ICL-PCH-DFX-Debug-UART,OBC-TGL-PCH-DFX-Debug-UART,RKL_CMLS_CPU_TCS,RKL-S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MTL_TRP_1,ADL-P_5SGC1,ADL-P_5SGC2,ADL-M_5SGC1,ADL-M_3SDC2,ADL-M_2SDC1,ADL-M_2SDC2,ADL_N_REV0,ADL-N_REV1,ADL_SBGA_5GC,ADL_SBGA_3DC1,ADL_SBGA_3DC2,ADL_SBGA_3DC3,ADL_SBGA_3DC4,ADL_SBGA_3DC,ADL-M_3SDC1,MTL_S_BIOS_Emulation,ADL-S_Post-Si_In_Production,MTL-M/P_Pre-Si_In_Production,RPL-S_Post-Si_In_Production</t>
  </si>
  <si>
    <t>Verify whether system is able to complete S5 (Shutdown) cycles after disabling fast boot in Performance BIOS</t>
  </si>
  <si>
    <t>CSS-IVE-69897</t>
  </si>
  <si>
    <t>InProdATMS1.0_03March2018,PSE 1.0,OBC-CNL-PTF-MRC-Resp-FastBoot,OBC-CFL-PTF-MRC-Resp-FastBoot,OBC-ICL-PTF-MRC-Responsiveness-FastBoot,OBC-TGL-PTF-MRC-Responsiveness-FastBoot,OBC-LKF-PTF-MRC-Resp-FastBoot,WCOS_BIOS_EFI_ONLY_TCS,RKL-S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RPL-Px_4SDC1,RPL-P_5SGC1,RPL-P_4SDC1,RPL-P_4SDC1,RPL-P_3SDC2,,,ADL_N_REV0,ADL-N_REV1,RPL-SBGA_5SC,RPL-SBGA_3SC1,ADL_SBGA_5GC,RPL-S_3SDC1,,,RPL-P_3SDC3, RPL-P_2SDC4, RPL-P_PNP_GC,RPL-S_2SDC7x, ADL_SBGA_3DC4,MTL-P_5SGC1,MTL-P_4SDC1,MTL-P_4SDC2,MTL-P_3SDC3,MTL-P_3SDC4,MTL-P_2SDC5,MTL-P_2SDC6,RPL-S_2SDC8</t>
  </si>
  <si>
    <t>All cores initialization check in normal and after S4 mode</t>
  </si>
  <si>
    <t>CSS-IVE-69989</t>
  </si>
  <si>
    <t>CNL_Automation_Production,InProdATMS1.0_03March2018,PSE 1.0,OBC-CNL-CPU-InternalBus-FlexIO-BIOSsettings,OBC-LKF-CPU-InternalBus-FlexIO-BIOSsettings,OBC-ICL-CPU-Cores-System-BIOSsettings,ICL_ATMS1.0_Automation,GLK_ATMS1.0_Automated_TCs,KBLR_ATMS1.0_Automated_TCs,UTR_SYNC,RPL-Px_4SP2,RPL-Px_2SDC1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5SGC_1DPC,ADL-S_4SDC1,ADL-S_4SDC2,ADL-S_4SDC4MTL_TRP_1,ADL-M_5SGC1,ADL-M_3SDC2,ADL-M_2SDC1,ADL-M_2SDC2,ADL_SBGA_5GC,ADL_SBGA_3DC1,ADL_SBGA_3DC2,ADL_SBGA_3DC3,ADL_SBGA_3DC4,ADL_SBGA_3DC,ADL-M_3SDC1</t>
  </si>
  <si>
    <t>Verify Dual display is working in Clone mode (onboard eDP+HDMI) with S4, S5, warm and cold reset cycles</t>
  </si>
  <si>
    <t>CSS-IVE-70040</t>
  </si>
  <si>
    <t>ICL_PSS_BAT_NEW,TGL_RFR,TGL_PSS1.0C,UDL2.0_ATMS2.0,ICL_RVPC_NA,OBC-CNL-GPU-DDI-Display-eDP_HDMI,OBC-CFL-GPU-DDI-Display-eDP_HDMI,OBC-ICL-GPU-DDI-Display-eDP_HDMI,OBC-TGL-GPU-DDI-Display-eDP_HDMI,CML_DG1_Delta,IFWI_Payload_Platform,MTL_PSS_1.0,RKL-S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5SGC1,MTL-M_4SDC1,MTL-M_4SDC2,MTL-M_3SDC3,MTL-M_2SDC4,MTL-M_2SDC5,MTL-M_2SDC6,LNL_M_PSS1.0,RPL-P_3SDC2,RPL-P_2SDC4,RPL-Px_2SDC1</t>
  </si>
  <si>
    <t>Validate SUT can login using Finger Print Password after waking from CS.</t>
  </si>
  <si>
    <t>bios.platform,fw.ifwi.ish</t>
  </si>
  <si>
    <t>CSS-IVE-70819</t>
  </si>
  <si>
    <t>UTR_SYNC,RPL_S_MASTER,RPL_S_BackwardComp,ADL-S_4SDC2,ADL_N_MASTER,ADL_N_5SGC1,ADL_N_4SDC1,ADL_N_3SDC1,ADL_N_2SDC1,MTL_P_MASTER,MTL_M_MASTER,IFWI_TEST_SUITE,IFWI_COMMON_UNIFIED,MTL_Test_Suite,MTL_S_MASTER,ADL-P_5SGC1,ADL-M_5SGC1,ADL-P_3SDC4,RPL-Px_5SGC1,RPL-P_5SGC1,ADL_N_REV0,ADL-N_REV1,ADL_SBGA_5GC,RPL-SBGA_5SC,ADL-M_5SGC1, ADL_SBGA_3DC4,MTL-M_5SGC1,MTL-M_4SDC1,MTL-M_4SDC2,MTL-M_3SDC3,MTL-M_2SDC4,RPL-S_3SDC2,
MTL IFWI_Payload_Platform-Val,MTL-P_5SGC1,MTL-P_4SDC1,MTL-P_4SDC2,MTL-P_3SDC3,MTL-P_3SDC4</t>
  </si>
  <si>
    <t>Verify that ACPI tables have proper revision ID"s as per the ACPI spec.</t>
  </si>
  <si>
    <t>CSS-IVE-70961</t>
  </si>
  <si>
    <t>TAG-APL-ARCH-TO-PROD-WW21.2,CFL-PRDtoTC-Mapping,InProdATMS1.0_03March2018,PSE 1.0,TGL_PSS_IN_PRODUCTION,ICL_ATMS1.0_Automation,GLK_ATMS1.0_Automated_TCs,RKL-S X2_(CML-S+CMP-H)_S102,RKL-S X2_(CML-S+CMP-H)_S62,RPL_S_PSS_BASE,UTR_SYNC,ADL_N_MASTER,RPL_S_MASTER,RPL_S_BackwardComp,MTL_S_MASTER,MTL_P_MASTER,MTL_M_MASTER,ADL-S_ 5SGC_1DPC,ADL-S_4SDC1,ADL_N_PSS_0.8,ADL_N_5SGC1,ADL_N_4SDC1,ADL_N_3SDC1,ADL_N_2SDC1,ADL_N_2SDC2,ADL_N_2SDC3,MTL_TRY_RUN,TGL_H_MASTER,RPL-S_ 5SGC1,RPL-S_4SDC1,RPL-S_4SDC2,, RPL-S_4SDC2,RPL-S_2SDC1,RPL-S_2SDC2,RPL-S_2SDC3,MTL_PSS_0.8_NEW,ADL-P_5SGC1,ADL-P_5SGC2,ADL-M_5SGC1,MTL_SIMICS_IN_EXECUTION_TEST,RPL-Px_5SGC1,,ADL_N_REV0,ADL-N_REV1,ADL_SBGA_5GC,RPL-P_5SGC1,,RPL-P_4SDC1,RPL-P_3SDC2,,RPL-S-3SDC2,RPL_P_PSS_BIOS,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LNL_M_PSS0.8, MTL-M_5SGC1, MTL-M_4SDC1, MTL-M_4SDC2,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</si>
  <si>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Verify system wakes from CMS/S0i3 state via Finger Print Sensor.</t>
  </si>
  <si>
    <t>CSS-IVE-70966</t>
  </si>
  <si>
    <t>ICL-ArchReview-PostSi,UDL2.0_ATMS2.0,PPMM_Pending_TGL_H,RKL-S X2_(CML-S+CMP-H)_S102,RKL-S X2_(CML-S+CMP-H)_S62,UTR_SYNC,ADL_N_MASTER,RPL_P_MASTER,RPL_S_MASTER,MTL_S_MASTER,MTL_P_MASTER,MTL_N_MASTER,MTL_M_MASTER,ADL_N_5SGC1,ADL_N_4SDC1,ADL_N_3SDC1,ADL_N_2SDC1,MTL_Test_Suite,MTL_PSS_0.8,IFWI_TEST_SUITE,IFWI_COMMON_UNIFIED,RPL-S_3SDC2,ADL-P_5SGC1,ADL-M_5SGC1,ADL-P_3SDC4,ADL_N_REV0,RPL-Px_5SGC1,RPL-P_5SGC1,ADL-N_REV1,MTL_IFWI_BAT,ADL_SBGA_5GC,ERB,MTL_PSS_CMS,ARL_PX_MASTER,LNL_M_PSS0.8,ADL_SBGA_3DC4,MTL-M_5SGC1,MTL-M_4SDC1,MTL-M_4SDC2,MTL-M_3SDC3,MTL-M_2SDC4,MTL_VS_1.1,MTL_IFWI_CBV_PMC,
MTL IFWI_Payload_Platform-Val,MTL-P_5SGC1,MTL-P_4SDC1,MTL-P_4SDC2,MTL-P_3SDC3,MTL-P_3SDC4,RPL-SBGA_5SC, RPL-SBGA_4SC</t>
  </si>
  <si>
    <t>Verify that WWAN enter D3 when SUT is in CMS</t>
  </si>
  <si>
    <t>CSS-IVE-70970</t>
  </si>
  <si>
    <t>UDL2.0_ATMS2.0,OBC-CNL-PTF-PCIE-Connectivity-WWAN,OBC-CFL-PTF-PCIE-Connectivity-WWAN,OBC-LKF-PTF-PCIE-Connectivity-WWAN,OBC-ICL-PTF-PCIE-Connectivity-WWAN,OBC-TGL-PTF-PCIE-Connectivity-WWAN,CML_Delta_From_WHL,AMLY22_delta_from_Y42,TGL_H_Delta,TGL_H_QRC_NA,UTR_SYNC,ADL_N_MASTER,ADL-P_SODIMM_DDR5_NA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MTL-P_3SDC3,MTL_A0_P1,RPL-Px_2SDC1</t>
  </si>
  <si>
    <t>Verify SUT wakes from Connected Standby using Touchpad</t>
  </si>
  <si>
    <t>CSS-IVE-16697</t>
  </si>
  <si>
    <t>SKL_BIOS_All_Test_cases,Applicable for SDS,SKL-CS,SKL_WIN7_NA,KBL_PRE_PO_L2,UDL2.0_ATMS2.0,OBC-CFL-PTF-PMC-PM-s0ix_Touchpad,OBC-CNL-PTF-PMC-PM-s0ix_Touchpad,PPMM_Pending_ADL_P,RKL-S X2_(CML-S+CMP-H)_S102,RKL-S X2_(CML-S+CMP-H)_S62,MTL_PSS_1.0,UTR_SYNC,ADL_N_MASTER,ADL_N_5SGC1,ADL_N_4SDC1,ADL_N_2SDC1,MTL_M_MASTER,MTL_P_MASTER,ADL-P_5SGC1,ADL-M_5SGC1,ADL-P_3SDC3,ADL-P_3SDC4,RPL-Px_5SGC1,RPL-P_5SGC1,ADL_N_REV0,ADL-N_REV1,ADL_SBGA_5GC,RPL-SBGA_5SC,MTL_PSS_CMS,MTL_PSS_CMS,LNL_M_PSS1.0 ,MTL_A0_P1</t>
  </si>
  <si>
    <t>BIOS-CS: Verify Battery Charging/ Discharging happening in connected Standby</t>
  </si>
  <si>
    <t>CSS-IVE-71012</t>
  </si>
  <si>
    <t>ICL-ArchReview-PostSi,UDL2.0_ATMS2.0,OBC-CNL-EC-SMC-EM-ManageCharger,OBC-CFL-EC-SMC-EM-ManageCharger,OBC-LKF-PTF-PD-EM-DekelPhy_PMC_EClite_Battery,OBC-ICL-EC-SMC-EM-ManageCharger,OBC-TGL-EC-SMC-EM-ManageCharger,LKF_ROW_BIOS,UTR_SYNC,ADL_N_MASTER,ADL_N_REV0,ADL_N_3SDC1,ADL_N_2SDC1,ADL_N_2SDC3,TGL_H_MASTER,ADL-P_5SGC2,ADL-M_5SGC1,RPL-Px_5SGC1,RPL-Px_3SDC1,ADL-N_REV1,ADL_SBGA_5GC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</si>
  <si>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TBT functionality after disabling and enabling the TBT Controller in device manager</t>
  </si>
  <si>
    <t>CSS-IVE-71088</t>
  </si>
  <si>
    <t>KBL_EC_NA,EC-BAT,EC-TBT3,UDL2.0_ATMS2.0,EC-PD-NA,OBC-ICL-CPU-iTCSS-TCSS-TBT2_Storage,OBC-TGL-CPU-iTCSS-TCSS-TBT2_Storage,TGL_IFWI_PO_P2,UTR_SYNC,RPL_S_MASTER,RPL_S_BackwardComp,ADL-S_ 5SGC_1DPC,TGL_H_MASTER,RPL-S_ 5SGC1,RPL-S_4SDC1,ADL-P_5SGC1,ADL-P_5SGC2,MTL_M_MASTER,MTL_P_MASTER,MTL_S_MASTER,RPL_P_MASTER,RPL_S_MASTER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</si>
  <si>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Boot to OS functionality using Type-C USB device over TBT port</t>
  </si>
  <si>
    <t>CSS-IVE-71121</t>
  </si>
  <si>
    <t>KBL_EC_NA,EC-FV2,EC-TBT3,EC-TYPEC,TCSS-TBT-P1,TBT-BAT-PLUS,UDL2.0_ATMS2.0,EC-PD-NA,OBC-ICL-CPU-iTCSS-TCSS-TBT2_Storage,OBC-TGL-CPU-iTCSS-TCSS-TBT2_Storage,TGL_BIOS_PO_P3,TGL_IFWI_PO_P2,CML_TBT_Security_BIOS,TGL_IFWI_FOC_BLUE,IFWI_Payload_TBT,IFWI_Payload_Dekel,IFWI_Payload_EC,ADL-S_Delta,MTL_PSS_0.8,UTR_SYNC,RPL_S_MASTER,RPL_S_BackwardComp,ADL-S_ 5SGC_1DPC,MTL_S_MASTER,MTL_P_MASTER,MTL_M_MASTER,TGL_H_MASTER,MTL_VS_0.8_TEST_SUITE,RPL-S_ 5SGC1,RPL-S_4SDC1,MTL_P_VS_0.8,MTL_M_VS_0.8,CQN_DASHBOARD,ADL-P_5SGC1,ADL-P_5SGC2,RPL_S_PO_P3,ADL-M_5SGC1,ADL-M_2SDC2,ADL-M_3SDC1,MTL_SIMICS_IN_EXECUTION_TEST,RPL-Px_5SGC1,RPL-Px_3SDC1,RPL-P_5SGC1,RPL-P_5SGC2,RPL-P_4SDC1,RPL-P_3SDC2,RPL-P_2SDC3,MTL_HFPGA_TCSS,ADL_SBGA_5GC,RPL-SBGA_5SC,QRC_BAT_Customized,ADL_P_M_Common_List1,RPL_Px_PO_P3,ADL-S_Post-Si_In_Production,MTL-M_5SGC1,MTL-M_4SDC1,MTL-M_4SDC2,MTL-M_3SDC3,MTL-M_2SDC4,MTL-M_2SDC5,MTL-M_2SDC6,RPL_SBGA_PO_P3,MTL-P_5SGC1,MTL-P_4SDC1,MTL-P_4SDC2,MTL-P_3SDC3,MTL-P_3SDC4,MTL-P_2SDC5,MTL-P_2SDC6,MTL_A0_P1,RPL-SBGA_4SC,RPL-Px_4SP2</t>
  </si>
  <si>
    <t>Verify system enters S5 state irrespective of fast startup option in OS with system in AC mode</t>
  </si>
  <si>
    <t>bios.platform,fw.ifwi.others,fw.ifwi.pmc</t>
  </si>
  <si>
    <t>CSS-IVE-72694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</si>
  <si>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X2_(CML-S+CMP-H)_S102,MTL_PSS_0.8,LNL_M_PSS0.8,RPL_S_PSS_BASE,UTR_SYNC,MTL_HFPGA_SOC_S,RPL_S_BackwardComp,RPL_S_MASTER,RPL-P_5SGC1,RPL-P_5SGC2,RPL-P_4SDC1,RPL-P_3SDC2,RPL-P_2SDC3,RPL-S_5SGC1,RPL-S_4SDC1,RPL-S_4SDC2,RPL-S_4SDC2,RPL-S_2SDC1,RPL-S_2SDC2,RPL-S_2SDC3,RPL-S_ 5SGC1,ADL-S_ 5SGC_1DPC,ADL-S_4SDC1,ADL_N_MASTER,ADL_N_REV0,ADL_N_5SGC1,ADL_N_4SDC1,ADL_N_3SDC1,ADL_N_2SDC1,ADL_N_2SDC2,ADL_N_2SDC3,IFWI_TEST_SUITE,IFWI_COMMON_UNIFIED,TGL_H_MASTER,RPL-S_4SDC2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IFWI_Payload_Platform-Val,MTL-S_Pre-Si_In_Production,MTL-P_3SDC3,MTL-P_2SDC5,MTL-P_2SDC6,MTL_A0_P1,RPL_P_PO_P3,ADL-N_Post-Si_In_Production,RPL-S_Post-Si_In_Production,RPL-SBGA_3SC,RPL-Px_2SDC1,RPL-P_5SGC1</t>
  </si>
  <si>
    <t>Verification of CPU-HID (Core SKU) values in ACPI dump for Micro-PEP devices</t>
  </si>
  <si>
    <t>CSS-IVE-78915</t>
  </si>
  <si>
    <t>InProdATMS1.0_03March2018,PSE 1.0,OBC-CFL-PTF-ACPI-Software,OBC-TGL-PTF-ACPI-Software,ADL_S_Dryrun_Done,RKL_CMLS_CPU_TCS,RKL-S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5SGC_1DPC,ADL-S_4SDC1,ADL-S_4SDC2,ADL-S_4SDC4,TGL_H_MASTER,ADL-M_5SGC1,ADL-M_3SDC2,ADL-M_2SDC1,ADL-M_2SDC2,ADL_SBGA_5GC,ADL_SBGA_3DC1,ADL_SBGA_3DC2,ADL_SBGA_3DC3,ADL_SBGA_3DC4,ADL_SBGA_3DC,ADL-M_3SDC1</t>
  </si>
  <si>
    <t>Verify concurrent functionality of USB-C PD and USB-C Data Transfer ports for dual port RVP</t>
  </si>
  <si>
    <t>CSS-IVE-84963</t>
  </si>
  <si>
    <t>KBL_NON_ULT,CFL-PRDtoTC-Mapping,EC-FV,EC-TYPEC,EC-BATTERY,UDL_2.0,UDL_ATMS2.0,UDL2.0_ATMS2.0,LKF_PO_Phase2,OBC-CNL-PCH-XDCI-USBC-USB2_Storage,OBC-ICL-CPU-iTCSS-TCSS-USB2_Storage,OBC-TGL-CPU-iTCSS-TCSS-USB2_Storage,OBC-LKF-CPU-TCSS-USBC-USB2_Storage,OBC-CFL-PCH-XDCI-USBC-USB2_Storage,CML_EC_BAT,MTL_PSS_1.1,UTR_SYNC,MTL_P_MASTER,MTL_M_MASTER,MTL_N_MASTER,ADL_N_MASTER,ADL_N_5SGC1,ADL_N_4SDC1,ADL_N_3SDC1,ADL_N_2SDC1,ADL_N_2SDC2,ADL_N_2SDC3,TGL_H_MASTER,ADL-M_5SGC1,ADL-M_2SDC2,ADL-M_3SDC2,RPL-Px_3SDC1,RPL-P_5SGC2,RPL-P_3SDC2,ADL_N_REV0,ADL-N_REV1,ADL_SBGA_5GC,RPL-SBGA_5SC,MTL-M_5SGC1,MTL-M_4SDC1,MTL-M_4SDC2,MTL-M_3SDC3,MTL-M_2SDC4,MTL-M_2SDC5,MTL-M_2SDC6,MTL-P_5SGC1,MTL-P_4SDC1,MTL-P_4SDC2,MTL-P_3SDC3,MTL-P_3SDC4,MTL-P_2SDC5,MTL-P_2SDC6,RPL-SBGA_4SC,RPL-Px_4SP2</t>
  </si>
  <si>
    <t>Verify basic Power Button Functionality in DC mode</t>
  </si>
  <si>
    <t>CSS-IVE-85621</t>
  </si>
  <si>
    <t>EC-FV,EC-BATTERY,EC-SX,EC-GPIO,ICL-ArchReview-PostSi,InProdATMS1.0_03March2018,PSE 1.0,OBC-CNL-EC-GPIO-HardwareButtons-PowerButton,OBC-CFL-EC-GPIO-HardwareButtons-PowerButton,OBC-ICL-EC-GPIO-HwBtns/LEDs/Switchs-PowerButton,OBC-TGL-EC-GPIO-HwBtns/LEDs/Switchs-PowerButton,OBC-LKF-PTF-GPIO-HardwareButtons-PowerButton,CML_EC_BAT,EC-WCOS-NEW,IFWI_Payload_PMC,IFWI_Payload_EC,EC_MECC,UTR_SYNC,ADL_N_MASTER,ADL_N_PSS_0.8,ADL_N_5SGC1,ADL_N_3SDC1,ADL_N_2SDC1,ADL_N_2SDC2,ADL_N_2SDC3,MTL_TRY_RUN,TGL_H_MASTERMTL_TRP_1,MTL_PSS_0.8_NEW,ADL-P_5SGC2,ADL-M_5SGC1,ADL-M_3SDC2,MTL_SIMICS_IN_EXECUTION_TEST,RPL-Px_5SGC1,RPL-Px_3SDC1,ADL_N_REV0,ADL-N_REV1,ADL_SBGA_5GC,RPL-P_5SGC1,RPL-P_5SGC2,RPL-P_4SDC1,RPL-P_3SDC2,RPL-P_2SDC3,RPL-P_3SDC3,RPL-P_2SDC4,RPL-P_PNP_GC,RPL-Px_4SDC1,RPL-Px_3SDC2,LNL_M_PSS0.8,MTL-M_5SGC1,MTL-M_4SDC1,MTL-M_4SDC2,MTL-M_3SDC3,MTL-M_2SDC4,MTL-M_2SDC5,MTL-M_2SDC6,MTL-M/P_Pre-Si_In_Production,RPL-SBGA_5SC,MTL-P_5SGC1,MTL-P_4SDC1,MTL-P_4SDC2,MTL-P_3SDC3,MTL-P_3SDC4,MTL-P_2SDC5,MTL-P_2SDC6,RPL-SBGA_4SC,RPL-Px_4SP2</t>
  </si>
  <si>
    <t>Validate system wakes up from Sx states via USB devices</t>
  </si>
  <si>
    <t>CSS-IVE-80238</t>
  </si>
  <si>
    <t>ICL_PSS_BAT_NEW,InProdATMS1.0_03March2018,PSE 1.0,OBC-CNL-PCH-IO-PM-Sx,GLK_ATMS1.0_Automated_TCs,RKL_POE,EC-FV2,ECVAL-DT-FV,RKL-S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MTL_VS_1.0,ADL_N_REV0,ADL-N_REV1,ADL_SBGA_5GC,ADL_SBGA_3DC1,ADL_SBGA_3DC2,ADL_SBGA_3DC3,ADL_SBGA_3DC4,RPL-SBGA_5SC,RPL-SBGA_4SC,RPL-SBGA_3SC,RPL-SBGA_2SC1,RPL-SBGA_2SC2,NA_4_FHF,ADL_P_M_Common_List2,RPL-Px_5SGC1,MTL-M_5SGC1,MTL-M_4SDC1,MTL-M_4SDC2,MTL-M_3SDC3,MTL-M_2SDC4,MTL-M_2SDC5,MTL-M_2SDC6,MTL-P_5SGC1,MTL-P_4SDC1,MTL-P_4SDC2,MTL-P_3SDC3,MTL-P_3SDC4,MTL-P_2SDC5,MTL-P_2SDC6,RPL-S_2SDC8,RPL-P_5SGC1,RPL-P_4SDC1,RPL-P_3SDC2,RPL-P_2SDC3,RPL-P_2SDC4,RPL-P_2SDC5,RPL-P_2SDC6</t>
  </si>
  <si>
    <t>Bios shall support maximum allocation of 130 MB memory for EFI Boot Services Data</t>
  </si>
  <si>
    <t>CSS-IVE-84959</t>
  </si>
  <si>
    <t>CFL-PRDtoTC-Mapping,CNL_Automation_Production,InProdATMS1.0_03March2018,PSE 1.0,CML_DG1,ADL-S_Delta1,RKL-S X2_(CML-S+CMP-H)_S102,RKL-S X2_(CML-S+CMP-H)_S62,UTR_SYNC,RPL_S_MASTER,RPL_S_BackwardComp,ADL-S_ 5SGC_1DPC,ADL-S_4SDC1,TGL_H_MASTER,RPL-S_ 5SGC1,RPL-S_4SDC1,RPL-S_4SDC2,RPL-S_2SDC1,RPL-S_2SDC2,RPL-S_2SDC3MTL_TRP_1,ADL-P_5SGC1,ADL-P_5SGC2,ADL-M_5SGC1,RPL-Px_5SGC1,,ADL_SBGA_5GC,ADL_SBGA_3DC1,ADL_SBGA_3DC2,ADL_SBGA_3DC3,ADL_SBGA_3DC4,RPL-P_5SGC1,,RPL-P_4SDC1,RPL-P_3SDC2,RPL-SBGA_5SC,MTL-M_5SGC1,MTL-M_4SDC1,MTL-M_4SDC2,MTL-M_3SDC3,MTL-M_2SDC4,MTL-M_2SDC5,MTL-M_2SDC6,ADL-S_Post-Si_In_Production,MTL-P_5SGC1,MTL-P_4SDC1,MTL-P_4SDC2,MTL-P_3SDC3,MTL-P_3SDC4,MTL-P_2SDC5,MTL-P_2SDC6,RPL-S_Post-Si_In_Production</t>
  </si>
  <si>
    <t>Verify RTD3/ACPI D3cold Support can be enabled/disabled from Setup and SUT remains intact across Sx cycles</t>
  </si>
  <si>
    <t>CSS-IVE-80982</t>
  </si>
  <si>
    <t>TGL_PSS1.0C,InProdATMS1.0_03March2018,PSE 1.0,CML_Delta_From_WHL,KBLR_ATMS1.0_Automated_TCs,TGL_IFWI_PO_P2,RKL-S X2_(CML-S+CMP-H)_S62,RKL-S X2_(CML-S+CMP-H)_S102,UTR_SYNC,ADL_N_MASTER,MTL_S_MASTER,RPL_S_BackwardComp,RPL_S_MASTER,RPL-P_5SGC1,RPL-P_5SGC2,RPL-P_2SDC3,ADL-S_ 5SGC_1DPC,ADL-S_4SDC1,ADL_N_5SGC1,ADL_N_4SDC1,ADL_N_3SDC1,ADL_N_2SDC1,ADL_N_2SDC2,ADL_N_2SDC3,TGL_H_MASTER,RPL-S_4SDC1,MTL_P_VS_0.8,MTL_M_VS_0.8,ADL-P_5SGC1,ADL-P_5SGC2,ADL-M_5SGC1,ADL_N_REV0,ADL-N_REV1,ADL_SBGA_5GC,ADL_SBGA_3DC1,ADL_SBGA_3DC2,ADL_SBGA_3DC3,ADL_SBGA_3DC4,RPL-SBGA_5SC,ADL_P_M_Common_List2,RPL-Px_5SGC1,MTL-M_4SDC2,ADL-S_Post-Si_In_Production,MTL-P_4SDC2,IPU22.2_BIOS_change</t>
  </si>
  <si>
    <t>Verify that the TCO watchdog is Disabled by Default</t>
  </si>
  <si>
    <t>CSS-IVE-80847</t>
  </si>
  <si>
    <t>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</si>
  <si>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that ACPI supports Low Power Idle Table (LPIT) to support Modern Standby</t>
  </si>
  <si>
    <t>CSS-IVE-78644</t>
  </si>
  <si>
    <t>CFL-PRDtoTC-Mapping,ICL-ArchReview-PostSi,InProdATMS1.0_03March2018,PSE 1.0,OBC-CNL-PTF-ACPI-PM-s0ix_PEP,OBC-CFL-PTF-ACPI-PM-s0ix_PEP,OBC-ICL-PTF-ACPI-PM-s0ix_PEP,OBC-TGL-PTF-ACPI-PM-s0ix_PEP,OBC-LKF-PTF-ACPI-PM-s0ix_PEP,KBLR_ATMS1.0_Automated_TCs,ADL_S_Dryrun_Done,RKL-S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IPU22.2_BIOS_change</t>
  </si>
  <si>
    <t>Verify if BIOS displays Firmware Status 1, Status 2 values and check if the same is displayed in OS</t>
  </si>
  <si>
    <t>CSS-IVE-80247</t>
  </si>
  <si>
    <t>CFL-PRDtoTC-Mapping,ICL-ArchReview-PostSi,CNL_Automation_Production,UDL2.0_ATMS2.0,OBC-CNL-PCH-InternalBus-FlexIO-BIOSsettings,OBC-CFL-PCH-InternalBus-FlexIO-BIOSsettings,OBC-TGL-PCH-CSME-Internalbus-FlexIO_biossettings,UTR_SYNC,RPL-Px_4SP2,RPL-Px_2SDC1 ,MTL-P_4SDC1,MTL-P_3SDC3,MTL-P_3SDC4,MTL-P_5SGC1,MTL-P_4SDC2,MTL-P_2SDC5,MTL-P_2SDC6,MTL-M_5SGC1,MTL-M_2SDC4,MTL-M_2SDC5,MTL-M_2SDC6,MTL-M_4SDC1,MTL-M_3SDC3,MTL-M_4SDC2,RPL-Px_4SDC1,RPL-SBGA_5SC,RPL-SBGA_4SC,RPL-SBGA_3SC1,RPL-Px_5SGC1,RPL-S_ 5SGC1,RPL-S_2SDC7,RPL-S_3SDC1,RPL-S_4SDC1,RPL-S_4SDC2,RPL-S_4SDC2,RPL-S_2SDC1,RPL-S_2SDC2,RPL-S_2SDC3,RPL_S_MASTER,RPL_S_BackwardCompc,ADL-S_ 5SGC_1DPC,ADL-S_4SDC1,ADL-S_4SDC2,ADL-S_4SDC4,MTL_TRY_RUNMTL_TRP_1,ADL-M_5SGC1,ADL-M_3SDC2,ADL-M_2SDC1,ADL-M_2SDC2,MTL_SIMICS_IN_EXECUTION_TEST,ADL_SBGA_5GC,ADL_SBGA_3DC1,ADL_SBGA_3DC2,ADL_SBGA_3DC3,ADL_SBGA_3DC4,ADL_SBGA_3DC,ADL-M_3SDC1</t>
  </si>
  <si>
    <t>Verify system stability on performing 3 cycles of Warm and Cold boot cycles</t>
  </si>
  <si>
    <t>CSS-IVE-92240</t>
  </si>
  <si>
    <t>Demo1_OneValidation,EC-NA,InProdATMS1.0_03March2018,LKF_PO_Phase3,LKF_PO_New_P3,PSE 1.0,OBC-CNL-PTF-PMC-PM-bootflow,OBC-ICL-PTF-PMC-PM-Bootflow,OBC-TGL-PTF-PMC-PM-Bootflow,OBC-LKF-PTF-PMC-PM-Bootflow,GLK_ATMS1.0_Automated_TCs,KBLR_ATMS1.0_Automated_TCs,RKL_POE,RKL_CML_S_TGPH_PO_P2,ADL_S_Dryrun_Done,RKL_S_CMPH_POE,RKL_S_TGPH_POE,EC-FV2,ECVAL-DT-FV,ADL_P_ERB_BIOS_PO,MTL_PSS_1.0,LNL_M_PSS1.0,MTL_PSS_0.8,LNL_M_PSS0.8,RKL-S X2_(CML-S+CMP-H)_S62,RKL-S X2_(CML-S+CMP-H)_S102,UTR_SYNC,MTL_HFPGA_SOC_S,RPL_S_BackwardComp,RPL_S_MASTER,RPL-P_5SGC1,RPL-S_2SDC8,RPL-P_5SGC2,RPL-P_2SDC3,ADL-S_ 5SGC_1DPC,ADL-S_4SDC1,ADL_N_MASTER,ADL_N_5SGC1,ADL_N_4SDC1,ADL_N_3SDC1,ADL_N_2SDC1,ADL_N_2SDC2,ADL_N_2SDC3,TGL_H_MASTER,RPL-S_4SDC2,ADL-P_5SGC1,ADL-P_5SGC2,ADL-M_5SGC1,MTL_SIMICS_IN_EXECUTION_TEST,ADL_N_REV0,ADL-N_REV1,ADL_SBGA_5GC,ADL_SBGA_3DC1,ADL_SBGA_3DC2,ADL_S,RPL-Px_5SGC1,BGA_3DC3,RPL-SBGA_5SC,RPL-SBGA_4SC,RPL-SBGA_3SC,RPL-SBGA_2SC1,RPL-SBGA_2SC2,ADL_P_M_Common_List2,MTL-M_5SGC1,MTL-M_4SDC1,MTL-M_4SDC2,MTL-M_3SDC3,MTL-M_2SDC4,MTL-M_2SDC5,MTL-M_2SDC6,ADL-S_Post-Si_In_Production,MTL-M/P_Pre-Si_In_Production,MTL-S_Pre-Si_In_Production,MTL-P_5SGC1,MTL-P_4SDC1,MTL-P_4SDC2,MTL-P_3SDC3,MTL-P_3SDC4,MTL-P_2SDC5,MTL-P_2SDC6,ADL-N_Post-Si_In_Production,RPL-Px_4SP2,RPL-Px_2SDC1,RPL-P_5SGC1,RPL-P_4SDC1,RPL-P_3SDC2,RPL-P_2SDC3,RPL-P_2SDC4,RPL-P_2SDC5,RPL-P_2SDC6</t>
  </si>
  <si>
    <t>Validate system resume from Sx post long duration with system in AC mode</t>
  </si>
  <si>
    <t>CSS-IVE-92246</t>
  </si>
  <si>
    <t>InProdATMS1.0_03March2018,PSE 1.0,OBC-CNL-PTF-PMC-PM-Sx,OBC-ICL-PTF-PMC-PM-Sx,OBC-TGL-PTF-PMC-PM-Sx,GLK_ATMS1.0_Automated_TCs,KBLR_ATMS1.0_Automated_TCs,TGL_BIOS_PO_P2,ADL_S_Dryrun_Done,RKL-S X2_(CML-S+CMP-H)_S62,RKL-S X2_(CML-S+CMP-H)_S102,UTR_SYNC,RPL_S_BackwardComp,RPL_S_MASTER,RPL-P_5SGC1,RPL-P_5SGC2,RPL-P_2SDC3,ADL-S_ 5SGC_1DPC,ADL-S_4SDC1,ADL_N_MASTER,ADL_N_5SGC1,ADL_N_4SDC1,ADL_N_3SDC1,ADL_N_2SDC1,ADL_N_2SDC2,ADL_N_2SDC3,TGL_H_MASTER,RPL-S_4SDC2,RPL-S_2SDC8,ADL-P_5SGC1,ADL-P_5SGC2,MTL_S_PSS_0.8,ADL-M_5SGC1,ADL_N_REV0,ADL-N_REV1,RPL_S_PO_P3,ADL_SBGA_5GC,ADL_SBGA_3DC1,ADL_SBGA_3DC2,ADL_SBGA_3DC3,ADL_SBGA_3DC4,RPL-SBGA_5SC,ADL_P_M_Common_List2,RPL-Px_5SGC1,RPL_Px_PO_P3,MTL-M_5SGC1,MTL-M_4SDC1,MTL-M_4SDC2,MTL-M_3SDC3,MTL-M_2SDC4,MTL-M_2SDC5,MTL-M_2SDC6,ADL-S_Post-Si_In_Production,RPL_SBGA_PO_P3,MTL-P_3SDC3,MTL-P_2SDC5,MTL-P_2SDC6,ADL-N_Post-Si_In_Production,RPL-Px_2SDC1,RPL-P_5SGC1</t>
  </si>
  <si>
    <t>Verify PEP device (_STA) method to support Modern Standby</t>
  </si>
  <si>
    <t>power_management.modern_standby</t>
  </si>
  <si>
    <t>CSS-IVE-78764</t>
  </si>
  <si>
    <t>ICL-ArchReview-PostSi,InProdATMS1.0_03March2018,PSE 1.0,ADL-S_Delta1,RKL-S X2_(CML-S+CMP-H)_S102,RKL-S X2_(CML-S+CMP-H)_S62,UTR_SYNC,RPL_S_MASTER,RPL_S_BackwardComp,ADL-S_ 5SGC_1DPC,ADL-S_4SDC1,TGL_H_MASTER,RPL-S_ 5SGC1,RPL-S_4SDC1,RPL-S_4SDC2,, RPL-S_4SDC2,RPL-S_2SDC1,RPL-S_2SDC2,RPL-S_2SDC3,ADL-P_5SGC1,ADL-P_5SGC2,ADL-M_5SGC1,RPL-Px_5SGC1,,,ADL_SBGA_5GC,RPL-P_5SGC1,,RPL-P_4SDC1,RPL-P_3SDC2,,RPL-S-3SDC2,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</si>
  <si>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Max C State support with system in DC power mode</t>
  </si>
  <si>
    <t>CSS-IVE-92250</t>
  </si>
  <si>
    <t>InProdATMS1.0_03March2018,PSE 1.0,OBC-CNL-CPU-Punit-PM-CState,OBC-TGL-CPU-Punit-PM-CState,OBC-ICL-CPU-Punit-PM-CState,OBC-LKF-CPU-Punit-PM-CState,OBC-CFL-CPU-Punit-PM-CState,LKF_B0_Power_ON,PRT_FIX,UTR_SYNC,MTL_VS_0.8,ADL_N_MASTER,ADL_N_PSS_1.1,ADL_N_5SGC1,ADL_N_3SDC1,ADL_N_2SDC1,ADL_N_2SDC2,ADL_N_2SDC3,TGL_H_MASTER,ADL-M_5SGC1,ADL_N_REV0,ADL-N_REV1,MTL-M_5SGC1,MTL-M_4SDC1,MTL-M_4SDC2,MTL-M_3SDC3,MTL-M_2SDC4,MTL-M_2SDC5,MTL-M_2SDC6,MTL-P_5SGC1,MTL-P_4SDC1,MTL-P_4SDC2,MTL-P_3SDC4</t>
  </si>
  <si>
    <t>Verify system stability post Connected Modern Standby cycling</t>
  </si>
  <si>
    <t>CSS-IVE-92265</t>
  </si>
  <si>
    <t>InProdATMS1.0_03March2018,PSE 1.0,OBC-CNL-PTF-PMC-PM-s0ix,OBC-CFL-PTF-PMC-PM-S0ix,OBC-ICL-PTF-PMC-PM-S0ix,OBC-TGL-PTF-PMC-PM-S0ix,OBC-LKF-PTF-PMC-PM-S0ix,ADL-S_ADP-S_DDR4_2DPC_PO_Phase3,RKL_CMLS_CPU_TCS,ADL-P_ADP-LP_DDR4_PO Suite_Phase3,PO_Phase_3,ADL-P_ADP-LP_LP5_PO Suite_Phase3,ADL-P_ADP-LP_DDR5_PO Suite_Phase3,ADL-P_ADP-LP_LP4x_PO Suite_Phase3,RKL-S X2_(CML-S+CMP-H)_S62,RKL-S X2_(CML-S+CMP-H)_S102,PRT_FIX,LNL_M_PSS0.8,UTR_SYNC,MTL_HFPGA_SOC_S,RPL_S_BackwardComp,RPL_S_MASTER,RPL-P_5SGC1,RPL-P_5SGC2,RPL-P_2SDC3,ADL-S_ 5SGC_1DPC,ADL-S_4SDC1,ADL_N_MASTER,ADL_N_5SGC1,ADL_N_4SDC1,ADL_N_3SDC1,ADL_N_2SDC1,ADL_N_2SDC2,ADL_N_2SDC3,TGL_H_MASTER,RPL-S_ 5SGC1,RPL-S_2SDC8,ADL-P_5SGC1,ADL-P_5SGC2,RPL_S_PO_P3,ADL-M_5SGC1,ADL_N_PO_Phase3,MTL_S_PSS_1.0,MTL_S_IFWI_PSS_0.5,ADL_N_REV0,ADL-N_REV1,ADL_SBGA_5GC,ADL_SBGA_3DC1,ADL_SBGA_3DC2,ADL_SBGA_3DC3,ADL_SBGA_3DC4,RPL-SBGA_5SC,MTL_PSS_CMS,MTL_HFPGA_BLOCK,ADL_P_M_Common_List2,RPL-Px_5SGC1,RPL_Px_PO_P3,MTL-M_5SGC1,MTL-M_4SDC1,MTL-M_4SDC2,MTL-M_3SDC3,MTL-M_2SDC4,MTL-M_2SDC5,LNL_M_PSS1.0,ADL-S_Post-Si_In_Production,RPL_SBGA_PO_P3,MTL_PSS_1.0,MTL-P_5SGC1,MTL-P_4SDC1,MTL-P_4SDC2,MTL-P_3SDC3,MTL-P_3SDC4,MTL-P_2SDC5,MTL-P_2SDC6,MTL_A0_P1,RPL-Px_4SP2,RPL-Px_2SDC1,RPL-P_5SGC1,RPL-P_4SDC1,RPL-P_3SDC2,RPL-P_2SDC3,RPL-P_2SDC4,RPL-P_2SDC5,RPL-P_2SDC6</t>
  </si>
  <si>
    <t>Verify System trace Via BSSB interface over Type-C port</t>
  </si>
  <si>
    <t>bios.pch,bios.platform,fw.ifwi.others,fw.ifwi.pchc</t>
  </si>
  <si>
    <t>CSS-IVE-76118</t>
  </si>
  <si>
    <t>KBL_NON_ULT,CFL-PRDtoTC-Mapping,EC-BAT,EC-TYPEC,TCSS-TBT-P1,LKF_TI_GATING,ICL-ArchReview-PostSi,TGL_PSS1.0C,UDL2.0_ATMS2.0,LKF_PO_Phase2,LKF_PO_New_P2,EC-PD-NA,TGL_ERB_PO,OBC-CNL-CPU-NPK-Debug,OBC-CFL-CPU-NPK-Debug,OBC-LKF-CPU-NPK-Debug,OBC-ICL-CPU-NPK-Debug,OBC-TGL-CPU-NPK-Debug,TGL_BIOS_PO_P2,TGL_IFWI_PO_P2,LKF_B0_Power_ON,ADL-S_TGP-H_PO_Phase2,ADL-S_TGP-H_PO_Phase3,ADL-S_ADP-S_DDR4_2DPC_PO_Phase3,IFWI_Payload_Platform,ADL-P_ADP-LP_DDR4_PO Suite_Phase3,PO_Phase_3,RKL-S X2_(CML-S+CMP-H)_S62,RKL-S X2_(CML-S+CMP-H)_S102,ADL-P_ADP-LP_LP5_PO Suite_Phase3,ADL-P_ADP-LP_DDR5_PO Suite_Phase3,ADL-P_ADP-LP_LP4x_PO Suite_Phase3,UTR_SYNC,RPL-Px_4SP2,RPL-Px_2SDC1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VS_0.8,MTL_Test_Suite,IFWI_TEST_SUITE,IFWI_COMMON_UNIFIED,TGL_H_MASTER,TGL_H_5SGC1,TGL_H_4SDC1,TGL_H_4SDC2,TGL_H_4SDC,ADL-P_5SGC1,ADL-P_5SGC2,RPL_S_PO_P2,ADL-M_5SGC1,ADL-M_4SDC1,ADL-M_3SDC1,ADL-M_3SDC2,ADL-M_3SDC3,ADL-M_2SDC1,ADL_N_PO_Phase3,ADL_N_REV0,ADL-N_REV1,ADL_SBGA_5GC,ADL_SBGA_3DC1,ADL_SBGA_3DC2,ADL_SBGA_3DC3,ADL_SBGA_3DC4,ADL_SBGA_3DC,ADL-M_2SDC2,RPL_Px_PO_P2,LNL_M_PSS1.1,MTL_IFWI_CBV_TBT,MTL_IFWI_CBV_EC,MTL_IFWI_CBV_IOM,
MTL IFWI_Payload_Platform-Val,RPL_P_PO_P2</t>
  </si>
  <si>
    <t>Verify System stays in S5 when power button is pressed while in Bios page (Negative Test )</t>
  </si>
  <si>
    <t>CSS-IVE-92277</t>
  </si>
  <si>
    <t>Demo1_OneValidation,ICL-ArchReview-PostSi,InProdATMS1.0_03March2018,PSE 1.0,OBC-CNL-EC-GPIO-HardwareButtons-PowerButton,OBC-CFL-EC-GPIO-HardwareButtons-PowerButton,OBC-ICL-EC-GPIO-HwBtns/LEDs/Switchs-PowerButton,OBC-TGL-EC-GPIO-HwBtns/LEDs/Switchs-PowerButton,KBLR_ATMS1.0_Automated_TCs,RKL-S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32,ADL-P_5SGC1,ADL-P_5SGC2,ADL-M_5SGC1,RPL-Px_5SGC1,RPL-Px_3SDC1,ADL_N_REV0,ADL-N_REV1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RPL-SBGA_4SC,RPL-Px_4SP2</t>
  </si>
  <si>
    <t>[TBT]Verify DMAR Table is populated on Enabling VT-D</t>
  </si>
  <si>
    <t>CSS-IVE-119130</t>
  </si>
  <si>
    <t>TGL_BIOS_PO_P2,CML_TBT_Security_BIOS,ADL-S_TGP-H_PO_Phase2,MTL_NA,UTR_SYNC,RPL_S_MASTER,RPL_S_BackwardComp,ADL-S_ 5SGC_1DPC,ADL-S_4SDC1,ADL-S_4SDC2,ADL-S_4SDC4,RPL-S_ 5SGC1,RPL-S_4SDC1,ADL-M_5SGC1,ADL-M_2SDC2,RPL-Px_5SGC1,RPL-Px_3SDC1,RPL-P_5SGC1,RPL-P_5SGC2,RPL-P_4SDC1,RPL-P_3SDC2,RPL-P_2SDC3,ADL_SBGA_5GC,RPL-SBGA_5SC,RPL-SBGA_4SC,RPL-Px_4SP2</t>
  </si>
  <si>
    <t>Verify TBT RTD3 entry and exit in a Daisy chain</t>
  </si>
  <si>
    <t>CSS-IVE-118924</t>
  </si>
  <si>
    <t>EC-PD-NA,MTL_PSS_1.0,UTR_SYNC,MTL_P_MASTER,MTL_M_MASTER,MTL_S_MASTER,RPL_S_MASTER,RPL_P_MASTER,RPL_S_BackwardComp,ADL-S_ 5SGC_1DPC,ADL-S_4SDC1,ADL-S_4SDC2,ADL-S_4SDC4,TGL_H_MASTER,RPL-S_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</si>
  <si>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Validate HDMI Display functionality over Type-C port in Pre/Post Sx and reboot cycles</t>
  </si>
  <si>
    <t>CSS-IVE-92747</t>
  </si>
  <si>
    <t>KBL_NON_ULT,TAG-APL-ARCH-TO-PROD-WW21.2,GLK-IFWI-SI,KBL_EC_NA,APL_EC_NA,EC-FV,EC-TYPEC,EC-SX,TCSS-TBT-P1,ICL-ArchReview-PostSi,UDL2.0_ATMS2.0,LKF_PO_Phase3,LKF_PO_New_P3,EC-PD-NA,TGL_ERB_PO,OBC-CNL-PCH-XDCI-USBC_Display_HDMI,OBC-CFL-PCH-XDCI-USBC_Display_HDMI,OBC-ICL-CPU-iTCSS-TCSS-Display_HDMI,OBC-TGL-CPU-iTCSS-TCSS-Display_HDMI,OBC-LKF-CPU-TCSS-USBC_Display_HDMI,CML_BIOS_SPL,TGL_BIOS_PO_P3,TGL_IFWI_PO_P3,CML_DG1_Delta,TGL_IFWI_FOC_BLUE,IFWI_Payload_TBT,IFWI_Payload_EC,MTL_PSS_1.1,UTR_SYNC,RPL_S_MASTER,RPL_P_MASTER,RPL_S_BackwardComp,ADL-S_ 5SGC_1DPC,ADL-S_4SDC1,ADL-S_4SDC2,ADL-S_4SDC4,ADL_N_MASTER,ADL_N_5SGC1,ADL_N_4SDC1,ADL_N_3SDC1,ADL_N_2SDC1,ADL_N_2SDC3,TGL_H_MASTER,IFWI_TEST_SUITE,IFWI_COMMON_UNIFIED,MTL_Test_Suite,IFWI_FOC_BAT,RPL-S_ 5SGC1,RPL-S_4SDC1,ADL-P_5SGC1,ADL-P_5SGC2,MTL_P_MASTER,MTL_M_MASTER,MTL_N_MASTER,MTL_S_MASTER,ADL-M_5SGC1,ADL-M_2SDC2,ADL-M_3SDC1,ADL-M_3SDC2,ADL-M_2SDC1,ADL-P_3SDC1,ADL-P_3SDC2,ADL-P_3SDC4,ADL-P_2SDC1,ADL-P_2SDC2,ADL-P_2SDC3,RPL-Px_5SGC1,RPL-Px_3SDC1,RPL-P_5SGC1,RPL-P_5SGC2,RPL-P_4SDC1,RPL-P_3SDC2,RPL-P_2SDC3,ADL_N_REV0,ADL-N_REV1,ADL_SBGA_5GC,RPL-SBGA_5SC,EC-NA,EC-REVIEW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MTL_PSS_1.0,ADL_M_PO_Phase2,ADL_N_2SDC2,MTL_VS_0.8,MTL_IFWI_PSS_EXTENDED,CQN_DASHBOARD,ADL-P_4SDC2,ADL_N_PO_Phase2,MTL_IFWI_BAT,MTL_HFPGA_TCSS,RPL-S_5SGC1,RPL-S_4SDC2,RPL-S_3SDC1,RPL-S_2SDC1,RPL-S_2SDC2,RPL-S_2SDC3,RPL-S_4SDC2,RPL-S_2SDC4,RPL-S_2SDC7,MTL_IFWI_QAC,MTL-M_5SGC1,MTL-M_4SDC1,MTL-M_4SDC2,MTL-M_3SDC3,MTL-M_2SDC4,MTL-M_2SDC5,MTL-M_2SDC6,MTL_IFWI_IAC_PMC_SOC_IOE,MTL_IFWI_IAC_IOM,MTL_IFWI_CBV_PMC,MTL_IFWI_CBV_TBT,MTL_IFWI_CBV_EC,MTL_IFWI_CBV_IOM,MTL IFWI_Payload_Platform-Val,MTL-P_5SGC1,MTL-P_4SDC1,MTL-P_4SDC2,MTL-P_3SDC3,MTL-P_3SDC4,MTL-P_2SDC5,MTL-P_2SDC6,RPL-S_2SDC8,RPL-SBGA_4SC,RPL-Px_4SP2</t>
  </si>
  <si>
    <t>[TBT] Verify Reservation of PCIe Bus numbers for Thunderbolt</t>
  </si>
  <si>
    <t>CSS-IVE-92914</t>
  </si>
  <si>
    <t>UDL2.0_ATMS2.0,UTR_SYNC,RPL_P_MASTER,RPL_M_MASTER,TGL_H_MASTER,ADL-P_5SGC1,ADL-P_5SGC2,ADL-S_5SGC1,ADL-S_5SGC2,RPL_S_MASTER,MTL_P_MASTER,MTL_M_MASTER,MTL_S_MASTER,RPL-Px_5SGC1,RPL-Px_3SDC1,RPL-P_5SGC1,RPL-P_5SGC2,RPL-P_4SDC1,RPL-P_3SDC2,RPL-P_2SDC3,RPL-S_ 5SGC1,RPL-S_4SDC1,RPL_S_BackwardComp,ADL_SBGA_5GC,ADL-S_ 5SGC_1DP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</si>
  <si>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TBT device enumeration under Thunderbolt controller in device manager</t>
  </si>
  <si>
    <t>CSS-IVE-77157</t>
  </si>
  <si>
    <t>UDL2.0_ATMS2.0,OBC-ICL-CPU-iTCSS-TCSS-TBT2_Storage,OBC-TGL-CPU-iTCSS-TCSS-TBT2_Storage,ADL-S_ADP-S_DDR4_2DPC_PO_Phase2,ADL-P_ADP-LP_DDR4_PO Suite_Phase2,PO_Phase_2,ADL-P_ADP-LP_LP5_PO Suite_Phase2,ADL-P_ADP-LP_DDR5_PO Suite_Phase2,ADL-P_ADP-LP_LP4x_PO Suite_Phase2,UTR_SYNC,RPL_S_MASTER,RPL_S_BackwardComp,ADL-S_ 5SGC_1DPC,TGL_H_MASTER,RPL-S_ 5SGC1,RPL-S_4SDC1,ADL-P_5SGC1,ADL-P_5SGC2,RPL_S_PO_P3,ADL-M_5SGC1,ADL-M_2SDC2,ADL-M_3SDC1,MTL_S_MASTER,MTL_M_MASTER,MTL_P_MASTER,RPL_P_MASTER,RPL-Px_5SGC1,RPL-Px_3SDC1,RPL-P_5SGC1,RPL-P_5SGC2,RPL-P_4SDC1,RPL-P_3SDC2,RPL-P_2SDC3,ADL_SBGA_5GC,RPL-SBGA_5SC,ADL_P_M_Common_List1,RPL_Px_PO_P3,MTL-M_5SGC1,MTL-M_4SDC1,MTL-M_4SDC2,MTL-M_3SDC3,MTL-M_2SDC4,MTL-M_2SDC5,MTL-M_2SDC6,RPL_SBGA_PO_P3,LNL_M_PSS0.5,MTL-P_5SGC1,MTL-P_4SDC1,MTL-P_4SDC2,MTL-P_3SDC3,MTL-P_3SDC4,MTL-P_2SDC5,MTL-P_2SDC6,RPL-SBGA_4SC,RPL-Px_4SP2</t>
  </si>
  <si>
    <t>Validate NVMe-SSD(NAND Storage) devices for RTD3</t>
  </si>
  <si>
    <t>CSS-IVE-80341</t>
  </si>
  <si>
    <t>ICL-ArchReview-PostSi,UDL2.0_ATMS2.0,OBC-CNL-PTF-PMC-Storage-Dstate_RTD3,OBC-ICL-PTF-PMC-Storage-Dstate_RTD3,OBC-TGL-PTF-PMC-Storage-Dstate_RTD3,OBC-LKF-PTF-PMC-Storage-DState_RTD3,UTR_SYNC,ADL_N_MASTER,ADL_N_REV0,ADL_N_4SDC1,ADL_N_2SDC1,TGL_H_MASTER,ADL-P_5SGC1,ADL-P_5SGC2,ADL-M_5SGC1,ADL-M_3SDC1,ADL-M_2SDC1,ADL-P_2SDC2,ADL-P_2SDC5,ADL-P_3SDC5,ADL-N_REV1,RPL_S_PO_P3,ADL_P_M_Common_List2,MTL-M_5SGC1,MTL-M_4SDC1,MTL-M_4SDC2,MTL-M_3SDC3,MTL-M_2SDC4,MTL-M_2SDC5,MTL-M_2SDC6,MTL-P_5SGC1,MTL-P_4SDC1,MTL-P_4SDC2,MTL-P_3SDC3,MTL-P_3SDC4,MTL-P_2SDC6,MTL_A0_P1</t>
  </si>
  <si>
    <t>Verify PEP should load with Compatible ID EISAID ("PNP0D80")</t>
  </si>
  <si>
    <t>CSS-IVE-78763</t>
  </si>
  <si>
    <t>CFL_Automation_Production,InProdATMS1.0_03March2018,PSE 1.0,KBLR_ATMS1.0_Automated_TCs,ADL_S_Dryrun_Done,RKL_CMLS_CPU_TCS,RKL-S X2_(CML-S+CMP-H)_S102,RKL-S X2_(CML-S+CMP-H)_S62,MTL_TRY_RUN,MTL_PSS_0.5,UTR_SYNC,RPL_S_MASTER,RPL_S_BackwardComp,ADL-S_ 5SGC_1DPC,ADL-S_4SDC1,MTL_S_MASTER,MTL_P_MASTER,TGL_H_MASTER,RPL-S_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RPL-SBGA_2SC2,LNL_M_PSS0.5, MTL-P_5SGC1, MTL-P_4SDC1, MTL-P_4SDC2, MTL-P_3SDC3, MTL-P_3SDC4, MTL-P_2SDC5, MTL-P_2SDC6,RPL-S_Post-Si_In_Production,RPL-Px_4SP2,RPL-Px_2SDC1</t>
  </si>
  <si>
    <t>Verify Hardware Identifiers of DPTF participant devices in device manager</t>
  </si>
  <si>
    <t>CSS-IVE-92964</t>
  </si>
  <si>
    <t>CFL-PRDtoTC-Mapping,UDL2.0_ATMS2.0,LKF_PO_Phase3,LKF_PO_New_P3,OBC-CNL-PTF-DPTF-PTM,OBC-CFL-PTF-DPTF-PTM,OBC-LKF-PTF-DPTF-PTM,OBC-ICL-PTF-DPTF-TM,OBC-TGL-PTF-DPTF-TM,CML_Delta_From_WHL,LKF_B0_Power_ON,RKL-S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33,MTL_THERMAL_MANAGEMENT_NEW_FEATURE_TEST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_M_P_PV_POR,MTL-P_5SGC1,MTL-P_4SDC1,MTL-P_4SDC2,MTL-P_3SDC3,MTL-P_3SDC4,MTL-P_2SDC5,MTL-P_2SDC6,RPL-S_2SDC8,RPL-Px_4SP2</t>
  </si>
  <si>
    <t>Validate DPTF ACPI objects required for DPTF Manager device are getting enumerated in ACPI dump</t>
  </si>
  <si>
    <t>CSS-IVE-92987</t>
  </si>
  <si>
    <t>CFL-PRDtoTC-Mapping,PSE 1.0,OBC-CNL-PTF-DPTF-PTM,OBC-CFL-PTF-DPTF-PTM,OBC-LKF-PTF-DPTF-PTM,OBC-ICL-PTF-DPTF-TM,OBC-TGL-PTF-DPTF-TM,RKL-S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34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</si>
  <si>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Validate Thermal objects required for DPTF Participant devices are getting enumerated in ACPI dump</t>
  </si>
  <si>
    <t>CSS-IVE-93070</t>
  </si>
  <si>
    <t>GLK-FW-PO,CFL-PRDtoTC-Mapping,InProdATMS1.0_03March2018,PSE 1.0,OBC-CNL-PTF-DPTF-PTM,OBC-CFL-PTF-DPTF-PTM,OBC-LKF-PTF-DPTF-PTM,OBC-ICL-PTF-DPTF-TM,OBC-TGL-PTF-DPTF-TM,GLK_ATMS1.0_Automated_TCs,RKL-S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35,MTL_THERMAL_MANAGEMENT_NEW_FEATURE_TEST,ADL-P_5SGC1,ADL-P_5SGC2,ADL-M_5SGC1,RPL-Px_5SGC1,RPL-Px_3SDC1,ADL-N_REV1,ADL_SBGA_5GC,MTL_SIMICS_IN_EXECUTION_TEST,MTL_PSS_1.0,QRC_BAT_Customized,RPL-S_3SDC1,RPL-P_5SGC1,RPL-P_5SGC2,RPL-P_4SDC1,RPL-P_3SDC2,RPL-P_3SDC3,RPL-P_2SDC4,RPL-P_PNP_GC,RPL-Px_4SDC1,RPL-Px_3SDC2,MTL_M_P_PV_POR,MTL-M_5SGC1,MTL-M_4SDC1,MTL-M_4SDC2,MTL-M_3SDC3,MTL-M_2SDC4,MTL-M_2SDC5,MTL-M_2SDC6,RPL-SBGA_5SC,MTL-P_5SGC1,MTL-P_4SDC1,MTL-P_4SDC2,MTL-P_3SDC3,MTL-P_3SDC4,MTL-P_2SDC5,MTL-P_2SDC6,RPL-S_2SDC8,RPL-Px_4SP2</t>
  </si>
  <si>
    <t>Validate Power objects required for DPTF Participant devices are getting enumerated in ACPI dump</t>
  </si>
  <si>
    <t>CSS-IVE-93071</t>
  </si>
  <si>
    <t>GLK-FW-PO,CFL-PRDtoTC-Mapping,InProdATMS1.0_03March2018,PSE 1.0,OBC-CNL-PTF-DPTF-PTM,OBC-CFL-PTF-DPTF-PTM,OBC-LKF-PTF-DPTF-PTM,OBC-ICL-PTF-DPTF-TM,OBC-TGL-PTF-DPTF-TM,GLK_ATMS1.0_Automated_TCs,EC-FV,ECVAL-DT-FV,EC-WCOS-NEW,RKL-S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36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MTL_A0_P1,RPL-S_2SDC8,RPL-Px_4SP2</t>
  </si>
  <si>
    <t>[TBT] Verify TBT-External Graphics functionality with Discrete graphics after Sx and reboot cycles</t>
  </si>
  <si>
    <t>CSS-IVE-94002</t>
  </si>
  <si>
    <t>KBL_EC_NA,EC-TBT3,EC-SX,TCSS-TBT-P1,EC-NA,UDL2.0_ATMS2.0,EC-PD-NA,OBC-ICL-CPU-iTCSS-TCSS-Display_DP,OBC-TGL-CPU-iTCSS-TCSS-Display_DP,MTL_PSS_1.1,UTR_SYNC,RPL_S_MASTER,RPL_S_BackwardComp,ADL-S_ 5SGC_1DPC,RPL-S_ 5SGC1,RPL-S_4SDC1,MTL_S_MASTER,RPL_P_MASTER,MTL_P_MASTER,RPL-P_5SGC2,RPL-P_4SDC1,ADL_SBGA_5GC,RPL-SBGA_5SC,ADL-M_5SGC1,ADL-M_2SDC2,ADL-M_3SDC1,ADL-M_2SDC1,RPL-Px_5SGC1,RPL-Px_4SDC1,MTL-M_5SGC1,MTL-M_4SDC1,MTL-M_4SDC2,MTL-M_3SDC3,MTL-M_2SDC4,MTL-M_2SDC5,MTL-M_2SDC6,MTL-P_5SGC1,MTL-P_4SDC1,MTL-P_4SDC2,MTL-P_3SDC3,MTL-P_3SDC4,MTL-P_2SDC5,MTL-P_2SDC6,RPL-SBGA_4SC,RPL-Px_4SP2</t>
  </si>
  <si>
    <t>Verify USB3.1 Gen2 device functionality with pre and post Sx (S3,S4,S5) cycles over Type-C port</t>
  </si>
  <si>
    <t>CSS-IVE-94312</t>
  </si>
  <si>
    <t>EC-SX,EC-TYPEC,UDL2.0_ATMS2.0,LKF_PO_Phase3,LKF_PO_New_P3,EC-PD-NA,OBC-CNL-PCH-XDCI-USBC-USB2_Storage,OBC-ICL-CPU-iTCSS-TCSS-USB2_Storage,OBC-TGL-CPU-iTCSS-TCSS-USB2_Storage,OBC-LKF-CPU-TCSS-USBC-USB2_Storage,OBC-CFL-PCH-XDCI-USBC-USB2_Storage,MTL_PSS_1.1,MTL_PSS_1.0,UTR_SYNC,MTL_P_MASTER,MTL_S_MASTER,RPL_S_MASTER,RPL_P_MASTER,RPL_S_BackwardComp,ADL-S_ 5SGC_1DPC,ADL_N_MASTER,ADL_N_5SGC1,ADL_N_4SDC1,ADL_N_3SDC1,ADL_N_2SDC1,ADL_N_2SDC3,TGL_H_MASTER,RPL-S_ 5SGC1,RPL-S_4SDC1,RPL-S_2SDC2,ADL-P_5SGC1,ADL-P_5SGC2,MTL_N_MASTER,MTL_M_MASTER,RPL-Px_3SDC1,RPL-P_5SGC1,RPL-P_5SGC2,RPL-P_4SDC1,RPL-P_3SDC2,RPL-P_2SDC3,RPL-S_4SDC2,RPL-S_4SDC2,RPL-S_2SDC1,RPL-S_2SDC2,RPL-S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</si>
  <si>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Verify USB3.1 gen2 device functionality before/after C-MoS state over Type-C port</t>
  </si>
  <si>
    <t>CSS-IVE-94315</t>
  </si>
  <si>
    <t>EC-TYPEC,EC-SX,UDL2.0_ATMS2.0,EC-PD-NA,OBC-CNL-PCH-XDCI-USBC-USB2_Storage,OBC-ICL-CPU-iTCSS-TCSS-USB2_Storage,OBC-TGL-CPU-iTCSS-TCSS-USB2_Storage,OBC-CFL-PCH-XDCI-USBC-USB2_Storage,MTL_PSS_1.1,MTL_PSS_1.0,UTR_SYNC,MTL_P_MASTER,MTL_M_MASTER,MTL_S_MASTER,RPL_S_MASTER,RPL_P_MASTER,RPL_S_BackwardComp,ADL-S_ 5SGC_1DPC,ADL-S_4SDC1,ADL-S_4SDC2,ADL-S_4SDC4,ADL_N_MASTER,ADL_N_5SGC1,ADL_N_4SDC1,ADL_N_3SDC1,ADL_N_2SDC1,ADL_N_2SDC2,ADL_N_2SDC3,TGL_H_MASTER,RPL-S_ 5SGC1,RPL-S_4SDC1,RPL-S_2SDC2,ADL-P_5SGC1,ADL-P_5SGC2,ADL-M_5SGC1,ADL-M_2SDC2,ADL-M_3SDC1,ADL-M_3SDC2,ADL-M_2SDC1,MTL_N_MASTER,RPL-Px_5SGC1,RPL-Px_3SDC1,RPL-P_5SGC1,RPL-P_5SGC2,RPL-P_4SDC1,RPL-P_3SDC2,RPL-P_2SDC3,RPL-S_3SDC1,RPL-S_4SDC2,RPL-S_2SDC1,RPL-S_2SDC2,RPL-S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</si>
  <si>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USB Camera functionality over Type-C port with pre and post Sx (S3,S4,S5) cycles</t>
  </si>
  <si>
    <t>CSS-IVE-94316</t>
  </si>
  <si>
    <t>KBL_EC_NA,EC-FV2,EC-TYPEC,EC-SX,TCSS-TBT-P1,ICL-ArchReview-PostSi,UDL2.0_ATMS2.0,LKF_PO_Phase3,LKF_PO_New_P3,EC-PD-NA,TGL_ERB_PO,OBC-CNL-PCH-XDCI-USBC_USB_Camera,OBC-CFL-PCH-XDCI-USBC_USB_Camera,OBC-LKF-CPU-IOM-TCSS-USBC_USB_Camera,OBC-ICL-CPU-IOM-TCSS-USBC_USB_Camera,OBC-TGL-CPU-IOM-TCSS-USBC_USB_Camera,TGL_BIOS_PO_P3,UTR_SYNC,RPL_S_MASTER,RPL_S_BackwardComp,ADL-S_ 5SGC_1DPC,ADL-S_4SDC1,ADL-S_4SDC2,ADL-S_4SDC4,ADL_N_MASTER,ADL_N_3SDC1,ADL_N_2SDC3,TGL_H_MASTER,RPL-S_ 5SGC1,RPL-S_4SDC1,RPL-S_2SDC2,ADL-P_5SGC1,ADL-P_5SGC2,MTL_N_MASTER,MTL_S_MASTER,MTL_M_MASTER,MTL_P_MASTER,RPL_P_MASTER,RPL-Px_3SDC1,RPL-P_5SGC1,RPL-P_5SGC2,RPL-P_4SDC1,RPL-P_3SDC2,RPL-P_2SDC3,RPL-S_4SDC2,RPL-S_4SDC2,RPL-S_2SDC1,RPL-S_2SDC2,RPL-S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</si>
  <si>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Install OS and Booting from Type-C USB 3.1 gen2 device</t>
  </si>
  <si>
    <t>CSS-IVE-94317</t>
  </si>
  <si>
    <t>KBL_EC_NA,EC-FV,EC-TYPEC,ICL-ArchReview-PostSi,LKF_PO_Phase2,UDL2.0_ATMS2.0,LKF_PO_New_P3,OBC-CNL-PCH-XDCI-USBC-USB2_Storage,OBC-ICL-CPU-iTCSS-TCSS-USB2_Storage,OBC-TGL-CPU-iTCSS-TCSS-USB2_Storage,OBC-LKF-CPU-TCSS-USBC-USB2_Storage,OBC-CFL-PCH-XDCI-USBC-USB2_Storage,LKF_ROW_BIOS,MTL_PSS_0.8,UTR_SYNC,RPL_S_MASTER,RPL_S_BackwardComp,ADL-S_ 5SGC_1DPC,ADL-S_4SDC1,ADL-S_4SDC2,ADL-S_4SDC4,ADL_N_MASTER,ADL_N_5SGC1,ADL_N_4SDC1,ADL_N_3SDC1,ADL_N_2SDC1,ADL_N_2SDC2,ADL_N_2SDC3,TGL_H_MASTER,IFWI_TEST_SUITE,IFWI_COMMON_UNIFIED,MTL_Test_Suite,MTL_PSS_0.8,RPL-S_2SDC3,MTL_TEMP,CQN_DASHBOARD,ADL-P_5SGC1,ADL-P_5SGC2,MTL_P_Master,MTL_M_MASTER,MTL_S_MASTER,ADL-M_5SGC1,ADL-M_2SDC2,ADL-M_3SDC1,ADL-M_3SDC2,ADL-M_2SDC1,RPL-Px_5SGC1,RPL-Px_3SDC1,RPL-P_5SGC1,RPL-P_5SGC2,RPL-P_4SDC1,RPL-P_3SDC2,RPL-P_2SDC3,RPL-S_ 5SGC1,RPL-S_4SDC1,RPL-S_3SDC1,RPL-S_4SDC2,RPL-S_2SDC1,RPL-S_2SDC2,RPL-S_2SDC3,ADL_N_REV0,ADL-N_REV1,MTL_IFWI_BAT,MTL_HFPGA_TCSS,ADL_SBGA_5GC,RPL-SBGA_5SC,ERB,KBL_NON_ULT,EC-NA,EC-REVIEW,TCSS-TBT-P1,GLK-RS3-10_IFWI,ICL_BAT_NEW,LKF_ERB_PO,BIOS_EXT_BAT,LKF_PO_Phase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MTL_VS_0.8,IFWI_FOC_BAT,MTL_IFWI_PSS_EXTENDED,MTL_P_MASTER,ADL-P_4SDC2,ADL_N_PO_Phase2,RPL-S_5SGC1,RPL-S_4SDC2,RPL-S_2SDC4,RPL-S_2SDC7,MTL-M_5SGC1,MTL-M_4SDC1,MTL-M_4SDC2,MTL-M_3SDC3,MTL-M_2SDC4,MTL-M_2SDC5,MTL-M_2SDC6,MTL_IFWI_CBV_TBT,MTL_IFWI_CBV_EC,MTL_IFWI_CBV_SPHY,MTL_IFWI_CBV_IOM,MTL_IFWI_CBV_BIOS,MTL-P_5SGC1,MTL-P_4SDC1,MTL-P_4SDC2,MTL-P_3SDC3,MTL-P_3SDC4,MTL-P_2SDC5,MTL-P_2SDC6,MTL_A0_P1,RPL-S_2SDC8,RPL-SBGA_4SC,RPL-Px_4SP2</t>
  </si>
  <si>
    <t>Verify OS debug support using Windbg debugging over Type-C port</t>
  </si>
  <si>
    <t>CSS-IVE-94318</t>
  </si>
  <si>
    <t>GLK-FW-PO,EC-BAT,EC-TYPEC,L5_milestone_only,TCSS-TBT-P1,ICL-ArchReview-PostSi,UDL2.0_ATMS2.0,LKF_PO_Phase2,OBC-CNL-PCH-DFX-Debug,OBC-CFL-PCH-DFX-Debug,OBC-ICL-PCH-DFX-Debug,OBC-TGL-PCH-DFX-Debug,OBC-LKF-PCH-DFX-Debug,TGL_BIOS_PO_P3,CML_EC_FV,MTL_PSS_1.0,LNL_M_PSS1.0,RKL-S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RPL_S_PO_P3,ADL_N_REV0,ADL-N_REV1,ADL_SBGA_5GC,ADL_SBGA_3DC1,ADL_SBGA_3DC2,ADL_SBGA_3DC3,ADL_SBGA_3DC4,ADL_SBGA_3DC,MTL_PSS_1.0_BLOCK,ADL-M_2SDC1,ADL-M_2SDC2,RPL_Px_PO_P3,RPL_SBGA_PO_P3</t>
  </si>
  <si>
    <t>Verify Type-C Docking with 2XLANE DP and Super Speed functionality before/after Sx Cycles(S3,S4,S5)</t>
  </si>
  <si>
    <t>CSS-IVE-94320</t>
  </si>
  <si>
    <t>EC-FV,EC-TYPEC,EC-SX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5SGC_1DPC,ADL-S_4SDC1,ADL-S_4SDC2,ADL-S_4SDC4,ADL_N_MASTER,ADL_N_5SGC1,ADL_N_4SDC1,ADL_N_3SDC1,ADL_N_2SDC1,ADL_N_2SDC3,TGL_H_MASTER,RPL-S_ 5SGC1,RPL-S_4SDC1,MTL_TEMP,CQN_DASHBOARD,ADL-P_5SGC1,ADL-P_5SGC2,ADL-P_4SDC2,RPL-Px_3SDC1,RPL-P_5SGC1,RPL-P_5SGC2,RPL-P_4SDC1,RPL-P_3SDC2,RPL-P_2SDC3,ADL_N_REV0,ADL-N_REV1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</si>
  <si>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2XLANE DP and USB 3.1 devices</t>
  </si>
  <si>
    <t>CSS-IVE-94321</t>
  </si>
  <si>
    <t>EC-NA,L5_milestone_only,ICL-ArchReview-PostSi,UDL_2.0,UDL_ATMS2.0,UDL2.0_ATMS2.0,LKF_PO_Phase2,EC-TYPEC,EC-AML-NA,EC-PD-NA,OBC-CNL-PCH-XDCI-USBC-USB2_Display_Storage_DP,OBC-CFL-PCH-XDCI-USBC-USB2_Display_Storage_DP,OBC-ICL-CPU-iTCSS-TCSS-USB2_Display_Storage_DP,OBC-TGL-CPU-iTCSS-TCSS-USB2_Display_Storage_DP,OBC-LKF-CPU-TCSS-USBC-USB2_Display_Storage_DP,ECLITE-FV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4SDC2,RPL-Px_5SGC1,RPL-Px_3SDC1,RPL-P_5SGC1,RPL-P_5SGC2,RPL-P_4SDC1,RPL-P_3SDC2,RPL-P_2SDC3,ADL_N_REV0,ADL-N_REV1,ADL_SBGA_5GC,MTL_PSS_1.0_BLOCK,RPL-SBGA_5SC,ADL_P_M_Common_List1,MTL-M_5SGC1,MTL-M_4SDC1,MTL-M_4SDC2,MTL-M_3SDC3,MTL-M_2SDC4,MTL-M_2SDC5,MTL-M_2SDC6,MTL-P_5SGC1,MTL-P_4SDC1,MTL-P_4SDC2,MTL-P_3SDC3,MTL-P_3SDC4,MTL-P_2SDC5,MTL-P_2SDC6,MTL_A0_P1,RPL-SBGA_4SC,RPL-Px_4SP2</t>
  </si>
  <si>
    <t>Verify Type-C Docking with 4XLANE DP and High Speed functionality before/after Sx (S3,S4,S5) Cycles</t>
  </si>
  <si>
    <t>CSS-IVE-94322</t>
  </si>
  <si>
    <t>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5SGC_1DPC,ADL_N_MASTER,ADL_N_5SGC1,ADL_N_4SDC1,ADL_N_3SDC1,ADL_N_2SDC1,ADL_N_2SDC3,TGL_H_MASTER,RPL-S_ 5SGC1,RPL-S_4SDC1,MTL_TEMP,CQN_DASHBOARD,ADL-P_5SGC1,ADL-P_5SGC2,ADL-P_3SDC2,ADL-P_3SDC3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</si>
  <si>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4XLANE DP and USB2.0 devices</t>
  </si>
  <si>
    <t>CSS-IVE-94323</t>
  </si>
  <si>
    <t>EC-FV,EC-TYPEC,EC-SX,L5_milestone_only,C1_NA,C4_NA,ICL-ArchReview-PostSi,UDL_2.0,UDL_ATMS2.0,UDL2.0_ATMS2.0,LKF_PO_Phase2,EC-PD-NA,OBC-CNL-PCH-XDCI-USBC-USB2_Storage_Display,OBC-CFL-PCH-XDCI-USBC-USB2_Storage_Display,OBC-LKF-CPU-TCSS-USBC-USB2_Storage_Display,OBC-ICL-CPU-iTCSS-TCSS-USB2_Storage_Display,OBC-TGL-CPU-iTCSS-TCSS-USB2_Storage_Display,ECLITE-FV,ADL-S_TGP-H_PO_Phase3,MTL_PSS_1.0,MTL_PSS_0.8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NA_4_FHF,MTL_PSS_1.0_BLOCK,ADL_P_M_Common_List1,MTL-M_5SGC1,MTL-M_4SDC1,MTL-M_4SDC2,MTL-M_3SDC3,MTL-M_2SDC4,MTL-M_2SDC5,MTL-M_2SDC6,MTL-P_5SGC1,MTL-P_4SDC1,MTL-P_4SDC2,MTL-P_3SDC3,MTL-P_3SDC4,MTL-P_2SDC5,MTL-P_2SDC6,RPL-SBGA_4SC,RPL-Px_4SP2</t>
  </si>
  <si>
    <t>Verify Type-C Docking with 2XLANE DP and Super Speed functionality before/after Sx(S3,S4,S5) Cycles</t>
  </si>
  <si>
    <t>CSS-IVE-94324</t>
  </si>
  <si>
    <t>EC-FV,EC-TYPEC,EC-SX,C1_NA,C4_NA,UDL_2.0,UDL_ATMS2.0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MTL_PSS_0.8,UTR_SYNC,RPL_S_MASTER,RPL_S_BackwardComp,ADL-S_ 5SGC_1DPC,ADL_N_MASTER,ADL_N_5SGC1,ADL_N_4SDC1,ADL_N_3SDC1,ADL_N_2SDC1,TGL_H_MASTER,RPL-S_ 5SGC1,RPL-S_4SDC1,MTL_TEMP,CQN_DASHBOARD,ADL-P_5SGC1,ADL-P_5SGC2,ADL-P_3SDC2,ADL-P_3SDC4,ADL-P_2SDC1,ADL-P_2SDC2,RPL-Px_3SDC1,RPL-P_5SGC1,RPL-P_5SGC2,RPL-P_4SDC1,RPL-P_3SDC2,RPL-P_2SDC3,ADL_N_REV0,ADL-N_REV1,ADL_SBGA_5GC,RPL-SBGA_5SC,MTL_PSS_1.0_BLOCK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</si>
  <si>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Docking hot plug functionality with 2XLANE DP and USB 3.0 devices</t>
  </si>
  <si>
    <t>CSS-IVE-94325</t>
  </si>
  <si>
    <t>EC-FV,EC-TYPEC,L5_milestone_only,C1_NA,C4_NA,ICL-ArchReview-PostSi,UDL_2.0,UDL_ATMS2.0,UDL2.0_ATMS2.0,LKF_PO_Phase2,EC-PD-NA,OBC-CNL-PCH-XDCI-USBC-USB2_Display_Storage_DP,OBC-CFL-PCH-XDCI-USBC-USB2_Display_Storage_DP,OBC-ICL-CPU-iTCSS-TCSS-USB2_Display_Storage_DP,OBC-TGL-CPU-iTCSS-TCSS-USB2_Display_Storage_DP,OBC-LKF-CPU-TCSS-USBC-USB2_Display_Storage_DP,MTL_PSS_0.8,MTL_PSS_1.0,UTR_SYNC,MTL_P_MASTER,MTL_M_MASTER,RPL_P_MASTER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3SDC2,ADL-P_3SDC4,ADL-P_2SDC1,ADL-P_2SDC2,RPL-Px_5SGC1,RPL-Px_3SDC1,RPL-P_5SGC1,RPL-P_5SGC2,RPL-P_4SDC1,RPL-P_3SDC2,RPL-P_2SDC3,ADL_N_REV0,ADL-N_REV1,ADL_SBGA_5GC,RPL-SBGA_5SC,MTL_PSS_1.0_BLOCK,ADL_P_M_Common_List1,MTL-M_5SGC1,MTL-M_4SDC1,MTL-M_4SDC2,MTL-M_3SDC3,MTL-M_2SDC4,MTL-M_2SDC5,MTL-M_2SDC6,MTL-P_5SGC1,MTL-P_4SDC1,MTL-P_4SDC2,MTL-P_3SDC3,MTL-P_3SDC4,MTL-P_2SDC5,MTL-P_2SDC6,MTL_A0_P1,RPL-SBGA_4SC,RPL-Px_4SP2</t>
  </si>
  <si>
    <t>Verify SUT gets charged via Type-C Docking along with 2K DP and USB 3.0 devices connected</t>
  </si>
  <si>
    <t>CSS-IVE-94326</t>
  </si>
  <si>
    <t>EC-FV,EC-TYPEC,EC-BATTERY,UDL2.0_ATMS2.0,OBC-CNL-PCH-XDCI-USBC-USB2_Display_Storage_DP_HDMI,OBC-CFL-PCH-XDCI-USBC-USB2_Display_Storage_DP_HDMI,OBC-LKF-CPU-TCSS-USBC-USB2_Display_Storage_DP_HDMI,MTL_PSS_0.8,UTR_SYNC,ADL_N_MASTER,ADL_N_5SGC1,ADL_N_4SDC1,ADL_N_3SDC1,ADL_N_2SDC1,ADL_N_2SDC2,ADL_N_2SDC3,TGL_H_MASTER,MTL_TEMP,CQN_DASHBOARD,ADL-P_5SGC2,ADL-M_5SGC1,ADL-M_2SDC2,ADL-M_3SDC2,ADL-P_3SDC3,RPL-Px_5SGC1,RPL-Px_3SDC1,RPL-P_5SGC2,RPL-P_3SDC2,,ADL_N_REV0,ADL-N_REV1,MTL_PSS_1.0_BLOCK,ADL_P_M_Common_List1,MTL-M_5SGC1,MTL-M_4SDC1,MTL-M_4SDC2,MTL-M_3SDC3,MTL-M_2SDC4,MTL-M_2SDC5,MTL-M_2SDC6,MTL-P_5SGC1,MTL-P_4SDC1,MTL-P_4SDC2,MTL-P_3SDC3,MTL-P_3SDC4,MTL-P_2SDC5,MTL-P_2SDC6,RPL-Px_4SP2</t>
  </si>
  <si>
    <t>Verify SUT gets charged via Type-C Docking during Sx (S3,S4 and S5 ) states</t>
  </si>
  <si>
    <t>bios.platform,bios.sa,fw.ifwi.MGPhy,fw.ifwi.dekelPhy,fw.ifwi.iom,fw.ifwi.pmc,fw.ifwi.tbt</t>
  </si>
  <si>
    <t>CSS-IVE-94327</t>
  </si>
  <si>
    <t>EC-FV,EC-TYPEC,EC-SX,EC-BATTERY,TCSS-TBT-P1,ICL-ArchReview-PostSi,UDL2.0_ATMS2.0,LKF_PO_Phase3,LKF_PO_New_P3,OBC-CNL-PTF-PD-EM-ManageCharger_DOCK,OBC-CFL-PTF-PD-EM-ManageCharger_DOCK,OBC-ICL-PTF-PD-TCSS-ManageCharger,OBC-TGL-PTF-PD-TCSS-ManageCharger,TGL_IFWI_FOC_BLUE,IFWI_Payload_EC,IFWI_Payload_TBT,MTL_PSS_0.8,UTR_SYNC,ADL_N_MASTER,ADL_N_5SGC1,ADL_N_4SDC1,ADL_N_3SDC1,ADL_N_2SDC1,TGL_H_MASTER,MTL_TEMP,CQN_DASHBOARD,ADL-P_5SGC2,RPL-Px_3SDC1,RPL-P_5SGC2,RPL-P_3SDC2,ADL_N_REV0,ADL-N_REV1,MTL_PSS_1.0_BLOCK,ADL-M_5SGC1,ADL-M_2SDC2,ADL_P_M_Common_List1,MTL-M_5SGC1,MTL-M_4SDC1,MTL-M_4SDC2,MTL-M_3SDC3,MTL-M_2SDC4,MTL-M_2SDC5,MTL-M_2SDC6,MTL-P_5SGC1,MTL-P_4SDC1,MTL-P_4SDC2,MTL-P_3SDC3,MTL-P_3SDC4,MTL-P_2SDC5,MTL-P_2SDC6,RPL-Px_4SP2</t>
  </si>
  <si>
    <t>Verify SUT gets charged via Type-C Docking during Connected MoS state</t>
  </si>
  <si>
    <t>CSS-IVE-94328</t>
  </si>
  <si>
    <t>EC-SX,EC-TYPEC,EC-BATTERY,UDL2.0_ATMS2.0,OBC-CNL-PTF-PD-EM-ManageCharger_DOCK,OBC-CFL-PTF-PD-EM-ManageCharger_DOCK,OBC-ICL-PTF-PD-TCSS-ManageCharger,OBC-TGL-PTF-PD-TCSS-ManageCharger,EC-FV2,MTL_PSS_0.8,UTR_SYNC,ADL_N_MASTER,ADL_N_5SGC1,ADL_N_4SDC1,ADL_N_3SDC1,ADL_N_2SDC1,ADL_N_2SDC2,ADL_N_2SDC3,TGL_H_MASTER,CQN_DASHBOARD,ADL-P_5SGC2,ADL-M_5SGC1,ADL-M_2SDC2,ADL-M_3SDC2,RPL-Px_5SGC1,RPL-Px_3SDC1,RPL-P_5SGC2,RPL-P_3SDC2,ADL_N_REV0,ADL-N_REV1,MTL_PSS_1.0_BLOCK,ADL_P_M_Common_List1,MTL-M_5SGC1,MTL-M_4SDC1,MTL-M_4SDC2,MTL-M_3SDC3,MTL-M_2SDC4,MTL-M_2SDC5,MTL-M_2SDC6,MTL-P_5SGC1,MTL-P_4SDC1,MTL-P_4SDC2,MTL-P_3SDC3,MTL-P_3SDC4,MTL-P_2SDC5,MTL-P_2SDC6,RPL-Px_4SP2</t>
  </si>
  <si>
    <t>Verify Type-C multi port - USB only functionality before/after Sx Cycle</t>
  </si>
  <si>
    <t>CSS-IVE-94330</t>
  </si>
  <si>
    <t>EC-FV2,EC-TYPEC,EC-SX,UDL2.0_ATMS2.0,LKF_PO_Phase3,LKF_PO_New_P3,EC-PD-NA,OBC-CNL-PCH-XDCI-USBC-USB2_Storage_Display,OBC-CFL-PCH-XDCI-USBC-USB2_Storage_Display,OBC-LKF-CPU-TCSS-USBC-USB2_Storage_Display,OBC-ICL-CPU-iTCSS-TCSS-USB2_Storage_Display,OBC-TGL-CPU-iTCSS-TCSS-USB2_Storage_Display,CML-H_ADP-S_PO_Phase3,IFWI_Payload_TBT,IFWI_Payload_EC,UTR_SYNC,RPL_S_MASTER,RPL_P_MASTER,RPL_S_BackwardComp,ADL-S_ 5SGC_1DPC,ADL_N_MASTER,ADL_N_5SGC1,ADL_N_4SDC1,ADL_N_3SDC1,ADL_N_2SDC1,TGL_H_MASTER,IFWI_TEST_SUITE,IFWI_COMMON_UNIFIED,MTL_Test_Suite,RPL-S_ 5SGC1,RPL-S_4SDC1,ADL-P_5SGC1,ADL-P_5SGC2,MTL_P_MASTER,MTL_M_Master,MTL_N_MASTER,MTL_S_MASTER,ADL-M_5SGC1,ADL-M_2SDC2,ADL-M_3SDC1,ADL-M_3SDC2,ADL-M_2SDC1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IFWI_FOC_BAT,MTL_IFWI_PSS_EXTENDED,CQN_DASHBOARD,MTL_M_MASTER,ADL-P_4SDC2,ADL_N_PO_Phase2,RPL-Px_5SGC1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_IFWI_CBV_BIOS,MTL-P_5SGC1,MTL-P_4SDC1,MTL-P_4SDC2,MTL-P_3SDC3,MTL-P_3SDC4,MTL-P_2SDC5,MTL-P_2SDC6,RPL-S_2SDC8,RPL-SBGA_4SC,RPL-Px_4SP2</t>
  </si>
  <si>
    <t>Verify Type-C multi port - USB only functionality before/after CMS state</t>
  </si>
  <si>
    <t>CSS-IVE-94331</t>
  </si>
  <si>
    <t>EC-SX,EC-TYPEC,UDL2.0_ATMS2.0,EC-PD-NA,OBC-CNL-PCH-XDCI-USBC-USB2_Storage_Display,OBC-CFL-PCH-XDCI-USBC-USB2_Storage_Display,OBC-LKF-CPU-TCSS-USBC-USB2_Storage_Display,OBC-ICL-CPU-iTCSS-TCSS-USB2_Storage_Display,OBC-TGL-CPU-iTCSS-TCSS-USB2_Storage_Display,CML-H_ADP-S_PO_Phase3,TGL_H_Delta,IFWI_Payload_TBT,IFWI_Payload_EC,UTR_SYNC,RPL_S_MASTER,RPL_P_MASTER,RPL_S_BackwardComp,ADL-S_ 5SGC_1DPC,ADL_N_MASTER,ADL_N_5SGC1,ADL_N_4SDC1,ADL_N_3SDC1,ADL_N_2SDC1,ADL_N_2SDC2,ADL_N_2SDC3,TGL_H_MASTER,IFWI_TEST_SUITE,IFWI_COMMON_UNIFIED,MTL_Test_Suite,RPL-S_ 5SGC1,RPL-S_4SDC1,ADL-P_5SGC1,ADL-P_5SGC2,MTL_P_MASTER,MTL_M_MASTER,MTL_N_MASTER,MTL_S_MASTER,ADL-M_5SGC1,ADL-M_2SDC2,ADL-M_3SDC1,ADL-M_3SDC2,ADL-M_2SDC1,RPL-Px_5SGC1,RPL-Px_3SDC1,RPL-P_5SGC1,RPL-P_5SGC2,RPL-P_4SDC1,RPL-P_3SDC2,RPL-P_2SDC3,RKLSX2_NA,ADL_N_REV0,ADL-N_REV1,ADL_SBGA_5GC,RPL-SBGA_5SC,KBL_NON_ULT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1.1,ADL_M_PO_Phase2,ADL-S_4SDC1,ADL-S_4SDC2,ADL-S_4SDC4,MTL_VS_0.8,IFWI_FOC_BAT,MTL_IFWI_PSS_EXTENDED,CQN_DASHBOARD,ADL-P_4SDC2,ADL_N_PO_Phase2,MTL_IFWI_BAT,MTL_HFPGA_TCSS,RPL-S_5SGC1,RPL-S_4SDC2,RPL-S_3SDC1,RPL-S_2SDC1,RPL-S_2SDC2,RPL-S_2SDC3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</si>
  <si>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Type-C multi port functionality - Display and USB</t>
  </si>
  <si>
    <t>bios.platform,bios.sa,fw.ifwi.MGPhy,fw.ifwi.iom,fw.ifwi.nphy,fw.ifwi.pmc,fw.ifwi.sam,fw.ifwi.sphy,fw.ifwi.tbt</t>
  </si>
  <si>
    <t>CSS-IVE-94337</t>
  </si>
  <si>
    <t>EC-FV,EC-TYPEC,L5_milestone_only,LKF_ERB_PO,UDL2.0_ATMS2.0,LKF_PO_Phase2,EC-PD-NA,OBC-CNL-PCH-XDCI-USBC-USB2_Display_Storage_DP_HDMI,OBC-CFL-PCH-XDCI-USBC-USB2_Display_Storage_DP_HDMI,OBC-LKF-CPU-TCSS-USBC-USB2_Display_Storage_DP_HDMI,Bios_DMA,CML_TBT_Security_BIOS,CML_DG1_Delta,CML-H_ADP-S_PO_Phase3,IFWI_Payload_TBT,UTR_SYNC,RPL_S_MASTER,RPL_P_MASTER,RPL_S_BackwardComp,ADL-S_ 5SGC_1DPC,ADL_N_MASTER,ADL_N_5SGC1,ADL_N_4SDC1,ADL_N_3SDC1,ADL_N_2SDC1,ADL_N_2SDC2,ADL_N_2SDC3,IFWI_TEST_SUITE,IFWI_COMMON_UNIFIED,MTL_Test_Suite,IFWI_FOC_BAT,MTL_IFWI_PSS_EXTENDED,RPL-S_ 5SGC1,RPL-S_4SDC1,ADL-P_5SGC1,ADL-P_5SGC2,MTL_P_MASTER,MTL_M_MASTER,MTL_N_MASTER,MTL_S_MASTER,ADL-M_5SGC1,ADL-M_2SDC2,ADL-M_3SDC1,ADL-M_3SDC2,ADL-M_2SDC1,ADL-P_3SDC3,ADL-P_3SDC4,ADL-P_2SDC1,ADL-P_2SDC2,RPL-Px_5SGC1,RPL-Px_3SDC1,RPL-P_5SGC1,RPL-P_5SGC2,RPL-P_4SDC1,RPL-P_3SDC2,RPL-P_2SDC3,RKLSX2_NA,ADL_N_REV0,ADL-N_REV1,MTL_IFWI_BAT,ADL_SBGA_5GC,RPL-SBGA_5SC,KBL_NON_ULT,EC-NA,EC-REVIEW,TCSS-TBT-P1,ICL-ArchReview-PostSi,GLK-RS3-10_IFWI,ICL_BAT_NEW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-S_4SDC1,ADL-S_4SDC2,ADL-S_4SDC4,MTL_VS_0.8,CQN_DASHBOARD,ADL-P_4SDC2,ADL_N_PO_Phase2,MTL_HFPGA_TCSS,RPL-S_5SGC1,RPL-S_4SDC2,RPL-S_3SDC1,RPL-S_2SDC1,RPL-S_2SDC2,RPL-S_2SDC3,RPL-S_4SDC2,RPL-S_2SDC4,RPL-S_2SDC7,MTL_IFWI_QAC,MTL-M_5SGC1,MTL-M_4SDC1,MTL-M_4SDC2,MTL-M_3SDC3,MTL-M_2SDC4,MTL-M_2SDC5,MTL-M_2SDC6,MTL_IFWI_IAC_IOM,MTL_IFWI_CBV_TBT,MTL_IFWI_CBV_EC,MTL_IFWI_CBV_IOM,MTL_IFWI_CBV_BIOS,MTL-P_5SGC1,MTL-P_4SDC1,MTL-P_4SDC2,MTL-P_3SDC3,MTL-P_3SDC4,MTL-P_2SDC5,MTL-P_2SDC6,RPL-S_2SDC8,RPL-SBGA_4SC,RPL-Px_4SP2</t>
  </si>
  <si>
    <t>Verify Type-C multi port functionality - Display and USB before/after Sx Cycles</t>
  </si>
  <si>
    <t>CSS-IVE-94338</t>
  </si>
  <si>
    <t>EC-FV,EC-TYPEC,EC-SX,UDL2.0_ATMS2.0,LKF_PO_Phase3,LKF_PO_New_P3,EC-PD-NA,OBC-CNL-PCH-XDCI-USBC-USB2_Display_Storage_DP_HDMI,OBC-CFL-PCH-XDCI-USBC-USB2_Display_Storage_DP_HDMI,OBC-LKF-CPU-TCSS-USBC-USB2_Display_Storage_DP_HDMI,Bios_DMA,CML_TBT_Security_BIOS,CML_DG1_Delta,CML-H_ADP-S_PO_Phase3,IFWI_Payload_TBT,IFWI_Payload_EC,UTR_SYNC,RPL_S_MASTER,RPL_P_MASTER,RPL_S_BackwardComp,ADL-S_ 5SGC_1DPC,ADL_N_MASTER,ADL_N_5SGC1,ADL_N_4SDC1,ADL_N_3SDC1,ADL_N_2SDC1,TGL_H_MASTER,IFWI_TEST_SUITE,IFWI_COMMON_UNIFIED,MTL_Test_Suite,IFWI_FOC_BAT,RPL-S_ 5SGC1,RPL-S_4SDC1,ADL-P_5SGC1,ADL-P_5SGC2,MTL_P_MASTER,MTL_M_MASTER,MTL_N_MASTER,MTL_S_MASTER,ADL-M_5SGC1,ADL-M_2SDC2,ADL-M_3SDC1,ADL-M_3SDC2,ADL-M_2SDC1,ADL-P_3SDC3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MTL_IFWI_PSS_EXTENDED,CQN_DASHBOARD,ADL-P_4SDC2,ADL_N_PO_Phase2,RPL-Px_5SGC1,MTL_IFWI_BAT,MTL_HFPGA_TCSS,RPL-S_5SGC1,RPL-S_4SDC2,RPL-S_3SDC1,RPL-S_2SDC1,RPL-S_2SDC2,RPL-S_2SDC3,RPL-S_4SDC2,RPL-S_2SDC4,RPL-S_2SDC7,MTL-M_5SGC1,MTL-M_4SDC1,MTL-M_4SDC2,MTL-M_3SDC3,MTL-M_2SDC4,MTL-M_2SDC5,MTL-M_2SDC6,MTL_IFWI_IAC_IOM,MTL_IFWI_CBV_PMC,MTL_IFWI_CBV_TBT,MTL_IFWI_CBV_EC,MTL_IFWI_CBV_IOM,MTL-P_5SGC1,MTL-P_4SDC1,MTL-P_4SDC2,MTL-P_3SDC3,MTL-P_3SDC4,MTL-P_2SDC5,MTL-P_2SDC6,RPL-S_2SDC8,RPL-SBGA_4SC,RPL-Px_4SP2</t>
  </si>
  <si>
    <t>Verify Type-C multi port functionality - Display and USB before/after CMS state</t>
  </si>
  <si>
    <t>CSS-IVE-94339</t>
  </si>
  <si>
    <t>EC-FV,EC-TYPEC,EC-SX,UDL2.0_ATMS2.0,LKF_PO_Phase2,EC-PD-NA,OBC-CNL-PCH-XDCI-USBC-USB2_Display_Storage_DP_HDMI,OBC-CFL-PCH-XDCI-USBC-USB2_Display_Storage_DP_HDMI,OBC-LKF-CPU-TCSS-USBC-USB2_Display_Storage_DP_HDMI,CML_DG1_Delta,CML-H_ADP-S_PO_Phase3,TGL_H_Delta,UTR_SYNC,RPL_S_MASTER,RPL_P_MASTER,RPL_S_BackwardComp,ADL-S_ 5SGC_1DPC,ADL_N_MASTER,ADL_N_5SGC1,ADL_N_4SDC1,ADL_N_3SDC1,ADL_N_2SDC1,ADL_N_2SDC2,ADL_N_2SDC3,TGL_H_MASTER,RPL-S_ 5SGC1,RPL-S_4SDC1,ADL-P_5SGC1,ADL-P_5SGC2,ADL-M_5SGC1,ADL-M_2SDC2,ADL-M_3SDC1,ADL-M_3SDC2,ADL-M_2SDC1,ADL-P_3SDC3,MTL_N_MASTER,MTL_S_MASTER,MTL_M_MASTER,MTL_P_MASTER,RPL-Px_5SGC1,RPL-Px_3SDC1,RPL-P_5SGC1,RPL-P_5SGC2,RPL-P_4SDC1,RPL-P_3SDC2,RPL-P_2SDC3,RKLSX2_NA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</si>
  <si>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Sx/S0ix cycle"s with ODD connected to System</t>
  </si>
  <si>
    <t>CSS-IVE-95195</t>
  </si>
  <si>
    <t>C1_NA,UDL2.0_ATMS2.0,OBC-TGL-PCH-PMC-PM-Sx,IFWI_Payload_Platform,UTR_SYNC,RPL_S_BackwardComp,RPL_S_MASTER,RPL-P_5SGC1,RPL-P_5SGC2,RPL-P_4SDC1,RPL-P_3SDC2,RPL-P_2SDC3,RPL-S_5SGC1,RPL-S_4SDC1,RPL-S_4SDC2,RPL-S_4SDC2,RPL-S_2SDC1,RPL-S_2SDC2,RPL-S_2SDC3,RPL-S_ 5SGC1,RPL-P_5SGC1,RPL-P_5SGC2,RPL-P_2SDC3,ADL-S_ 5SGC_1DPC,ADL-S_4SDC1,IFWI_TEST_SUITE,IFWI_COMMON_UNIFIED,TGL_H_MASTER,RPL-S_ 5SGC1,ADL-M_5SGC1,ADL_SBGA_5GC,ADL_SBGA_3DC1,ADL_SBGA_3DC2,ADL_SBGA_3DC3,ADL_SBGA_3DC4,RPL-SBGA_5SC,RPL-SBGA_4SC,RPL-SBGA_3SC,RPL-SBGA_2SC1,RPL-SBGA_2SC2,RPL-S_ 5SGC1,RPL-S_4SDC1,RPL-S_4SDC2,RPL-S_4SDC2,RPL-S_2SDC2,RPL-S_2SDC3,RPL-S_2SDC7,RPL-S_2SDC8,MTL-M_5SGC1,MTL-M_4SDC1,MTL-M_4SDC2,MTL-M_3SDC3,MTL-M_2SDC4,MTL-M_2SDC5,MTL-M_2SDC6,MTL_IFWI_CBV_PMC,
MTL IFWI_Payload_Platform-Val,MTL-P_5SGC1,MTL-P_4SDC1,MTL-P_4SDC2,MTL-P_3SDC3,MTL-P_3SDC4,MTL-P_2SDC5,MTL-P_2SDC6,RPL-P_5SGC1,RPL-P_4SDC1,RPL-P_3SDC2,RPL-P_2SDC3,RPL-P_2SDC4,RPL-P_2SDC5,RPL-P_2SDC6,RPL-P_5SGC1,RPL-P_4SDC1,RPL-P_3SDC2,RPL-P_2SDC3,RPL-P_2SDC4,RPL-P_2SDC5,RPL-P_2SDC6</t>
  </si>
  <si>
    <t>Verify no errors gets registered as part of configuration registers post Sx cycles</t>
  </si>
  <si>
    <t>CSS-IVE-97229</t>
  </si>
  <si>
    <t>CFL-PRDtoTC-Mapping,UDL2.0_ATMS2.0,OBC-CNL-PTF-PMC-PM-Sx,OBC-ICL-PTF-PMC-PM-Sx,OBC-TGL-PTF-PMC-PM-Sx,OBC-CFL-PTF-PMC-PM-Sx,ADL_S_Dryrun_Done,ADL-S_Delta1,RKL-S X2_(CML-S+CMP-H)_S62,RKL-S X2_(CML-S+CMP-H)_S102,UTR_SYNC,RPL_S_BackwardComp,RPL_S_MASTER,RPL-P_5SGC1,RPL-P_5SGC2,RPL-P_2SDC3,ADL-S_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</si>
  <si>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ISH device ID"s are displayed in EFI Log</t>
  </si>
  <si>
    <t>CSS-IVE-84951</t>
  </si>
  <si>
    <t>CFL-PRDtoTC-Mapping,UDL2.0_ATMS2.0,OBC-CNL-PCH-ISH-Sensors,OBC-CFL-PCH-ISH-Sensor,RKL-S X2_(CML-S+CMP-H)_S102,RKL-S X2_(CML-S+CMP-H)_S62,UTR_SYNC,MTL_S_MASTER,ADL_S_MASTER,RPL_S_MASTER,MTL_M_MASTER,MTL_P_MASTER,ADL_P_MASTER,ADL_N_MASTER,RPL_M_MASTER,ADL-P_5SGC1,ADL-P_5SGC2,ADL-M_5SGC1,RPL_S_BackwardComp,ADL_N_REV0,ADL-N_REV1,ADL_SBGA_5GC,RPL-SBGA_5SC,RPL-SBGA_3SC1,ADL-M_2SDC1,ADL-M_2SDC2,RPL-Px_4SDC1,RPL-Px_5SGC1,ADL_SBGA_3DC4,RPL-S_3SDC1,MTL-P_5SGC1,MTL-P_4SDC1,MTL-P_2SDC5</t>
  </si>
  <si>
    <t>Verify state after G3 functionality based on BIOS options (S0 state, S5 state)</t>
  </si>
  <si>
    <t>CSS-IVE-99275</t>
  </si>
  <si>
    <t>EC-FV2,EC-REVIEW,EC-GPIO,ICL-ArchReview-PostSi,InProdATMS1.0_03March2018,PSE 1.0,OBC-CNL-PTF-PMC-PM-Sx,OBC-ICL-PTF-PMC-PM-Sx,OBC-TGL-PTF-PMC-PM-Sx,OBC-CFL-PTF-PMC-PM-Sx,KBLR_ATMS1.0_Automated_TCs,CML_EC_FV,RKL_POE,ADL_S_Dryrun_Done,ECVAL-DT-FV,ADL_P_ERB_BIOS_PO,IFWI_Payload_BIOS,IFWI_Payload_PMC,IFWI_Payload_EC,RKL-S X2_(CML-S+CMP-H)_S62,RKL-S X2_(CML-S+CMP-H)_S102,UTR_SYNC,RPL_S_BackwardComp,RPL_S_MASTER,RPL-S_2SDC8,RPL-P_5SGC1,RPL-P_5SGC2,RPL-P_2SDC3,ADL-S_ 5SGC_1DPC,ADL-S_4SDC1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2,RPL-Px_5SGC1,MTL-M_5SGC1,MTL-M_4SDC1,MTL-M_4SDC2,MTL-M_3SDC3,MTL-M_2SDC4,MTL-M_2SDC5,MTL-M_2SDC6,MTL-P_5SGC1,MTL-P_4SDC1,MTL-P_4SDC2,MTL-P_3SDC3,MTL-P_3SDC4,MTL-P_2SDC5,MTL-P_2SDC6</t>
  </si>
  <si>
    <t>Verify System trace via BSSB interface over Type-A port</t>
  </si>
  <si>
    <t>bios.platform,fw.ifwi.others,fw.ifwi.pchc</t>
  </si>
  <si>
    <t>CSS-IVE-99314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</si>
  <si>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5SGC1,RPL-S_2SDC7,RPL-S_4SDC2,RPL_S_MASTER,RPL_P_MASTER,RPL_S_BackwardCompc,MTL_VS_0.8,ADL-S_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MTL_S_PSS_0.8,ADL-M_5SGC1,ADL-M_3SDC2,ADL-M_2SDC1,ADL-M_2SDC2,ADL_N_REV0,MTL_S_IFWI_PSS_0.8,MTL_VS_1.0,RPL_S_PO_P1,ADL_SBGA_5GC,ADL_SBGA_3DC1,ADL_SBGA_3DC2,ADL_SBGA_3DC3,ADL_SBGA_3DC4,ADL_SBGA_3DC,NA_4_FHF,LNL_M_PSS1.0,LNL_M_PSS1.05,LNL_M_PSS1.1,LNL_M_IFWI_PSS,RPL_Px_PO_P1,RPL_SBGA_PO_P1,MTL_IFWI_CBV_PCHC,MTL_IFWI_CBV_BIOS,RPL_P_PO_P1,MTL_VS_NA</t>
  </si>
  <si>
    <t>[TBT] Verify Reservation of memory resources for Thunderbolt Support</t>
  </si>
  <si>
    <t>CSS-IVE-99395</t>
  </si>
  <si>
    <t>KBL_EC_NA,TCSS-TBT-P1,UDL2.0_ATMS2.0,OBC-ICL-CPU-iTCSS-TCSS-BIOS,OBC-TGL-CPU-iTCSS-TCSS-BIOS,UTR_SYNC,TGL_H_MASTER,ADL-P_5SGC1,ADL-P_5SGC2,ADL-M_5SGC1,ADL-M_2SDC2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</si>
  <si>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system stability on performing Sx cycles with "Driver Verifier Options" enabled in OS</t>
  </si>
  <si>
    <t>bios.platform,fw.ifwi.pmc</t>
  </si>
  <si>
    <t>CSS-IVE-99403</t>
  </si>
  <si>
    <t>UDL2.0_ATMS2.0,TGL_VP_NA,OBC-CNL-PTF-PMC-PM-Sx,OBC-ICL-PTF-PMC-PM-Sx,OBC-TGL-PTF-PMC-PM-Sx,OBC-CFL-PTF-PMC-PM-Sx,ADL_S_Dryrun_Done,IFWI_Payload_Platform,RKL-S X2_(CML-S+CMP-H)_S62,RKL-S X2_(CML-S+CMP-H)_S102,UTR_SYNC,RPL_S_BackwardComp,RPL_S_MASTER,RPL-P_5SGC1,RPL-P_5SGC2,RPL-P_4SDC1,RPL-P_3SDC2,RPL-P_2SDC3,RPL-S_5SGC1,RPL-S_4SDC1,RPL-S_4SDC2,RPL-S_4SDC2,RPL-S_2SDC1,RPL-S_2SDC2,RPL-S_2SDC3,RPL-S_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2,ADL-P_5SGC1,ADL-P_5SGC2,ADL-M_5SGC1,ADL_N_REV0,ADL-N_REV1,ADL_SBGA_5GC,ADL_SBGA_3DC1,ADL_SBGA_3DC2,ADL_SBGA_3DC3,ADL_SBGA_3DC4,RPL-SBGA_5SC,RPL-SBGA_4SC,RPL-SBGA_3SC,RPL-SBGA_2SC1,RPL-SBGA_2SC2,ADL_P_M_Common_List1,RPL-S_ 5SGC1,RPL-S_4SDC1,RPL-S_4SDC2,RPL-S_4SDC2,RPL-S_2SDC2,RPL-S_2SDC3,RPL-S_2SDC7,RPL-Px_5SGC1,MTL-M_5SGC1,MTL-M_4SDC1,MTL-M_4SDC2,MTL-M_3SDC3,MTL-M_2SDC4,MTL-M_2SDC5,MTL-M_2SDC6,MTL_IFWI_CBV_PMC,MTL_IFWI_CBV_BIOS,MTL-P_5SGC1,MTL-P_4SDC1,MTL-P_4SDC2,MTL-P_3SDC3,MTL-P_3SDC4,MTL-P_2SDC5,MTL-P_2SDC6,RPL-Px_4SP2,RPL-Px_2SDC1</t>
  </si>
  <si>
    <t>Verify USB Host - SCSI Protocol (UASP) Support</t>
  </si>
  <si>
    <t>CSS-IVE-99494</t>
  </si>
  <si>
    <t>TCSS-TBT-P1,LKF_PO_Phase2,UDL2.0_ATMS2.0,LKF_PO_New_P2,OBC-CNL-PCH-XDCI-USBC-USB2_Storage,OBC-ICL-CPU-iTCSS-TCSS-USB2_Storage,OBC-TGL-CPU-iTCSS-TCSS-USB2_Storage,OBC-LKF-CPU-TCSS-USBC-USB2_Storage,OBC-CFL-PCH-XDCI-USBC-USB2_Storage,IFWI_Payload_TBT,MTL_PSS_1.1,UTR_SYNC,RPL_S_MASTER,RPL_S_BackwardComp,ADL-S_ 5SGC_1DPC,TGL_H_MASTER,RPL-S_2SDC3,ADL-P_5SGC1,ADL-P_5SGC2,ADL-M_5SGC1,ADL-M_2SDC2,MTL_S_MASTER,MTL_M_MASTER,MTL_P_MASTER,RPL-Px_5SGC1,RPL-Px_3SDC1,RPL-P_5SGC1,RPL-P_5SGC2,RPL-P_4SDC1,RPL-P_3SDC2,RPL-P_2SDC3,RPL-S_ 5SGC1,RPL-S_4SDC1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</si>
  <si>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SUT wake from S3,S4 using Type-C dock connected over Discrete Type-C port</t>
  </si>
  <si>
    <t>CSS-IVE-99963</t>
  </si>
  <si>
    <t>EC-FV2,EC-TYPEC,EC-SX,TCSS-TBT-P1,LKF_TI_GATING,UDL2.0_ATMS2.0,LKF_PO_Phase3,LKF_PO_New_P3,EC-PD-NA,UTR_SYNC,ADL_N_MASTER,MTL_S_MASTER,MTL_P_MASTER,MTL_N_MASTER,RPL_P_MASTER,RPL_S_MASTER,RPL_P_MASTER,RPL_S_BackwardComp,MTL_VS_0.8,ADL-S_ 5SGC_1DPC,ADL_N_5SGC1,ADL_N_4SDC1,ADL_N_3SDC1,ADL_N_2SDC1,ADL_N_2SDC3,TGL_H_MASTER,RPL-S_ 5SGC1,RPL-S_4SDC1,RPL-S_2SDC2,ADL-P_5SGC1,ADL-P_5SGC2,ADL-P_4SDC2,ADL-P_3SDC2,ADL-P_3SDC4,ADL-P_2SDC1,ADL-P_2SDC2,ADL-P_2SDC3,ADL_N_REV0,RPL-Px_5SGC1,RPL-Px_3SDC1,RPL-P_5SGC1,RPL-P_5SGC2,RPL-P_4SDC1,RPL-P_3SDC2,RPL-P_2SDC3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</si>
  <si>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display turns off post reaching RTC time limit</t>
  </si>
  <si>
    <t>bios.platform,fw.ifwi.others</t>
  </si>
  <si>
    <t>CSS-IVE-99965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</si>
  <si>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5SGC2,RPL-P_4SDC1,RPL-P_3SDC2,RPL-P_2SDC3,RPL-S_5SGC1,RPL-S_4SDC1,RPL-S_4SDC2,RPL-S_4SDC2,RPL-S_2SDC1,RPL-S_2SDC2,RPL-S_2SDC3,RPL-S_ 5SGC1,RPL-P_5SGC1,RPL-P_5SGC2,RPL-P_2SDC3,ADL-S_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</t>
  </si>
  <si>
    <t>CSS-IVE-99967</t>
  </si>
  <si>
    <t>ICL-ArchReview-PostSi,CNL_Automation_Production,InProdATMS1.0_03March2018,PSE 1.0,OBC-CNL-PTF-PMC-PM-CState,OBC-LKF-PTF-PMC-PM-CState,OBC-ICL-PTF-PMC-PM-CState,OBC-TGL-PTF-PMC-PM-CState,ICL_ATMS1.0_Automation,KBLR_ATMS1.0_Automated_TCs,RKL_CMLS_CPU_TCS,RKL-S X2_(CML-S+CMP-H)_S62,RKL-S X2_(CML-S+CMP-H)_S102,UTR_SYNC,RPL_S_BackwardComp,RPL_S_MASTER,RPL-P_5SGC1,RPL-P_5SGC2,RPL-P_2SDC3,ADL-S_ 5SGC_1DPC,ADL-S_4SDC1,ADL_N_MASTER,ADL_N_REV0,ADL_N_5SGC1,ADL_N_4SDC1,ADL_N_3SDC1,ADL_N_2SDC1,ADL_N_2SDC2,ADL_N_2SDC3,TGL_H_MASTER,RPL-S_4SDC1MTL_TRP_1,ADL-P_5SGC1,ADL-P_5SGC2,ADL-M_5SGC1,ADL-N_REV1,ADL_SBGA_5GC,ADL_SBGA_3DC1,ADL_SBGA_3DC2,ADL_SBGA_3DC3,ADL_SBGA_3DC4,RPL-SBGA_5SC,ADL_P_M_Common_List2,RPL-Px_5SGC1,MTL-M_5SGC1,MTL-M_4SDC1,MTL-M_4SDC2,MTL-M_3SDC3,MTL-M_2SDC4,MTL-M_2SDC5,MTL-M_2SDC6,ADL-S_Post-Si_In_Production,MTL-M/P_Pre-Si_In_Production,LNL_M_PSS0.5,MTL-P_5SGC1,MTL-P_4SDC1,MTL-P_4SDC2,MTL-P_3SDC3,MTL-P_3SDC4,MTL-P_2SDC5,MTL-P_2SDC6,ADL-N_Post-Si_In_Production</t>
  </si>
  <si>
    <t>Verify "Thermal Monitor" Enable/Disable via MSR 1A0 [3]</t>
  </si>
  <si>
    <t>CSS-IVE-99969</t>
  </si>
  <si>
    <t>ICL-ArchReview-PostSi,CNL_Automation_Production,InProdATMS1.0_03March2018,PSE 1.0,OBC-CNL-PTF-PMC-PM-Thermal,OBC-ICL-PTF-PMC-TM-Thermal,OBC-TGL-PTF-PMC-PM-Thermal,ICL_ATMS1.0_Automation,KBLR_ATMS1.0_Automated_TCs,RKL-S X2_(CML-S+CMP-H)_S62,RKL-S X2_(CML-S+CMP-H)_S102,MTL_PSS_1.1,LNL_M_PSS1.1,UTR_SYNC,RPL_S_BackwardComp,RPL_S_MASTER,RPL-P_5SGC1,RPL-P_5SGC2,RPL-P_2SDC3,ADL-S_ 5SGC_1DPC,ADL-S_4SDC1,ADL_N_MASTER,ADL_N_REV0,ADL_N_5SGC1,ADL_N_4SDC1,ADL_N_3SDC1,ADL_N_2SDC1,ADL_N_2SDC2,ADL_N_2SDC3,TGL_H_MASTER,RPL-S_2SDC1,ADL-P_5SGC1,ADL-P_5SGC2,ADL-M_5SGC1,ADL-N_REV1,RPL_S_PO_P2,ADL_SBGA_5GC,ADL_SBGA_3DC1,ADL_SBGA_3DC2,ADL_SBGA_3DC3,ADL_SBGA_3DC4,RPL-SBGA_5SC,ADL_P_M_Common_List2,RPL-Px_5SGC1,RPL_Px_PO_P2,MTL-M_5SGC1,MTL-M_4SDC1,MTL-M_4SDC2,MTL-M_3SDC3,MTL-M_2SDC4,MTL-M_2SDC5,MTL-M_2SDC6,ADL_N_PO_Phase3,ADL-S_Post-Si_In_Production,RPL_SBGA_PO_P2,LNL_M_PSS0.5,MTL-P_5SGC1,MTL-P_4SDC1,MTL-P_4SDC2,MTL-P_3SDC3,MTL-P_3SDC4,MTL-P_2SDC5,MTL-P_2SDC6,ADL-N_Post-Si_In_Production</t>
  </si>
  <si>
    <t>Verify TBT3 enumeration of storage and display devices after warm boot</t>
  </si>
  <si>
    <t>CSS-IVE-84581</t>
  </si>
  <si>
    <t>KBL_EC_NA,EC-FV,EC-TBT3,EC-SX,TCSS-TBT-P1,ICL-ArchReview-PostSi,UDL2.0_ATMS2.0,EC-PD-NA,OBC-ICL-CPU-iTCSS-TCSS-TBT2_Storage,OBC-TGL-CPU-iTCSS-TCSS-TBT2_Storage,TGL_BIOS_PO_P3,TGL_IFWI_PO_P2,CML_DG1_Delta,UTR_SYNC,RPL_S_MASTER,RPL_P_MASTER,RPL_S_BackwardComp,ADL-S_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</si>
  <si>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SUT wake from S3/S4 using USB Mouse over TBT connector</t>
  </si>
  <si>
    <t>CSS-IVE-84622</t>
  </si>
  <si>
    <t>KBL_EC_NA,EC-FV,EC-SX,EC-TBT3,TCSS-TBT-P1,TBT-BAT-PLUS,UDL2.0_ATMS2.0,EC-PD-NA,OBC-TGL-CPU-iTCSS-TCSS-USB2_Mouse,OBC-ICL-CPU-iTCSS-TCSS-USB2_Mouse,Bios_DMA,TGL_BIOS_PO_P3,CML_TBT_Security_BIOS,MTL_PSS_0.8,UTR_SYNC,MTL_P_MASTER,MTL_M_MASTER,MTL_S_MASTER,RPL_S_MASTER,RPL_P_MASTER,RPL_S_BackwardComp,MTL_VS_0.8,ADL-S_ 5SGC_1DPC,TGL_H_MASTER,RPL-S_ 5SGC1,RPL-S_4SDC1,CQN_DASHBOARD,MTL_S_PSS_0.8,ADL-P_5SGC1,ADL-P_5SGC2,RPL-Px_3SDC1,RPL-P_5SGC1,RPL-P_5SGC2,RPL-P_4SDC1,RPL-P_3SDC2,RPL-P_2SDC3,MTL_HFPGA_TCSS,ADL_SBGA_5GC,RPL-SBGA_5SC,MTL_PSS_1.0_BLOCK,ADL-M_5SGC1,ADL-M_2SDC2,ADL-M_3SDC1,ADL-M_2SDC1,NA_4_FHF,ADL_P_M_Common_List1,MTL_IFWI_QAC,MTL-M_5SGC1,MTL-M_4SDC1,MTL-M_4SDC2,MTL-M_3SDC3,MTL-M_2SDC4,MTL-M_2SDC5,MTL-M_2SDC6,MTL-P_5SGC1,MTL-P_4SDC1,MTL-P_4SDC2,MTL-P_3SDC3,MTL-P_3SDC4,MTL-P_2SDC5,MTL-P_2SDC6,RPL-SBGA_4SC,RPL-Px_4SP2</t>
  </si>
  <si>
    <t>[TBT] Verify Concurrent support of Charging SUT and TBT functionality</t>
  </si>
  <si>
    <t>CSS-IVE-84967</t>
  </si>
  <si>
    <t>EC-TBT3,EC-BATTERY,UDL2.0_ATMS2.0,OBC-CNL-PTF-PD-EM-ManageCharger,OBC-CFL-PTF-PD-EM-ManageCharger,OBC-ICL-PTF-PD-TCSS-ManageCharger,OBC-TGL-PTF-PD-TCSS-ManageCharger,TGL_BIOS_PO_P3,CML_EC_FV,UTR_SYNC,TGL_H_MASTER,ADL-P_5SGC2,ADL-M_5SGC1,ADL-M_2SDC2,ADL-M_3SDC1,MTL_M_MASTER,MTL_P_MASTER,RPL-Px_5SGC1,RPL-Px_3SDC1,RPL-P_5SGC2,RPL-P_3SDC2,,ADL_P_M_Common_List1,MTL-M_5SGC1,MTL-M_4SDC1,MTL-M_4SDC2,MTL-M_3SDC3,MTL-M_2SDC4,MTL-M_2SDC5,MTL-M_2SDC6,MTL-P_5SGC1,MTL-P_4SDC1,MTL-P_4SDC2,MTL-P_3SDC3,MTL-P_3SDC4,MTL-P_2SDC5,MTL-P_2SDC6,RPL-Px_4SP2</t>
  </si>
  <si>
    <t>[TBT] Verify functionality of TBT device after power interrupts (Reset / G3)</t>
  </si>
  <si>
    <t>CSS-IVE-86559</t>
  </si>
  <si>
    <t>KBL_EC_NA,EC-FV,EC-TBT3,EC-SX,UDL2.0_ATMS2.0,EC-PD-NA,OBC-ICL-CPU-iTCSS-TCSS-BIOS,OBC-TGL-CPU-iTCSS-TCSS-BIOS,TGL_BIOS_PO_P3,UTR_SYNC,RPL_S_MASTER,RPL_P_MASTER,RPL_S_BackwardComp,ADL-S_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</si>
  <si>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the presence of TBT System Tray Icon when TBT device is connected</t>
  </si>
  <si>
    <t>CSS-IVE-86591</t>
  </si>
  <si>
    <t>KBL_EC_NA,EC-NA,EC-REVIEW,UDL2.0_ATMS2.0,EC-TBT3,EC-AML-NA,EC-PD-NA,MTL_NA,UTR_SYNC,MTL_M_MASTER,MTL_P_MASTER,RPL_P_MASTER,RPL_S_MASTER,RPL_S_BackwardComp,ADL-S_ 5SGC_1DPC,TGL_H_MASTER,RPL-S_ 5SGC1,RPL-S_4SDC1,ADL-P_5SGC1,ADL-P_5SGC2,ADL-M_5SGC1,ADL-M_2SDC2,ADL-M_3SDC1,MTL_S_MASTER,ADL_N_REV0,RPL-Px_5SGC1,RPL-Px_3SDC1,RPL-P_5SGC1,RPL-P_5SGC2,RPL-P_4SDC1,RPL-P_3SDC2,RPL-P_2SDC3,ADL_SBGA_5GC,RPL-SBGA_5SC,ADL_P_M_Common_List1,NA_4_FHF,MTL-M_5SGC1,MTL-M_4SDC1,MTL-M_4SDC2,MTL-M_3SDC3,MTL-M_2SDC4,MTL-M_2SDC5,MTL-M_2SDC6,MTL-P_5SGC1,MTL-P_4SDC1,MTL-P_4SDC2,MTL-P_3SDC3,MTL-P_3SDC4,MTL-P_2SDC5,MTL-P_2SDC6,RPL-SBGA_4SC,RPL-Px_4SP2</t>
  </si>
  <si>
    <t>Verify USB 3.1 Device functionality in End Point, before/after Sx Cycles over TBT Dock</t>
  </si>
  <si>
    <t>CSS-IVE-86872</t>
  </si>
  <si>
    <t>KBL_EC_NA,EC-NA,TCSS-TBT-P1,TBT-BAT-PLUS,ICL-ArchReview-PostSi,UDL2.0_ATMS2.0,EC-TBT3,EC-AML-NA,EC-PD-NA,OBC-ICL-CPU-iTCSS-TCSS-TBT2_Storage,OBC-TGL-CPU-iTCSS-TCSS-TBT2_Storage,MTL_PSS_1.1,UTR_SYNC,RPL_S_MASTER,RPL_S_BackwardComp,ADL-S_ 5SGC_1DPC,RPL-S_ 5SGC1,RPL-S_4SDC1,ADL-P_5SGC1,ADL-P_5SGC2,ADL-M_5SGC1,ADL-M_2SDC2,ADL-M_3SDC1,ADL-P_3SDC2,ADL-P_3SDC4,MTL_S_MASTER,MTL_M_MASTER,MTL_P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</si>
  <si>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Peer to Peer functionality before/after Sx and reboot cycles</t>
  </si>
  <si>
    <t>CSS-IVE-86874</t>
  </si>
  <si>
    <t>KBL_EC_NA,EC-TBT3,EC-SX,TCSS-TBT-P1,EC-NA,UDL2.0_ATMS2.0,EC-PD-NA,OBC-ICL-CPU-iTCSS-TCSS-Peer,OBC-TGL-CPU-iTCSS-TCSS-Peer,BIOS_SPL,TGL_BIOS_PO_P3,TGL_IFWI_PO_P3,TGL_IFWI_FOC_BLUE,IFWI_Payload_EC,IFWI_Payload_TBT,IFWI_Payload_Dekel,MTL_PSS_1.0,UTR_SYNC,RPL_S_MASTER,RPL_P_MASTER,RPL_S_BackwardComp,ADL-S_ 5SGC_1DPC,TGL_H_MASTER,RPL-S_ 5SGC1,RPL-S_4SDC1,ADL-P_5SGC1,ADL-P_5SGC2,ADL-M_5SGC1,ADL-M_2SDC2,ADL-M_3SDC1,MTL_S_MASTER,MTL_M_MASTER,MTL_P_MASTER,RPL-Px_3SDC1,RPL-P_5SGC1,RPL-P_5SGC2,RPL-P_4SDC1,RPL-P_3SDC2,RPL-P_2SDC3,MTL_S_PSS_1.0,MTL_S_IFWI_PSS_1.0,MTL_HFPGA_TCSS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</si>
  <si>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Verify TBT-External Graphics functionality with integrated graphics after Sx and reboot cycles</t>
  </si>
  <si>
    <t>CSS-IVE-86990</t>
  </si>
  <si>
    <t>KBL_EC_NA,EC-NA,TCSS-TBT-P1,UDL2.0_ATMS2.0,EC-TBT3,EC-AML-NA,EC-PD-NA,OBC-ICL-CPU-iTCSS-TCSS-Display_DP,OBC-TGL-CPU-iTCSS-TCSS-Display_DP,MTL_PSS_1.1,UTR_SYNC,RPL_S_MASTER,RPL_P_MASTER,RPL_S_BackwardComp,ADL-S_ 5SGC_1DPC,TGL_H_MASTER,RPL-S_ 5SGC1,RPL-S_4SDC1,MTL_S_MASTER,MTL_M_MASTER,MTL_P_MASTER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</si>
  <si>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SUT Battery Charging in Sx state through TBT port (Consumer Mode)</t>
  </si>
  <si>
    <t>CSS-IVE-87029</t>
  </si>
  <si>
    <t>KBL_EC_NA,EC-TBT3,EC-BATTERY,EC-SX,EC-TYPEC,TCSS-TBT-P1,ICL-ArchReview-PostSi,UDL2.0_ATMS2.0,OBC-CNL-PTF-PD-EM-ManageCharger,OBC-CFL-PTF-PD-EM-ManageCharger,OBC-ICL-PTF-PD-TCSS-ManageCharger,OBC-TGL-PTF-PD-TCSS-ManageCharger,Bios_DMA,TGL_BIOS_PO_P3,CML_TBT_Security_BIOS,CML_EC_FV,EC-FV2,UTR_SYNC,TGL_H_MASTER,ADL-P_5SGC2,ADL-M_5SGC1,ADL-M_2SDC2,ADL-M_3SDC1,MTL_M_MASTER,MTL_P_MASTER,RPL-Px_3SDC1,RPL-P_5SGC2,RPL-P_3SDC2,,ADL_P_M_Common_List1,MTL-M_5SGC1,MTL-M_4SDC1,MTL-M_4SDC2,MTL-M_3SDC3,MTL-M_2SDC4,MTL-M_2SDC5,MTL-M_2SDC6,MTL-P_5SGC1,MTL-P_4SDC1,MTL-P_4SDC2,MTL-P_3SDC3,MTL-P_3SDC4,MTL-P_2SDC5,MTL-P_2SDC6,RPL-Px_4SP2</t>
  </si>
  <si>
    <t>Verify TBT3 enumeration for Storage and display after cold boot</t>
  </si>
  <si>
    <t>CSS-IVE-84580</t>
  </si>
  <si>
    <t>KBL_EC_NA,EC-TBT3,EC-SX,TCSS-TBT-P1,EC-FV2,ICL-ArchReview-PostSi,UDL2.0_ATMS2.0,EC-PD-NA,OBC-ICL-CPU-iTCSS-TCSS-TBT2_Storage,OBC-TGL-CPU-iTCSS-TCSS-TBT2_Storage,TGL_BIOS_PO_P2,TGL_IFWI_PO_P2,CML_DG1_Delta,ADL-S_TGP-H_PO_Phase2,ADL-S_ADP-S_DDR4_2DPC_PO_Phase3,ADL_P_ERB_BIOS_PO,ADL-P_ADP-LP_DDR4_PO Suite_Phase3,PO_Phase_3,ADL-P_ADP-LP_LP5_PO Suite_Phase3,ADL-P_ADP-LP_DDR5_PO Suite_Phase3,ADL-P_ADP-LP_LP4x_PO Suite_Phase3,UTR_SYNC,RPL_S_MASTER,RPL_S_BackwardComp,ADL-S_ 5SGC_1DPC,TGL_H_MASTER,RPL-S_ 5SGC1,RPL-S_4SDC1,ADL-P_5SGC1,ADL-P_5SGC2,RPL_S_PO_P3,ADL-M_5SGC1,ADL-M_2SDC2,ADL-M_3SDC1,ADL-P_3SDC2,ADL-P_3SDC4,MTL_S_MASTER,MTL_M_MASTER,MTL_P_MASTER,RPL-Px_5SGC1,RPL-Px_3SDC1,RPL-P_5SGC1,RPL-P_5SGC2,RPL-P_4SDC1,RPL-P_3SDC2,RPL-P_2SDC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</si>
  <si>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basic TBT options available in BIOS setup</t>
  </si>
  <si>
    <t>CSS-IVE-84760</t>
  </si>
  <si>
    <t>EC-FV,EC-TBT3,ICL-ArchReview-PostSi,CNL_Automation_Production,InProdATMS1.0_03March2018,PSE 1.0,OBC-ICL-CPU-iTCSS-TCSS-BIOS,OBC-TGL-CPU-iTCSS-TCSS-BIOS,KBLR_ATMS1.0_Automated_TCs,UTR_SYNC,RPL_S_MASTER,RPL_S_BackwardComp,ADL-S_ 5SGC_1DPC,TGL_H_MASTER,RPL-S_ 5SGC1,RPL-S_4SDC1,ADL-P_5SGC1,ADL-P_5SGC2,ADL-M_5SGC1,ADL-M_2SDC2,ADL-M_3SDC1,MTL_S_MASTER,MTL_M_MASTER,MTL_P_MASTER,RPL-Px_5SGC1,RPL-Px_3SDC1,RPL-P_5SGC1,RPL-P_5SGC2,RPL-P_4SDC1,RPL-P_3SDC2,RPL-P_2SDC3,ADL_SBGA_5GC,RPL-SBGA_5SC,ADL_P_M_Common_List2,MTL_M_P_PV_POR,ADL-S_Post-Si_In_Production,MTL-M_5SGC1,MTL-M_4SDC1,MTL-M_4SDC2,MTL-M_3SDC3,MTL-M_2SDC4,MTL-M_2SDC5,MTL-M_2SDC6,MTL-P_5SGC1,MTL-P_4SDC1,MTL-P_4SDC2,MTL-P_3SDC3,MTL-P_3SDC4,MTL-P_2SDC5,MTL-P_2SDC6,RPL-SBGA_4SC,RPL-Px_4SP2</t>
  </si>
  <si>
    <t>Verify TBT Peer to Peer hot-plug functionality and Connector reversibility</t>
  </si>
  <si>
    <t>CSS-IVE-86876</t>
  </si>
  <si>
    <t>KBL_EC_NA,EC-TBT3,L5_milestone_only,TCSS-TBT-P1,EC-NA,TBT-BAT-PLUS,ICL-ArchReview-PostSi,UDL2.0_ATMS2.0,EC-PD-NA,OBC-ICL-CPU-iTCSS-TCSS-Peer,OBC-TGL-CPU-iTCSS-TCSS-Peer,TGL_BIOS_PO_P2,TGL_IFWI_PO_P2,ADL-S_TGP-H_PO_Phase3,ADL-S_ADP-S_DDR4_2DPC_PO_Phase2,MTL_PSS_1.0,ADL-P_ADP-LP_DDR4_PO Suite_Phase2,PO_Phase_2,ADL-P_ADP-LP_LP5_PO Suite_Phase2,ADL-P_ADP-LP_DDR5_PO Suite_Phase2,ADL-P_ADP-LP_LP4x_PO Suite_Phase2,UTR_SYNC,ADL_M_PO_Phase3,ADL_M_PO_NA,RPL_S_MASTER,RPL_S_BackwardComp,ADL-S_ 5SGC_1DPC,ADL-S_4SDC1,ADL-S_4SDC2,ADL-S_4SDC4,TGL_H_MASTER,RPL-S_ 5SGC1,RPL-S_4SDC1,ADL-P_5SGC1,ADL-P_5SGC2,ADL-M_5SGC1,ADL-M_2SDC2,ADL-M_3SDC1,ADL-P_3SDC2,ADL-P_3SDC4,MTL_S_MASTER,MTL_M_MASTER,MTL_P_MASTER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MTL_A0_P1,RPL-SBGA_4SC,RPL-Px_4SP2</t>
  </si>
  <si>
    <t>Verify TBT Peer to Peer functionality (Connected via TBT devices) before/after Sx and reboot cycles</t>
  </si>
  <si>
    <t>CSS-IVE-86877</t>
  </si>
  <si>
    <t>KBL_EC_NA,EC-TBT3,EC-SX,TCSS-TBT-P1,EC-NA,ICL-ArchReview-PostSi,UDL2.0_ATMS2.0,EC-PD-NA,OBC-ICL-CPU-iTCSS-TCSS-Peer,OBC-TGL-CPU-iTCSS-TCSS-Peer,MTL_PSS_1.0,UTR_SYNC,RPL_S_MASTER,RPL_P_MASTER,RPL_S_BackwardComp,ADL-S_ 5SGC_1D,PC,TGL_H_MASTER,RPL-S_ 5SGC1,RPL-S_4SDC1,ADL-P_5SGC1,ADL-P_5SGC2,ADL-M_5SGC1,ADL-M_2SDC2,ADL-M_3SDC1,MTL_S_MASTER,MTL_M_MASTER,MTL_P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</si>
  <si>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Verify TBT Display functionality with Stress and along with non-TBT devices Cross Concurrency</t>
  </si>
  <si>
    <t>CSS-IVE-86879</t>
  </si>
  <si>
    <t>KBL_EC_NA,EC-NA,TCSS-TBT-P1,ICL-ArchReview-PostSi,UDL_2.0,UDL_ATMS2.0,UDL2.0_ATMS2.0,EC-TBT3,EC-AML-NA,EC-PD-NA,OBC-ICL-CPU-iTCSS-TCSS-Display_DP,OBC-TGL-CPU-iTCSS-TCSS-Display_DP,UTR_SYNC,MTL_P_MASTER,MTL_M_MASTER,MTL_S_MASTER,RPL_S_MASTER,RPL_P_MASTER,RPL_S_BackwardComp,ADL-S_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</si>
  <si>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Verify TBT Daisy chain functionality along with non-TBT devices Cross Concurrency</t>
  </si>
  <si>
    <t>CSS-IVE-86980</t>
  </si>
  <si>
    <t>KBL_EC_NA,EC-NA,TCSS-TBT-P1,ICL-ArchReview-PostSi,UDL_2.0,UDL_ATMS2.0,UDL2.0_ATMS2.0,EC-TBT3,EC-AML-NA,EC-PD-NA,OBC-ICL-CPU-iTCSS-TCSS-Display_DP,OBC-TGL-CPU-iTCSS-TCSS-Display_DP,Bios_DMA,TGL_IFWI_PO_P2,CML_TBT_Security_BIOS,MTL_PSS_1.0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_M_P_PV_POR,MTL-M_5SGC1,MTL-M_4SDC1,MTL-M_4SDC2,MTL-M_3SDC3,MTL-M_2SDC4,MTL-M_2SDC5,MTL-M_2SDC6,MTL-P_5SGC1,MTL-P_4SDC1,MTL-P_4SDC2,MTL-P_3SDC3,MTL-P_3SDC4,MTL-P_2SDC5,MTL-P_2SDC6,MTL_A0_P1,RPL-SBGA_4SC,RPL-Px_4SP2</t>
  </si>
  <si>
    <t>[TBT] Verify TBT-Dock hot-plug functionality (Connected with non-TBT devices)</t>
  </si>
  <si>
    <t>CSS-IVE-86986</t>
  </si>
  <si>
    <t>KBL_EC_NA,EC-TBT3,L5_milestone_only,EC-NA,TBT-BAT-PLUS,ICL-ArchReview-PostSi,UDL2.0_ATMS2.0,EC-PD-NA,OBC-ICL-CPU-iTCSS-TCSS-USB3_Display_Storage_DP,OBC-TGL-CPU-iTCSS-TCSS-USB3_Display_Storage_DP,Bios_DMA,TGL_IFWI_PO_P2,CML_TBT_Security_BIOS,MTL_PSS_0.8,UTR_SYNC,RPL_S_MASTER,RPL_S_BackwardComp,ADL-S_ 5SGC_1DPC,TGL_H_MASTER,RPL-S_ 5SGC1,RPL-S_4SDC1,MTL_TEMP,CQN_DASHBOARD,ADL-P_5SGC1,ADL-P_5SGC2,ADL-M_5SGC1,ADL-M_2SDC2,ADL-M_3SDC1,ADL-P_4SDC1,ADL-P_3SDC2,ADL-P_3SDC4,RPL-Px_5SGC1,RPL-Px_3SDC1,RPL-P_5SGC1,RPL-P_5SGC2,RPL-P_4SDC1,RPL-P_3SDC2,RPL-P_2SDC3,ADL_SBGA_5GC,MTL_PSS_1.0_BLOCK,RPL-SBGA_5SC,ADL_P_M_Common_List2,MTL-M_5SGC1,MTL-M_4SDC1,MTL-M_4SDC2,MTL-M_3SDC3,MTL-M_2SDC4,MTL-M_2SDC5,MTL-M_2SDC6,MTL-P_5SGC1,MTL-P_4SDC1,MTL-P_4SDC2,MTL-P_3SDC3,MTL-P_3SDC4,MTL-P_2SDC5,MTL-P_2SDC6,RPL-SBGA_4SC,RPL-Px_4SP2</t>
  </si>
  <si>
    <t>Verify TBT-External Graphics functionality with Integrated Graphics along with non-TBT devices Cross Concurrency</t>
  </si>
  <si>
    <t>CSS-IVE-86993</t>
  </si>
  <si>
    <t>KBL_EC_NA,EC-NA,TCSS-TBT-P1,ICL-ArchReview-PostSi,UDL_2.0,UDL_ATMS2.0,UDL2.0_ATMS2.0,EC-TBT3,EC-AML-NA,EC-PD-NA,OBC-ICL-CPU-iTCSS-TCSS-Display_DP,OBC-TGL-CPU-iTCSS-TCSS-Display_DP,MTL_PSS_1.1,UTR_SYNC,RPL_S_MASTER,RPL_P_MASTER,RPL_S_BackwardComp,ADL-S_ 5SGC_1DPC,TGL_H_MASTER,RPL-S_ 5SGC1,RPL-S_4SDC1,MTL_S_MASTER,MTL_M_MASTER,MTL_P_MASTER,RPL-Px_5SGC1,RPL-Px_3SDC1,RPL-P_5SGC1,RPL-P_5SGC2,RPL-P_4SDC1,RPL-P_3SDC2,RPL-P_2SDC3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</si>
  <si>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hot-plug functionality of TBT device between S4 and resume phases</t>
  </si>
  <si>
    <t>CSS-IVE-84578</t>
  </si>
  <si>
    <t>KBL_EC_NA,EC-FV,EC-TBT3,EC-SX,TCSS-TBT-P1,ICL-ArchReview-PostSi,UDL2.0_ATMS2.0,OBC-CNL-PTF-AIC-TBT-TYPE-C,OBC-CFL-PTF-AIC-TBT-TYPE-C,OBC-ICL-CPU-IOM-TCSS-TBT_MGPHY_Connect_Disconnect,OBC-TGL-CPU-IOM-TCSS-TBT_MGPHY_Connect_Disconnect,Bios_DMA,TGL_BIOS_PO_P3,CML_TBT_Security_BIOS,UTR_SYNC,RPL_S_MASTER,RPL_P_MASTER,RPL_S_BackwardComp,ADL-S_ 5SGC_1DPC,TGL_H_MASTER,RPL-S_ 5SGC1,RPL-S_4SDC1,ADL-P_5SGC1,ADL-P_5SGC2,ADL-M_5SGC1,ADL-M_2SDC2,ADL-M_3SDC1,MTL_S_MASTER,MTL_M_MASTER,MTL_P_MASTER,RPL-Px_5SGC1,RPL-Px_3SDC1,RPL-P_5SGC1,RPL-P_5SGC2,RPL-P_4SDC1,RPL-P_3SDC2,RPL-P_2SDC3,RKLSX2_NA,ADL_SBGA_5GC,RPL-SBGA_5SC,ADL_P_M_Common_List1,MTL-M_5SGC1,MTL-M_4SDC1,MTL-M_4SDC2,MTL-M_3SDC3,MTL-M_2SDC4,MTL-M_2SDC5,MTL-M_2SDC6,MTL-P_5SGC1,MTL-P_4SDC1,MTL-P_4SDC2,MTL-P_3SDC3,MTL-P_3SDC4,MTL-P_2SDC5,MTL-P_2SDC6,RPL-SBGA_4SC,RPL-Px_4SP2</t>
  </si>
  <si>
    <t>Verify USB 3.0 Device functionality in Host Router before/after Sx Cycles</t>
  </si>
  <si>
    <t>CSS-IVE-84735</t>
  </si>
  <si>
    <t>KBL_EC_NA,EC-NA,ICL-ArchReview-PostSi,UDL2.0_ATMS2.0,EC-TBT3,EC-AML-NA,EC-PD-NA,OBC-ICL-CPU-iTCSS-TCSS-TBT2_Storage,OBC-TGL-CPU-iTCSS-TCSS-TBT2_Storage,TGL_BIOS_PO_P3,MTL_PSS_1.0,UTR_SYNC,MTL_P_MASTER,MTL_M_MASTER,MTL_S_MASTER,RPL_S_MASTER,RPL_P_MASTER,RPL_S_BackwardComp,ADL-S_ 5SGC_1DPC,TGL_H_MASTER,RPL-S_ 5SGC1,RPL-S_4SDC1,RPL-S_2SDC2,ADL-P_5SGC1,ADL-P_5SGC2,ADL-M_5SGC1,ADL-M_2SDC2,ADL-M_3SDC1,ADL-P_3SDC2,ADL-P_3SDC4,RPL-Px_3SDC1,RPL-P_5SGC1,RPL-P_5SGC2,RPL-P_4SDC1,RPL-P_3SDC2,RPL-P_2SDC3,RPL-S_3SDC1,RPL-S_4SDC2,RPL-S_2SDC1,RPL-S_2SDC2,RPL-S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</si>
  <si>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USB 2.0 Device functionality in End Point, before/after Sx cycles</t>
  </si>
  <si>
    <t>CSS-IVE-86870</t>
  </si>
  <si>
    <t>KBL_EC_NA,EC-NA,TCSS-TBT-P1,TBT-BAT-PLUS,ICL-ArchReview-PostSi,UDL2.0_ATMS2.0,EC-TBT3,EC-AML-NA,EC-PD-NA,OBC-ICL-CPU-iTCSS-TCSS-TBT2_Storage,OBC-TGL-CPU-iTCSS-TCSS-TBT2_Storage,MTL_PSS_0.8,UTR_SYNC,RPL_S_MASTER,RPL_S_BackwardComp,ADL-S_ 5SGC_1DPC,RPL-S_ 5SGC1,RPL-S_4SDC1,RPL-S_2SDC2,MTL_TEMP,CQN_DASHBOARD,ADL-P_5SGC1,ADL-P_5SGC2,ADL-M_5SGC1,ADL-M_2SDC2,ADL-M_3SDC1,ADL-P_3SDC2,ADL-P_3SDC4,RPL-Px_3SDC1,RPL-P_5SGC1,RPL-P_5SGC2,RPL-P_4SDC1,RPL-P_3SDC2,RPL-P_2SDC3,ADL_SBGA_5GC,RPL-SBGA_5SC,MTL_PSS_1.0_BLOCK,ADL_P_M_Common_List1,MTL-M_5SGC1,MTL-M_4SDC1,MTL-M_4SDC2,MTL-M_3SDC3,MTL-M_2SDC4,MTL-M_2SDC5,MTL-M_2SDC6,MTL-P_5SGC1,MTL-P_4SDC1,MTL-P_4SDC2,MTL-P_3SDC3,MTL-P_3SDC4,MTL-P_2SDC5,MTL-P_2SDC6,RPL-SBGA_4SC,RPL-Px_4SP2</t>
  </si>
  <si>
    <t>Verify TBT Peer to Peer hot-plug functionality (Connected via TBT devices)</t>
  </si>
  <si>
    <t>CSS-IVE-86878</t>
  </si>
  <si>
    <t>KBL_EC_NA,EC-TBT3,EC-NA,ICL-ArchReview-PostSi,UDL2.0_ATMS2.0,EC-PD-NA,OBC-ICL-CPU-iTCSS-TCSS-Peer,OBC-TGL-CPU-iTCSS-TCSS-Peer,TGL_BIOS_PO_P3,MTL_PSS_1.0,UTR_SYNC,RPL_S_MASTER,RPL_P_MASTER,RPL_S_BackwardComp,ADL-S_ 5SGC_1DPC,TGL_H_MASTER,RPL-S_ 5SGC1,RPL-S_4SDC1,ADL-P_5SGC1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</si>
  <si>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TBT Daisy chain functionality after Sx and reboot cycles</t>
  </si>
  <si>
    <t>CSS-IVE-86979</t>
  </si>
  <si>
    <t>KBL_EC_NA,EC-TBT3,EC-SX,TCSS-TBT-P1,EC-NA,ICL-ArchReview-PostSi,UDL2.0_ATMS2.0,EC-PD-NA,OBC-ICL-CPU-iTCSS-TCSS-Display_DP,OBC-TGL-CPU-iTCSS-TCSS-Display_DP,Bios_DMA,CML_TBT_Security_BIOS,MTL_PSS_1.1,UTR_SYNC,RPL_S_MASTER,RPL_P_MASTER,RPL_S_BackwardComp,ADL-S_ 5SGC_1DPC,TGL_H_MASTER,RPL-S_ 5SGC1,RPL-S_4SDC1,ADL-P_5SGC1,ADL-P_5SGC2,ADL-M_5SGC1,ADL-M_2SDC2,ADL-M_3SDC1,ADL-P_3SDC3,MTL_S_MASTER,MTL_M_MASTER,MT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</si>
  <si>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TBT-Dock functionality after S4,S5 and reboot cycles (Connected with multiple TBT devices)</t>
  </si>
  <si>
    <t>CSS-IVE-86984</t>
  </si>
  <si>
    <t>KBL_EC_NA,EC-FV,EC-TBT3,EC-SX,TCSS-TBT-P1,ICL-ArchReview-PostSi,UDL2.0_ATMS2.0,EC-PD-NA,OBC-ICL-CPU-iTCSS-TCSS-USB3_Display_Storage_DP,OBC-TGL-CPU-iTCSS-TCSS-USB3_Display_Storage_DP,TGL_BIOS_PO_P3,TGL_IFWI_PO_P3,TGL_IFWI_FOC_BLUE,IFWI_Payload_EC,IFWI_Payload_TBT,IFWI_Payload_Dekel,MTL_PSS_0.8,UTR_SYNC,RPL_S_MASTER,RPL_S_BackwardComp,ADL-S_ 5SGC_1DPC,TGL_H_MASTER,RPL-S_ 5SGC1,RPL-S_4SDC1,MTL_TEMP,CQN_DASHBOARD,ADL-P_5SGC1,ADL-P_5SGC2,,ADL-P_4SDC1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</si>
  <si>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TBT Daisy chain functionality with 5 Storage</t>
  </si>
  <si>
    <t>CSS-IVE-86884</t>
  </si>
  <si>
    <t>KBL_EC_NA,EC-TBT3,L5_milestone_only,EC-NA,TBT-BAT-PLUS,UDL2.0_ATMS2.0,EC-PD-NA,OBC-ICL-CPU-iTCSS-TCSS-TBT2_Storage,OBC-TGL-CPU-iTCSS-TCSS-TBT2_Storage,Bios_DMA,TGL_BIOS_PO_P3,CML_TBT_Security_BIOS,MTL_PSS_1.0,UTR_SYNC,RPL_S_MASTER,RPL_P_MASTER,RPL_S_BackwardComp,ADL-S_ 5SGC_1DPC,ADL-S_4SDC1,ADL-S_4SDC2,ADL-S_4SDC4,TGL_H_MASTER,RPL-S_ 5SGC1,RPL-S_4SDC1,MTL_S_PSS_0.8,ADL-P_5SGC1,ADL-P_5SGC2,ADL-M_5SGC1,ADL-M_2SDC2,ADL-M_3SDC1,MTL_S_MASTER,MTL_M_MASTER,MT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</si>
  <si>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[TBT] Verify TBT-Dock functionality after Sx (S3,S4,S5) and reboot cycle (Connected with non-TBT devices)</t>
  </si>
  <si>
    <t>CSS-IVE-86987</t>
  </si>
  <si>
    <t>KBL_EC_NA,EC-SX,EC-TBT3,TCSS-TBT-P1,EC-FV,UDL2.0_ATMS2.0,EC-PD-NA,OBC-ICL-CPU-iTCSS-TCSS-USB3_Display_Storage_DP,OBC-TGL-CPU-iTCSS-TCSS-USB3_Display_Storage_DP,TGL_BIOS_PO_P3,MTL_PSS_0.8,EC_DT_NA,UTR_SYNC,RPL_S_MASTER,RPL_S_BackwardComp,ADL-S_ 5SGC_1DPC,TGL_H_MASTER,RPL-S_ 5SGC1,RPL-S_4SDC1,MTL_TEMP,CQN_DASHBOARD,ADL-P_5SGC1,ADL-P_5SGC2,,ADL-P_4SDC1,ADL-P_4SDC2,ADL-P_3SDC3,ADL-P_3SDC4,RPL-Px_3SDC1,RPL-P_5SGC1,RPL-P_5SGC2,RPL-P_4SDC1,RPL-P_3SDC2,RPL-P_2SDC3,ADL_SBGA_5GC,MTL_PSS_1.0_BLOCK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</si>
  <si>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Client SUT Battery charging via TBT port (Producer Mode)</t>
  </si>
  <si>
    <t>CSS-IVE-87030</t>
  </si>
  <si>
    <t>KBL_EC_NA,EC-FV,EC-TBT3,EC-BATTERY,TCSS-TBT-P1,ICL-ArchReview-PostSi,UDL2.0_ATMS2.0,OBC-CNL-PTF-PD-EM-ManageCharger,OBC-CFL-PTF-PD-EM-ManageCharger,OBC-ICL-PTF-PD-TCSS-ManageCharger,OBC-TGL-PTF-PD-TCSS-ManageCharger,TGL_BIOS_PO_P3,CML_EC_BAT,UTR_SYNC,ADL-P_5SGC2,ADL-M_5SGC1,ADL-M_2SDC2,ADL-M_3SDC1,ADL-P_3SDC3,MTL_S_MASTER,MTL_M_MASTER,MTL_P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</si>
  <si>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Tree functionality connected with 2 TBT port after Sx and reboot cycle</t>
  </si>
  <si>
    <t>CSS-IVE-87032</t>
  </si>
  <si>
    <t>KBL_EC_NA,EC-NA,UDL2.0_ATMS2.0,EC-TBT3,EC-AML-NA,EC-PD-NA,OBC-ICL-CPU-iTCSS-TCSS-USB3_Storage,OBC-TGL-CPU-iTCSS-TCSS-USB3_Storage,UTR_SYNC,RPL_S_MASTER,RPL_P_MASTER,RPL_S_BackwardComp,ADL-S_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</si>
  <si>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Display functionality in Tunnel Mode and at boot menu with GOP</t>
  </si>
  <si>
    <t>CSS-IVE-86869</t>
  </si>
  <si>
    <t>KBL_EC_NA,EC-NA,ICL-ArchReview-PostSi,UDL2.0_ATMS2.0,EC-TBT3,EC-AML-NA,EC-PD-NA,OBC-ICL-CPU-iTCSS-TCSS-Display_DP,OBC-TGL-CPU-iTCSS-TCSS-Display_DP,CML_DG1_Delta,UTR_SYNC,RPL_S_MASTER,RPL_S_BackwardComp,ADL-S_ 5SGC_1DPC,RPL-S_ 5SGC1,RPL-S_4SDC1,ADL-P_5SGC1,ADL-P_5SGC2,ADL-M_5SGC1,ADL-M_2SDC2,ADL-M_3SDC1,RPL-Px_5SGC1,RPL-Px_3SDC1,RPL-P_5SGC1,RPL-P_5SGC2,RPL-P_4SDC1,RPL-P_3SDC2,RPL-P_2SDC3,ADL_SBGA_5GC,RPL-SBGA_5SC,ADL_P_M_Common_List1,RPL-SBGA_4SC,RPL-Px_4SP2</t>
  </si>
  <si>
    <t>[TBT] Verify USB 3.0 Device functionality in End point, before/after Sx Cycles</t>
  </si>
  <si>
    <t>CSS-IVE-86871</t>
  </si>
  <si>
    <t>KBL_EC_NA,EC-NA,TCSS-TBT-P1,ICL-ArchReview-PostSi,UDL2.0_ATMS2.0,EC-TBT3,EC-AML-NA,EC-PD-NA,OBC-ICL-CPU-iTCSS-TCSS-USB3_Storage,OBC-TGL-CPU-iTCSS-TCSS-USB3_Storage,UTR_SYNC,MTL_P_MASTER,MTL_M_MASTER,MTL_S_MASTER,RPL_S_MASTER,RPL_P_MASTER,RPL_S_BackwardComp,ADL-S_ 5SGC_1DPC,RPL-S_ 5SGC1,RPL-S_4SDC1,RPL-S_2SDC2,ADL-P_5SGC1,ADL-P_5SGC2,ADL-M_5SGC1,ADL-M_2SDC2,ADL-M_3SD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RPL-SBGA_4SC,RPL-Px_4SP2</t>
  </si>
  <si>
    <t>[TBT] Verify TBT Storage functionality with Stress and along with non-TBT devices Cross Concurrency</t>
  </si>
  <si>
    <t>CSS-IVE-86880</t>
  </si>
  <si>
    <t>KBL_EC_NA,EC-NA,TCSS-TBT-P1,UDL_2.0,UDL_ATMS2.0,UDL2.0_ATMS2.0,EC-TBT3,EC-AML-NA,EC-PD-NA,OBC-ICL-CPU-iTCSS-TCSS-TBT2_Storage,OBC-TGL-CPU-iTCSS-TCSS-TBT2_Storage,UTR_SYNC,MTL_P_MASTER,MTL_M_MASTER,MTL_S_MASTER,RPL_S_MASTER,RPL_P_MASTER,RPL_S_BackwardComp,ADL-S_ 5SGC_1DPC,TGL_H_MASTER,RPL-S_ 5SGC1,RPL-S_4SDC1,ADL-P_5SGC1,ADL-P_5SGC2,ADL-M_5SGC1,ADL-M_2SDC2,ADL-M_3SDC1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RPL-SBGA_4SC,RPL-Px_4SP2</t>
  </si>
  <si>
    <t>[TBT] Verify TBT Storage functionality with DC source</t>
  </si>
  <si>
    <t>CSS-IVE-86882</t>
  </si>
  <si>
    <t>KBL_EC_NA,EC-NA,TCSS-TBT-P1,TBT-BAT-PLUS,ICL-ArchReview-PostSi,UDL2.0_ATMS2.0,EC-TBT3,EC-AML-NA,EC-PD-NA,OBC-ICL-CPU-iTCSS-TCSS-TBT2_Storage,OBC-TGL-CPU-iTCSS-TCSS-TBT2_Storage,Bios_DMA,TGL_BIOS_PO_P2,TGL_IFWI_PO_P2,CML_TBT_Security_BIOS,UTR_SYNC,TGL_H_MASTER,ADL-P_5SGC1,ADL-P_5SGC2,ADL-M_5SGC1,ADL-M_2SDC2,ADL-M_3SDC1,MTL_M_MASTER,MTL_P_MASTER,RPL_P_MASTER,ADL-P_3SDC3,RPL-Px_3SDC1,RPL-P_5SGC2,RPL-P_3SDC2,ADL_SBGA_5GC,RPL-SBGA_5SC,ADL_P_M_Common_List1,MTL_M_P_PV_POR,MTL-M_5SGC1,MTL-M_4SDC1,MTL-M_4SDC2,MTL-M_3SDC3,MTL-M_2SDC4,MTL-M_2SDC5,MTL-M_2SDC6,MTL-P_5SGC1,MTL-P_4SDC1,MTL-P_4SDC2,MTL-P_3SDC3,MTL-P_3SDC4,MTL-P_2SDC5,MTL-P_2SDC6,RPL-SBGA_4SC,RPL-Px_4SP2</t>
  </si>
  <si>
    <t>[TBT] Verify TBT Daisy chain functionality with 4 Storage and 1 Display</t>
  </si>
  <si>
    <t>CSS-IVE-86888</t>
  </si>
  <si>
    <t>KBL_EC_NA,EC-NA,ICL-ArchReview-PostSi,UDL2.0_ATMS2.0,EC-TBT3,EC-AML-NA,EC-PD-NA,OBC-ICL-CPU-iTCSS-TCSS-TBT2_Storage,OBC-TGL-CPU-iTCSS-TCSS-TBT2_Storage,Bios_DMA,CML_TBT_Security_BIOS,,,UTR_SYNC,RPL_S_MASTER,RPL_P_MASTER,RPL_S_BackwardComp,ADL-S_ 5SGC_1DPC,TGL_H_MASTER,RPL-S_ 5SGC1,RPL-S_4SDC1,MTL_S_PSS_0.8,ADL-P_5SGC1,ADL-P_5SGC2,ADL-M_5SGC1,ADL-M_2SDC2,ADL-M_3SDC1,MTL_P_MASTER,MTL_S_MASTER,MTL_M_MASTER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</si>
  <si>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TBT-Dock functionality after cold boot</t>
  </si>
  <si>
    <t>CSS-IVE-100038</t>
  </si>
  <si>
    <t>EC-FV,EC-TBT3,TCSS-TBT-P1,ICL-ArchReview-PostSi,UDL2.0_ATMS2.0,EC-PD-NA,OBC-ICL-CPU-iTCSS-TCSS-USB3_Display_Storage_DP,OBC-TGL-CPU-iTCSS-TCSS-USB3_Display_Storage_DP,TGL_BIOS_PO_P2,TGL_IFWI_PO_P3,MTL_PSS_0.8,UTR_SYNC,RPL_S_MASTER,RPL_S_BackwardComp,ADL-S_ 5SGC_1DPC,TGL_H_MASTER,RPL-S_ 5SGC1,RPL-S_4SDC1,MTL_TEMP,CQN_DASHBOARD,ADL-P_5SGC1,ADL-P_5SGC2,ADL-M_5SGC1,ADL-M_2SDC2,ADL-M_3SDC1,ADL-P_4SDC1,ADL-P_3SDC3,ADL-P_3SDC4,RPL-Px_5SGC1,RPL-Px_3SDC1,RPL-P_5SGC1,RPL-P_5SGC2,RPL-P_4SDC1,RPL-P_3SDC2,RPL-P_2SDC3,ADL_SBGA_5GC,MTL_PSS_1.0_BLOCK,RPL-SBGA_5SC,ADL_P_M_Common_List1,MTL-M_5SGC1,MTL-M_4SDC1,MTL-M_4SDC2,MTL-M_3SDC3,MTL-M_2SDC4,MTL-M_2SDC5,MTL-M_2SDC6,MTL-P_5SGC1,MTL-P_4SDC1,MTL-P_4SDC2,MTL-P_3SDC3,MTL-P_3SDC4,MTL-P_2SDC5,MTL-P_2SDC6,RPL-SBGA_4SC,RPL-Px_4SP2</t>
  </si>
  <si>
    <t>[TBT] Verify Multiple TBT3 data transfer operation with hot plugs</t>
  </si>
  <si>
    <t>CSS-IVE-100047</t>
  </si>
  <si>
    <t>EC-FV2,EC-TBT3,L5_milestone_only,TCSS-TBT-P1,TBT-BAT-PLUS,ICL-ArchReview-PostSi,UDL2.0_ATMS2.0,EC-PD-NA,Bios_DMA,TGL_BIOS_PO_P3,TGL_IFWI_PO_P3,CML_TBT_Security_BIOS,UTR_SYNC,MTL_P_MASTER,MTL_M_MASTER,MTL_S_MASTER,RPL_S_MASTER,RPL_P_MASTER,RPL_S_BackwardComp,ADL-S_ 5SGC_1DPC,TGL_H_MASTER,RPL-S_ 5SGC1,RPL-S_4SDC1,ADL-P_5SGC1,ADL-P_5SGC2,ADL-M_5SGC1,ADL-M_2SDC2,ADL-M_3SDC1,ADL-P_3SDC3,RPL-Px_5SGC1,RPL-Px_3SDC1,RPL-P_5SGC1,RPL-P_5SGC2,RPL-P_4SDC1,RPL-P_3SDC2,RPL-P_2SDC3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</si>
  <si>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[TBT] Verify Multiple TBT3 data transfer operation after cold boot</t>
  </si>
  <si>
    <t>CSS-IVE-100048</t>
  </si>
  <si>
    <t>EC-TBT3,EC-SX,EC-NA,ICL-ArchReview-PostSi,UDL2.0_ATMS2.0,EC-PD-NA,OBC-ICL-CPU-iTCSS-TCSS-TBT3_Storage,OBC-TGL-CPU-iTCSS-TCSS-TBT3_Storage,TGL_BIOS_PO_P3,UTR_SYNC,RPL_S_MASTER,RPL_S_BackwardComp,MTL_VS_0.8,ADL-S_ 5SGC_1DPC,TGL_H_MASTER,MTL_VS_0.8_TEST_SUITE_Additional,RPL-S_ 5SGC1,RPL-S_4SDC1,MTL_P_VS_0.8,MTL_M_VS_0.8,MTL_P_MASTER,MTL_M_MASTER,ADL-P_5SGC1,ADL-P_5SGC2,ADL-M_5SGC1,ADL-M_2SDC2,ADL-M_3SDC1,ADL-P_3SDC3,RPL-Px_5SGC1,RPL-Px_3SDC1,RPL-P_5SGC1,RPL-P_5SGC2,RPL-P_4SDC1,RPL-P_3SDC2,RPL-P_2SDC3,MTL_VS_1.0,RKLSX2_NA,ADL_SBGA_5GC,RPL-SBGA_5SC,ADL_P_M_Common_List2,MTL-M_5SGC1,MTL-M_4SDC1,MTL-M_4SDC2,MTL-M_3SDC3,MTL-M_2SDC4,MTL-M_2SDC5,MTL-M_2SDC6,MTL_BIOS/Platform_FRs_AO_PO,MTL-P_5SGC1,MTL-P_4SDC1,MTL-P_4SDC2,MTL-P_3SDC3,MTL-P_3SDC4,MTL-P_2SDC5,MTL-P_2SDC6,RPL-SBGA_4SC,RPL-Px_4SP2</t>
  </si>
  <si>
    <t>Verify Multiple TBT3 data transfer operation on hot-plug after S4,S5 and warm boot</t>
  </si>
  <si>
    <t>CSS-IVE-100049</t>
  </si>
  <si>
    <t>EC-TBT3,EC-SX,EC-NA,ICL-ArchReview-PostSi,UDL2.0_ATMS2.0,EC-PD-NA,OBC-ICL-CPU-iTCSS-TCSS-TBT3_Storage,OBC-TGL-CPU-iTCSS-TCSS-TBT3_Storage,Bios_DMA,CML_TBT_Security_BIOS,UTR_SYNC,MTL_P_MASTER,MTL_M_MASTER,MTL_S_MASTER,RPL_S_MASTER,RPL_P_MASTER,RPL_S_BackwardComp,MTL_VS_0.8,ADL-S_ 5SGC_1DPC,TGL_H_MASTER,RPL-S_ 5SGC1,RPL-S_4SDC1,ADL-P_5SGC1,ADL-P_5SGC2,RPL-Px_3SDC1,RPL-P_5SGC1,RPL-P_5SGC2,RPL-P_4SDC1,RPL-P_3SDC2,RPL-P_2SDC3,MTL_VS_1.0,RKLSX2_NA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</si>
  <si>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data transfer operation between multiple TBT3 storages, before/after S4,S5 and warm boot</t>
  </si>
  <si>
    <t>CSS-IVE-100050</t>
  </si>
  <si>
    <t>EC-TBT3,EC-SX,EC-NA,ICL-ArchReview-PostSi,UDL2.0_ATMS2.0,EC-PD-NA,Bios_DMA,CML_TBT_Security_BIOS,TGL_IFWI_FOC_BLUE,IFWI_Payload_TBT,IFWI_Payload_Dekel,IFWI_Payload_EC,UTR_SYNC,MTL_P_MASTER,MTL_M_MASTER,MTL_S_MASTER,RPL_S_MASTER,RPL_P_MASTER,RPL_S_BackwardComp,MTL_VS_0.8,ADL-S_ 5SGC_1DPC,TGL_H_MASTER,RPL-S_ 5SGC1,RPL-S_4SDC1,ADL-P_5SGC1,ADL-P_5SGC2,ADL_N_REV0,RPL-Px_3SDC1,RPL-P_5SGC1,RPL-P_5SGC2,RPL-P_4SDC1,RPL-P_3SDC2,RPL-P_2SDC3,MTL_VS_1.0,RKLSX2_NA,ADL_SBGA_5GC,RPL-SBGA_5SC,ADL-M_5SGC1,ADL-M_2SDC2,ADL-M_3SDC1,ADL-M_2SDC1,ADL_P_M_Common_List2,MTL_M_P_PV_POR,NA_4_FHF,MTL-M_5SGC1,MTL-M_4SDC1,MTL-M_4SDC2,MTL-M_3SDC3,MTL-M_2SDC4,MTL-M_2SDC5,MTL-M_2SDC6,MTL-P_5SGC1,MTL-P_4SDC1,MTL-P_4SDC2,MTL-P_3SDC3,MTL-P_3SDC4,MTL-P_2SDC5,MTL-P_2SDC6,RPL-SBGA_4SC,RPL-Px_4SP2</t>
  </si>
  <si>
    <t>[TBT] Verify combination of TBT Peer to Peer and TBT Tree configuration on 1 SUT with Cold/Hot Plug</t>
  </si>
  <si>
    <t>CSS-IVE-100071</t>
  </si>
  <si>
    <t>EC-TBT3,EC-NA,ICL-ArchReview-PostSi,UDL2.0_ATMS2.0,EC-PD-NA,,,UTR_SYNC,OBC-TGL-CPU-iTCSS-TCSS-Peer,MTL_P_MASTER,MTL_M_MASTER,MTL_S_MASTER,RPL_P_MASTER,RPL_S_MASTER,RPL_S_BackwardComp,ADL-S_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</si>
  <si>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1 SUT with before/After Sx and reboot cycles</t>
  </si>
  <si>
    <t>CSS-IVE-100072</t>
  </si>
  <si>
    <t>EC-TBT3,EC-SX,EC-NA,ICL-ArchReview-PostSi,UDL2.0_ATMS2.0,EC-PD-NA,OBC-ICL-CPU-iTCSS-TCSS-Peer,OBC-TGL-CPU-iTCSS-TCSS-Peer,CML_Delta_From_WHL,,,UTR_SYNC,RPL_P_MASTER,RPL_S_MASTER,RPL_S_BackwardComp,ADL-S_ 5SGC_1DPC,TGL_H_MASTER,RPL-S_ 5SGC1,RPL-S_4SDC1,ADL-P_5SGC1,ADL-P_5SGC2,ADL-M_5SGC1,ADL-M_2SDC2,ADL-M_3SDC1,MTL_P_MASTER,MTL_S_MASTER,MTL_M_MASTER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</si>
  <si>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both SUT with Cold/Hot Plug</t>
  </si>
  <si>
    <t>CSS-IVE-100093</t>
  </si>
  <si>
    <t>EC-FV2,EC-TBT3,TCSS-TBT-P1,UDL2.0_ATMS2.0,EC-PD-NA,,,UTR_SYNC,MTL_P_MASTER,MTL_M_MASTER,MTL_S_MASTER,RPL_P_MASTER,RPL_S_MASTER,RPL_S_BackwardComp,ADL-S_ 5SGC_1DPC,TGL_H_MASTER,RPL-S_ 5SGC1,RPL-S_4SDC1,ADL-P_5SGC1,ADL-P_5SGC2,ADL-M_5SGC1,ADL-M_2SDC2,ADL-M_3SDC1,RPL-Px_5SGC1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</si>
  <si>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[TBT] Verify combination of TBT Peer to Peer and TBT Tree configuration on both SUT with before/after Sx and reboot cycles</t>
  </si>
  <si>
    <t>CSS-IVE-100094</t>
  </si>
  <si>
    <t>EC-TBT3,TCSS-TBT-P1,EC-SX,EC-NA,UDL2.0_ATMS2.0,EC-PD-NA,OBC-ICL-CPU-iTCSS-TCSS-Peer,OBC-TGL-CPU-iTCSS-TCSS-Peer,,,UTR_SYNC,RPL_S_MASTER,RPL_S_BackwardComp,ADL-S_ 5SGC_1DPC,TGL_H_MASTER,RPL-S_ 5SGC1,RPL-S_4SDC1,ADL-P_5SGC1,ADL-P_5SGC2,ADL-M_5SGC1,ADL-M_2SDC2,ADL-M_3SDC1,MTL_P_MASTER,MTL_S_MASTER,MTL_M_MASTER,RPL_P_MASTER,RPL-Px_3SDC1,RPL-P_5SGC1,RPL-P_5SGC2,RPL-P_4SDC1,RPL-P_3SDC2,RPL-P_2SDC3,ADL_SBGA_5GC,RPL-SBGA_5SC,ADL_P_M_Common_List1,MTL-M_5SGC1,MTL-M_4SDC1,MTL-M_4SDC2,MTL-M_3SDC3,MTL-M_2SDC4,MTL-M_2SDC5,MTL-M_2SDC6,MTL-P_5SGC1,MTL-P_4SDC1,MTL-P_4SDC2,MTL-P_3SDC3,MTL-P_3SDC4,MTL-P_2SDC5,MTL-P_2SDC6,MTL_A0_P1,RPL-SBGA_4SC,RPL-Px_4SP2</t>
  </si>
  <si>
    <t>Verify SUT gets charged via Type-C Docking along with 4K Display and USB2.0 devices connected</t>
  </si>
  <si>
    <t>CSS-IVE-100095</t>
  </si>
  <si>
    <t>EC-FV2,EC-TYPEC,EC-BATTERY,UDL2.0_ATMS2.0,OBC-CNL-PTF-PD-EM-ManageCharger_DOCK_DOCK_Dock,OBC-CFL-PTF-PD-EM-ManageCharger_DOCK,OBC-ICL-PTF-PD-TCSS-ManageCharger,OBC-TGL-PTF-PD-TCSS-ManageCharger,MTL_PSS_1.0,MTL_PSS_0.8,UTR_SYNC,ADL_N_MASTER,ADL_N_5SGC1,ADL_N_4SDC1,ADL_N_3SDC1,ADL_N_2SDC1,ADL_N_2SDC2,ADL_N_2SDC3,TGL_H_MASTER,MTL_TEMP,CQN_DASHBOARD,ADL-P_5SGC2,ADL-M_5SGC1,ADL-M_2SDC2,ADL-M_3SDC2,RPL-Px_5SGC1,RPL-Px_3SDC1,RPL-P_5SGC2,RPL-P_3SDC2,ADL_N_REV0,ADL-N_REV1,NA_4_FHF,MTL_PSS_1.0_BLOCK,ADL_P_M_Common_List1,MTL-M_5SGC1,MTL-M_4SDC1,MTL-M_4SDC2,MTL-M_3SDC3,MTL-M_2SDC4,MTL-M_2SDC5,MTL-M_2SDC6,MTL-P_5SGC1,MTL-P_4SDC1,MTL-P_4SDC2,MTL-P_3SDC3,MTL-P_3SDC4,MTL-P_2SDC5,MTL-P_2SDC6,RPL-Px_4SP2</t>
  </si>
  <si>
    <t>Verify Concurrent functionality of Legacy USB and DP Display over Type-C and device connected when SUT is in Sx (S3,S4,S5)_x000D_
 state</t>
  </si>
  <si>
    <t>CSS-IVE-100961</t>
  </si>
  <si>
    <t>EC-FV2,EC-TYPEC,EC-SX,TCSS-TBT-P1,TGL_PSS1.0P,UDL2.0_ATMS2.0,EC-PD-NA,OBC-CNL-PCH-XDCI-USBC-USB2_Display_DP,OBC-ICL-CPU-iTCSS-TCSS-USB2_Display_DP,OBC-TGL-CPU-iTCSS-TCSS-USB2_Display_DP,OBC-CFL-PCH-XDCI-USBC-USB2_Display_DP,TGL_BIOS_PO_P3,TGL_IFWI_PO_P3,TGL_IFWI_FOC_BLUE,RKL_CMLS_CPU_TCS,IFWI_Payload_TBT,IFWI_Payload_EC,UTR_SYNC,MTL_P_MASTER,MTL_M_MASTER,MTL_N_MASTER,MTL_S_MASTER,RPL_S_MASTER,RPL_P_MASTER,RPL_S_BackwardComp,ADL-S_ 5SGC_1DPC,ADL_N_MASTER,ADL_N_5SGC1,ADL_N_4SDC1,ADL_N_3SDC1,ADL_N_2SDC1,ADL_N_2SDC3,TGL_H_MASTER,RPL-S_ 5SGC1,RPL-S_4SDC1,ADL-P_5SGC1,ADL-P_5SGC2,ADL-P_3SDC3,ADL-P_2SDC4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</si>
  <si>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Concurrent functionality of Legacy USB and HDMI Display over Type-C and device connected when SUT is in Sx (S3,S4,S5)_x000D_
 state</t>
  </si>
  <si>
    <t>CSS-IVE-100962</t>
  </si>
  <si>
    <t>EC-FV2,EC-TYPEC,EC-SX,TCSS-TBT-P1,UDL2.0_ATMS2.0,EC-PD-NA,OBC-CNL-PCH-XDCI-USBC-USB2_Storage,OBC-ICL-CPU-iTCSS-TCSS-USB2_Storage,OBC-TGL-CPU-iTCSS-TCSS-USB2_Storage,OBC-CFL-PCH-XDCI-USBC-USB2_Storage,MTL_PSS_1.1,UTR_SYNC,RPL_P_MASTER,RPL_S_MASTER,RPL_S_BackwardComp,ADL-S_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S_MASTER,MTL_M_MASTER,ADL-P_3SDC3,ADL-P_2SDC3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</si>
  <si>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Concurrent functionality of Legacy USB and Type-C to Type-C Display and device connected when SUT is in Sx (S3,S4,S5) state</t>
  </si>
  <si>
    <t>CSS-IVE-100964</t>
  </si>
  <si>
    <t>EC-FV2,EC-TYPEC,EC-SX,TCSS-TBT-P1,ICL-ArchReview-PostSi,UDL2.0_ATMS2.0,EC-PD-NA,OBC-CNL-PCH-XDCI-USBC-USB2_Storage,OBC-ICL-CPU-iTCSS-TCSS-USB2_Storage,OBC-TGL-CPU-iTCSS-TCSS-USB2_Storage,OBC-CFL-PCH-XDCI-USBC-USB2_Storage,UTR_SYNC,MTL_P_MASTER,MTL_S_MASTER,MTL_M_MASTER,MTL_N_MASTER,RPL_P_MASTER,RPL_S_MASTER,RPL_S_BackwardComp,ADL-S_ 5SGC_1DPC,ADL-S_4SDC1,ADL-S_4SDC2,ADL-S_4SDC4,ADL_N_MASTER,ADL_N_5SGC1,ADL_N_4SDC1,ADL_N_3SDC1,ADL_N_2SDC1,ADL_N_2SDC3,TGL_H_MASTER,RPL-S_ 5SGC1,RPL-S_4SDC1,ADL-P_5SGC1,ADL-P_5SGC2,ADL-P_3SDC3,RPL-Px_3SDC1,RPL-P_5SGC1,RPL-P_5SGC2,RPL-P_4SDC1,RPL-P_3SDC2,RPL-P_2SDC3,ADL_N_REV0,ADL-N_REV1,ADL_SBGA_5GC,RPL-SBGA_5SC,ADL-M_5SGC1,ADL-M_2SDC2,ADL-M_3SDC1,ADL-M_2SDC1,ADL_P_M_Common_List1,MTL_M_P_PV_POR,MTL_M_P_PV_POR,MTL-M_5SGC1,MTL-M_4SDC1,MTL-M_4SDC2,MTL-M_3SDC3,MTL-M_2SDC4,MTL-M_2SDC5,MTL-M_2SDC6,MTL-P_5SGC1,MTL-P_4SDC1,MTL-P_4SDC2,MTL-P_3SDC3,MTL-P_3SDC4,MTL-P_2SDC5,MTL-P_2SDC6,RPL-SBGA_4SC,RPL-Px_4SP2</t>
  </si>
  <si>
    <t>Verify Type-C Display functionality in Pre/Post S3,S4,S5 and reboot cycles</t>
  </si>
  <si>
    <t>CSS-IVE-100969</t>
  </si>
  <si>
    <t>EC-FV2,EC-TYPEC,EC-SX,ec-tgl-pss-exbat,UDL2.0_ATMS2.0,LKF_PO_Phase3,LKF_PO_New_P3,TGL_ERB_PO,OBC-CNL-PCH-XDCI-USBC-USB2_Display_DP,OBC-ICL-CPU-iTCSS-TCSS-USB2_Display_DP,OBC-TGL-CPU-iTCSS-TCSS-USB2_Display_DP,OBC-LKF-CPU-TCSS-USBC-USB2_Display_DP,TGL_BIOS_PO_P3,CML_DG1_Delta,RKL_CMLS_CPU_TCS,UTR_SYNC,RPL_P_MASTER,RPL_S_MASTER,RPL_S_BackwardComp,ADL-S_ 5SGC_1DPC,ADL-S_4SDC1,ADL-S_4SDC2,ADL-S_4SDC4,ADL_N_MASTER,ADL_N_5SGC1,ADL_N_4SDC1,ADL_N_3SDC1,ADL_N_2SDC1,TGL_H_MASTER,RPL-S_ 5SGC1,RPL-S_4SDC1,ADL-P_5SGC1,ADL-P_5SGC2,MTL_N_MASTER,MTL_P_MASTER,MTL_S_MASTER,MTL_M_MASTER,ADL-P_3SDC1,RPL-Px_3SDC1,RPL-P_5SGC1,RPL-P_5SGC2,RPL-P_4SDC1,RPL-P_3SDC2,RPL-P_2SDC3,ADL_N_REV0,ADL-N_REV1,ADL_SBGA_5GC,RPL-SBGA_5SC,ADL-M_5SGC1,ADL-M_2SDC2,ADL-M_3SDC1,ADL-M_2SDC1,ADL-M_3SDC2,ADL_P_M_Common_List1,MTL-M_5SGC1,MTL-M_4SDC1,MTL-M_4SDC2,MTL-M_3SDC3,MTL-M_2SDC4,MTL-M_2SDC5,MTL-M_2SDC6,MTL-P_5SGC1,MTL-P_4SDC1,MTL-P_4SDC2,MTL-P_3SDC3,MTL-P_3SDC4,MTL-P_2SDC5,MTL-P_2SDC6,RPL-SBGA_4SC,RPL-Px_4SP2</t>
  </si>
  <si>
    <t>Validate system performs S4 and S5 cycles with "10Sec power button OVR" enabled in Bios with system in AC mode</t>
  </si>
  <si>
    <t>CSS-IVE-100993</t>
  </si>
  <si>
    <t>TGL_PSS1.0C,InProdATMS1.0_03March2018,PSE 1.0,OBC-CNL-PCH-GPIO-PM-Sx,OBC-ICL-PCH-GPIO-PM-Sx,OBC-TGL-PCH-GPIO-PM-Sx,ADL_S_Dryrun_Done,IFWI_Payload_PMC,IFWI_Payload_BIOS,MTL_PSS_1.0,LNL_M_PSS1.0,RKL-S X2_(CML-S+CMP-H)_S62,RKL-S X2_(CML-S+CMP-H)_S102,MTL_PSS_0.8,UTR_SYNC,RPL_S_BackwardComp,RPL_S_MASTER,RPL-P_5SGC1,RPL-P_5SGC2,RPL-P_2SDC3,ADL-S_ 5SGC_1DPC,ADL-S_4SDC1,ADL-S_4SDC2,ADL-S_4SDC4,TGL_H_MASTER,RPL-S_4SDC2,MTL_TEMP,ADL-P_5SGC1,ADL-P_5SGC2,ADL-M_5SGC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M/P_Pre-Si_In_Production,LNL_M_PSS0.5,MTL_A0_P1</t>
  </si>
  <si>
    <t>Verify system performs Sx cycle successfully irrespective of EC Low power mode option in Bios</t>
  </si>
  <si>
    <t>CSS-IVE-100997</t>
  </si>
  <si>
    <t>InProdATMS1.0_03March2018,PSE 1.0,OBC-CNL-EC-PMC-PM-Sx,OBC-ICL-EC-PMC-PM-Sx,OBC-TGL-EC-PMC-PM-Sx,OBC-LKF-EC-PMC-PM-Sx,GLK_ATMS1.0_Automated_TCs,KBLR_ATMS1.0_Automated_TCs,ADL_S_Dryrun_Done,IFWI_Payload_BIOS,IFWI_Payload_EC,IFWI_Payload_PMC,RKL-S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ADL-P_5SGC1,ADL-P_5SGC2,ADL-M_5SGC1,ADL_N_REV0,ADL-N_REV1,ADL_SBGA_5GC,ADL_SBGA_3DC1,ADL_SBGA_3DC2,ADL_SBGA_3DC3,ADL_SBGA_3DC4,RPL-SBGA_5SC,RPL-SBGA_4SC,RPL-SBGA_3SC,RPL-SBGA_2SC1,RPL-SBGA_2SC2,ADL_P_M_Common_List1,RPL-Px_5SGC1,MTL-M_5SGC1,MTL-M_4SDC1,MTL-M_4SDC2,MTL-M_3SDC3,MTL-M_2SDC4,MTL-M_2SDC5,MTL-M_2SDC6,ADL-S_Post-Si_In_Production,MTL-P_5SGC1,MTL-P_4SDC1,MTL-P_4SDC2,MTL-P_3SDC3,MTL-P_3SDC4,MTL-P_2SDC5,MTL-P_2SDC6,ADL-N_Post-Si_In_Production,RPL-P_5SGC1,RPL-P_4SDC1,RPL-P_3SDC2,RPL-P_2SDC3,RPL-P_2SDC4,RPL-P_2SDC5,RPL-P_2SDC6</t>
  </si>
  <si>
    <t>Verify Type-C Concurrent support of Consumer, HDMI Display and USB2, device connected when SUT is in Connected Modern Standby states</t>
  </si>
  <si>
    <t>CSS-IVE-101136</t>
  </si>
  <si>
    <t>EC-FV2,EC-TYPEC,EC-BATTERY,TCSS-TBT-P1,GLK_NA,UDL2.0_ATMS2.0,OBC-CNL-PCH-XDCI-USBC-USB2_Display_Storage_HDMI,OBC-CFL-PCH-XDCI-USBC-USB2_Display_Storage_HDMI,OBC-ICL-CPU-iTCSS-TCSS-USB2_Display_Storage_HDMI,OBC-TGL-CPU-iTCSS-TCSS-USB2_Display_Storage_HDMI,MTL_PSS_1.1,UTR_SYNC,ADL_N_MASTER,ADL_N_5SGC1,ADL_N_4SDC1,ADL_N_3SDC1,ADL_N_2SDC1,ADL_N_2SDC2,TGL_H_MASTER,ADL-M_5SGC1,ADL-M_2SDC2,ADL-M_3SDC2,MTL_M_MASTER,MTL_P_MASTER,MTL_N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</si>
  <si>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x2 DP and USB3 on hot-plug after Connected Modern Standby states</t>
  </si>
  <si>
    <t>CSS-IVE-101069</t>
  </si>
  <si>
    <t>EC-FV2,EC-TYPEC,EC-SX,C1_NA,C4_NA,UDL2.0_ATMS2.0,EC-PD-NA,OBC-CNL-PCH-XDCI-USBC-USB3_Display_Storage_DP,OBC-CFL-PCH-XDCI-USBC-USB3_Display_Storage_DP,OBC-ICL-CPU-iTCSS-TCSS-USB3_Display_Storage_DP,OBC-TGL-CPU-iTCSS-TCSS-USB3_Display_Storage_DP,MTL_PSS_1.0,UTR_SYNC,RPL_S_MASTER,RPL_P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S_MASTER,MTL_M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</si>
  <si>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on hot-plug after Connected Modern Standby states</t>
  </si>
  <si>
    <t>CSS-IVE-101089</t>
  </si>
  <si>
    <t>EC-FV2,EC-TYPEC,EC-BATTERY,C1_NA,C4_NA,UDL2.0_ATMS2.0,OBC-CNL-PCH-XDCI-USBC-USB2_Display_Storage_DP,OBC-CFL-PCH-XDCI-USBC-USB2_Display_Storage_DP,OBC-ICL-CPU-iTCSS-TCSS-USB2_Display_Storage_DP,OBC-TGL-CPU-iTCSS-TCSS-USB2_Display_Storage_DP,EC-PD-NA,MTL_PSS_1.0,UTR_SYNC,ADL_N_MASTER,ADL_N_5SGC1,ADL_N_4SDC1,ADL_N_3SDC1,ADL_N_2SDC1,ADL_N_2SDC2,TGL_H_MASTER,ADL-M_5SGC1,ADL-M_2SDC2,ADL-M_3SDC2,MTL_N_MASTER,MTL_P_MASTER,MTL_M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</si>
  <si>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Verify Type-C Concurrent support of HDMI Display and USB2, device connected when SUT is in Connected Modern Standby states</t>
  </si>
  <si>
    <t>CSS-IVE-101106</t>
  </si>
  <si>
    <t>EC-FV2,EC-TYPEC,EC-SX,UDL2.0_ATMS2.0,EC-PD-NA,OBC-CNL-PCH-XDCI-USBC-USB2_Display_Storage_HDMI,OBC-CFL-PCH-XDCI-USBC-USB2_Display_Storage_HDMI,OBC-ICL-CPU-iTCSS-TCSS-USB2_Display_Storage_HDMI,OBC-TGL-CPU-iTCSS-TCSS-USB2_Display_Storage_HDMI,MTL_PSS_1.1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</si>
  <si>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and High Speed before/after Sx and Reboot Cycles(S3,S4,S5)</t>
  </si>
  <si>
    <t>CSS-IVE-101051</t>
  </si>
  <si>
    <t>EC-FV2,EC-TYPEC,EC-SX,C1_NA,C4_NA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TGL_BIOS_PO_P3,MTL_PSS_1.1,UTR_SYNC,RPL_P_MASTER,RPL_S_MASTER,RPL_S_BackwardComp,ADL-S_ 5SGC_1DPC,ADL-S_4SDC1,ADL-S_4SDC2,ADL-S_4SDC4,ADL_N_MASTER,ADL_N_5SGC1,ADL_N_4SDC1,ADL_N_3SDC1,ADL_N_2SDC1,ADL_N_2SDC3,TGL_H_MASTER,RPL-S_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-M_3SDC2,ADL_P_M_Common_List1,MTL_M_P_PV_POR,MTL-M_5SGC1,MTL-M_4SDC1,MTL-M_4SDC2,MTL-M_3SDC3,MTL-M_2SDC4,MTL-M_2SDC5,MTL-M_2SDC6,MTL-P_5SGC1,MTL-P_4SDC1,MTL-P_4SDC2,MTL-P_3SDC3,MTL-P_3SDC4,MTL-P_2SDC5,MTL-P_2SDC6,RPL-SBGA_4SC,RPL-Px_4SP2</t>
  </si>
  <si>
    <t>Verify Type-C Concurrent support of x2 DP and Super Speed Functionality on Clod-plug</t>
  </si>
  <si>
    <t>CSS-IVE-101062</t>
  </si>
  <si>
    <t>EC-FV2,EC-TYPEC,C1_NA,C4_NA,LKF_PO_Phase2,UDL2.0_ATMS2.0,LKF_PO_New_P2,EC-PD-NA,OBC-CNL-PCH-XDCI-USBC-USB3_Display_Storage_DP,OBC-CFL-PCH-XDCI-USBC-USB3_Display_Storage_DP,OBC-ICL-CPU-iTCSS-TCSS-USB3_Display_Storage_DP,OBC-TGL-CPU-iTCSS-TCSS-USB3_Display_Storage_DP,OBC-LKF-CPU-TCSS-USBC-USB3_Display_Storage_DP,TGL_BIOS_PO_P2,TGL_IFWI_PO_P2,CML_DG1_Delta,IFWI_Payload_TBT,IFWI_Payload_EC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2,ADL_SBGA_5GC,RPL-SBGA_5SC,ADL_P_M_Common_List2,RPL_Px_PO_P2,MTL-M_5SGC1,MTL-M_4SDC1,MTL-M_4SDC2,MTL-M_3SDC3,MTL-M_2SDC4,MTL-M_2SDC5,MTL-M_2SDC6,RPL_SBGA_PO_P2,MTL-P_5SGC1,MTL-P_4SDC1,MTL-P_4SDC2,MTL-P_3SDC3,MTL-P_3SDC4,MTL-P_2SDC5,MTL-P_2SDC6,RPL-SBGA_4SC,RPL-Px_4SP2</t>
  </si>
  <si>
    <t>Verify Type-C Concurrent support of Consumer,x4 DP and High Speed  device Functionality connected when SUT is in Sx (S3,S4,S5) State</t>
  </si>
  <si>
    <t>CSS-IVE-101086</t>
  </si>
  <si>
    <t>EC-FV2,EC-TYPEC,EC-BATTERY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</si>
  <si>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Concurrent support of Consumer, HDMI Display, USB3 on Clod-plug</t>
  </si>
  <si>
    <t>CSS-IVE-101118</t>
  </si>
  <si>
    <t>EC-FV2,EC-TYPEC,EC-BATTERY,TCSS-TBT-P1,UDL2.0_ATMS2.0,OBC-CNL-PCH-XDCI-USBC-USB3_Display_Storage_HDMI,OBC-CFL-PCH-XDCI-USBC-USB3_Display_Storage_HDMI,OBC-ICL-CPU-iTCSS-TCSS-USB3_Display_Storage_HDMI,OBC-TGL-CPU-iTCSS-TCSS-USB3_Display_Storage_HDMI,CML_EC_BAT,CML_DG1_Delta,IFWI_Payload_TBT,IFWI_Payload_EC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</si>
  <si>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Consumer,HDMI Display and USB2, device connected when SUT is in Sx (S3,S4,S5) state</t>
  </si>
  <si>
    <t>CSS-IVE-101132</t>
  </si>
  <si>
    <t>EC-FV2,EC-TYPEC,EC-BATTERY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</si>
  <si>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Concurrent support of x4 DP and High Speed Device Functionality before and after Connected Modern Standby states</t>
  </si>
  <si>
    <t>CSS-IVE-101056</t>
  </si>
  <si>
    <t>EC-FV2,EC-TYPEC,EC-SX,C1_NA,C4_NA,UDL2.0_ATMS2.0,EC-PD-NA,OBC-CNL-PCH-XDCI-USBC-USB2_Display_Storage_DP,OBC-CFL-PCH-XDCI-USBC-USB2_Display_Storage_DP,OBC-ICL-CPU-iTCSS-TCSS-USB2_Display_Storage_DP,OBC-TGL-CPU-iTCSS-TCSS-USB2_Display_Storage_DP,CML_DG1_Delta,MTL_PSS_1.0,UTR_SYNC,RPL_S_MASTER,RPL_P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</si>
  <si>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 before and after Connected Modern Standby states</t>
  </si>
  <si>
    <t>CSS-IVE-101068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</si>
  <si>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_P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</si>
  <si>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USB3, device connected when SUT is in Connected Modern Standby states</t>
  </si>
  <si>
    <t>CSS-IVE-101070</t>
  </si>
  <si>
    <t>EC-FV2,EC-TYPEC,EC-SX,C1_NA,C4_NA,UDL2.0_ATMS2.0,EC-PD-NA,OBC-CNL-PCH-XDCI-USBC-USB3_Display_Storage_DP,OBC-CFL-PCH-XDCI-USBC-USB3_Display_Storage_DP,OBC-ICL-CPU-iTCSS-TCSS-USB3_Display_Storage_DP,OBC-TGL-CPU-iTCSS-TCSS-USB3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</si>
  <si>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device connected when SUT is in Connected Modern Standby states</t>
  </si>
  <si>
    <t>CSS-IVE-101090</t>
  </si>
  <si>
    <t>EC-FV2,EC-TYPEC,EC-BATTERY,C1_NA,C4_NA,UDL2.0_ATMS2.0,OBC-CNL-PCH-XDCI-USBC-USB2_Display_Storage_DP,OBC-CFL-PCH-XDCI-USBC-USB2_Display_Storage_DP,OBC-ICL-CPU-iTCSS-TCSS-USB2_Display_Storage_DP,OBC-TGL-CPU-iTCSS-TCSS-USB2_Display_Storage_DP,CML_EC_FV,CML_DG1_Delta,MTL_PSS_1.0,UTR_SYNC,ADL_N_MASTER,ADL_N_5SGC1,ADL_N_4SDC1,ADL_N_3SDC1,ADL_N_2SDC1,ADL_N_2SDC2,ADL_N_2SDC3,TGL_H_MASTER,ADL-M_5SGC1,ADL-M_2SDC2,ADL-M_3SDC2,MTL_N_MASTER,MTL_P_MASTER,MTL_M_MASTER,RPL_P_MASTER,RPL-Px_3SDC1,RPL-P_5SGC2,RPL-P_3SDC2,ADL_N_REV0,ADL-N_REV1,MTL_PSS_CMS,MTL-M_5SGC1,MTL-M_4SDC1,MTL-M_4SDC2,MTL-M_3SDC3,MTL-M_2SDC4,MTL-M_2SDC5,MTL-M_2SDC6,MTL-P_5SGC1,MTL-P_4SDC1,MTL-P_4SDC2,MTL-P_3SDC3,MTL-P_3SDC4,MTL-P_2SDC5,MTL-P_2SDC6,RPL-Px_4SP2</t>
  </si>
  <si>
    <t>Verify Type-C Concurrent support of HDMI Display and USB3 before and after Connected Modern Standby states</t>
  </si>
  <si>
    <t>CSS-IVE-101114</t>
  </si>
  <si>
    <t>EC-FV2,EC-TYPEC,EC-SX,UDL2.0_ATMS2.0,EC-PD-NA,OBC-CNL-PCH-XDCI-USBC-USB3_Display_Storage_HDMI,OBC-CFL-PCH-XDCI-USBC-USB3_Display_Storage_HDMI,OBC-ICL-CPU-iTCSS-TCSS-USB3_Display_Storage_HDMI,OBC-TGL-CPU-iTCSS-TCSS-USB3_Display_Storage_HDMI,CML_DG1_Delta,MTL_PSS_1.1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</si>
  <si>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HDMI Display and USB3, device connected when SUT is in Connected Modern Standby states</t>
  </si>
  <si>
    <t>CSS-IVE-101126</t>
  </si>
  <si>
    <t>EC-FV2,EC-TYPEC,EC-BATTERY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</si>
  <si>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x4 DP display over Type-C on multiple hot plugs + secondary screen mode</t>
  </si>
  <si>
    <t>CSS-IVE-101045</t>
  </si>
  <si>
    <t>EC-FV2,EC-TYPEC,C1_NA,C4_NA,LKF_ERB_PO,LKF_PO_Phase2,UDL2.0_ATMS2.0,LKF_PO_New_P2,EC-PD-NA,OBC-CNL-PCH-XDCI-USBC-USB2_Display_DP,OBC-ICL-CPU-iTCSS-TCSS-USB2_Display_DP,OBC-TGL-CPU-iTCSS-TCSS-USB2_Display_DP,OBC-CFL-PCH-XDCI-USBC-USB2_Display_DP,OBC-LKF-CPU-TCSS-USBC-USB2_Display_DP,TGL_BIOS_PO_P3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</si>
  <si>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and USB3 before/after Sx (S3,S4,S5) and Reboot Cycles</t>
  </si>
  <si>
    <t>CSS-IVE-101063</t>
  </si>
  <si>
    <t>EC-FV2,EC-TYPEC,EC-SX,C1_NA,C4_NA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</si>
  <si>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on Hot-Plug device after Sx (S3,S4,S5) and Reboot Cycles</t>
  </si>
  <si>
    <t>CSS-IVE-101075</t>
  </si>
  <si>
    <t>EC-FV2,EC-TYPEC,EC-BATTERY,UDL2.0_ATMS2.0,LKF_PO_Phase3,LKF_PO_New_P3,OBC-CNL-PCH-XDCI-USBC-USB3_Display_Storage_DP,OBC-CFL-PCH-XDCI-USBC-USB3_Display_Storage_DP,OBC-ICL-CPU-iTCSS-TCSS-USB3_Display_Storage_DP,OBC-TGL-CPU-iTCSS-TCSS-USB3_Display_Storage_DP,OBC-LKF-CPU-TCSS-USBC-USB3_Display_Storage_DP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1,MTL-M_5SGC1,MTL-M_4SDC1,MTL-M_4SDC2,MTL-M_3SDC3,MTL-M_2SDC4,MTL-M_2SDC5,MTL-M_2SDC6,MTL-P_5SGC1,MTL-P_4SDC1,MTL-P_4SDC2,MTL-P_3SDC3,MTL-P_3SDC4,MTL-P_2SDC5,MTL-P_2SDC6,RPL-Px_4SP2</t>
  </si>
  <si>
    <t>Verify Type-C HDMI Display multiple hot plugs + secondary screen mode</t>
  </si>
  <si>
    <t>CSS-IVE-101095</t>
  </si>
  <si>
    <t>EC-FV2,EC-TYPEC,LKF_PO_Phase2,UDL2.0_ATMS2.0,LKF_PO_New_P2,EC-PD-NA,OBC-CNL-PCH-XDCI-USBC_Display_HDMI,OBC-CFL-PCH-XDCI-USBC_Display_HDMI,OBC-ICL-CPU-iTCSS-TCSS-Display_HDMI,OBC-TGL-CPU-iTCSS-TCSS-Display_HDMI,OBC-LKF-CPU-TCSS-USBC_Display_HDMI,RKL_CMLS_CPU_TCS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3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</si>
  <si>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USB2, device connected when SUT is in Sx (S3,S4,S5) state</t>
  </si>
  <si>
    <t>CSS-IVE-101102</t>
  </si>
  <si>
    <t>EC-FV2,EC-TYPEC,EC-SX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5SGC_1DPC,ADL_N_MASTER,ADL_N_5SGC1,ADL_N_4SDC1,ADL_N_3SDC1,ADL_N_2SDC1,ADL_N_2SDC3,MTL_M_MASTER,MTL_P_MASTER,MTL_N_MASTER,MTL_S_MASTERTGL_H_MASTER,RPL-S_ 5SGC1,RPL-S_4SDC1,ADL-P_5SGC1,ADL-P_5SGC2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</si>
  <si>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 before/after Sx (S3,S4,S5) and Reboot Cycles</t>
  </si>
  <si>
    <t>CSS-IVE-101109</t>
  </si>
  <si>
    <t>EC-FV2,EC-TYPEC,EC-SX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</si>
  <si>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USB2 before and after Connected Modern Standby states</t>
  </si>
  <si>
    <t>CSS-IVE-101104</t>
  </si>
  <si>
    <t>EC-FV2,EC-TYPEC,EC-SX,ICL-ArchReview-PostSi,UDL2.0_ATMS2.0,EC-PD-NA,OBC-CNL-PCH-XDCI-USBC-USB2_Display_Storage_HDMI,OBC-CFL-PCH-XDCI-USBC-USB2_Display_Storage_HDMI,OBC-ICL-CPU-iTCSS-TCSS-USB2_Display_Storage_HDMI,OBC-TGL-CPU-iTCSS-TCSS-USB2_Display_Storage_HDMI,CML_DG1_Delta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</si>
  <si>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USB3, device connected when SUT is in Connected Modern Standby states</t>
  </si>
  <si>
    <t>CSS-IVE-101116</t>
  </si>
  <si>
    <t>EC-FV2,EC-TYPEC,EC-SX,ICL-ArchReview-PostSi,UDL2.0_ATMS2.0,EC-PD-NA,OBC-CNL-PCH-XDCI-USBC-USB3_Display_Storage_HDMI,OBC-CFL-PCH-XDCI-USBC-USB3_Display_Storage_HDMI,OBC-ICL-CPU-iTCSS-TCSS-USB3_Display_Storage_HDMI,OBC-TGL-CPU-iTCSS-TCSS-USB3_Display_Storage_HDMI,MTL_PSS_1.1,UTR_SYNC,RPL_P_MASTER,RPL_S_MASTER,RPL_S_BackwardComp,ADL-S_ 5SGC_1DPC,ADL_N_MASTER,ADL_N_5SGC1,ADL_N_4SDC1,ADL_N_3SDC1,ADL_N_2SDC1,ADL_N_2SDC2,ADL_N_2SDC3,TGL_H_MASTER,RPL-S_ 5SGC1,RPL-S_4SDC1,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</si>
  <si>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HDMI Display and USB2 before and after Connected Modern Standby states</t>
  </si>
  <si>
    <t>CSS-IVE-101134</t>
  </si>
  <si>
    <t>EC-FV2,EC-TYPEC,EC-BATTERY,ICL-ArchReview-PostSi,GLK_NA,UDL2.0_ATMS2.0,OBC-CNL-PCH-XDCI-USBC-USB2_Display_Storage_HDMI,OBC-CFL-PCH-XDCI-USBC-USB2_Display_Storage_HDMI,OBC-ICL-CPU-iTCSS-TCSS-USB2_Display_Storage_HDMI,OBC-TGL-CPU-iTCSS-TCSS-USB2_Display_Storage_HDMI,CML_EC_FV,CML_DG1_Delta,MTL_PSS_1.1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</si>
  <si>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x4 DP and High Speed device connected when SUT is in Connected Modern Standby states</t>
  </si>
  <si>
    <t>CSS-IVE-101058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</si>
  <si>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ADL-S_TGP-H_PO_Phase3,MTL_PSS_1.0,UTR_SYNC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</si>
  <si>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on hot-plug after Connected Modern Standby states</t>
  </si>
  <si>
    <t>CSS-IVE-101079</t>
  </si>
  <si>
    <t>EC-FV2,EC-TYPEC,EC-BATTERY,C1_NA,C4_NA,ICL-ArchReview-PostSi,UDL2.0_ATMS2.0,OBC-CNL-PCH-XDCI-USBC-USB3_Display_Storage_DP,OBC-CFL-PCH-XDCI-USBC-USB3_Display_Storage_DP,OBC-ICL-CPU-iTCSS-TCSS-USB3_Display_Storage_DP,OBC-TGL-CPU-iTCSS-TCSS-USB3_Display_Storage_DP,MTL_PSS_1.0,UTR_SYNC,ADL_N_MASTER,ADL_N_5SGC1,ADL_N_4SDC1,ADL_N_3SDC1,ADL_N_2SDC1,ADL_N_2SDC2,TGL_H_MASTER,ADL-M_5SGC1,ADL-M_2SDC2,ADL-M_3SDC2,MTL_N_MASTER,MTL_P_MASTER,MTL_M_MASTER,ADL-P_3SDC3,RPL-Px_3SDC1,RPL-P_5SGC2,RPL-P_3SDC2,ADL_N_REV0,ADL-N_REV1,MTL_PSS_CMS,MTL-M_5SGC1,MTL-M_4SDC1,MTL-M_4SDC2,MTL-M_3SDC3,MTL-M_2SDC4,MTL-M_2SDC5,MTL-M_2SDC6,MTL-P_5SGC1,MTL-P_4SDC1,MTL-P_4SDC2,MTL-P_3SDC3,MTL-P_3SDC4,MTL-P_2SDC5,MTL-P_2SDC6</t>
  </si>
  <si>
    <t>Verify x4 DP display over Type-C in clone/duplicate mode after cold and warm boot</t>
  </si>
  <si>
    <t>CSS-IVE-101042</t>
  </si>
  <si>
    <t>EC-FV2,EC-TYPEC,C1_NA,C4_NA,ICL-ArchReview-PostSi,UDL2.0_ATMS2.0,LKF_PO_Phase2,EC-PD-NA,TGL_ERB_PO,OBC-CNL-PCH-XDCI-USBC-USB2_Display_DP,OBC-ICL-CPU-iTCSS-TCSS-USB2_Display_DP,OBC-TGL-CPU-iTCSS-TCSS-USB2_Display_DP,OBC-CFL-PCH-XDCI-USBC-USB2_Display_DP,OBC-LKF-CPU-TCSS-USBC-USB2_Display_DP,ECLITE-BAT,CML_DG1_Delta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</si>
  <si>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( clone mode ) and High Speed on Hot-plug</t>
  </si>
  <si>
    <t>CSS-IVE-101047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</si>
  <si>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</si>
  <si>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x4 DP and High Speed on Hot-Plug device after Sx (S3,S4,S5) and Reboot Cycles</t>
  </si>
  <si>
    <t>CSS-IVE-101053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</si>
  <si>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MTL_PSS_1.0,UTR_SYNC,RPL_S_MASTER,RPL_P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</si>
  <si>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Extended Mode ) and USB3 on Hot-plug</t>
  </si>
  <si>
    <t>CSS-IVE-101060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</si>
  <si>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</si>
  <si>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x2 DP and Super Speed Device Functionality on Hot-Plug device after Sx (S3,S4,S5) and Reboot Cycles</t>
  </si>
  <si>
    <t>CSS-IVE-101065</t>
  </si>
  <si>
    <t>EC-FV2,EC-TYPEC,EC-SX,C1_NA,C4_NA,ICL-ArchReview-PostSi,UDL2.0_ATMS2.0,LKF_PO_Phase3,LKF_PO_New_P3,EC-PD-NA,OBC-CNL-PCH-XDCI-USBC-USB3_Display_Storage_DP,OBC-CFL-PCH-XDCI-USBC-USB3_Display_Storage_DP,OBC-ICL-CPU-iTCSS-TCSS-USB3_Display_Storage_DP,OBC-TGL-CPU-iTCSS-TCSS-USB3_Display_Storage_DP,OBC-LKF-CPU-TCSS-USBC-USB3_Display_Storage_DP,Bios_DMA,CML_TBT_Security_BIOS,CML_DG1_Delta,MTL_PSS_1.0,UTR_SYNC,RPL_P_MASTER,RPL_S_MASTER,RPL_S_BackwardComp,ADL-S_ 5SGC_1DPC,ADL_N_MASTER,ADL_N_5SGC1,ADL_N_4SDC1,ADL_N_3SDC1,ADL_N_2SDC1,ADL_N_2SDC3,TGL_H_MASTER,RPL-S_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</si>
  <si>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DP, USB3 on Clod-plug</t>
  </si>
  <si>
    <t>CSS-IVE-101072</t>
  </si>
  <si>
    <t>EC-FV2,EC-TYPEC,EC-BATTERY,C1_NA,C4_NA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FV,CML_DG1_Delta,IFWI_Payload_TBT,MTL_PSS_1.0,UTR_SYNC,ADL_N_MASTER,ADL_N_5SGC1,ADL_N_4SDC1,ADL_N_3SDC1,ADL_N_2SDC1,ADL_N_2SDC2,ADL_N_2SDC3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</si>
  <si>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HDMI Display and USB2 before/after Sx (S3,S4,S5)
 and Reboot Cycles</t>
  </si>
  <si>
    <t>CSS-IVE-101099</t>
  </si>
  <si>
    <t>EC-FV2,EC-TYPEC,EC-SX,ICL-ArchReview-PostSi,UDL2.0_ATMS2.0,LKF_PO_Phase3,LKF_PO_New_P3,EC-PD-NA,OBC-CNL-PCH-XDCI-USBC-USB2_Display_Storage_HDMI,OBC-CFL-PCH-XDCI-USBC-USB2_Display_Storage_HDMI,OBC-ICL-CPU-iTCSS-TCSS-USB2_Display_Storage_HDMI,OBC-TGL-CPU-iTCSS-TCSS-USB2_Display_Storage_HDMI,OBC-LKF-CPU-TCSS-USBC-USB2_Display_Storage_HDMI,Bios_DMA,CML_TBT_Security_BIOS,CML_DG1_Delta,MTL_PSS_1.1,UTR_SYNC,RPL_P_MASTER,RPL_S_MASTER,RPL_S_BackwardComp,ADL-S_ 5SGC_1DPC,ADL_N_MASTER,ADL_N_5SGC1,ADL_N_4SDC1,ADL_N_3SDC1,ADL_N_2SDC1,ADL_N_2SDC3,MTL_P_MASTER,MTL_M_MASTER,TGL_H_MASTER,RPL-S_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</si>
  <si>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HDMI Display, USB2 on Clod-plug</t>
  </si>
  <si>
    <t>CSS-IVE-101128</t>
  </si>
  <si>
    <t>EC-FV2,EC-TYPEC,EC-BATTERY,ICL-ArchReview-PostSi,UDL2.0_ATMS2.0,OBC-CNL-PCH-XDCI-USBC-USB2_Display_Storage_HDMI,OBC-CFL-PCH-XDCI-USBC-USB2_Display_Storage_HDMI,OBC-ICL-CPU-iTCSS-TCSS-USB2_Display_Storage_HDMI,OBC-TGL-CPU-iTCSS-TCSS-USB2_Display_Storage_HDMI,CML_EC_BAT,CML_DG1_Delta,IFWI_Payload_TBT,IFWI_Payload_EC,MTL_PSS_1.1,UTR_SYNC,ADL_N_MASTER,ADL_N_5SGC1,ADL_N_4SDC1,ADL_N_3SDC1,ADL_N_2SDC1,ADL_N_2SDC2,ADL_N_2SDC3,MTL_P_MASTER,MTL_M_MASTER,MTL_N_MASTER,TGL_H_MASTER,ADL-M_5SGC1,ADL-M_2SDC2,ADL-M_3SDC2,ADL-P_3SDC3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</si>
  <si>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x4 DP and High Speed on hot-plug after Connected Modern Standby states</t>
  </si>
  <si>
    <t>CSS-IVE-101057</t>
  </si>
  <si>
    <t>EC-FV2,EC-TYPEC,EC-SX,C1_NA,C4_NA,ICL-ArchReview-PostSi,UDL2.0_ATMS2.0,EC-PD-NA,OBC-CNL-PCH-XDCI-USBC-USB2_Display_Storage_DP,OBC-CFL-PCH-XDCI-USBC-USB2_Display_Storage_DP,OBC-ICL-CPU-iTCSS-TCSS-USB2_Display_Storage_DP,OBC-TGL-CPU-iTCSS-TCSS-USB2_Display_Storage_DP,RKL_CMLS_CPU_TCS,MTL_PSS_1.0,UTR_SYNC,RPL_P_MASTER,RPL_S_MASTER,RPL_S_BackwardComp,ADL-S_ 5SGC_1DPC,ADL_N_MASTER,ADL_N_5SGC1,ADL_N_4SDC1,ADL_N_3SDC1,ADL_N_2SDC1,ADL_N_2SDC2,TGL_H_MASTER,RPL-S_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</si>
  <si>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x4 DP and High Speed Device Functionality before and after Connected Modern Standby states</t>
  </si>
  <si>
    <t>CSS-IVE-101088</t>
  </si>
  <si>
    <t>EC-FV2,EC-TYPEC,EC-BATTERY,EC-SX,TCSS-TBT-P1,C1_NA,C4_NA,UDL2.0_ATMS2.0,OBC-CNL-PCH-XDCI-USBC-USB2_Display_Storage_DP,OBC-CFL-PCH-XDCI-USBC-USB2_Display_Storage_DP,OBC-ICL-CPU-iTCSS-TCSS-USB2_Display_Storage_DP,OBC-TGL-CPU-iTCSS-TCSS-USB2_Display_Storage_DP,MTL_PSS_1.0,UTR_SYNC,ADL_N_MASTER,ADL_N_5SGC1,ADL_N_4SDC1,ADL_N_3SDC1,ADL_N_2SDC1,ADL_N_2SDC2,TGL_H_MASTER,ADL-M_5SGC1,ADL-M_2SDC2,ADL-M_3SDC2,MTL_N_MASTER,MTL_P_MASTER,MTL_M_MASTER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</si>
  <si>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x4 DP display over Type-C on multiple hot plugs + clone/duplicate mode</t>
  </si>
  <si>
    <t>CSS-IVE-101041</t>
  </si>
  <si>
    <t>EC-FV2,EC-TYPEC,GLK_NA,C1_NA,C4_NA,LKF_PO_Phase2,UDL2.0_ATMS2.0,LKF_PO_New_P2,EC-PD-NA,OBC-CNL-PCH-XDCI-USBC-USB2_Display_DP,OBC-ICL-CPU-iTCSS-TCSS-USB2_Display_DP,OBC-TGL-CPU-iTCSS-TCSS-USB2_Display_DP,OBC-CFL-PCH-XDCI-USBC-USB2_Display_DP,OBC-LKF-CPU-TCSS-USBC-USB2_Display_DP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ADL_N_REV0,ADL-N_REV1,MTL_HFPGA_TCSS,ADL_SBGA_5GC,RPL-SBGA_5SC,MTL_HFPGA_BLOCK,ADL_P_M_Common_List1,MTL-M_5SGC1,MTL-M_4SDC1,MTL-M_4SDC2,MTL-M_3SDC3,MTL-M_2SDC4,MTL-M_2SDC5,MTL-M_2SDC6,MTL-P_5SGC1,MTL-P_4SDC1,MTL-P_4SDC2,MTL-P_3SDC3,MTL-P_3SDC4,MTL-P_2SDC5,MTL-P_2SDC6,RPL-SBGA_4SC,RPL-Px_4SP2</t>
  </si>
  <si>
    <t>Verify x4 DP display over Type-C in secondary screen mode after cold and warm boot</t>
  </si>
  <si>
    <t>CSS-IVE-101046</t>
  </si>
  <si>
    <t>EC-FV2,EC-TYPEC,C1_NA,C4_NA,UDL2.0_ATMS2.0,LKF_PO_Phase2,EC-PD-NA,OBC-CNL-PCH-XDCI-USBC-USB2_Display_DP,OBC-ICL-CPU-iTCSS-TCSS-USB2_Display_DP,OBC-TGL-CPU-iTCSS-TCSS-USB2_Display_DP,OBC-CFL-PCH-XDCI-USBC-USB2_Display_DP,OBC-LKF-CPU-TCSS-USBC-USB2_Display_DP,TGL_BIOS_PO_P3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ADL-P_2SDC4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</si>
  <si>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clone mode ) and USB3 on Hot-plug</t>
  </si>
  <si>
    <t>CSS-IVE-101059</t>
  </si>
  <si>
    <t>EC-FV2,EC-TYPEC,C1_NA,C4_NA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</si>
  <si>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Consumer, x2 DP, USB3 on Hot-plug</t>
  </si>
  <si>
    <t>CSS-IVE-101071</t>
  </si>
  <si>
    <t>EC-FV2,EC-TYPEC,EC-BATTERY,L5_milestone_only,ICL-ArchReview-PostSi,LKF_PO_Phase2,UDL2.0_ATMS2.0,LKF_PO_New_P2,OBC-CNL-PCH-XDCI-USBC-USB3_Display_Storage_DP,OBC-CFL-PCH-XDCI-USBC-USB3_Display_Storage_DP,OBC-ICL-CPU-iTCSS-TCSS-USB3_Display_Storage_DP,OBC-TGL-CPU-iTCSS-TCSS-USB3_Display_Storage_DP,OBC-LKF-CPU-TCSS-USBC-USB3_Display_Storage_DP,TGL_BIOS_PO_P3,TGL_IFWI_PO_P3,CML_EC_BAT,CML_DG1_Delta,IFWI_Payload_TBT,IFWI_Payload_EC,MTL_PSS_1.0,MTL_PSS_1.1,UTR_SYNC,ADL_N_MASTER,ADL_N_5SGC1,ADL_N_4SDC1,ADL_N_3SDC1,ADL_N_2SDC1,ADL_N_2SDC2,ADL_N_2SDC3,TGL_H_MASTER,ADL-M_5SGC1,ADL-M_2SDC2,ADL-M_3SDC2,MTL_N_MASTER,MTL_P_MASTER,MTL_M_MASTER,ADL-P_3SDC3,RPL-Px_3SDC1,RPL-P_5SGC2,RPL-P_3SDC2,ADL_N_REV0,ADL-N_REV1,,MTL-M_5SGC1,MTL-M_4SDC1,MTL-M_4SDC2,MTL-M_3SDC3,MTL-M_2SDC4,MTL-M_2SDC5,MTL-M_2SDC6,MTL-P_5SGC1,MTL-P_4SDC1,MTL-P_4SDC2,MTL-P_3SDC3,MTL-P_3SDC4,MTL-P_2SDC5,MTL-P_2SDC6,RPL-Px_4SP2</t>
  </si>
  <si>
    <t>Verify Type-C Concurrent support of Consumer, x4 DP and High Speed Device Functionality before/after Sx (S3,S4,S5) and Reboot Cycles</t>
  </si>
  <si>
    <t>CSS-IVE-101083</t>
  </si>
  <si>
    <t>EC-FV2,EC-TYPEC,EC-BATTERY,EC-SX,TCSS-TBT-P1,C1_NA,C4_NA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Bios_DMA,CML_TBT_Security_BIOS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</si>
  <si>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HDMI Display and USB3 on Clod-plug</t>
  </si>
  <si>
    <t>CSS-IVE-101108</t>
  </si>
  <si>
    <t>EC-FV2,EC-TYPEC,LKF_PO_Phase2,UDL2.0_ATMS2.0,LKF_PO_New_P2,EC-PD-NA,OBC-CNL-PCH-XDCI-USBC-USB3_Display_Storage_HDMI,OBC-CFL-PCH-XDCI-USBC-USB3_Display_Storage_HDMI,OBC-ICL-CPU-iTCSS-TCSS-USB3_Display_Storage_HDMI,OBC-TGL-CPU-iTCSS-TCSS-USB3_Display_Storage_HDMI,OBC-LKF-CPU-TCSS-USBC-USB3_Display_Storage_HDMI,LKF_ROW_BIOS,CML_DG1_Delta,RKL_CMLS_CPU_TCS,IFWI_Payload_TBT,IFWI_Payload_EC,MTL_PSS_1.1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</si>
  <si>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Consumer,HDMI Display and USB3, device connected when SUT is in Sx (S3,S4,S5)
 state</t>
  </si>
  <si>
    <t>CSS-IVE-101122</t>
  </si>
  <si>
    <t>EC-FV2,EC-TYPEC,EC-BATTERY,EC-SX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TGL_BIOS_PO_P3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</si>
  <si>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HDMI Display and USB2 before/after Sx (S3,S4,S5)_x000D_
 and Reboot Cycles</t>
  </si>
  <si>
    <t>CSS-IVE-101129</t>
  </si>
  <si>
    <t>EC-FV2,EC-TYPEC,EC-BATTERY,EC-SX,TCSS-TBT-P1,UDL2.0_ATMS2.0,LKF_PO_Phase3,LKF_PO_New_P3,OBC-CNL-PCH-XDCI-USBC-USB2_Display_Storage_HDMI,OBC-CFL-PCH-XDCI-USBC-USB2_Display_Storage_HDMI,OBC-ICL-CPU-iTCSS-TCSS-USB2_Display_Storage_HDMI,OBC-TGL-CPU-iTCSS-TCSS-USB2_Display_Storage_HDMI,OBC-LKF-CPU-TCSS-USBC-USB2_Display_Storage_HDMI,Bios_DMA,CML_TBT_Security_BIOS,CML_EC_FV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</si>
  <si>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x2 DP and USB3 before and after Connected Modern Standby states</t>
  </si>
  <si>
    <t>CSS-IVE-101078</t>
  </si>
  <si>
    <t>EC-FV2,EC-TYPEC,EC-BATTERY,EC-SX,TCSS-TBT-P1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</si>
  <si>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Type-C Concurrent support of Consumer, x2 DP and USB3, device connected when SUT is in Connected Modern Standby states</t>
  </si>
  <si>
    <t>CSS-IVE-101080</t>
  </si>
  <si>
    <t>EC-FV2,EC-TYPEC,EC-BATTERY,EC-SX,C1_NA,C4_NA,ICL-ArchReview-PostSi,UDL2.0_ATMS2.0,OBC-CNL-PCH-XDCI-USBC-USB3_Display_Storage_DP,OBC-CFL-PCH-XDCI-USBC-USB3_Display_Storage_DP,OBC-ICL-CPU-iTCSS-TCSS-USB3_Display_Storage_DP,OBC-TGL-CPU-iTCSS-TCSS-USB3_Display_Storage_DP,CML_EC_FV,CML_DG1_Delta,MTL_PSS_1.0,UTR_SYNC,ADL_N_MASTER,ADL_N_5SGC1,ADL_N_4SDC1,ADL_N_3SDC1,ADL_N_2SDC1,ADL_N_2SDC2,TGL_H_MASTER,ADL-M_5SGC1,ADL-M_2SDC2,ADL-M_3SDC2,MTL_N_MASTER,MTL_P_MASTER,MTL_M_MASTER,ADL-P_3SDC3,RPL-Px_3SDC1,RPL-P_5SGC2,RPL-P_3SDC2,ADL_N_REV0,ADL-N_REV1,,MTL_PSS_CMS,MTL-M_5SGC1,MTL-M_4SDC1,MTL-M_4SDC2,MTL-M_3SDC3,MTL-M_2SDC4,MTL-M_2SDC5,MTL-M_2SDC6,MTL-P_5SGC1,MTL-P_4SDC1,MTL-P_4SDC2,MTL-P_3SDC3,MTL-P_3SDC4,MTL-P_2SDC5,MTL-P_2SDC6,RPL-Px_4SP2</t>
  </si>
  <si>
    <t>Verify Type-C Concurrent support of Consumer, HDMI Display and USB3 before and after Connected Modern Standby states</t>
  </si>
  <si>
    <t>CSS-IVE-101124</t>
  </si>
  <si>
    <t>EC-FV2,EC-TYPEC,EC-BATTERY,EC-SX,TCSS-TBT-P1,ICL-ArchReview-PostSi,GLK_NA,UDL2.0_ATMS2.0,OBC-CNL-PCH-XDCI-USBC-USB3_Display_Storage_HDMI,OBC-CFL-PCH-XDCI-USBC-USB3_Display_Storage_HDMI,OBC-ICL-CPU-iTCSS-TCSS-USB3_Display_Storage_HDMI,OBC-TGL-CPU-iTCSS-TCSS-USB3_Display_Storage_HDMI,CML_EC_FV,CML_DG1_Delta,MTL_PSS_1.1,UTR_SYNC,ADL_N_MASTER,ADL_N_5SGC1,ADL_N_4SDC1,ADL_N_3SDC1,ADL_N_2SDC1,ADL_N_2SDC2,TGL_H_MASTER,ADL-M_5SGC1,ADL-M_2SDC2,ADL-M_3SDC2,MTL_N_MASTER,MTL_P_MASTER,MTL_M_MASTER,RPL-Px_3SDC1,RPL-P_5SGC2,RPL-P_3SDC2,ADL_N_REV0,ADL-N_REV1,,MTL-M_5SGC1,MTL-M_4SDC1,MTL-M_4SDC2,MTL-M_3SDC3,MTL-M_2SDC4,MTL-M_2SDC5,MTL-M_2SDC6,MTL-P_5SGC1,MTL-P_4SDC1,MTL-P_4SDC2,MTL-P_3SDC3,MTL-P_3SDC4,MTL-P_2SDC5,MTL-P_2SDC6,RPL-Px_4SP2</t>
  </si>
  <si>
    <t>Verify x4 DP display over Type-C on multiple hot plugs + extended mode</t>
  </si>
  <si>
    <t>CSS-IVE-101043</t>
  </si>
  <si>
    <t>EC-FV2,EC-TYPEC,C1_NA,C4_NA,ICL-ArchReview-PostSi,LKF_ERB_PO,LKF_PO_Phase2,UDL2.0_ATMS2.0,LKF_PO_New_P2,EC-PD-NA,OBC-CNL-PCH-XDCI-USBC-USB2_Display_DP,OBC-ICL-CPU-iTCSS-TCSS-USB2_Display_DP,OBC-TGL-CPU-iTCSS-TCSS-USB2_Display_DP,OBC-CFL-PCH-XDCI-USBC-USB2_Display_DP,OBC-LKF-CPU-TCSS-USBC-USB2_Display_DP,CML_DG1_Delta,RKL_CMLS_CPU_TCS,MTL_PSS_0.8,MTL_PSS_1.0,UTR_SYNC,RPL_S_MASTER,RPL_S_BackwardComp,ADL-S_ 5SGC_1DPC,ADL_N_MASTER,ADL_N_5SGC1,ADL_N_4SDC1,ADL_N_3SDC1,ADL_N_2SDC1,ADL_N_2SDC2,ADL_N_2SDC3,TGL_H_MASTER,RPL-S_ 5SGC1,RPL-S_4SDC1,MTL_TEMP,CQN_DASHBOARD,ADL-P_5SGC1,ADL-P_5SGC2,ADL-M_5SGC1,ADL-M_2SDC2,ADL-M_3SDC1,ADL-M_3SDC2,ADL-M_2SDC1,ADL-P_2SDC4,RPL-Px_5SGC1,RPL-Px_3SDC1,RPL-P_5SGC1,RPL-P_5SGC2,RPL-P_4SDC1,RPL-P_3SDC2,RPL-P_2SDC3,RPL_S_PO_P3,ADL_N_REV0,ADL-N_REV1,ADL_SBGA_5GC,RPL-SBGA_5SC,ADL_P_M_Common_List1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</si>
  <si>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x4 DP ( Extended Mode ) and USB2 on Hot-plug</t>
  </si>
  <si>
    <t>CSS-IVE-101048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</si>
  <si>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</si>
  <si>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Type-C Concurrent support of x4 DP and High Speed device Functionality on Clod-plug</t>
  </si>
  <si>
    <t>CSS-IVE-101050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</si>
  <si>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CML_DG1_Delta,RKL_CMLS_CPU_TCS,IFWI_Payload_TBT,IFWI_Payload_EC,MTL_PSS_0.8,UTR_SYNC,RPL_S_MASTER,RPL_S_BackwardComp,ADL-S_ 5SGC_1DPC,ADL_N_MASTER,ADL_N_5SGC1,ADL_N_4SDC1,ADL_N_3SDC1,ADL_N_2SDC1,ADL_N_2SDC2,ADL_N_2SDC3,TGL_H_MASTER,RPL-S_ 5SGC1,RPL-S_4SDC1,,CQN_DASHBOARD,ADL-P_5SGC1,ADL-P_5SGC2,ADL-M_5SGC1,ADL-M_2SDC2,ADL-M_3SDC1,ADL-M_3SDC2,ADL-M_2SDC1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</si>
  <si>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x4 DP and High Speed Device Functionality connected when SUT is in Sx (S3,S4,S5 ) state</t>
  </si>
  <si>
    <t>CSS-IVE-101054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</si>
  <si>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Bios_DMA,CML_TBT_Security_BIOS,CML_DG1_Delta,RKL_CMLS_CPU_TCS,MTL_PSS_1.1,UTR_SYNC,RPL_S_MASTER,RPL_S_BackwardComp,ADL-S_ 5SGC_1DPC,ADL_N_MASTER,ADL_N_5SGC1,ADL_N_4SDC1,ADL_N_3SDC1,ADL_N_2SDC1,TGL_H_MASTER,RPL-S_ 5SGC1,RPL-S_4SDC1,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</si>
  <si>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x2 DP ( Secondary Screen only Mode ) and USB3 on Hot-plug</t>
  </si>
  <si>
    <t>CSS-IVE-101061</t>
  </si>
  <si>
    <t>EC-FV2,EC-TYPEC,C1_NA,C4_NA,ICL-ArchReview-PostSi,LKF_PO_Phase2,UDL2.0_ATMS2.0,LKF_PO_New_P2,EC-PD-NA,OBC-CNL-PCH-XDCI-USBC-USB2_Display_Storage_DP,OBC-CFL-PCH-XDCI-USBC-USB2_Display_Storage_DP,OBC-ICL-CPU-iTCSS-TCSS-USB2_Display_Storage_DP,OBC-TGL-CPU-iTCSS-TCSS-USB2_Display_Storage_DP,OBC-LKF-CPU-TCSS-USBC-USB2_Display_Storage_DP,RKL_CMLS_CPU_TCS,MTL_PSS_1.0,UTR_SYNC,RPL_P_MASTER,RPL_S_MASTER,RPL_S_BackwardComp,ADL-S_ 5SGC_1DPC,ADL_N_MASTER,ADL_N_5SGC1,ADL_N_4SDC1,ADL_N_3SDC1,ADL_N_2SDC1,ADL_N_2SDC2,ADL_N_2SDC3,TGL_H_MASTER,RPL-S_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RPL_S_PO_P3,ADL_SBGA_5GC,RPL-SBGA_5SC,ADL_P_M_Common_List2,RPL_Px_PO_P3,MTL-M_5SGC1,MTL-M_4SDC1,MTL-M_4SDC2,MTL-M_3SDC3,MTL-M_2SDC4,MTL-M_2SDC5,MTL-M_2SDC6,RPL_SBGA_PO_P3,MTL-P_5SGC1,MTL-P_4SDC1,MTL-P_4SDC2,MTL-P_3SDC3,MTL-P_3SDC4,MTL-P_2SDC5,MTL-P_2SDC6,RPL-SBGA_4SC,RPL-Px_4SP2</t>
  </si>
  <si>
    <t>Verify Type-C Concurrent support of x2 DP and High Speed device Functionality connected when SUT is in Sx (S3,S4,S5) state</t>
  </si>
  <si>
    <t>CSS-IVE-101066</t>
  </si>
  <si>
    <t>EC-FV2,EC-TYPEC,EC-SX,C1_NA,C4_NA,ICL-ArchReview-PostSi,UDL2.0_ATMS2.0,LKF_PO_Phase3,LKF_PO_New_P3,EC-PD-NA,OBC-CNL-PCH-XDCI-USBC-USB2_Display_Storage_DP,OBC-CFL-PCH-XDCI-USBC-USB2_Display_Storage_DP,OBC-ICL-CPU-iTCSS-TCSS-USB2_Display_Storage_DP,OBC-TGL-CPU-iTCSS-TCSS-USB2_Display_Storage_DP,OBC-LKF-CPU-TCSS-USBC-USB2_Display_Storage_DP,CML_DG1_Delta,MTL_PSS_1.1,UTR_SYNC,RPL_P_MASTER,RPL_S_MASTER,RPL_S_BackwardComp,ADL-S_ 5SGC_1DPC,ADL_N_MASTER,ADL_N_5SGC1,ADL_N_4SDC1,ADL_N_3SDC1,ADL_N_2SDC1,TGL_H_MASTER,RPL-S_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ADL_P_M_Common_List1,MTL-M_5SGC1,MTL-M_4SDC1,MTL-M_4SDC2,MTL-M_3SDC3,MTL-M_2SDC4,MTL-M_2SDC5,MTL-M_2SDC6,MTL-P_5SGC1,MTL-P_4SDC1,MTL-P_4SDC2,MTL-P_3SDC3,MTL-P_3SDC4,MTL-P_2SDC5,MTL-P_2SDC6,RPL-SBGA_4SC,RPL-Px_4SP2</t>
  </si>
  <si>
    <t>Verify Type-C Concurrent support of Consumer, x2 DP and USB3 before/after Sx (S3,S4,S5) and Reboot Cycles</t>
  </si>
  <si>
    <t>CSS-IVE-101073</t>
  </si>
  <si>
    <t>EC-FV2,EC-TYPEC,EC-BATTERY,EC-SX,TCSS-TBT-P1,C1_NA,C4_NA,ICL-ArchReview-PostSi,UDL2.0_ATMS2.0,LKF_PO_Phase3,LKF_PO_New_P3,OBC-CNL-PCH-XDCI-USBC-USB3_Display_Storage_DP,OBC-CFL-PCH-XDCI-USBC-USB3_Display_Storage_DP,OBC-ICL-CPU-iTCSS-TCSS-USB3_Display_Storage_DP,OBC-TGL-CPU-iTCSS-TCSS-USB3_Display_Storage_DP,OBC-LKF-CPU-TCSS-USBC-USB3_Display_Storage_DP,TGL_BIOS_PO_P3,Bios_DMA,CML_TBT_Security_BIOS,CML_EC_FV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</si>
  <si>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Consumer, x4 DP and High Speed on Hot-Plug device after Sx (S3,S4,S5) and Reboot Cycles</t>
  </si>
  <si>
    <t>CSS-IVE-101085</t>
  </si>
  <si>
    <t>EC-FV2,EC-TYPEC,EC-BATTERY,EC-SX,ICL-ArchReview-PostSi,UDL2.0_ATMS2.0,LKF_PO_Phase3,LKF_PO_New_P3,OBC-CNL-PCH-XDCI-USBC-USB2_Display_Storage_DP,OBC-CFL-PCH-XDCI-USBC-USB2_Display_Storage_DP,OBC-ICL-CPU-iTCSS-TCSS-USB2_Display_Storage_DP,OBC-TGL-CPU-iTCSS-TCSS-USB2_Display_Storage_DP,OBC-LKF-CPU-TCSS-USBC-USB2_Display_Storage_DP,EC-PD-NA,CML_DG1_Delta,MTL_PSS_1.1,UTR_SYNC,ADL_N_MASTER,ADL_N_5SGC1,ADL_N_4SDC1,ADL_N_3SDC1,ADL_N_2SDC1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</si>
  <si>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Type-C Concurrent support of HDMI Display and USB2 on Clod-plug</t>
  </si>
  <si>
    <t>CSS-IVE-101098</t>
  </si>
  <si>
    <t>EC-FV2,EC-TYPEC,TCSS-TBT-P1,ICL-ArchReview-PostSi,LKF_PO_Phase2,UDL2.0_ATMS2.0,LKF_PO_New_P2,EC-PD-NA,OBC-CNL-PCH-XDCI-USBC-USB2_Display_Storage_HDMI,OBC-CFL-PCH-XDCI-USBC-USB2_Display_Storage_HDMI,OBC-ICL-CPU-iTCSS-TCSS-USB2_Display_Storage_HDMI,OBC-TGL-CPU-iTCSS-TCSS-USB2_Display_Storage_HDMI,OBC-LKF-CPU-TCSS-USBC-USB2_Display_Storage_HDMI,TGL_BIOS_PO_P3,CML_DG1_Delta,IFWI_Payload_TBT,IFWI_Payload_EC,MTL_PSS_1.1,UTR_SYNC,RPL_P_MASTER,RPL_S_MASTER,RPL_S_BackwardComp,ADL-S_ 5SGC_1DPC,ADL-S_4SDC1,ADL-S_4SDC2,ADL-S_4SDC4,ADL_N_MASTER,ADL_N_5SGC1,ADL_N_4SDC1,ADL_N_3SDC1,ADL_N_2SDC1,ADL_N_2SDC2,ADL_N_2SDC3,TGL_H_MASTER,RPL-S_ 5SGC1,RPL-S_4SDC1,ADL-P_5SGC1,ADL-P_5SGC2,ADL-M_5SGC1,ADL-M_2SDC2,ADL-M_3SDC1,ADL-M_3SDC2,ADL-M_2SDC1,MTL_N_MASTER,MTL_P_MASTER,MTL_M_MASTER,MTL_S_MASTER,RPL-Px_5SGC1,RPL-Px_3SDC1,RPL-P_5SGC1,RPL-P_5SGC2,RPL-P_4SDC1,RPL-P_3SDC2,RPL-P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</si>
  <si>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Type-C Concurrent support of HDMI Display and USB3, device connected when SUT is in Sx (S3,S4,S5) state</t>
  </si>
  <si>
    <t>CSS-IVE-101112</t>
  </si>
  <si>
    <t>EC-FV2,EC-TYPEC,EC-SX,ICL-ArchReview-PostSi,UDL2.0_ATMS2.0,LKF_PO_Phase3,LKF_PO_New_P3,EC-PD-NA,OBC-CNL-PCH-XDCI-USBC-USB3_Display_Storage_HDMI,OBC-CFL-PCH-XDCI-USBC-USB3_Display_Storage_HDMI,OBC-ICL-CPU-iTCSS-TCSS-USB3_Display_Storage_HDMI,OBC-TGL-CPU-iTCSS-TCSS-USB3_Display_Storage_HDMI,OBC-LKF-CPU-TCSS-USBC-USB3_Display_Storage_HDMI,Bios_DMA,CML_TBT_Security_BIOS,CML_DG1_Delta,MTL_PSS_1.1,UTR_SYNC,RPL_P_MASTER,RPL_S_MASTER,RPL_S_BackwardComp,ADL-S_ 5SGC_1DPC,ADL-S_4SDC1,ADL-S_4SDC2,ADL-S_4SDC4,ADL_N_MASTER,ADL_N_5SGC1,ADL_N_4SDC1,ADL_N_3SDC1,ADL_N_2SDC1,TGL_H_MASTER,RPL-S_ 5SGC1,RPL-S_4SDC1,ADL-P_5SGC1,ADL-P_5SGC2,MTL_N_MASTER,MTL_P_MASTER,MTL_M_MASTER,MTL_S_MASTER,RPL-Px_3SDC1,RPL-P_5SGC1,RPL-P_5SGC2,RPL-P_4SDC1,RPL-P_3SDC2,RPL-P_2SDC3,ADL_N_REV0,ADL-N_REV1,ADL_SBGA_5GC,RPL-SBGA_5SC,ADL-M_5SGC1,ADL-M_2SDC2,ADL-M_3SDC1,ADL-M_2SDC1,RPL_S_QRCBAT,RPL_Px_QRC,MTL-M_5SGC1,MTL-M_4SDC1,MTL-M_4SDC2,MTL-M_3SDC3,MTL-M_2SDC4,MTL-M_2SDC5,MTL-M_2SDC6,MTL-P_5SGC1,MTL-P_4SDC1,MTL-P_4SDC2,MTL-P_3SDC3,MTL-P_3SDC4,MTL-P_2SDC5,MTL-P_2SDC6,RPL-SBGA_4SC,RPL-sbga_QRC_BAT,RPL-Px_4SP2</t>
  </si>
  <si>
    <t>Verify Type-C Concurrent support of Consumer, HDMI Display and USB3 before/after Sx (S3,S4,S5) and Reboot Cycles</t>
  </si>
  <si>
    <t>CSS-IVE-101119</t>
  </si>
  <si>
    <t>EC-FV2,EC-TYPEC,EC-BATTERY,EC-SX,ICL-ArchReview-PostSi,UDL2.0_ATMS2.0,OBC-CNL-PCH-XDCI-USBC-USB3_Display_Storage_HDMI,OBC-CFL-PCH-XDCI-USBC-USB3_Display_Storage_HDMI,OBC-ICL-CPU-iTCSS-TCSS-USB3_Display_Storage_HDMI,OBC-TGL-CPU-iTCSS-TCSS-USB3_Display_Storage_HDMI,OBC-LKF-CPU-TCSS-USBC-USB3_Display_Storage_HDMI,Bios_DMA,CML_TBT_Security_BIOS,CML_EC_FV,USBC_DRP,USBC_DRP_DEVICE_MODE,CML_DG1_Delta,MTL_PSS_1.1,UTR_SYNC,ADL_N_MASTER,ADL_N_5SGC1,ADL_N_4SDC1,ADL_N_3SDC1,ADL_N_2SDC1,ADL_N_2SDC3,TGL_H_MASTER,ADL-P_5SGC2,MTL_N_MASTER,MTL_P_MASTER,MTL_M_MASTER,RPL-Px_3SDC1,RPL-P_5SGC2,RPL-P_3SDC2,ADL_N_REV0,ADL-N_REV1,,ADL-M_5SGC1,ADL-M_2SDC2,,ADL_P_M_Common_List2,MTL-M_5SGC1,MTL-M_4SDC1,MTL-M_4SDC2,MTL-M_3SDC3,MTL-M_2SDC4,MTL-M_2SDC5,MTL-M_2SDC6,MTL-P_5SGC1,MTL-P_4SDC1,MTL-P_4SDC2,MTL-P_3SDC3,MTL-P_3SDC4,MTL-P_2SDC5,MTL-P_2SDC6,RPL-Px_4SP2</t>
  </si>
  <si>
    <t>Verify RTD3 flow for CNVi BT Device</t>
  </si>
  <si>
    <t>CSS-IVE-101183</t>
  </si>
  <si>
    <t>UDL2.0_ATMS2.0,OBC-CNL-PCH-CNVi-Connectivity-BT,OBC-CFL-PCH-CNVi-Connectivity-BT,OBC-ICL-PCH-CNVi-Connectivity-BT,OBC-TGL-PCH-CNVi-Connectivity-BT,RKL-S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</si>
  <si>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Wi-Fi/BT do not enumerate in OS with CNVi option Disabled in BIOS</t>
  </si>
  <si>
    <t>CSS-IVE-101273</t>
  </si>
  <si>
    <t>ICL_PSS_BAT_NEW,TGL_PSS0.8P,UDL2.0_ATMS2.0,OBC-CNL-PCH-CNVi-Connectivity-WiFi_BT,OBC-CFL-PCH-CNVi-Connectivity-WiFi_BT,OBC-ICL-PCH-CNVi-Connectivity-WiFi_BT,OBC-TGL-PCH-CNVi-Connectivity-WiFi_BT,ADL-S_ADP-S_DDR4_2DPC_PO_Phase3,ADL-P_ADP-LP_DDR4_PO Suite_Phase3,PO_Phase_3,RKL-S X2_(CML-S+CMP-H)_S62,RKL-S X2_(CML-S+CMP-H)_S102,ADL-P_ADP-LP_LP5_PO Suite_Phase3,ADL-P_ADP-LP_DDR5_PO Suite_Phase3,ADL-P_ADP-LP_LP4x_PO Suite_Phase3,UTR_SYNC,ADL_N_MASTER,RPL_S_MASTER,RPL_S_BackwardComp,ADL-S_ 5SGC_1DPC,4SDC3,ADL-S_4SDC4,ADL-S_3SDC5,ADL_N_5SGC1,ADL_N_4SDC1,ADL_N_2SDC1,ADL_N_2SDC2,ADL_N_2SDC3,TGL_H_MASTER,TGL_H_5SGC1,TGL_H_4SDC1,RPL-S_ 5SGC1,RPL-S_4SDC1,RPL-S_4SDC2,RPL-S_2SDC1,RPL-S_2SDC2,RPL-S_2SDC3,ADL-P_5SGC1,ADL-P_5SGC2,ADL-M_5SGC1,ADL-M_3SDC1,ADL-M_3SDC3,ADL-M_2SDC1,ADL_N_REV0,ADL_N_PO_Phase3RPL-Px_5SGC1,,ADL-N_REV1,NA_4_FHF,RPL_S_PO_P2,ADL_SBGA_5GC,RPL-SBGA_5SC,ADL-M_5SGC1,ADL-M_3SDC2,ADL-M_2SDC2,,RPL-S_3SDC1,, RPL-S_2SDC7, ADL_SBGA_3DC3,RPL_Px_PO_P2, ADL_SBGA_3DC4, MTL-M_5SGC1, MTL-M_4SDC1, MTL-M_4SDC2, MTL-M_2SDC4, MTL-M_2SDC5, MTL-M_2SDC6,RPL_SBGA_PO_P2, RPL-SBGA_5SC,RPL-SBGA_3SC, RPL-SBGA_2SC1, RPL-SBGA_2SC2, MTL-P_5SGC1, MTL-P_4SDC1, MTL-P_4SDC2, MTL-P_3SDC3, MTL-P_2SDC5, MTL-P_2SDC6, RPL-S_2SDC8,RPL-Px_4SP2,RPL-Px_2SDC1,RPL-Px_2SDC1</t>
  </si>
  <si>
    <t>Verify AET trace log capture through NPK</t>
  </si>
  <si>
    <t>CSS-IVE-101301</t>
  </si>
  <si>
    <t>EC-FV2,EC-GPIO,UDL2.0_ATMS2.0,EC-PD-NA,OBC-CNL-CPU-NPK-Debug-BSSB,OBC-CFL-CPU-NPK-Debug-BSSB,OBC-ICL-CPU-NPK-Debug-BSSB,OBC-LKF-CPU-NPK-Debug-BSSB,OBC-TGL-CPU-NPK-Debug-BSSB,RKL-S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ADL_N_5SGC1,ADL_N_4SDC1,ADL_N_3SDC1,ADL_N_2SDC1,ADL_N_2SDC2,ADL_N_2SDC3,ADL-P_5SGC1,ADL-P_5SGC2,ADL-M_5SGC1,ADL-M_3SDC2,ADL-M_2SDC1,ADL-M_2SDC2,ADL_N_REV0,ADL-N_REV1,ADL_SBGA_5GC,ADL_SBGA_3DC1,ADL_SBGA_3DC2,ADL_SBGA_3DC3,ADL_SBGA_3DC4,ADL_SBGA_3DC</t>
  </si>
  <si>
    <t>Validate RTD3 for IPU Camera</t>
  </si>
  <si>
    <t>imaging</t>
  </si>
  <si>
    <t>CSS-IVE-101342</t>
  </si>
  <si>
    <t>LKF_PO_Phase2,UDL2.0_ATMS2.0,LKF_PO_New_P3,MTL_NA,UTR_SYNC,ADL_N_MASTER,ADL_N_5SGC1,ADL_N_4SDC1,ADL_N_2SDC1,ADL_N_2SDC2,RPL_S_NA,ADL-P_5SGC1,ADL-M_5SGC1,ADL-M_3SDC1,ADL-M_3SDC2,ADL-M_2SDC1,ADL-M_2SDC2,ADL-P_4SDC2,ADL-P_3SDC1,ADL-P_3SDC3,ADL-P_2SDC4,RPL-Px_5SGC1,RPL-Px_4SDC1,RPL-P_5SGC1,RPL-P_3SDC2,RPL-P_3SDC2,RPL-P_2SDC4,ADL_N_REV0,ADL-N_REV1,RPL-P_PNP_GC,RPL-P_3SDC3</t>
  </si>
  <si>
    <t>Verify Package C10 Residency post Hibernation</t>
  </si>
  <si>
    <t>CSS-IVE-101379</t>
  </si>
  <si>
    <t>ICL-ArchReview-PostSi,LKF_PO_Phase3,UDL2.0_ATMS2.0,LKF_PO_New_P3,OBC-CNL-CPU-Punit-PM-CState,OBC-TGL-CPU-Punit-PM-CState,OBC-ICL-CPU-Punit-PM-CState,OBC-LKF-CPU-Punit-PM-CState,MCU_UTR,MCU_NO_HARM,RKL_CMLS_CPU_TCS,IFWI_Payload_BIOS,IFWI_Payload_EC,IFWI_Payload_PMC,IFWI_Payload_ChipsetInit,UTR_SYNC,RPL_S_BackwardComp,RPL_S_MASTER,RPL-P_5SGC1,RPL-P_5SGC2,RPL-P_2SDC3,MTL_VS_0.8,ADL-S_ 5SGC_1DPC,ADL-S_4SDC1,ADL_N_MASTER,ADL_N_5SGC1,ADL_N_4SDC1,ADL_N_3SDC1,ADL_N_2SDC1,ADL_N_2SDC2,ADL_N_2SDC3,TGL_H_MASTER,RPL-S_ 5SGC1,ADL_N_VS_0.8,ADL-P_5SGC1,ADL-P_5SGC2,ADL-M_5SGC1,ADL-M_4SDC1,ADL-M_3SDC1,ADL-M_3SDC2,ADL-M_3SDC3,ADL-M_2SDC1,ADL_N_REV0,ADL-N_REV1,ADL_SBGA_5GC,ADL_SBGA_3DC1,ADL_SBGA_3DC2,ADL_SBGA_3DC3,ADL_SBGA_3DC4,RPL-SBGA_5SC,RPL-SBGA_4SC,RPL-SBGA_3SC,RPL-SBGA_2SC1,RPL-SBGA_2SC2,ADL_P_M_Common_List2,RPL-Px_5SGC1,MTL-M_5SGC1,MTL-M_4SDC1,MTL-M_4SDC2,MTL-M_3SDC3,MTL-M_2SDC4,MTL-M_2SDC5,MTL-M_2SDC6,ADL-S_Post-Si_In_Production,MTL-P_5SGC1,MTL-P_4SDC1,MTL-P_4SDC2,MTL-P_3SDC3,MTL-P_3SDC4,MTL-P_2SDC5,MTL-P_2SDC6,win11-22h2-sv2</t>
  </si>
  <si>
    <t>Verify Package C10 Residency post G3 with system in DC mode</t>
  </si>
  <si>
    <t>CSS-IVE-101381</t>
  </si>
  <si>
    <t>ICL-ArchReview-PostSi,UDL2.0_ATMS2.0,OBC-CNL-CPU-Punit-PM-CState,OBC-TGL-CPU-Punit-PM-CState,OBC-ICL-CPU-Punit-PM-CState,OBC-CFL-CPU-Punit-PM-CState,IFWI_Payload_BIOS,IFWI_Payload_EC,IFWI_Payload_PMC,IFWI_Payload_ChipsetInit,UTR_SYNC,MTL_VS_0.8,ADL_N_MASTER,ADL_N_5SGC1,ADL_N_3SDC1,ADL_N_2SDC1,ADL_N_2SDC2,ADL_N_2SDC3,TGL_H_MASTER,ADL-P_5SGC2,ADL-M_5SGC1,ADL_N_REV0,ADL-N_REV1,ADL_P_M_Common_List2,MTL-M_5SGC1,MTL-M_4SDC1,MTL-M_4SDC2,MTL-M_3SDC3,MTL-M_2SDC4,MTL-M_2SDC5,MTL-M_2SDC6,MTL-P_5SGC1,MTL-P_4SDC1,MTL-P_4SDC2,MTL-P_3SDC4,win11-22h2-sv2</t>
  </si>
  <si>
    <t>Verify multiple display output functionality over different Type-C/TBT Port on Cold plug - 2 TBT Displays</t>
  </si>
  <si>
    <t>CSS-IVE-101408</t>
  </si>
  <si>
    <t>EC-FV2,EC-TBT3,EC-TYPEC,ICL-ArchReview-PostSi,UDL2.0_ATMS2.0,EC-PD-NA,OBC-ICL-CPU-iTCSS-TCSS-Display_HDMI,OBC-TGL-CPU-iTCSS-TCSS-Display_HDMI,CML_DG1_Delta,IFWI_Payload_IOM,IFWI_Payload_Dekel,IFWI_Payload_TBT,IFWI_Payload_EC,UTR_SYNC,MTL_VS_0.8,ADL-S_4SDC1,TGL_H_MASTER,ADL-P_5SGC1,ADL-P_5SGC2,MTL_P_MASTER,MTL_S_MASTER,MTL_M_MASTER,RPL-Px_5SGC1,RPL-Px_3SDC1,RPL-P_5SGC1,RPL-P_5SGC2,RPL-P_4SDC1,RPL-P_3SDC2,RPL-P_2SDC3,MTL_VS_1.0,RPL-S_4SDC1,RPL-S_ 5SGC1,RPL_S_BackwardComp,ADL_SBGA_5GC,RPL-SBGA_5SC,ADL-M_5SGC1,ADL-M_2SDC2,ADL-M_2SDC2,ADL_P_M_Common_List1,MTL_M_P_PV_POR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</si>
  <si>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TBT, Type-C Display</t>
  </si>
  <si>
    <t>CSS-IVE-101420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</si>
  <si>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ADL-S_ 5SGC_1DPC,ADL-S_4SDC1,ADL-S_4SDC2,ADL-S_4SDC4,TGL_H_MASTER,RPL-S_ 5SGC1,RPL-S_4SDC1,ADL-P_5SGC1,ADL-P_5SGC2,MTL_M_MASTER,MTL_P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</si>
  <si>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DP, HDMI display</t>
  </si>
  <si>
    <t>CSS-IVE-101427</t>
  </si>
  <si>
    <t>UDL2.0_ATMS2.0,OBC-ICL-CPU-iTCSS-TCSS-USB3_Display_Storage,OBC-TGL-CPU-iTCSS-TCSS-USB3_Display_Storage,Bios_DMA,CML_TBT_Security_BIOS,CML_DG1_Delta,UTR_SYNC,RPL_S_MASTER,RPL_S_BackwardComp,ADL-S_ 5SGC_1DPC,ADL-S_4SDC1,ADL-S_4SDC2,ADL-S_4SDC4,TGL_H_MASTER,RPL_P_MASTER,RPL-S_ 5SGC1,RPL-S_4SDC1,ADL-P_5SGC1,ADL-P_5SGC2,MTL_M_MASTER,MTL_P_MASTER,MTL_S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</si>
  <si>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TBT, HDMI Display</t>
  </si>
  <si>
    <t>CSS-IVE-101406</t>
  </si>
  <si>
    <t>EC-FV2,EC-TBT3,EC-TYPEC,ICL-ArchReview-PostSi,UDL2.0_ATMS2.0,EC-PD-NA,OBC-ICL-CPU-iTCSS-TCSS-Display_HDMI,OBC-TGL-CPU-iTCSS-TCSS-Display_HDMI,CML_DG1_Delta,IFWI_Payload_IOM,IFWI_Payload_Dekel,IFWI_Payload_TBT,IFWI_Payload_EC,UTR_SYNC,RPL_P_MASTER,RPL_S_MASTER,RPL_S_BackwardComp,MTL_VS_0.8,ADL-S_ 5SGC_1DPC,ADL-S_4SDC1,ADL-S_4SDC2,ADL-S_4SDC4,TGL_H_MASTER,RPL-S_ 5SGC1,RPL-S_4SDC1,ADL-P_5SGC1,ADL-P_5SGC2,MTL_P_MASTER,MTL_S_MASTER,MTL_M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</si>
  <si>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Cold plug - Dual HDMI display</t>
  </si>
  <si>
    <t>CSS-IVE-101411</t>
  </si>
  <si>
    <t>EC-TBT3,EC-TYPEC,TCSS-TBT-P1,EC-NA,ICL-ArchReview-PostSi,UDL2.0_ATMS2.0,EC-PD-NA,OBC-ICL-CPU-iTCSS-TCSS-Display_HDMI,OBC-TGL-CPU-iTCSS-TCSS-Display_HDMI,CML_DG1_Delta,IFWI_Payload_IOM,IFWI_Payload_Dekel,IFWI_Payload_TBT,IFWI_Payload_EC,UTR_SYNC,RPL_P_MASTER,RPL_S_MASTER,RPL_S_BackwardComp,ADL-S_ 5SGC_1DPC,ADL-S_4SDC1,ADL-S_4SDC2,ADL-S_4SDC4,TGL_H_MASTER,RPL-S_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</si>
  <si>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Hot plug - Dual DP display</t>
  </si>
  <si>
    <t>CSS-IVE-101418</t>
  </si>
  <si>
    <t>EC-FV2,EC-TBT3,EC-TYPEC,L5_milestone_only,ICL-ArchReview-PostSi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</si>
  <si>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VGA Display</t>
  </si>
  <si>
    <t>CSS-IVE-101425</t>
  </si>
  <si>
    <t>ICL-ArchReview-PostSi,UDL2.0_ATMS2.0,OBC-ICL-CPU-iTCSS-TCSS-Display_VGA_DP,OBC-TGL-CPU-iTCSS-TCSS-Display_VGA_DP,Bios_DMA,CML_TBT_Security_BIOS,CML_DG1_Delta,UTR_SYNC,RPL_P_MASTER,RPL_S_MASTER,RPL_S_BackwardComp,ADL-S_ 5SGC_1DPC,TGL_H_MASTER,RPL-S_ 5SGC1,RPL-S_4SDC1,MTL_P_MASTER,MTL_S_MASTER,MTL_M_MASTER,ADL_SBGA_5GC,RPL-SBGA_5SC,ADL-M_5SGC1,ADL-M_2SDC2,ADL-M_2SDC2,ADL-M_3SDC1,RPL-Px_5SGC1,RPL-Px_4SDC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</si>
  <si>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Type-C Display</t>
  </si>
  <si>
    <t>CSS-IVE-101430</t>
  </si>
  <si>
    <t>TCSS-TBT-P1,ICL-ArchReview-PostSi,UDL2.0_ATMS2.0,OBC-ICL-CPU-iTCSS-TCSS-Display_HDMI,OBC-TGL-CPU-iTCSS-TCSS-Display_HDMI,Bios_DMA,CML_TBT_Security_BIOS,CML_DG1_Delta,UTR_SYNC,RPL_P_MASTER,RPL_S_MASTER,RPL_S_BackwardComp,ADL-S_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S_MASTER,MTL_M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</si>
  <si>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USB2 DbC Functionality in low power state</t>
  </si>
  <si>
    <t>CSS-IVE-101317</t>
  </si>
  <si>
    <t>EC-GPIO,EC-SX,TGL_NEW,UDL2.0_ATMS2.0,EC-PD-NA,ECLITE-FV,OBC-CNL-CPU-NPK-Debug-DbC,OBC-CFL-CPU-NPK-Debug-DbC,OBC-ICL-CPU-NPK-Debug-DbC,OBC-LKF-CPU-NPK-Debug-DbC,OBC-TGL-CPU-NPK-Debug-DbC,RKL-S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</si>
  <si>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Verify multiple display output functionality over different Type-C/TBT port on Cold plug - TBT, DP display</t>
  </si>
  <si>
    <t>CSS-IVE-101404</t>
  </si>
  <si>
    <t>EC-FV2,EC-TBT3,EC-TYPEC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</si>
  <si>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Cold plug - DP, HDMI display</t>
  </si>
  <si>
    <t>CSS-IVE-101409</t>
  </si>
  <si>
    <t>EC-FV2,EC-TBT3,EC-TYPEC,TCSS-TBT-P1,UDL2.0_ATMS2.0,EC-PD-NA,OBC-ICL-CPU-iTCSS-TCSS-USB3_Display_Storage,OBC-TGL-CPU-iTCSS-TCSS-USB3_Display_Storage,CML_DG1_Delta,IFWI_Payload_IOM,IFWI_Payload_Dekel,IFWI_Payload_TBT,IFWI_Payload_EC,UTR_SYNC,RPL_P_MASTER,RPL_S_MASTER,RPL_S_BackwardComp,MTL_VS_0.8,ADL-S_ 5SGC_1DPC,TGL_H_MASTER,RPL-S_ 5SGC1,RPL-S_4SDC1,ADL-P_5SGC1,ADL-P_5SGC2,MTL_P_MASTER,MTL_M_MASTER,MTL_S_MASTER,RPL-Px_5SGC1,RPL-Px_3SDC1,RPL-P_5SGC1,RPL-P_5SGC2,RPL-P_4SDC1,RPL-P_3SDC2,RPL-P_2SDC3,MTL_VS_1.0,ADL_SBGA_5GC,RPL-SBGA_5SC,ADL-M_5SGC1,ADL-M_2SDC2,ADL-M_2SDC2,ADL-M_3SDC1,ADL-M_3SDC2,ADL-M_2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</si>
  <si>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- 2 TBT Displays</t>
  </si>
  <si>
    <t>CSS-IVE-101416</t>
  </si>
  <si>
    <t>EC-FV2,EC-TBT3,EC-TYPEC,L5_milestone_only,ICL-ArchReview-PostSi,UDL2.0_ATMS2.0,EC-PD-NA,CML_DG1_Delta,IFWI_Payload_IOM,IFWI_Payload_Dekel,IFWI_Payload_TBT,IFWI_Payload_EC,UTR_SYNC,MTL_P_MASTER,MTL_M_MASTER,RPL_S_MASTER,RPL_P_MASTER,RPL_S_BackwardComp,ADL-S_ 5SGC_1DPC,TGL_H_MASTER,RPL-S_ 5SGC1,RPL-S_4SDC1,ADL-P_5SGC1,ADL-P_5SGC2,MTL_S_MASTER,ADL_N_REV0,RPL-Px_5SGC1,RPL-Px_3SDC1,RPL-P_5SGC1,RPL-P_5SGC2,RPL-P_4SDC1,RPL-P_3SDC2,RPL-P_2SDC3,MTL_S_PSS_0.8,MTL_S_IFWI_PSS_0.8,ADL_SBGA_5GC,RPL-SBGA_5SC,ADL-M_5SGC1,ADL-M_2SDC2,ADL_P_M_Common_List1,NA_4_FHF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</si>
  <si>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Type-C Display</t>
  </si>
  <si>
    <t>CSS-IVE-101421</t>
  </si>
  <si>
    <t>EC-FV2,EC-TBT3,EC-TYPEC,L5_milestone_only,TBT-BAT-PLUS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ADL_P_M_Common_List1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</si>
  <si>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after Sx and reboot cycles - Dual DP display</t>
  </si>
  <si>
    <t>CSS-IVE-101428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</si>
  <si>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</si>
  <si>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Cold plug - Dual DP display</t>
  </si>
  <si>
    <t>CSS-IVE-101410</t>
  </si>
  <si>
    <t>Verify multiple display output functionality over different Type-C/TBT port on Hot plug - DP, HDMI display</t>
  </si>
  <si>
    <t>CSS-IVE-101417</t>
  </si>
  <si>
    <t>EC-FV2,EC-TBT3,EC-TYPEC,L5_milestone_only,UDL2.0_ATMS2.0,EC-PD-NA,OBC-ICL-CPU-iTCSS-TCSS-USB3_Display_Storage,OBC-TGL-CPU-iTCSS-TCSS-USB3_Display_Storage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</si>
  <si>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DP display</t>
  </si>
  <si>
    <t>CSS-IVE-101422</t>
  </si>
  <si>
    <t>TCSS-TBT-P1,UDL2.0_ATMS2.0,OBC-ICL-CPU-iTCSS-TCSS-USB3_Display_Storage,OBC-TGL-CPU-iTCSS-TCSS-USB3_Display_Storage,Bios_DMA,CML_TBT_Security_BIOS,CML_DG1_Delta,UTR_SYNC,RPL_P_MASTER,RPL_S_MASTER,RPL_S_BackwardComp,ADL-S_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</si>
  <si>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Sx and reboot cycles - TBT, HDMI Display</t>
  </si>
  <si>
    <t>CSS-IVE-101424</t>
  </si>
  <si>
    <t>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</si>
  <si>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after Sx and reboot cycles - Dual HDMI display</t>
  </si>
  <si>
    <t>CSS-IVE-101429</t>
  </si>
  <si>
    <t>TCSS-TBT-P1,UDL2.0_ATMS2.0,OBC-ICL-CPU-iTCSS-TCSS-Display_HDMI,OBC-TGL-CPU-iTCSS-TCSS-Display_HDMI,Bios_DMA,CML_TBT_Security_BIOS,CML_DG1_Delta,UTR_SYNC,RPL_P_MASTER,RPL_S_MASTER,RPL_S_BackwardComp,ADL-S_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</si>
  <si>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DP display</t>
  </si>
  <si>
    <t>CSS-IVE-101412</t>
  </si>
  <si>
    <t>EC-FV2,EC-TBT3,EC-TYPEC,L5_milestone_only,TBT-BAT-PLUS,ICL-ArchReview-PostSi,UDL2.0_ATMS2.0,EC-PD-NA,OBC-ICL-CPU-iTCSS-TCSS-USB3_Display_Storage,OBC-TGL-CPU-iTCSS-TCSS-USB3_Display_Storage,Bios_DMA,CML_TBT_Security_BIOS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MTL_S_PSS_0.8,MTL_S_IFWI_PSS_0.8,ADL_SBGA_5GC,RPL-SBGA_5SC,ADL-M_5SGC1,ADL-M_2SDC2,ADL-M_2SDC2,ADL-M_3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</si>
  <si>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on Hot plug - TBT, HDMI Display</t>
  </si>
  <si>
    <t>CSS-IVE-101414</t>
  </si>
  <si>
    <t>EC-FV2,EC-TBT3,EC-TYPEC,L5_milestone_only,ICL-ArchReview-PostSi,UDL2.0_ATMS2.0,EC-PD-NA,OBC-ICL-CPU-iTCSS-TCSS-Display_HDMI,OBC-TGL-CPU-iTCSS-TCSS-Display_HDMI,CML_DG1_Delta,IFWI_Payload_IOM,IFWI_Payload_Dekel,IFWI_Payload_TBT,IFWI_Payload_EC,UTR_SYNC,RPL_P_MASTER,RPL_S_MASTER,RPL_S_BackwardComp,ADL-S_ 5SGC_1DPC,TGL_H_MASTER,RPL-S_ 5SGC1,RPL-S_4SDC1,ADL-P_5SGC1,ADL-P_5SGC2,MTL_P_MASTER,MTL_M_MASTER,MTL_S_MASTER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</si>
  <si>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same Type-C/TBT port on Hot plug - Dual HDMI display</t>
  </si>
  <si>
    <t>CSS-IVE-101419</t>
  </si>
  <si>
    <t>EC-TBT3,EC-TYPEC,L5_milestone_only,EC-NA,ICL-ArchReview-PostSi,UDL2.0_ATMS2.0,EC-PD-NA,OBC-ICL-CPU-iTCSS-TCSS-Display_HDMI,OBC-TGL-CPU-iTCSS-TCSS-Display_HDMI,CML_DG1_Delta,IFWI_Payload_IOM,IFWI_Payload_Dekel,IFWI_Payload_TBT,IFWI_Payload_EC,UTR_SYNC,RPL_S_MASTER,RPL_S_BackwardComp,ADL-S_ 5SGC_1DPC,TGL_H_MASTER,RPL_P_MASTER,RPL-S_ 5SGC1,RPL-S_4SDC1,ADL-P_5SGC1,ADL-P_5SGC2,MTL_P_MASTER,MTL_M_MASTER,MTL_S_MASTER,RPL-Px_5SGC1,RPL-Px_3SDC1,RPL-P_5SGC1,RPL-P_5SGC2,RPL-P_4SDC1,RPL-P_3SDC2,RPL-P_2SDC3,ADL_SBGA_5GC,RPL-SBGA_5SC,ADL-M_5SGC1,ADL-M_2SDC2,ADL-M_2SDC2,ADL-M_3SDC1,ADL-M_3SDC2,ADL-M_2SDC1,ADL_P_M_Common_List2,MTL-M_5SGC1,MTL-M_4SDC1,MTL-M_4SDC2,MTL-M_3SDC3,MTL-M_2SDC4,MTL-M_2SDC5,MTL-M_2SDC6,MTL-P_5SGC1,MTL-P_4SDC1,MTL-P_4SDC2,MTL-P_3SDC3,MTL-P_3SDC4,MTL-P_2SDC5,MTL-P_2SDC6,RPL-SBGA_4SC,RPL-Px_4SP2</t>
  </si>
  <si>
    <t>Verify multiple display output functionality over different Type-C/TBT port after S4, S5 and warm reboot cycles - 2 TBT Displays</t>
  </si>
  <si>
    <t>CSS-IVE-101426</t>
  </si>
  <si>
    <t>ICL-ArchReview-PostSi,UDL2.0_ATMS2.0,OBC-ICL-CPU-iTCSS-TCSS-Display_HDMI,OBC-TGL-CPU-iTCSS-TCSS-Display_HDMI,Bios_DMA,CML_TBT_Security_BIOS,CML_DG1_Delta,UTR_SYNC,RPL_P_MASTER,RPL_S_MASTER,RPL_S_BackwardComp,ADL-S_ 5SGC_1DPC,TGL_H_MASTER,RPL-S_ 5SGC1,RPL-S_4SDC1,ADL-P_5SGC1,ADL-P_5SGC2,MTL_P_MASTER,MTL_M_MASTER,MTL_S_MASTER,RPL-Px_3SDC1,RPL-P_5SGC1,RPL-P_5SGC2,RPL-P_4SDC1,RPL-P_3SDC2,RPL-P_2SDC3,ADL_SBGA_5GC,RPL-SBGA_5SC,ADL-M_5SGC1,ADL-M_2SDC2,ADL-M_2SDC2,ADL_P_M_Common_List2,MTL-M_5SGC1,MTL-M_4SDC1,MTL-M_4SDC2,MTL-M_3SDC3,MTL-M_2SDC4,MTL-M_2SDC5,MTL-M_2SDC6,MTL-P_5SGC1,MTL-P_4SDC1,MTL-P_4SDC2,MTL-P_3SDC3,MTL-P_3SDC4,MTL-P_2SDC5,MTL-P_2SDC6,RPL-SBGA_4SC,RPL-Px_4SP2</t>
  </si>
  <si>
    <t>Verify CSME-EC communication over eSPI for thermal monitoring</t>
  </si>
  <si>
    <t>bios.me</t>
  </si>
  <si>
    <t>CSS-IVE-101559</t>
  </si>
  <si>
    <t>UDL2.0_ATMS2.0,OBC-CNL-EC-eSPI_Thermal,OBC-CFL-EC-eSPI_Thermal,MTL_NA,UTR_SYNC,ADL-S_ 5SGC_1DPC,ADL-S_4SDC1,ADL-M_5SGC1</t>
  </si>
  <si>
    <t>Verify SMBIOS 3.0 Support</t>
  </si>
  <si>
    <t>CSS-IVE-80025</t>
  </si>
  <si>
    <t>TGL_PSS0.8C,ADL_S_Dryrun_Done,WCOS_BIOS_EFI_ONLY_TCS,ADL-S_Delta1,RKL-S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ADL_SBGA_3DC4,ADL-S_Post-Si_In_Production,MTL-M/P_Pre-Si_In_Production, RPL-SBGA_5SC, RPL-SBGA_4SC, RPL-SBGA_3SC, RPL-SBGA_2SC1, RPL-SBGA_2SC2, MTL-P_4SDC1, MTL-P_2SDC5,RPL-Px_4SP2,RPL-Px_2SDC1</t>
  </si>
  <si>
    <t>BIOS should update the changes for SMBIOS type 32 [System boot Information]</t>
  </si>
  <si>
    <t>CSS-IVE-101595</t>
  </si>
  <si>
    <t>ICL_PSS_BAT_NEW,TGL_PSS0.8C,UDL2.0_ATMS2.0,CML_Delta_From_WHL,TGL_BIOS_PO_P3,ADL_S_Dryrun_Done,WCOS_BIOS_EFI_ONLY_TCS,ADL-S_Delta1,RKL-S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RPL-SBGA_2SC2,LNL_M_PSS0.5, MTL-P_4SDC1, MTL-P_2SDC5,RPL-Px_4SP2,RPL-Px_2SDC1</t>
  </si>
  <si>
    <t>BIOS should update the changes for SMBIOS type 9 [System Slots]</t>
  </si>
  <si>
    <t>CSS-IVE-101597</t>
  </si>
  <si>
    <t>RPL-P_5SGC1,,RPL-P_4SDC1,RPL-P_3SDC2,,TGL_PSS0.8C,UDL2.0_ATMS2.0,CML_Delta_From_WHL,ADL_S_Dryrun_Done,WCOS_BIOS_EFI_ONLY_TCS,ADL-S_Delta1,RKL-S X2_(CML-S+CMP-H)_S102,RKL-S X2_(CML-S+CMP-H)_S62,MTL_TRY_RUN,MTL_PSS_0.5,RPL_S_PSS_BASE,UTR_SYNC,RPL_S_MASTER,RPL_S_BackwardComp,ADL-S_ 5SGC_1DPC,ADL-S_4SDC1,ADL_N_MASTER,MTL_S_MASTER,MTL_P_MASTER,MTL_M_MASTER,ADL_N_PSS_0.5,ADL_N_5SGC1,ADL_N_4SDC1,ADL_N_3SDC1,ADL_N_2SDC1,ADL_N_2SDC2,ADL_N_2SDC3,TGL_H_MASTER,RPL-S_ 5SGC1,RPL-S_4SDC1,RPL-S_4SDC2,, RPL-S_4SDC2,RPL-S_2SDC1,RPL-S_2SDC2,RPL-S_2SDC3,ADL-P_5SGC1,ADL-P_5SGC2,ADL-M_5SGC1,MTL_SIMICS_IN_EXECUTION_TEST,RPL-Px_5SGC1,,RPL-S_2SDC4,ADL_N_REV0,ADL-N_REV1,ADL_SBGA_5GC,RPL-S-3SDC2,RPL-S_2SDC7LNL_M_PSS0.5,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</si>
  <si>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the Wake-up Type under SMBIOS Type 1</t>
  </si>
  <si>
    <t>CSS-IVE-101598</t>
  </si>
  <si>
    <t>TGL_PSS0.8C,InProdATMS1.0_03March2018,PSE 1.0,OBC-ICL-PTF-Software-Software-SMBIOS,GLK_ATMS1.0_Automated_TCs,WCOS_BIOS_EFI_ONLY_TCS,RKL-S X2_(CML-S+CMP-H)_S102,RKL-S X2_(CML-S+CMP-H)_S62,MTL_TRY_RUN,MTL_PSS_0.5,RPL_S_PSS_BASE,UTR_SYNC,RPL_S_MASTER,RPL_S_BackwardComp,RPL_S_MASTER,RPL_S_BackwardComp,ADL-S_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RPL-SBGA_2SC2,LNL_M_PSS0.5, MTL-P_4SDC1, MTL-P_2SDC5,ADL-N_Post-Si_In_Production,RPL-Px_4SP2,RPL-Px_2SDC1</t>
  </si>
  <si>
    <t>BIOS shall send the DRAM_INIT_DONE message &amp; complete GFX initialization before getting the boot options</t>
  </si>
  <si>
    <t>manageability</t>
  </si>
  <si>
    <t>CSS-IVE-102063</t>
  </si>
  <si>
    <t>Manageability Support</t>
  </si>
  <si>
    <t>InProdATMS1.0_03March2018,PSE 1.0,RKL-S X2_(CML-S+CMP-H)_S102,RKL-S X2_(CML-S+CMP-H)_S62,UTR_SYNC,RPL_S_MASTER,RPL-S_ 5SGC1,RPL-S_2SDC3,RPL_P_MASTER,RPL_S_MASTER,RPL_S_BACKWARDCOMP,MTL_P_MASTER,MTL_M_MASTER,ADL-S_ 5SGC_1DPC,ADL-S_4SDC1,TGL_H_MASTER,ADL-P_5SGC1,ADL-P_5SGC2,ADL-M_5SGC1,RPL-Px_5SGC1,RPL-Px_4SDC1,RPL-P_5SGC1,RPL-P_5SGC2,RPL-P_4SDC1,RPL-P_3SDC2,RPL-P_2SDC3,NA_4_FHF,ADL_SBGA_5GC,RPL-SBGA_5SC,ARL_PX_MASTER,ARL_S_MASTER,RPL-S_2SDC7, ADL_SBGA_5GC, ADL_SBGA_3DC4,MTL-M_5SGC1,MTL-M_4SDC1,MTL-M_4SDC2,MTL-M_3SDC3,MTL-M_2SDC4,MTL-M_2SDC5,MTL-M_2SDC6,RPL-S_ 5SGC1,RPL-S_4SDC1,RPL-S_4SDC2,RPL-S_3SDC1,RPL-S_2SDC1,RPL-S_2SDC2,RPL-S_2SDC3,RPL-S_2SDC7,MTL-P_5SGC1,MTL-P_3SDC4,MTL-P_2SDC6,RPL-S_2SDC8</t>
  </si>
  <si>
    <t>Verify TBT Concurrent support of Consumer,HDMI Display and USB3, device connected when SUT is in Sx state</t>
  </si>
  <si>
    <t>CSS-IVE-102097</t>
  </si>
  <si>
    <t>EC-FV2,EC-TBT3,EC-TYPEC,UDL2.0_ATMS2.0,OBC-ICL-CPU-iTCSS-TCSS-USB3_Display_Storage_HDMI,OBC-TGL-CPU-iTCSS-TCSS-USB3_Display_Storage_HDMI,Bios_DMA,CML_TBT_Security_BIOS,CML_EC_FV,CML_DG1_Delta,MTL_NA,UTR_SYNC,ADL-M_5SGC1,ADL-M_2SDC2,ADL-M_3SDC1,RPL-Px_3SDC1,RPL-P_5SGC2,RPL-P_3SDC2,,RPL-Px_4SP2</t>
  </si>
  <si>
    <t>Verify TBT Concurrent support of Consumer, HDMI Display, USB2 on Hot-plug</t>
  </si>
  <si>
    <t>bios.platform,bios.sa,fw.ifwi.dekelPhy,fw.ifwi.iom,fw.ifwi.pmc,fw.ifwi.tbt</t>
  </si>
  <si>
    <t>CSS-IVE-102098</t>
  </si>
  <si>
    <t>EC-TBT3,EC-TYPEC,ICL-ArchReview-PostSi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</si>
  <si>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Verify TBT Concurrent support of Consumer, HDMI Display, USB2 on Clod-plug</t>
  </si>
  <si>
    <t>CSS-IVE-102099</t>
  </si>
  <si>
    <t>EC-FV2,EC-TBT3,EC-TYPEC,ICL-ArchReview-PostSi,UDL2.0_ATMS2.0,OBC-ICL-CPU-iTCSS-TCSS-USB2_Display_Storage_HDMI,OBC-TGL-CPU-iTCSS-TCSS-USB2_Display_Storage_HDMI,CML_EC_FV,CML_DG1_Delta,MTL_NA,UTR_SYNC,ADL-M_5SGC1,ADL-M_2SDC2,ADL-M_3SDC1,RPL-Px_3SDC1,RPL-P_5SGC2,RPL-P_3SDC2,,RPL-Px_4SP2</t>
  </si>
  <si>
    <t>Verify TBT Concurrent support of Consumer, HDMI Display and USB2 before/after Sx and Reboot Cycles</t>
  </si>
  <si>
    <t>CSS-IVE-102100</t>
  </si>
  <si>
    <t>EC-FV2,EC-TBT3,EC-TYPEC,EC-SX,UDL2.0_ATMS2.0,OBC-ICL-CPU-iTCSS-TCSS-USB2_Display_Storage_HDMI,OBC-TGL-CPU-iTCSS-TCSS-USB2_Display_Storage_HDMI,Bios_DMA,CML_TBT_Security_BIOS,CML_EC_FV,CML_DG1_Delta,MTL_NA,UTR_SYNC,ADL-M_5SGC1,ADL-M_2SDC2,ADL-M_3SDC1,RPL-Px_3SDC1,RPL-P_5SGC2,RPL-P_3SDC2,,RPL-Px_4SP2</t>
  </si>
  <si>
    <t>Verify TBT Concurrent support of Consumer,HDMI Display and USB2, device connected when SUT is in Sx state</t>
  </si>
  <si>
    <t>CSS-IVE-102101</t>
  </si>
  <si>
    <t>EC-FV2,EC-TBT3,EC-TYPEC,EC-SX,UDL2.0_ATMS2.0,OBC-ICL-CPU-iTCSS-TCSS-USB2_Display_Storage_HDMI,OBC-TGL-CPU-iTCSS-TCSS-USB2_Display_Storage_HDMI,Bios_DMA,CML_TBT_Security_BIOS,CML_EC_BAT,CML_DG1_Delta,MTL_NA,UTR_SYNC,ADL-M_5SGC1,ADL-M_2SDC2,ADL-M_3SDC1,RPL-Px_3SDC1,RPL-P_5SGC2,RPL-P_3SDC2,,RPL-Px_4SP2</t>
  </si>
  <si>
    <t>Verify TBT Concurrent support of Consumer, x4 DP and USB3 device connected Via Dock when SUT is in Sx state</t>
  </si>
  <si>
    <t>CSS-IVE-102085</t>
  </si>
  <si>
    <t>EC-FV2,EC-TBT3,EC-TYPEC,EC-SX,UDL2.0_ATMS2.0,OBC-ICL-CPU-iTCSS-TCSS-USB3_Display_Storage,OBC-TGL-CPU-iTCSS-TCSS-USB3_Display_Storage,Bios_DMA,CML_TBT_Security_BIOS,CML_EC_BAT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</si>
  <si>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Verify TBT Concurrent support of Consumer, HDMI Display, USB3 on Hot-plug</t>
  </si>
  <si>
    <t>CSS-IVE-102094</t>
  </si>
  <si>
    <t>EC-TBT3,EC-TYPEC,TBT-BAT-PLUS,ICL-ArchReview-PostSi,UDL2.0_ATMS2.0,OBC-ICL-CPU-iTCSS-TCSS-USB3_Display_Storage_HDMI,OBC-TGL-CPU-iTCSS-TCSS-USB3_Display_Storage_HDMI,Bios_DMA,CML_TBT_Security_BIOS,CML_EC_BAT,CML_DG1_Delta,MTL_NA,UTR_SYNC,ADL-M_5SGC1,ADL-M_2SDC2,ADL-M_3SDC1,RPL-Px_3SDC1,RPL-P_5SGC2,RPL-P_3SDC2,,RPL-Px_4SP2</t>
  </si>
  <si>
    <t>Verify TBT Concurrent support of Consumer, HDMI Display, USB3 on Clod-plug</t>
  </si>
  <si>
    <t>CSS-IVE-102095</t>
  </si>
  <si>
    <t>EC-FV2,EC-TBT3,EC-TYPEC,UDL2.0_ATMS2.0,OBC-ICL-CPU-iTCSS-TCSS-USB3_Display_Storage_HDMI,OBC-TGL-CPU-iTCSS-TCSS-USB3_Display_Storage_HDMI,CML_EC_FV,CML_DG1_Delta,MTL_NA,UTR_SYNC,ADL-M_5SGC1,ADL-M_2SDC2,ADL-M_3SDC1,RPL-Px_3SDC1,RPL-P_5SGC2,RPL-P_3SDC2,,RPL-Px_4SP2</t>
  </si>
  <si>
    <t>Verify TBT Concurrent support of Consumer, x2 DP and USB3 before/after Sx and Reboot Cycles</t>
  </si>
  <si>
    <t>CSS-IVE-102080</t>
  </si>
  <si>
    <t>EC-FV2,EC-TBT3,EC-TYPEC,EC-SX,UDL2.0_ATMS2.0,OBC-ICL-CPU-iTCSS-TCSS-USB3_Display_Storage_DP,OBC-TGL-CPU-iTCSS-TCSS-USB3_Display_Storage_DP,Bios_DMA,CML_TBT_Security_BIOS,CML_EC_FV,CML_DG1_Delta,UTR_SYNC,ADL-M_5SGC1,ADL-M_2SDC2,ADL-M_3SDC1,MTL_M_MASTER,MTL_P_MASTER,RPL-Px_3SDC1,RPL-P_5SGC2,RPL-P_3SDC2,,MTL-M_5SGC1,MTL-M_4SDC1,MTL-M_4SDC2,MTL-M_3SDC3,MTL-M_2SDC4,MTL-M_2SDC5,MTL-M_2SDC6,MTL-P_5SGC1,MTL-P_4SDC1,MTL-P_4SDC2,MTL-P_3SDC3,MTL-P_3SDC4,MTL-P_2SDC5,MTL-P_2SDC6,RPL-Px_4SP2</t>
  </si>
  <si>
    <t>BIOS should update the changes for Physical Memory Array (Type 16)</t>
  </si>
  <si>
    <t>CSS-IVE-102142</t>
  </si>
  <si>
    <t>RPL-P_5SGC1,RPL-P_4SDC1,RPL-P_3SDC2,MTL_PSS_1.0,,RPL-S_3SDC1,,RPL-S_2SDC7,ADL_SBGA_3DC1,ADL_SBGA_3DC2,ADL_SBGA_3DC3,ICL-ArchReview-PostSi,UDL2.0_ATMS2.0,WCOS_BIOS_EFI_ONLY_TCS,ADL_S_Dryrun_Done,ADL-S_Delta2,RKL-S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RPL-S_4SDC2,RPL-S_2SDC1,RPL-S_2SDC2,RPL-S_2SDC3,ADL-P_5SGC1,ADL-P_5SGC2,ADL-M_5SGC1,MTL_SIMICS_IN_EXECUTION_TEST,RPL-Px_5SGC1,RPL-Px_3SDC1,RPL-S_2SDC4,ADL_N_REV0,ADL-N_REV1,ADL_SBGA_5GC, ADL_SBGA_3DC4, MTL-M_5SGC1, MTL-M_4SDC1, MTL-M_4SDC2, MTL-M_3SDC3, MTL-M_2SDC4, MTL-M_2SDC5, MTL-M_2SDC6, RPL-SBGA_5SC, RPL-SBGA_4SC, RPL-SBGA_3SC, RPL-SBGA_2SC1, RPL-SBGA_2SC2,LNL_M_PSS0.5, MTL-P_4SDC1, MTL-P_2SDC5,RPL-Px_4SP2,RPL-Px_2SDC1</t>
  </si>
  <si>
    <t>BIOS should update the changes for Memory Array Mapped Address (Type 19)</t>
  </si>
  <si>
    <t>CSS-IVE-102143</t>
  </si>
  <si>
    <t>UDL2.0_ATMS2.0,WCOS_BIOS_EFI_ONLY_TCS,ADL_S_Dryrun_Done,ADL-S_Delta2,RKL-S X2_(CML-S+CMP-H)_S102,RKL-S X2_(CML-S+CMP-H)_S62,MTL_TRY_RUN,MTL_PSS_0.5,UTR_SYNC,RPL_S_MASTER,RPL_S_BackwardComp,ADL-S_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</si>
  <si>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availability of USB Devices when USB 2.0/3.0 options are disabled at the USB Configuration page (ULT/ULX)</t>
  </si>
  <si>
    <t>CSS-IVE-102184</t>
  </si>
  <si>
    <t>ICL_PSS_BAT_NEW,UDL2.0_ATMS2.0,OBC-CNL-PCH-XDCI-USBC-USB3_USB2_Storage,OBC-ICL-CPU-iTCSS-TCSS-USB3_USB2_Storage,OBC-TGL-CPU-iTCSS-TCSS-USB3_USB2_Storage,OBC-CFL-PCH-XDCI-USBC-USB3_USB2_Storage,ADL_S_Dryrun_Done,RKL-S X2_(CML-S+CMP-H)_S102,RKL-S X2_(CML-S+CMP-H)_S62,UTR_SYNC,ADL_N_MASTER,ADL_N_5SGC1,ADL_N_4SDC1,ADL_N_3SDC1,ADL_N_2SDC1,ADL_N_2SDC2,ADL_N_2SDC3MTL_TRP_1,ADL-P_5SGC1,ADL-P_5SGC2,ADL-M_5SGC1,ADL_N_REV0,ADL-N_REV1,ADL_SBGA_5GC,ADL_SBGA_3DC1,ADL_SBGA_3DC2,ADL_SBGA_3DC3,ADL_SBGA_3DC4,MTL_PSS_1.0_BLOCK,ADL_P_M_Common_List1,MTL-M_5SGC1,MTL-M_4SDC1,MTL-M_4SDC2,MTL-M_3SDC3,MTL-M_2SDC4,MTL-M_2SDC5,MTL-M_2SDC6,MTL-P_5SGC1, MTL-P_4SDC1 ,MTL-P_4SDC2 ,MTL-P_3SDC3 ,MTL-P_3SDC4 ,MTL-P_2SDC5 ,MTL-P_2SDC6</t>
  </si>
  <si>
    <t>Verify Battery-Charging during S3 and after S3 using Type-C Power Bank</t>
  </si>
  <si>
    <t>bios.pch,fw.ifwi.bios,fw.ifwi.ec</t>
  </si>
  <si>
    <t>CSS-IVE-102296</t>
  </si>
  <si>
    <t>EC-TYPEC,EC-BATTERY,EC-SX,ICL-ArchReview-PostSi,UDL2.0_ATMS2.0,OBC-CNL-PTF-PD-EM-ManageCharger,OBC-CFL-PTF-PD-EM-ManageCharger,OBC-ICL-PTF-PD-EM-ManageCharger,OBC-TGL-PTF-PD-EM-ManageCharger,CML_EC_FV,EC-FV,IFWI_Payload_PMC,IFWI_Payload_EC,UTR_SYNC,ADL_N_MASTER,ADL_N_5SGC1,IFWI_TEST_SUITE,IFWI_COMMON_UNIFIED,MTL_Test_Suite,MTL_PSS_0.8,TGL_H_MASTER,ADL-P_5SGC2,RPL-Px_5SGC1,RPL-Px_3SDC1,MTL_SIMICS_BLOCK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IFWI_Payload_Platform,ADL_N_3SDC1,ADL_N_2SDC1,ADL_N_2SDC2,ADL_N_2SDC3,ADL-M_5SGC1,RPL-P_5SGC1,RPL-P_5SGC2,RPL-P_4SDC1,RPL-P_3SDC2,RPL-P_2SDC3,RPL-P_3SDC3,RPL-P_2SDC4,RPL-P_PNP_GC,RPL-Px_4SDC1,RPL-Px_3SDC2,LNL_M_PSS0.8,MTL-M_5SGC1,MTL-M_4SDC1,MTL-M_4SDC2,MTL-M_3SDC3,MTL-M_2SDC4,MTL-M_2SDC5,MTL-M_2SDC6,MTL_IFWI_CBV_PMC,MTL_IFWI_CBV_TBT,MTL_IFWI_CBV_EC,MTL_IFWI_CBV_IOM,MTL_IFWI_CBV_BIOS,MTL-P_5SGC1,MTL-P_4SDC1,MTL-P_4SDC2,MTL-P_3SDC3,MTL-P_3SDC4,MTL-P_2SDC5,MTL-P_2SDC6,RPL-Px_4SP2</t>
  </si>
  <si>
    <t>Verify RTD3 flow support for XDCI controller</t>
  </si>
  <si>
    <t>CSS-IVE-102434</t>
  </si>
  <si>
    <t>TGL_PSS1.0C,UDL2.0_ATMS2.0,TGL_IFWI_PO_P3,LKF_B0_Power_ON,WCOS_BIOS_WHCP_REQ,LKF_WCOS_BIOS_BAT_NEW,RKL-S X2_(CML-S+CMP-H)_S62,RKL-S X2_(CML-S+CMP-H)_S102,MTL_PSS_0.8,LNL_M_PSS0.8,UTR_SYNC,MTL_S_MASTER,RPL_S_MASTER,RPL-P_5SGC1,RPL-P_5SGC2,RPL-P_2SDC3,MTL_VS_0.8,RPL-S_4SDC1,MTL_VS_0.8_TEST_SUITE_Additional,ADL-P_5SGC1,ADL-P_5SGC2,MTL_M_NA,MTL_S_PSS_1.0,ADL-M_5SGC1,MTL_SIMICS_IN_EXECUTION_TEST,ADL_S_MASTER,RPL_S_BackwardComp,ADL_SBGA_5GC,RPL-SBGA_5SC,ADL_P_M_Common_List2,MTL_P_NA,RPL-Px_5SGC1,MTL_A0_P1</t>
  </si>
  <si>
    <t>Verify RTD3 flow support for USB pendrive connected over USB3.0 port</t>
  </si>
  <si>
    <t>CSS-IVE-102442</t>
  </si>
  <si>
    <t>LKF_TI_GATING,TGL_PSS1.0C,UDL2.0_ATMS2.0,OBC-CNL-PTF-PMC-IO-DState_RTD3,OBC-CFL-PTF-PMC-IO-DState_RTD3,OBC-ICL-PTF-PMC-IO-DState_RTD3,OBC-TGL-PTF-PMC-IO-DState_RTD3,OBC-LKF-PTF-PMC-IO-DState_RTD3,TGL_IFWI_PO_P3,RKL-S X2_(CML-S+CMP-H)_S62,RKL-S X2_(CML-S+CMP-H)_S102,UTR_SYNC,RPL_S_BackwardComp,RPL_S_MASTER,RPL-P_5SGC1,RPL-P_5SGC2,RPL-P_2SDC3,ADL-S_ 5SGC_1DPC,ADL-S_4SDC1,ADL_N_MASTER,ADL_N_REV0,ADL_N_5SGC1,ADL_N_4SDC1,ADL_N_3SDC1,ADL_N_2SDC1,ADL_N_2SDC2,ADL_N_2SDC3,MTL_VS_0.8,TGL_H_MASTERm,RPL-S_4SDC1,ADL-P_5SGC1,ADL-P_5SGC2,ADL-M_5SGC1,MTL_S_PSS_1.0,MTL_S_IFWI_PSS_1.0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</si>
  <si>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Verify Connect/Disconnect Wi-Fi Hotspot in OS</t>
  </si>
  <si>
    <t>CSS-IVE-102506</t>
  </si>
  <si>
    <t>ICL-ArchReview-PostSi,ICL_BAT_NEW,TGL_PSS0.8P,LKF_ERB_PO,BIOS_EXT_BAT,LKF_PO_Phase2,UDL2.0_ATMS2.0,LKF_PO_New_P3,TGL_ERB_PO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RPL-Px_5SGC1,ADL_N_REV0,ADL-N_REV1,ADL_SBGA_5GC,RPL-SBGA_3SC1,RPL-SBGA_5SC,ADL-M_3SDC2,ADL-M_2SDC2,ADL-M_5SGC1,,RPL-S_3SDC1,,RPL-S_3SDC3,RPL-S_2SDC7,ADL_SBGA_3DC3,ADL_SBGA_3DC1,ADL_SBGA_3DC2,ADL_SBGA_3DC4,MTL-M_3SDC3,MTL-M_5SGC1,MTL-M_4SDC1,MTL-M_4SDC2,MTL-M_2SDC4,MTL-M_2SDC5,MTL-M_2SDC6,RPL-SBGA_4SC,RPL-SBGA_3SC,RPL-SBGA_2SC1,RPL-SBGA_2SC2, MTL-P_5SGC1, MTL-P_4SDC1, MTL-P_4SDC2, MTL-P_3SDC3, MTL-P_3SDC4, MTL-P_2SDC5, MTL-P_2SDC6, RPL-S_2SDC8,RPL-Px_4SP2,RPL-Px_2SDC1,RPL-Px_2SDC1</t>
  </si>
  <si>
    <t>Verify BIOS enables ISH Trunk Clock gating</t>
  </si>
  <si>
    <t>CSS-IVE-86380</t>
  </si>
  <si>
    <t>ICL-ArchReview-PostSi,UDL2.0_ATMS2.0,UTR_SYNC,MTL_S_MASTER,ADL_P_master,TGL_H_MASTER,TGL_H_5SGC1,TGL_H_4SDC1MTL_TRP_1,MTL_P_MASTER,MTL_M_MASTER,RPL_S_MASTER,RPL_P_MASTER,ADL-P_5SGC1,ADL-P_5SGC2,RPL-Px_5SGC1, RPL-Px_4SDC1,ADL-S_4SDC2,ADL_SBGA_5GC,RPL-SBGA_5SC,RPL-SBGA_3SC1,ADL-M_5SGC1,ADL-M_2SDC1,ARL_PX_MASTER,ARL_S_MASTER,RPL-P_5SGC1,RPL-P_5SGC2,RPL-P_2SDC3,MTL-M/P_Pre-Si_In_Production</t>
  </si>
  <si>
    <t>Verify SUT support Debug Trace log capture - Route traces to System Memory</t>
  </si>
  <si>
    <t>CSS-IVE-103720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</si>
  <si>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</t>
  </si>
  <si>
    <t>Verify System trace - Route traces to USB Type-C in low power mode</t>
  </si>
  <si>
    <t>bios.platform,fw.ifwi.pchc,fw.ifwi.pmc</t>
  </si>
  <si>
    <t>CSS-IVE-103777</t>
  </si>
  <si>
    <t>EC-FV,EC-TYPEC,EC-SX,EC-GPIO,LKF_TI_GATING,ICL-ArchReview-PostSi,UDL2.0_ATMS2.0,LKF_PO_Phase3,LKF_PO_New_P3,EC-PD-NA,OBC-CNL-CPU-NPK-Debug,OBC-CFL-CPU-NPK-Debug,OBC-LKF-CPU-NPK-Debug,OBC-ICL-CPU-NPK-Debug,OBC-TGL-CPU-NPK-Debug,LNL_M_PSS1.0,RKL-S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ADL-P_5SGC1,ADL-P_5SGC2,ADL-M_5SGC1,ADL-M_4SDC1,ADL-M_3SDC1,ADL-M_3SDC2,ADL-M_3SDC3,ADL-M_2SDC1,ADL_N_REV0,ADL-N_REV1,ADL_SBGA_5GC,ADL_SBGA_3DC1,ADL_SBGA_3DC2,ADL_SBGA_3DC3,ADL_SBGA_3DC4,ADL_SBGA_3DC,ADL-M_2SDC2,NA_4_FHF,MTL_IFWI_CBV_TBT,MTL_IFWI_CBV_EC,MTL_IFWI_CBV_EC,MTL_IFWI_CBV_IOM</t>
  </si>
  <si>
    <t>Verify USB3.1 DbC Functionality during and after BIOS boot</t>
  </si>
  <si>
    <t>CSS-IVE-103778</t>
  </si>
  <si>
    <t>CFL_U43e_LPDDR3_NA,UDL2.0_ATMS2.0,TGL_ERB_PO,OBC-CNL-CPU-NPK-Debug-DbC,OBC-CFL-CPU-NPK-Debug-DbC,OBC-ICL-CPU-NPK-Debug-DbC,OBC-LKF-CPU-NPK-Debug-DbC,OBC-TGL-CPU-NPK-Debug-DbC,TGL_BIOS_PO_P2,TGL_IFWI_PO_P2,IFWI_Payload_Platform,RKL-S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MTL_HFPGA_SOC_S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4SDC1,ADL-M_3SDC1,ADL-M_3SDC2,ADL-M_3SDC3,ADL-M_2SDC1,ADL-N_REV1,ADL_SBGA_5GC,ADL_SBGA_3DC1,ADL_SBGA_3DC2,ADL_SBGA_3DC3,ADL_SBGA_3DC4,ADL_SBGA_3DC,ADL-M_2SDC2,MTL_HFPGA_BLOCK</t>
  </si>
  <si>
    <t>ISH Sensor Functionality pre and post Connected Standby (CMS) cycle - Ambient Light Sensor (ALS)</t>
  </si>
  <si>
    <t>bios.pch,fw.ifwi.ish</t>
  </si>
  <si>
    <t>CSS-IVE-105396</t>
  </si>
  <si>
    <t>CFL-PRDtoTC-Mapping,InProdATMS1.0_03March2018,LKF_PO_Phase3,LKF_PO_New_P3,PSE 1.0,ICL_ATMS1.0_Automation,KBLR_ATMS1.0_Automated_TCs,WCOS_BIOS_WHCP_REQ,LKF_WCOS_BIOS_BAT_NEW,ADL-S_ADP-S_DDR4_2DPC_PO_Phase3,ADL-P_ADP-LP_DDR4_PO Suite_Phase3,RKL-S X2_(CML-S+CMP-H)_S102,RKL-S X2_(CML-S+CMP-H)_S62,PO_Phase_3,ADL-P_ADP-LP_LP5_PO Suite_Phase3,ADL-P_ADP-LP_DDR5_PO Suite_Phase3,ADL-P_ADP-LP_LP4x_PO Suite_Phase3,UTR_SYNC,ADL-S_ADP-S_DDR4_2DPC_PO_Phase1,MTL_S_MASTER,RPL_S_BackwardComp,ADL-S_ 5SGC_1DPC,ADL-S_4SDC2,RPL_S_MASTER,MTL_M_MASTER,MTL_P_MATSER,IFWI_TEST_SUITE,MTL_Test_Suite,IFWI_FOC_BAT,IFWI_COMMON_UNIFIED,ADL_N_PO_Phase3,RPL-P_5SGC1,RPL-P_5SGC2,ADL_N_REV0,ADL-N_REV1,ADL_SBGA_5GC,RPL-SBGA_5SC,ADL-M_5SGC1,ADL-M_2SDC1,MTL_PSS_CMS,ADL-M_2SDC2,ADL_SBGA_3DC4,RPL-S_3SDC2,MTL_IFWI_IAC_ISH,MTL_IFWI_CBV_PMC,MTL_IFWI_CBV_ISH,MTL_PSS_1.0,MTL-P_5SGC1,MTL-P_4SDC1,MTL-P_2SDC5</t>
  </si>
  <si>
    <t>ISH Sensor Functionality pre and post Connected Standby (CMS) cycle - Gyro</t>
  </si>
  <si>
    <t>CSS-IVE-105397</t>
  </si>
  <si>
    <t>ICL-ArchReview-PostSi,OBC-CNL-PCH-ISH-Sensors-Gyrometer,OBC-CFL-PCH-ISH-Sensors-Gyrometer,OBC-LKF-PCH-ISH-Sensors-Gyrometer,OBC-ICL-PCH-ISH-Sensors-Gyrometer,OBC-TGL-PCH-ISH-Sensors-Gyrometer,TGL_H_Delta,MTL_PSS_0.8,UTR_SYNC,TGL_H_MASTER,TGL_H_5SGC1,TGL_H_4SDC1,RPL-P_5SGC1,RPL-P_5SGC2,ADL_N_REV0,ADL-N_REV1,ADL-M_5SGC1,ADL-M_2SDC1,MTL_PSS_CMS,ADL-M_2SDC2, ADL_SBGA_3DC4,MTL-M_5SGC1,MTL-M_4SDC2,MTL-P_5SGC1,MTL-P_4SDC1,MTL-P_2SDC5</t>
  </si>
  <si>
    <t>ISH Sensor Functionality pre and post Connected Standby (CMS) cycle - Accelerometer/3D Accelerometer</t>
  </si>
  <si>
    <t>CSS-IVE-105398</t>
  </si>
  <si>
    <t>ICL-ArchReview-PostSi,OBC-CNL-PCH-ISH-Sensors-3DAccelerometer,OBC-CFL-PCH-ISH-Sensors-3DAccelerometer,OBC-LKF-PCH-ISH-Sensors-3DAccelerometer,OBC-ICL-PCH-ISH-Sensors-3DAccelerometer,OBC-TGL-PCH-ISH-Sensors-3DAccelerometer,TGL_H_Delta,UTR_SYNC,TGL_H_MASTER,TGL_H_5SGC1,TGL_H_4SDC1,ADL_N_MASTER,MTL_P_MASTER,MTL_M_MASTER,RPL-P_5SGC1,RPL-P_5SGC2,ADL_SBGA_5GC,RPL-SBGA_5SC,RPL-SBGA_3SC1,ADL-M_5SGC1,ADL-M_2SDC1,ADL-M_2SDC2, ADL_SBGA_3DC4,MTL-M_5SGC1,MTL-M_4SDC2,MTL-P_5SGC1,MTL-P_4SDC1,MTL-P_2SDC5</t>
  </si>
  <si>
    <t>Verify CNVi Bluetooth Enumeration in OS before / after Connected Standby (CMS) cycle</t>
  </si>
  <si>
    <t>CSS-IVE-105405</t>
  </si>
  <si>
    <t>ICL-ArchReview-PostSi,UDL2.0_ATMS2.0,OBC-CNL-PCH-CNVi-Connectivity-BT,OBC-CFL-PCH-CNVi-Connectivity-BT,OBC-ICL-PCH-CNVi-Connectivity-BT,OBC-TGL-PCH-CNVi-Connectivity-BT,TGL_H_Delta,RKL-S X2_(CML-S+CMP-H)_S62,RKL-S X2_(CML-S+CMP-H)_S102,UTR_SYNC,RPL_S_MASTER,RPL_S_BackwardComp,ADL-S_ 5SGC_1DPC,4SDC3,ADL-S_4SDC4,ADL-S_3SDC5,ADL_N_MASTER,ADL_N_5SGC1,ADL_N_4SDC1,ADL_N_2SDC1,ADL_N_2SDC2,TGL_H_MASTER,TGL_H_5SGC1,TGL_H_4SDC1,RPL-S_ 5SGC1,RPL-S_4SDC1,RPL-S_4SDC2,RPL-S_2SDC1,RPL-S_2SDC2,RPL-S_2SDC3,ADL-P_5SGC1,ADL-P_5SGC2,ADL-M_5SGC1,ADL-M_3SDC1,ADL-M_3SDC3,ADL-M_2SDC1,ADL-P_3SDC1RPL-Px_5SGC1,ADL_N_REV0,ADL-N_REV1,ADL_SBGA_5GC,RPL-SBGA_5SC,ADL-M_3SDC2,ADL-M_2SDC2,,RPL-S_3SDC1,,RPL-S_2SDC7,ADL_SBGA_3DC3,ADL_SBGA_3DC4,MTL-M_5SGC1,MTL-M_4SDC1,MTL-M_4SDC2,MTL-M_2SDC4,MTL-M_2SDC5,MTL-M_2SDC6,RPL-SBGA_3SC,RPL-SBGA_2SC1,RPL-SBGA_2SC2,MTL_PSS_1.0, MTL-P_5SGC1, MTL-P_4SDC1, MTL-P_4SDC2, MTL-P_3SDC3, MTL-P_2SDC5, MTL-P_2SDC6, RPL-S_2SDC8,RPL-Px_4SP2,RPL-Px_2SDC1,RPL-Px_2SDC1</t>
  </si>
  <si>
    <t>Verify CNVi Bluetooth Functionality in OS before / after Connected Standby (CMS) cycle</t>
  </si>
  <si>
    <t>bios.pch,fw.ifwi.pchc</t>
  </si>
  <si>
    <t>CSS-IVE-105406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</si>
  <si>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MTL_S_IFWI_PSS_0.8,ADL_N_REV0,ADL-N_REV1,RPL_P_MASTER,ADL_SBGA_5GC,RPL-SBGA_5SC,ADL-M_3SDC2,ADL-M_2SDC2,,RPL-S_3SDC1,,,RPL-S_4SDC2,,RPL-S_5SGC1,RPL-P_5SGC1,RPL-P_3SDC2,RPL-S_2SDC7,ADL_SBGA_3DC3,RPL-P_3SDC3,RPL-P_4SDC1,RPL-P_PNP_GC,ADL_SBGA_3DC4,MTL-M_5SGC1,MTL-M_4SDC1,MTL-M_4SDC2,MTL-M_2SDC4,MTL-M_2SDC5,MTL-M_2SDC6,MTL_IFWI_QAC,MTL_IFWI_CBV_PMC,RPL-SBGA_3SC,RPL-SBGA_2SC1,RPL-SBGA_2SC2,MTL_IFWI_CBV_BIOS,MTL_PSS_1.0, MTL-P_5SGC1, MTL-P_4SDC1, MTL-P_4SDC2, MTL-P_3SDC3, MTL-P_2SDC5, MTL-P_2SDC6, RPL-S_2SDC8,RPL-S_2SDC8,RPL-Px_4SP2,RPL-Px_2SDC1,RPL-Px_2SDC1,RPL-P_2SDC5,RPL-P_2SDC6,RPL-P_2SDC3</t>
  </si>
  <si>
    <t>Verify CNVi WLAN Functionality in OS before / after Connected Standby (CMS) cycle</t>
  </si>
  <si>
    <t>CSS-IVE-105408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</si>
  <si>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5SGC1,RPL-S_4SDC1,RPL-S_4SDC2,,,RPL-S_2SDC2,RPL-S_2SDC3,ADL-P_5SGC1,ADL-P_5SGC2,ADL-M_5SGC1,ADL-M_3SDC1,ADL-M_3SDC3,ADL-M_2SDC1,ADL-P_3SDC1RPL-Px_5SGC1,,ADL_N_REV0,ADL-N_REV1,RPL_P_MASTER,ADL_SBGA_5GC,RPL-SBGA_5SC,ADL-M_5SGC1,ADL-M_3SDC2,ADL-M_2SDC2,,RPL-S_3SDC1,,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MTL-M_2SDC6,MTL_IFWI_CBV_PMC,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</si>
  <si>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Touchpad functionality pre and post Connected Standby (CMS) cycle</t>
  </si>
  <si>
    <t>CSS-IVE-105417</t>
  </si>
  <si>
    <t>ICL-ArchReview-PostSi,UDL2.0_ATMS2.0,OBC-ICL-PCH-I2C-Touch-Touchpad,OBC-TGL-PCH-I2C-Touch-Touchpad,RKL-S X2_(CML-S+CMP-H)_S102,RKL-S X2_(CML-S+CMP-H)_S62,UTR_SYNC,ADL_N_MASTER,ADL_N_5SGC1,ADL_N_4SDC1,ADL_N_2SDC1,MTL_P_MASTER,MTL_M_MASTER,ADL-P_5SGC1,ADL-M_5SGC1,ADL-P_3SDC3,ADL-P_3SDC4,RPL-P_5SGC1,ADL_N_REV0,ADL-N_REV1,ADL_SBGA_5GC,RPL-SBGA_5SC</t>
  </si>
  <si>
    <t>Verify WWAN functionality pre and post Connected Standby (CMS) cycle</t>
  </si>
  <si>
    <t>CSS-IVE-105422</t>
  </si>
  <si>
    <t>ICL-ArchReview-PostSi,ATMS2Activity,UDL2.0_ATMS2.0,LKF_PO_Phase3,LKF_PO_New_P3,OBC-CNL-PTF-PCIE-Connectivity-WWAN,OBC-CFL-PTF-PCIE-Connectivity-WWAN,OBC-LKF-PTF-PCIE-Connectivity-WWAN,OBC-ICL-PTF-PCIE-Connectivity-WWAN,OBC-TGL-PTF-PCIE-Connectivity-WWAN,CML_Delta_From_WHL,AMLY22_delta_from_Y42,TGL_H_Delta,UTR_SYNC,ADL_N_MASTER,MTL_P_MASTER,MTL_M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</si>
  <si>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ISH Sensor Functionality post Connected Standby (CMS) cycle - Magnetometer</t>
  </si>
  <si>
    <t>CSS-IVE-105426</t>
  </si>
  <si>
    <t>ICL-ArchReview-PostSi,OBC-CNL-PCH-ISH-Sensors-Magnetometer,OBC-CFL-PCH-ISH-Sensors-Magnetometer,OBC-LKF-PCH-ISH-Sensors-Magnetometer,OBC-ICL-PCH-ISH-Sensors-Magnetometer,OBC-TGL-PCH-ISH-Sensors-Magnetometer,TGL_H_Delta,MTL_PSS_0.8,ADL-P_QRC_BAT,UTR_SYNC,MTL_HFPGA_ISH,TGL_H_MASTER,TGL_H_5SGC1,TGL_H_4SDC1,RPL-P_5SGC1,RPL-P_5SGC2,ADL_N_REV0,ADL-N_REV1,ADL_SBGA_5GC,RPL-SBGA_5SC,RPL-SBGA_3SC1,ADL-M_5SGC1,ADL-M_2SDC1,MTL_PSS_CMS,MTL_HFPGA_BLOCK,ADL-M_2SDC2, ADL_SBGA_3DC4,MTL-M_5SGC1,MTL-M_4SDC2,MTL-P_5SGC1,MTL-P_4SDC1,MTL-P_2SDC5</t>
  </si>
  <si>
    <t>Validate concurrent support of Windbg debug and data transfer over Type-C port</t>
  </si>
  <si>
    <t>CSS-IVE-105530</t>
  </si>
  <si>
    <t>UDL2.0_ATMS2.0,LKF_PO_Phase3,LKF_PO_New_P3,OBC-CNL-CPU-NPK-Debug-USB_TypeC,OBC-CFL-CPU-NPK-Debug-USB_TypeC,OBC-ICL-CPU-NPK-Debug-USB_TypeC,OBC-TGL-CPU-NPK-Debug-USB_TypeC,OBC-LKF-CPU-NPK-Debug-USB_TypeC,MTL_PSS_1.0,,RKL-S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-P_3SDC3,ADL_N_REV0,ADL-N_REV1,ADL_SBGA_5GC,ADL_SBGA_3DC1,ADL_SBGA_3DC2,ADL_SBGA_3DC3,ADL_SBGA_3DC4,ADL_SBGA_3DC,ADL-M_2SDC2</t>
  </si>
  <si>
    <t>Validate concurrent support of Windbg and DbC debug trace over same Type-C port</t>
  </si>
  <si>
    <t>bios.platform,fw.ifwi.pchc</t>
  </si>
  <si>
    <t>CSS-IVE-105532</t>
  </si>
  <si>
    <t>CFL_U43e_LPDDR3_NA,UDL2.0_ATMS2.0,LKF_PO_Phase3,LKF_PO_New_P3,OBC-CNL-CPU-NPK-Debug-DbC,OBC-CFL-CPU-NPK-Debug-DbC,OBC-ICL-CPU-NPK-Debug-DbC,OBC-LKF-CPU-NPK-Debug-DbC,OBC-TGL-CPU-NPK-Debug-DbC,MTL_PSS_1.0,,RKL-S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5SGC_1DPC,ADL-S_4SDC1,ADL-S_4SDC2,ADL-S_4SDC4,ADL_N_MASTER,ADL_N_5SGC1,ADL_N_4SDC1,ADL_N_3SDC1,ADL_N_2SDC1,ADL_N_2SDC2,ADL_N_2SDC3,MTL_Test_Suite,MTL_PSS_1.0,,IFWI_FOC_BAT_EXT ,IFWI_FOC_BAT,IFWI_TEST_SUITE  ,IFWI_COMMON_UNIFIED,TGL_H_MASTER,TGL_H_5SGC1,TGL_H_4SDC1,TGL_H_4SDC2,TGL_H_4SDC,ADL-P_5SGC1,ADL-P_5SGC2,ADL-M_5SGC1,ADL-M_4SDC1,ADL-M_3SDC1,ADL-M_3SDC2,ADL-M_3SDC3,RPL_S_PO_P2,ADL_N_REV0,ADL-N_REV1,ADL_SBGA_5GC,ADL_SBGA_3DC1,ADL_SBGA_3DC2,ADL_SBGA_3DC3,ADL_SBGA_3DC4,ADL_SBGA_3DC,ADL-M_2SDC1,ADL-M_2SDC2,RPL_Px_PO_P2,MTL_IFWI_IAC_IOM,RPL_SBGA_PO_P2,MTL_IFWI_CBV_TBT,MTL_IFWI_CBV_EC,MTL_IFWI_CBV_IOM,MTL IFWI_Payload_Platform-Val,RPL_P_PO_P2</t>
  </si>
  <si>
    <t>Validate concurrent support of USB3.0 DbC and data transfer over Type-C port</t>
  </si>
  <si>
    <t>CSS-IVE-105533</t>
  </si>
  <si>
    <t>CFL_U43e_LPDDR3_NA,UDL2.0_ATMS2.0,OBC-CNL-CPU-NPK-Debug-DbC,OBC-CFL-CPU-NPK-Debug-DbC,OBC-ICL-CPU-NPK-Debug-DbC,OBC-LKF-CPU-NPK-Debug-DbC,OBC-TGL-CPU-NPK-Debug-DbC,MTL_PSS_1.0,LNL_M_PSS1.0,RKL-S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2,ADL_N_REV0,ADL-N_REV1,ADL_SBGA_5GC,ADL_SBGA_3DC1,ADL_SBGA_3DC2,ADL_SBGA_3DC3,ADL_SBGA_3DC4,ADL_SBGA_3DC,ADL-M_2SDC2,MTL_PSS_1.0_BLOCK,RPL_Px_PO_P2,RPL_SBGA_PO_P2</t>
  </si>
  <si>
    <t>Verify concurrent support of debug and USB data transfer over Type-C port</t>
  </si>
  <si>
    <t>CSS-IVE-105534</t>
  </si>
  <si>
    <t>EC-FV,EC-GPIO,EC-TYPEC,ICL-ArchReview-PostSi,UDL2.0_ATMS2.0,EC-PD-NA,OBC-CNL-CPU-NPK-Debug-BSSB,OBC-CFL-CPU-NPK-Debug-BSSB,OBC-ICL-CPU-NPK-Debug-BSSB,OBC-LKF-CPU-NPK-Debug-BSSB,OBC-TGL-CPU-NPK-Debug-BSSB,RKL-S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ADL_SBGA_5GC,ADL_SBGA_3DC1,ADL_SBGA_3DC2,ADL_SBGA_3DC3,ADL_SBGA_3DC4,ADL_SBGA_3DC,ADL-M_2SDC2</t>
  </si>
  <si>
    <t>Verify concurrent support of onboard HD audio and charging SUT via Type-C port</t>
  </si>
  <si>
    <t>CSS-IVE-105543</t>
  </si>
  <si>
    <t>UDL2.0_ATMS2.0,OBC-CNL-PCH-XDCI-USBC_Audio_Charging,OBC-CFL-PCH-XDCI-USBC_Audio_Charging,OBC-LKF-CPU-IOM-TCSS-USBC_Audio_Charging,OBC-ICL-CPU-IOM-TCSS-USBC_Audio_Charging,OBC-TGL-CPU-IOM-TCSS-USBC_Audio_Charging,WCOS_BIOS_WHCP_REQ,LKF_WCOS_BIOS_BAT_NEW,MTL_PSS_1.1,UTR_SYNC,ADL_N_MASTER,ADL_N_5SGC1,ADL_N_2SDC2,TGL_H_MASTER,ADL-P_5SGC2,ADL-M_5SGC1,ADL-M_2SDC2,ADL-M_3SDC2,MTL_M_MASTER,MTL_P_MASTER,MTL_N_MASTER,RPL-Px_5SGC1,RPL-Px_3SDC1,RPL-P_5SGC2,RPL-P_3SDC2,ADL_N_REV0,ADL-N_REV1,,ADL_P_M_Common_List1,MTL-M_5SGC1,MTL-M_4SDC1,MTL-M_4SDC2,MTL-M_3SDC3,MTL-M_2SDC4,MTL-M_2SDC5,MTL-M_2SDC6,MTL-P_5SGC1,MTL-P_4SDC1,MTL-P_4SDC2,MTL-P_3SDC3,MTL-P_3SDC4,MTL-P_2SDC5,MTL-P_2SDC6,RPL-Px_4SP2</t>
  </si>
  <si>
    <t>Verify system shutdown/reboot via Hardware buttons on Modern standby enabled system</t>
  </si>
  <si>
    <t>CSS-IVE-105544</t>
  </si>
  <si>
    <t>EC-FV,EC-GPIO,UDL2.0_ATMS2.0,OBC-CNL-PTF-PMC-PM-Sx,OBC-ICL-PTF-PMC-PM-Sx,OBC-TGL-PTF-PMC-PM-Sx,OBC-LKF-PTF-PMC-PM-Sx,OBC-CFL-PTF-PMC-PM-Sx,ECVAL-DT-FV,IFWI_Payload_PMC,IFWI_Payload_EC,RKL-S X2_(CML-S+CMP-H)_S62,RKL-S X2_(CML-S+CMP-H)_S102,UTR_SYNC,RPL_S_BackwardComp,RPL_S_MASTER,RPL-P_5SGC1,RPL-P_5SGC2,RPL-P_2SDC3,ADL-S_ 5SGC_1DPC,ADL-S_4SDC1,ADL_N_MASTER,ADL_N_5SGC1,ADL_N_4SDC1,ADL_N_3SDC1,ADL_N_2SDC1,ADL_N_2SDC2,TGL_H_MASTER,RPL-S_ 5SGC1,ADL-P_5SGC1,ADL-P_5SGC2,ADL-M_5SGC1,ADL_N_REV0,ADL-N_REV1,ADL_SBGA_5GC,ADL_SBGA_3DC1,ADL_SBGA_3DC2,ADL_SBGA_3DC3,ADL_SBGA_3DC4,RPL-SBGA_5SC,RPL-SBGA_4SC,RPL-SBGA_3SC,RPL-SBGA_2SC1,RPL-SBGA_2SC2,ADL_P_M_Common_List2,MTL-M_5SGC1,MTL-M_4SDC1,MTL-M_4SDC2,MTL-M_3SDC3,MTL-M_2SDC4,MTL-M_2SDC5,LNL_M_PSS0.1,MTL-P_5SGC1,MTL-P_4SDC1,MTL-P_4SDC2,MTL-P_3SDC3,MTL-P_3SDC4,MTL-P_2SDC5,MTL-P_2SDC6,RPL-S_2SDC8,RPL-P_5SGC1,RPL-P_4SDC1,RPL-P_3SDC2,RPL-P_2SDC3,RPL-P_2SDC4,RPL-P_2SDC5,RPL-P_2SDC6</t>
  </si>
  <si>
    <t>Verify enable/disable USB controller in device manager</t>
  </si>
  <si>
    <t>CSS-IVE-105546</t>
  </si>
  <si>
    <t>ICL-ArchReview-PostSi,LKF_PO_Phase2,UDL2.0_ATMS2.0,LKF_PO_New_P3,OBC-CNL-PCH-XDCI-USBC-USB3_Storage,OBC-ICL-CPU-iTCSS-TCSS-USB3_Storage,OBC-TGL-CPU-iTCSS-TCSS-USB3_Storage,OBC-LKF-CPU-TCSS-USBC--USB3_Storage,UTR_SYNC,RPL_S_BackwardComp,ADL-S_ 5SGC_1DPC,ADL-S_4SDC1,ADL-S_4SDC2,ADL-S_4SDC4,ADL-P_5SGC1,ADL-P_5SGC2,ADL-M_5SGC1,ADL-M_2SDC2,ADL-M_3SDC1,ADL-M_3SDC2,ADL-M_2SDC1,MTL_N_MASTER,MTL_S_MASTER,MTL_M_MASTER,MTL_P_MASTER,RPL-Px_5SGC1,RPL-Px_3SDC1,RPL-P_5SGC1,RPL-P_5SGC2,RPL-P_4SDC1,RPL-P_3SDC2,RPL-P_2SDC3,RPL-S_ 5SGC1,RPL-S_4SDC1,RPL-S_3SDC1,RPL-S_4SDC2,RPL-S_2SDC1,RPL-S_2SDC2,RPL-S_2SDC3,ADL_N_REV0,ADL-N_REV1,ADL_SBGA_5GC,RPL-SBGA_5SC,ADL_P_M_Common_List1,MTL-M_5SGC1,MTL-M_4SDC1,MTL-M_4SDC2,MTL-M_3SDC3,MTL-M_2SDC4,MTL-M_2SDC5,MTL-M_2SDC6,MTL-P_5SGC1,MTL-P_4SDC1,MTL-P_4SDC2,MTL-P_3SDC3,MTL-P_3SDC4,MTL-P_2SDC5,MTL-P_2SDC6,RPL-SBGA_4SC,RPL-Px_4SP2</t>
  </si>
  <si>
    <t>Verify USB device functionality by disable/enable USB Overcurrent option in BIOS across Sx (S3,S4,S5) and warm reboot cycle</t>
  </si>
  <si>
    <t>CSS-IVE-105551</t>
  </si>
  <si>
    <t>ICL-ArchReview-PostSi,UDL2.0_ATMS2.0,LKF_PO_Phase3,LKF_PO_New_P3,CML_Delta_From_WHL,WCOS_BIOS_EFI_ONLY_TCS,MTL_PSS_1.1,UTR_SYNC,MTL_P_MASTER,MTL_M_MASTER,RPL_P_MASTER,MTL_N_MASTER,ADL_N_MASTER,RPL_S_MASTER,RPL_S_BackwardComp,ADL-S_ 5SGC_1DPC,ADL-S_4SDC1,ADL-S_4SDC2,ADL-S_4SDC4,ADL_N_5SGC1,ADL_N_4SDC1,ADL_N_3SDC1,ADL_N_2SDC1,ADL_N_2SDC3,TGL_H_MASTER,RPL-S_2SDC3,ADL-P_5SGC1,ADL-P_5SGC2,RPL_P_MASTER,RPL_S_MASTER,ADL_N_REV0,RPL-Px_3SDC1,RPL-P_5SGC1,RPL-P_5SGC2,RPL-P_4SDC1,RPL-P_3SDC2,RPL-P_2SDC3,RPL-S_ 5SGC1,RPL-S_4SDC1,RPL-S_4SDC2,RPL-S_4SDC2,RPL-S_2SDC1,RPL-S_2SDC2,RPL-S_2SDC3,ADL-N_REV1,ADL_SBGA_5GC,RPL-SBGA_5SC,ADL-M_5SGC1,ADL-M_2SDC2,ADL-M_3SDC1,ADL-M_2SDC1,MTL-M_5SGC1,MTL-M_4SDC1,MTL-M_4SDC2,MTL-M_3SDC3,MTL-M_2SDC4,MTL-M_2SDC5,MTL-M_2SDC6,MTL-P_5SGC1,MTL-P_4SDC1,MTL-P_4SDC2,MTL-P_3SDC3,MTL-P_3SDC4,MTL-P_2SDC5,MTL-P_2SDC6,RPL-SBGA_4SC,RPL-Px_4SP2</t>
  </si>
  <si>
    <t>Verify TCSS D3Cold support when System is in AC and DC</t>
  </si>
  <si>
    <t>CSS-IVE-105568</t>
  </si>
  <si>
    <t>EC-TYPEC,UDL2.0_ATMS2.0,EC-PD-NA,TGL_BIOS_PO_P3,UTR_SYNC,MTL_S_MASTER,ADL_N_MASTER,ADL_N_5SGC1,ADL_N_3SDC1,ADL_N_2SDC1,ADL_N_2SDC2,ADL_N_2SDC3,TGL_H_MASTER,ADL-M_5SGC1,ADL-M_3SDC2,ADL-M_2SDC1,ADL_N_REV0,ADL-N_REV1,ADL_SBGA_5GC,ADL_SBGA_3DC3,ADL_SBGA_3DC4,MTL-M_4SDC2,MTL-P_5SGC1,MTL-P_4SDC1,MTL-P_4SDC2,MTL-P_3SDC3,MTL-P_3SDC4,MTL-P_2SDC5,MTL-P_2SDC6</t>
  </si>
  <si>
    <t>Verify firmware Version Info (FVI) for Reference Code - CPU</t>
  </si>
  <si>
    <t>bios.cpu_pm,bios.platform</t>
  </si>
  <si>
    <t>CSS-IVE-105596</t>
  </si>
  <si>
    <t>RPL-P_5SGC1,RPL-P_4SDC1,RPL-P_3SDC2,,RPL-S_3SDC1,,RPL-S_2SDC7,ADL_SBGA_3DC1,ADL_SBGA_3DC2,ADL_SBGA_3DC3,UDL2.0_ATMS2.0,WCOS_BIOS_EFI_ONLY_TCS,RKL_CMLS_CPU_TCS,ADL-S_Delta2,UTR_SYNC,RPL_S_MASTER,RPL_S_BackwardComp,ADL-S_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RPL-S_4SDC2,RPL-S_2SDC1,RPL-S_2SDC2,RPL-S_2SDC3,ADL-P_5SGC1,ADL-P_5SGC2,ADL-M_5SGC1,RPL-Px_5SGC1,RPL-Px_3SDC1,RPL-S_2SDC4,ADL_N_REV0,ADL-N_REV1,ADL_SBGA_5GC,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</si>
  <si>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BIOS shall hide the Intel MEI #4(HECI 4) prior to OS boot.</t>
  </si>
  <si>
    <t>CSS-IVE-105697</t>
  </si>
  <si>
    <t>TGL_PSS0.8C,UDL2.0_ATMS2.0,OBC-LKF-PCH-CSME-security,OBC-TGL-PCH-CSME-security,WCOS_BIOS_EFI_ONLY_TCS,ADL_S_Dryrun_Done,RKL-S X2_(CML-S+CMP-H)_S62,RKL-S X2_(CML-S+CMP-H)_S102,UTR_SYNC,RPL_S_MASTER,RPL-S_ 5SGC1,RPL-S_2SDC3,RPL_S_MASTER,RPL_S_BACKWARDCOMP,ADL-S_ 5SGC_1DPC,ADL-S_4SDC1,ADL_N_MASTER,ADL_N_PSS_0.8,ADL_N_5SGC1,ADL_N_4SDC1,ADL_N_3SDC1,ADL_N_2SDC1,ADL_N_2SDC2,ADL_N_2SDC3,TGL_H_MASTER,ADL-P_5SGC1,ADL-P_5SGC2,ADL-M_5SGC1,RPL-Px_5SGC1,RPL-Px_4SDC1,RPL-P_5SGC1,RPL-P_5SGC2,RPL-P_4SDC1,RPL-P_3SDC2,RPL-P_2SDC3,ADL_N_REV0,ADL-N_REV1,ADL_SBGA_5GC, ADL_SBGA_3DC4,RPL-SBGA_5SC,RPL-S_2SDC7,ADL-S_Post-Si_In_Production,MTL-M_5SGC1,MTL-M_4SDC1,MTL-M_4SDC2,MTL-M_3SDC3,MTL-M_2SDC4,MTL-M_2SDC5,MTL-M_2SDC6,RPL-S_ 5SGC1,RPL-S_4SDC1,RPL-S_4SDC2,RPL-S_3SDC1,RPL-S_2SDC1,RPL-S_2SDC2,RPL-S_2SDC3,RPL-S_2SDC7,MTL-P_5SGC1,MTL-P_3SDC4,MTL-P_2SDC6,RPL-S_Post-Si_In_Production,RPL-S_2SDC8</t>
  </si>
  <si>
    <t>Verify System wakes from C-MoS using USB-Mouse connected to USB Type-C port</t>
  </si>
  <si>
    <t>CSS-IVE-105831</t>
  </si>
  <si>
    <t>EC-FV,EC-TYPEC,EC-SX,UDL2.0_ATMS2.0,EC-PD-NA,OBC-CNL-PTF-PMC-PM-s0ix,OBC-CFL-PTF-PMC-PM-S0ix,OBC-ICL-PTF-PMC-PM-S0ix,OBC-TGL-PTF-PMC-PM-S0ix,OBC-LKF-PTF-PMC-PM-S0ix,CML-H_ADP-S_PO_Phase3,MTL_PSS_,RPL_S_BackwardComp1.0,UTR_SYNC,MTL_S_MASTER,MTL_P_MASTER,MTL_M_MASTER,,MTL_N_MASTER,RPL_P_MASTER,RPL_S_MASTER,ADL-S_ 5SGC_1DPC,ADL-S_4SDC1,ADL-S_4SDC2,ADL-S_4SDC4,ADL_N_MASTER,ADL_N_5SGC1,ADL_N_4SDC1,ADL_N_3SDC1,ADL_N_2SDC1,ADL_N_2SDC2,TGL_H_MASTER,RPL-S_ 5SGC1,RPL-S_4SDC1,RPL-S_2SDC2,ADL-P_5SGC1,ADL-P_5SGC2,ADL-M_5SGC1,ADL-M_2SDC2,ADL-M_3SDC1,ADL-M_3SDC2,ADL-M_2SDC1,RPL-Px_5SGC1,RPL-Px_3SDC1,RPL-P_5SGC1,RPL-P_5SGC2,RPL-P_4SDC1,RPL-P_3SDC2,RPL-P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</si>
  <si>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BIOS should provide the options to enable/disable for PEP CSME PCI device and should pass all PEP Constraints</t>
  </si>
  <si>
    <t>CSS-IVE-105859</t>
  </si>
  <si>
    <t>ICL-ArchReview-PostSi,UDL2.0_ATMS2.0,WCOS_BIOS_EFI_ONLY_TCS,IFWI_Payload_BIOS,RKL-S X2_(CML-S+CMP-H)_S102,RKL-S X2_(CML-S+CMP-H)_S62,UTR_SYNC,RPL_S_MASTER,RPL_S_BackwardComp,ADL-S_ 5SGC_1DPC,ADL-S_4SDC1,ADL_N_MASTER,ADL_N_REV0,ADL_N_5SGC1,ADL_N_4SDC1,ADL_N_3SDC1,ADL_N_2SDC1,ADL_N_2SDC2,ADL_N_2SDC3,TGL_H_MASTER,RPL-S_ 5SGC1,RPL-S_4SDC1,RPL-S_4SDC2,RPL-S_2SDC1,RPL-S_2SDC2,RPL-S_2SDC3,MTL_S_MASTER,MTL_P_MASTER,MTL_M_MASTER,MTL_M_MASTER,ADL-P_5SGC1,ADL-P_5SGC2,ADL-M_5SGC1,RPL-Px_5SGC1,ADL-N_REV1,ADL_SBGA_5GC,RPL-P_5SGC1,RPL-P_4SDC1,RPL-P_3SDC2,RPL-S-3SDC2, RPL-S_2SDC7,RPL_Negative_Coverage
,MTL-M_5SGC1,MTL-M_4SDC1,MTL-M_4SDC2,MTL-M_3SDC3,MTL-M_2SDC4,MTL-M_2SDC5,MTL-M_2SDC6,MTL-P_5SGC1,MTL-P_4SDC1,MTL-P_4SDC2,MTL-P_3SDC3,MTL-P_3SDC4,MTL-P_2SDC5,MTL-P_2SDC6</t>
  </si>
  <si>
    <t>Verify SUT wakes from S3 using Bluetooth (BT Devices)</t>
  </si>
  <si>
    <t>CSS-IVE-105757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</si>
  <si>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RPL-S_4SDC2,RPL-S_2SDC1,RPL-S_2SDC2,RPL-S_2SDC3,ADL-P_5SGC2,ADL_N_REV0RPL-Px_5SGC1,,ADL-N_REV1,ADL_SBGA_5GC,RPL-SBGA_3SC1,RPL-SBGA_5SC,ADL-M_3SDC2,ADL-M_2SDC2,ADL-M_5SGC1,ADL-M_3SDC2,ADL-M_2SDC2,,RPL-S_3SDC1,,RPL-S_3SDC3,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</si>
  <si>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RTD3 support for NVME SSD</t>
  </si>
  <si>
    <t>CSS-IVE-108360</t>
  </si>
  <si>
    <t>UDL2.0_ATMS2.0,OBC-LKF-PTF-PMC-Storage-DState_RTD3,UTR_SYNC,ADL_N_MASTER,RPL_S_BackwardComp,RPL_S_MASTER,RPL-P_5SGC1,RPL-P_5SGC2,RPL-P_2SDC3,ADL-S_ 5SGC_1DPC,ADL-S_4SDC1,ADL_N_4SDC1,ADL_N_2SDC1,TGL_H_MASTER,RPL-S_4SDC1,MTL_VS_0.8_TEST_SUITE_Additional,ADL_N_REV0,MTL_S_PSS_0.8,ADL-M_5SGC1,ADL-M_3SDC1,ADL-M_2SDC1,ADL-N_REV1,ADL_SBGA_5GC,ADL_SBGA_3DC1,ADL_SBGA_3DC2,ADL_SBGA_3DC3,ADL_SBGA_3DC4,RPL-SBGA_5SC,EC-NA,RPL-PX_5SGC1
,MTL-M_5SGC1,MTL-M_4SDC1,MTL-M_4SDC2,MTL-M_3SDC3,MTL-M_2SDC4,MTL-M_2SDC5,MTL-M_2SDC6,MTL-P_5SGC1,MTL-P_4SDC1,MTL-P_4SDC2,MTL-P_3SDC3,MTL-P_3SDC4,MTL-P_2SDC6,RPL-Px_4SP2</t>
  </si>
  <si>
    <t>Verify Crash dump error state register status when SUT is in crash state</t>
  </si>
  <si>
    <t>CSS-IVE-113685</t>
  </si>
  <si>
    <t>EC-FV,ICL-ArchReview-PostSi,UDL2.0_ATMS2.0,EC-PD-NA,OBC-ICL-CPU-NPK-Debug-Crash,OBC-TGL-CPU-NPK-Debug-Crash,OBC-LKF-CPU-NPK-Debug-Crash,UTR_SYNC,RPL-Px_4SP2,RPL-Px_2SDC1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MTL_TEMP,ADL-P_5SGC1,ADL-P_5SGC2,ADL-M_5SGC1,ADL-M_3SDC2,ADL-M_2SDC1,ADL-M_2SDC2,RPL_S_PO_P2,ADL_N_REV0,ADL-N_REV1,ADL_SBGA_5GC,ADL_SBGA_3DC1,ADL_SBGA_3DC2,ADL_SBGA_3DC3,ADL_SBGA_3DC4,ADL_SBGA_3DC,LNL_M_PSS1.0,RPL_Px_PO_P2,RPL_SBGA_PO_P2</t>
  </si>
  <si>
    <t>Verify finger print sensor(FPS) Functionality Pre and Post Sx Cycle</t>
  </si>
  <si>
    <t>CSS-IVE-113693</t>
  </si>
  <si>
    <t>ICL-ArchReview-PostSi,UDL2.0_ATMS2.0,CML_Delta_From_WHL,RKL-S X2_(CML-S+CMP-H)_S102,RKL-S X2_(CML-S+CMP-H)_S62,UTR_SYNC,ADL_N_MASTER,RPL_P_MASTER,RPL_S_MASTER,MTL_N_MASTER,ADL_N_5SGC1,ADL_N_4SDC1,ADL_N_3SDC1,ADL_N_2SDC1,RPL-S_3SDC2,ADL-P_5SGC1,ADL-M_5SGC1,ADL-P_3SDC4,ADL_N_REV0,RPL-P_5SGC1,ADL-N_REV1,ADL_SBGA_5GC,PPMM_Pending_TGL_H,MTL_S_MASTER,MTL_P_MASTER,MTL_M_MASTER,MTL_Test_Suite,MTL_PSS_0.8,IFWI_TEST_SUITE,IFWI_COMMON_UNIFIED,RPL-Px_5SGC1,MTL_IFWI_BAT,ERB,MTL_PSS_CMS,ARL_PX_MASTER, ADL_SBGA_3DC4,MTL-M_5SGC1,MTL-M_4SDC1,MTL-M_4SDC2,MTL-M_3SDC3,MTL-M_2SDC4,LNL_M_PSS0.8,MTL_IFWI_CBV_PMC,MTL_IFWI_CBV_BIOS,MTL-P_5SGC1,MTL-P_4SDC1,MTL-P_4SDC2,MTL-P_3SDC3,MTL-P_3SDC4,RPL-SBGA_5SC, RPL-SBGA_4SC</t>
  </si>
  <si>
    <t>Verify functionality of finger print sensor after warm reboot cycles</t>
  </si>
  <si>
    <t>CSS-IVE-113695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</si>
  <si>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M_MASTER,MTL_P_MASTER,RPL_S_MASTER,MTL_S_MASTER,MTL_Test_Suite,IFWI_TEST_SUITE,IFWI_COMMON_UNIFIED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</si>
  <si>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Verify functionality of finger print sensor after CMS</t>
  </si>
  <si>
    <t>CSS-IVE-113712</t>
  </si>
  <si>
    <t>ICL-ArchReview-PostSi,UDL2.0_ATMS2.0,OBC-CNL-PCH-SPI-Sensors-FPS,OBC-CFL-PCH-SPI-Sensors-FPS,OBC-LKF-PCH-SPI-Sensors-FPS,OBC-ICL-PCH-SPI-Sensors-FPS,OBC-TGL-PCH-SPI-Sensors-FPS,CML_Delta_From_WHL,RKL-S X2_(CML-S+CMP-H)_S102,RKL-S X2_(CML-S+CMP-H)_S62,UTR_SYNC,ADL_N_MASTER,ADL_N_5SGC1,ADL_N_4SDC1,ADL_N_3SDC1,ADL_N_2SDC1,MTL_Test_Suite,IFWI_TEST_SUITE,IFWI_COMMON_UNIFIED,MTL_P_MASTER,MTL_M_MASTER,RPL_S_MASTER,RPL-S_3SDC2,ADL-P_5SGC1,ADL-M_5SGC1,ADL-P_3SDC4,RPL-Px_5SGC1,RPL-P_5SGC1,ADL_N_REV0,ADL-N_REV1,ADL_SBGA_5GC, ADL_SBGA_3DC4,MTL-M_5SGC1,MTL-M_4SDC1,MTL-M_4SDC2,MTL-M_3SDC3,MTL-M_2SDC4,MTL_IFWI_CBV_PMC,MTL IFWI_Payload_Platform-Val,MTL-P_5SGC1,MTL-P_4SDC1,MTL-P_4SDC2,MTL-P_3SDC3,MTL-P_3SDC4,RPL-SBGA_5SC, RPL-SBGA_4SC</t>
  </si>
  <si>
    <t>Verify BIOS construct BERT ACPI table through SST tool</t>
  </si>
  <si>
    <t>CSS-IVE-113717</t>
  </si>
  <si>
    <t>EC-BAT,EC-FV,TGL_NEW,UDL2.0_ATMS2.0,OBC-TGL-CPU-NPK-Debug-Crash,RKL_CMLS_CPU_TCS,MTL_PSS_1.0,LNL_M_PSS1.0,RKL-S X2_(CML-S+CMP-H)_S102,RKL-S X2_(CML-S+CMP-H)_S62,MTL_PSS_0.8,LNL_M_PSS0.8,UTR_SYNC,RPL-Px_4SP2,RPL-Px_2SDC1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MTL_TEMP,ADL-P_5SGC1,ADL-P_5SGC2,ADL-M_5SGC1,ADL-M_3SDC2,ADL-M_2SDC1,ADL-M_2SDC2,ADL-N_REV1,ADL_SBGA_5GC,ADL_SBGA_3DC1,ADL_SBGA_3DC2,ADL_SBGA_3DC3,ADL_SBGA_3DC4,ADL_SBGA_3DC</t>
  </si>
  <si>
    <t>Verify SUT support Debug Trace log capture - System Telemetry for low power debug</t>
  </si>
  <si>
    <t>CSS-IVE-113713</t>
  </si>
  <si>
    <t>TGL_NEW,UDL2.0_ATMS2.0,OBC-TGL-CPU-NPK-Debug-BSSB,EC-FV,ECVAL-DT-FV,EC_DT_NA,UTR_SYNC,RPL-Px_4SP2,RPL-Px_2SDC1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5SGC_1DPC,ADL-S_4SDC1,ADL-S_4SDC2,ADL-S_4SDC4,TGL_H_MASTER,TGL_H_5SGC1,TGL_H_4SDC1,TGL_H_4SDC2,TGL_H_4SDC,ADL-P_5SGC1,ADL-P_5SGC2,ADL-M_5SGC1,ADL-M_3SDC2,ADL-M_2SDC1,ADL-M_2SDC2,ADL_SBGA_5GC,ADL_SBGA_3DC1,ADL_SBGA_3DC2,ADL_SBGA_3DC3,ADL_SBGA_3DC4,ADL_SBGA_3DC</t>
  </si>
  <si>
    <t>Verify USB2 DbC Functionality over Type-C Port in low power state</t>
  </si>
  <si>
    <t>CSS-IVE-113643</t>
  </si>
  <si>
    <t>TGL_NEW,UDL2.0_ATMS2.0,OBC-TGL-CPU-NPK-Debug-DbC,EC_DT_NA,MTL_PSS_1.0,,UTR_SYNC,RPL-Px_4SP2,RPL-Px_2SDC1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RPL_S_PO_P2,ADL_N_REV0,ADL-N_REV1,ADL_SBGA_5GC,ADL_SBGA_3DC1,ADL_SBGA_3DC2,ADL_SBGA_3DC3,ADL_SBGA_3DC4,ADL_SBGA_3DC,MTL_PSS_1.0_BLOCK,RPL_Px_PO_P2,RPL_SBGA_PO_P2</t>
  </si>
  <si>
    <t>Verify USB3 DbC Functionality during and after BIOS boot using Type C</t>
  </si>
  <si>
    <t>CSS-IVE-113645</t>
  </si>
  <si>
    <t>TGL_NEW,UDL2.0_ATMS2.0,OBC-TGL-CPU-NPK-Debug-DbC,TGL_BIOS_PO_P3,ADL-S_TGP-H_PO_Phase3,EC_DT_NA,UTR_SYNC,RPL-Px_4SP2,RPL-Px_2SDC1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ADL-P_5SGC1,ADL-P_5SGC2,MTL_M_MASTER,MTL_S_MASTER,MTL_P_MASTER,ADL-M_5SGC1,ADL-M_3SDC2,ADL-M_2SDC1,ADL-M_2SDC2,LNL_S_MASTER,LNL_P_MASTER,LNL_M_MASTER,ADL_N_REV0,ADL-N_REV1,ADL_SBGA_5GC,ADL_SBGA_3DC1,ADL_SBGA_3DC2,ADL_SBGA_3DC3,ADL_SBGA_3DC4,ADL_SBGA_3DC</t>
  </si>
  <si>
    <t>Verify if SUT boots to UEFI when no other boot options available</t>
  </si>
  <si>
    <t>CSS-IVE-113839</t>
  </si>
  <si>
    <t>TGL_NEW,UDL2.0_ATMS2.0,OBC-TGL-PTF-UEFI-System-Bootflow_EDK,TGL_BIOS_PO_P3,IFWI_REQ_16011109206,RKL-S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ADL_N_MASTER,ADL_N_PSS_0.5,ADL_N_5SGC1,ADL_N_4SDC1,ADL_N_3SDC1,ADL_N_2SDC1,ADL_N_2SDC2,ADL_N_2SDC3,TGL_H_MASTER,ADL-P_5SGC1,ADL-P_5SGC2,ADL-M_5SGC1,ADL-M_3SDC2,ADL-M_2SDC1,ADL-M_2SDC2,MTL_SIMICS_IN_EXECUTION_TEST,ADL_N_REV0,ADL-N_REV1,MTL_HSLE_Sanity_SOC,ADL_SBGA_5GC,ADL_SBGA_3DC1,ADL_SBGA_3DC2,ADL_SBGA_3DC3,ADL_SBGA_3DC4,MTL_S_BIOS_Emulation,MTL-M/P_Pre-Si_In_Production,LNL_M_PSS0.5</t>
  </si>
  <si>
    <t>Verify Bios have option to Enable/Disable DAM</t>
  </si>
  <si>
    <t>CSS-IVE-113725</t>
  </si>
  <si>
    <t>UDL2.0_ATMS2.0,OBC-ICL-PCH-CSME-Software,OBC-TGL-PCH-CSME-Software,IFWI_Payload_Platform,RKL-S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S_MASTER,MTL_P_MASTER,TGL_H_MASTER,TGL_H_5SGC1,TGL_H_4SDC1,TGL_H_4SDC2,TGL_H_4SDCMTL_TRP_1,ADL-P_5SGC1,ADL-P_5SGC2,ADL-M_5SGC1,ADL-M_3SDC2,ADL-M_2SDC1,ADL-M_2SDC2,ADL_N_REV0,ADL-N_REV1,ADL_SBGA_5GC,ADL_SBGA_3DC1,ADL_SBGA_3DC2,ADL_SBGA_3DC3,ADL_SBGA_3DC4,ADL_SBGA_3DC</t>
  </si>
  <si>
    <t>Verify WWAN enter D3 and achieve L1.2 ASPM substates</t>
  </si>
  <si>
    <t>CSS-IVE-114270</t>
  </si>
  <si>
    <t>TGL_NEW,UDL2.0_ATMS2.0,OBC-TGL-PTF-PCIE-Connectivity-WWAN,CML_Delta_From_WHL,UTR_SYNC,ADL_N_MASTER,MTL_M_MASTER,MTL_P_MASTER,ADL_N_2SDC2,ADL-P_5SGC1,ADL-M_5SGC1,ADL-M_4SDC1,ADL_N_REV0,ADL-N_REV1,RPL-SBGA_3SC1,RPL-Px_4SDC1,ADL-M_2SDC1, RPL-P_5SGC1, RPL-P_4SDC1, ADL_SBGA_3DC1, RPL-P_2SDC4, RPL-P_PNP_GC, MTL-M_4SDC1, MTL-M_4SDC2, RPL-SBGA_5SC, MTL-P_4SDC1, MTL-P_4SDC2, MTL-P_3SDC3,RPL-Px_2SDC1</t>
  </si>
  <si>
    <t>Verify SUT wakes from S4 using Bluetooth (BT Devices)</t>
  </si>
  <si>
    <t>CSS-IVE-114273</t>
  </si>
  <si>
    <t>ICL-ArchReview-PostSi,ICL_RFR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RKL-S X2_(CML-S+CMP-H)_S62,RKL-S X2_(CML-S+CMP-H)_S102,MTL_PSS_1.1,UTR_SYNC,RPL_S_MASTER,RPL_S_BackwardComp,ADL-S_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</si>
  <si>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that FACP table has proper revision ID"s as per the ACPI 6.0 spec.</t>
  </si>
  <si>
    <t>CSS-IVE-114619</t>
  </si>
  <si>
    <t>ICL-ArchReview-PostSi,ICL_RFR,TGL_PSS0.8C,UDL2.0_ATMS2.0,ADL_S_Dryrun_Done,RKL-S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</si>
  <si>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Verify platform UEFI Class-III support</t>
  </si>
  <si>
    <t>CSS-IVE-114728</t>
  </si>
  <si>
    <t>TGL_RFR,TGL_PSS0.8C,TGL_NEW,UDL2.0_ATMS2.0,OBC-TGL-PTF-UEFI-System-Bootflow_EDK,MTL_TRY_RUN,MTL_PSS_0.5,UTR_SYNC,RPL_S_MASTER,RPL_S_BackwardComp,ADL-S_ 5SGC_1DPC,ADL-S_4SDC1,TGL_H_MASTER,RPL-S_ 5SGC1,ADL-P_5SGC1,ADL-P_5SGC2,ADL-M_5SGC1,MTL_SIMICS_IN_EXECUTION_TEST,RPL-Px_5SGC1,,ADL_SBGA_5GC,RPL-P_5SGC1,,RPL-P_4SDC1,RPL-P_3SDC2,,RPL-S-3SDC2, RPL-S_2SDC7, ADL_SBGA_3DC1, ADL_SBGA_3DC2, ADL_SBGA_3DC3,ADL-S_Post-Si_In_Production,MTL-M/P_Pre-Si_In_Production, RPL-SBGA_5SC, RPL-SBGA_4SC, RPL-SBGA_3SC, RPL-SBGA_2SC1, RPL-SBGA_2SC2, MTL-P_5SGC1, MTL-P_4SDC1, MTL-P_4SDC2, MTL-P_3SDC3, MTL-P_3SDC4, MTL-P_2SDC5, MTL-P_2SDC6,RPL-Px_4SP2,RPL-Px_2SDC1</t>
  </si>
  <si>
    <t>BIOS should update the changes for SMBIOS type 3 [System Enclosure or Chassis]</t>
  </si>
  <si>
    <t>CSS-IVE-114944</t>
  </si>
  <si>
    <t>TGL_NEW,UDL2.0_ATMS2.0,OBC-TGL-PTF-Software-Software-SMBIOS,MTL_TRY_RUN,MTL_PSS_0.5,UTR_SYNC,RPL_S_MASTER,RPL_S_BackwardComp,ADL-S_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</si>
  <si>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Validate SUT wake from S0i3 Using USB-LAN</t>
  </si>
  <si>
    <t>CSS-IVE-114799</t>
  </si>
  <si>
    <t>ICL-ArchReview-PostSi,ICL_RFR,UDL2.0_ATMS2.0,LKF_PO_Phase3,LKF_PO_New_P3,OBC-CNL-PTF-USB-Connectivity-LAN,OBC-CFL-PTF-USB-Connectivity-LAN,OBC-LKF-PTF-USB-Connectivity-LAN,OBC-ICL-PTF-USB-Connectivity-LAN,OBC-TGL-PTF-USB-Connectivity-LAN,CML-H_ADP-S_PO_Phase3,ADL-S_ADP-S_DDR4_2DPC_PO_Phase3,MTL_PSS_1.0,ADL-P_ADP-LP_DDR4_PO Suite_Phase3,PO_Phase_3,ADL-P_ADP-LP_LP5_PO Suite_Phase3,ADL-P_ADP-LP_DDR5_PO Suite_Phase3,ADL-P_ADP-LP_LP4x_PO Suite_Phase3,UTR_SYNC,ADL_M_PO_NA,RPL_S_MASTER,RPL_S_BackwardComp,ADL-S_ 5SGC_1DPC,ADL-S_4SDC1,ADL-S_4SDC2,ADL-S_4SDC4,ADL_N_MASTER,ADL_N_5SGC1,ADL_N_4SDC1,ADL_N_3SDC1,ADL_N_2SDC1,ADL_N_2SDC2,ADL_N_2SDC3,TGL_H_MASTER,TGL_H_5SGC1,TGL_H_4SDC1,TGL_H_4SDC2,TGL_H_4SDC3,RPL-S_ 5SGC1,RPL-S_4SDC2,RPL-S_2SDC1,RPL-S_2SDC2,RPL-S_2SDC3,ADL-P_5SGC1,ADL-P_5SGC2,RPL_S_PO_P3,ADL-M_5SGC1,ADL_N_REV0,ADL-N_REV1,ADL_SBGA_5GC,ADL-M_3SDC2,MTL_PSS_CMS,ADL_P_M_Common_List1,ADL_P_M_Common_List1, RPL-Px_5SGC1,RPL_Px_PO_P3, MTL-M_3SDC3,RPL_SBGA_PO_P3, MTL-P_2SDC5, MTL-P_5SGC1, RPL-S_2SDC8, RPL-SBGA_4SC, RPL-SBGA_5SC,RPL-Px_4SP2,RPL-Px_2SDC1</t>
  </si>
  <si>
    <t>Verify BIOS shall display setup option to enable or disabled PPIN.</t>
  </si>
  <si>
    <t>CSS-IVE-114947</t>
  </si>
  <si>
    <t>UDL2.0_ATMS2.0,OBC-TGL-CPU-PPIN-System,OBC-ICL-CPU-PPIN-System,ADL_S_Dryrun_Done,RKL_CMLS_CPU_TCS,UTR_SYNC,RPL-Px_4SP2,RPL-Px_2SDC1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TGL_H_MASTER,ADL-P_5SGC1,ADL-P_5SGC2,ADL-M_5SGC1,ADL-M_3SDC2,ADL-M_2SDC1,ADL-M_2SDC2,ADL_N_REV0,ADL_SBGA_5GC,ADL_SBGA_3DC1,ADL_SBGA_3DC2,ADL_SBGA_3DC3,ADL_SBGA_3DC4,ADL_SBGA_3DC,ADL-S_Post-Si_In_Production,RPL-S_Post-Si_In_Production</t>
  </si>
  <si>
    <t>Verify PPIN Feature when SUT is in Manufacturing mode</t>
  </si>
  <si>
    <t>CSS-IVE-114971</t>
  </si>
  <si>
    <t>UDL2.0_ATMS2.0,OBC-TGL-CPU-PPIN-System,OBC-ICL-CPU-PPIN-System,ADL-S_TGP-H_PO_Phase2,RKL_CMLS_CPU_TCS,RKL-S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5SGC_1DPC,ADL-S_4SDC1,ADL-S_4SDC2,ADL-S_4SDC4,TGL_H_MASTER,ADL-P_5SGC1,ADL-P_5SGC2,ADL-M_5SGC1,ADL-M_3SDC2,ADL-M_2SDC1,ADL-M_2SDC2,ADL_N_REV0,ADL_SBGA_5GC,ADL_SBGA_3DC1,ADL_SBGA_3DC2,ADL_SBGA_3DC3,ADL_SBGA_3DC4,ADL_SBGA_3DC</t>
  </si>
  <si>
    <t>CSS-IVE-115059</t>
  </si>
  <si>
    <t>ICL-ArchReview-PostSi,ICL_RFR,UDL2.0_ATMS2.0,OBC-CNL-PCH-CNVi-Connectivity-WiFi,OBC-CFL-PCH-CNVi-Connectivity-WiFi,OBC-ICL-PCH-CNVi-Connectivity-WiFi,OBC-TGL-PCH-CNVi-Connectivity-WiFi,RKL-S X2_(CML-S+CMP-H)_S62,RKL-S X2_(CML-S+CMP-H)_S102,MTL_PSS_1.1,UTR_SYNC,RPL_S_MASTER,RPL_S_BackwardComp,ADL-S_ 5SGC_1DPC,4SDC3,ADL-S_4SDC4,ADL-S_3SDC5,ADL_N_MASTER,ADL_N_5SGC1,ADL_N_4SDC1,ADL_N_2SDC1,ADL_N_2SDC3,TGL_H_MASTER,TGL_H_5SGC1,TGL_H_4SDC1,RPL-S_ 5SGC1,RPL-S_4SDC1,RPL-S_4SDC2,RPL-S_2SDC1,RPL-S_2SDC2,RPL-S_2SDC3,ADL-P_5SGC1,ADL-P_5SGC2,ADL_N_REV0RPL-Px_5SGC1,,ADL-N_REV1,ADL_SBGA_5GC,RPL-SBGA_5SC,ADL-M_5SGC1,ADL-M_3SDC2,ADL-M_2SDC2,ADL-M_5SGC1,ADL-M_3SDC2,ADL-M_2SDC2,,RPL-S_3SDC1,, RPL-S_2SDC7,RPL_S_QRCBAT, ADL_SBGA_3DC3, ADL_SBGA_3DC4,RPL_Px_QRC, MTL-M_5SGC1, MTL-M_4SDC1, MTL-M_4SDC2, MTL-M_2SDC4, MTL-M_2SDC5, MTL-M_2SDC6, RPL-SBGA_5SC,RPL-SBGA_3SC, RPL-SBGA_2SC1, RPL-SBGA_2SC2, MTL-P_5SGC1, MTL-P_4SDC1, MTL-P_4SDC2, MTL-P_3SDC3, MTL-P_2SDC5, MTL-P_2SDC6, RPL-S_2SDC8,RPL-sbga_QRC_BAT,RPL-Px_4SP2,RPL-Px_2SDC1,RPL-Px_2SDC1</t>
  </si>
  <si>
    <t>Verify Sx and reboot cycles with ISH disabled</t>
  </si>
  <si>
    <t>bios.pch,bios.platform,fw.ifwi.ish</t>
  </si>
  <si>
    <t>CSS-IVE-114796</t>
  </si>
  <si>
    <t>EC-REVIEW,EC-TYPEC,EC-SX,EC-FV2,UDL2.0_ATMS2.0,EC-PD-NA,OBC-CNL-PCH-PXHCI-USB-USB3_Storage,OBC-CFL-PCH-PXHCI-USB-USB3_Storage,OBC-ICL-PCH-XHCI-USB-USB3_Storage,OBC-TGL-PCH-XHCI-USB-USB3_Storage,MTL_PSS_1.1,UTR_SYNC,RPL_S_MASTER, RPL_S_BackwardComp,ADL-S_ 5SGC_1DPC,ADL-S_4SDC2,ADL_N_MASTER,ADL_N_5SGC1,ADL_N_4SDC1,ADL_N_3SDC1,ADL_N_2SDC1,ADL_N_2SDC3,MTL_Test_Suite,IFWI_TEST_SUITE,IFWI_COMMON_UNIFIED,MTL_S_MASTER,MTL_P_MASTER,MTL_M_MASTER,TGL_H_MASTER,TGL_H_5SGC1,TGL_H_4SDC1,RPL-S_3SDC1,ADL-P_5SGC1,ADL-P_5SGC2,ADL-M_5SGC1,ADL-M_4SDC1,ADL-M_2SDC1,ADL_N_REV0,RPL-Px_5SGC1, RPL-Px_4SDC1,ADL-N_REV1,ADL_SBGA_5GC,RPL-SBGA_5SC,RPL-SBGA_3SC1,ARL_S_MASTER,ARL_PX_MASTER,RPL-P_5SGC1,RPL-P_5SGC2,RPL-P_2SDC3,RPL-P_3SDC2,ADL-M_2SDC2, ADL_SBGA_3DC4,LNL_M_PSS1.1,MTL_IFWI_CBV_PMC,MTL_IFWI_CBV_ISH,MTL_IFWI_CBV_BIOS,MTL-P_5SGC1,MTL-P_4SDC1,MTL-P_2SDC5</t>
  </si>
  <si>
    <t>verify TBT D3 flow when APSM is in L1.2 state</t>
  </si>
  <si>
    <t>CSS-IVE-114361</t>
  </si>
  <si>
    <t>EC-FV,TGL_NEW,UDL2.0_ATMS2.0,EC-PD-NA,OBC-ICL-CPU-iTCSS-TCSS-BIOS,OBC-TGL-CPU-iTCSS-TCSS-BIOS,Bios_DMA,CML_TBT_Security_BIOS,IFWI_Payload_TBT,IFWI_Payload_Dekel,IFWI_Payload_EC,MTL_NA,UTR_SYNC,RPL_S_MASTER,RPL_S_BackwardComp,ADL-S_ 5SGC_1DPC,TGL_H_MASTER,RPL-S_ 5SGC1,RPL-S_4SDC1,ADL-P_5SGC1,ADL-P_5SGC2,ADL-M_5SGC1,ADL-M_2SDC2,ADL-M_3SDC1,ADL-M_2SDC1,RPL-Px_5SGC1,RPL-Px_3SDC1,RPL-P_5SGC1,RPL-P_5SGC2,RPL-P_4SDC1,RPL-P_3SDC2,RPL-P_2SDC3,ADL_SBGA_5GC,RPL-SBGA_5SC,ADL_P_M_Common_List2,RPL-SBGA_4SC,RPL-Px_4SP2</t>
  </si>
  <si>
    <t>verify TBT D3 flow when APSM is in L1.1,L1.2 state</t>
  </si>
  <si>
    <t>CSS-IVE-114362</t>
  </si>
  <si>
    <t>EC-FV,TGL_NEW,UDL2.0_ATMS2.0,EC-PD-NA,OBC-ICL-CPU-iTCSS-TCSS-BIOS,OBC-TGL-CPU-iTCSS-TCSS-BIOS,Bios_DMA,CML_TBT_Security_BIOS,ADL-S_TGP-H_PO_Phase3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</si>
  <si>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verify TBT D3 flow when APSM is in L1.1 state</t>
  </si>
  <si>
    <t>CSS-IVE-114363</t>
  </si>
  <si>
    <t>EC-FV,UDL2.0_ATMS2.0,EC-PD-NA,OBC-ICL-CPU-iTCSS-TCSS-BIOS,OBC-TGL-CPU-iTCSS-TCSS-BIOS,Bios_DMA,CML_TBT_Security_BIOS,IFWI_Payload_TBT,IFWI_Payload_Dekel,IFWI_Payload_EC,MTL_NA,UTR_SYNC,TGL_H_MASTER,ADL-P_5SGC1,ADL-P_5SGC2,ADL-M_5SGC1,ADL-M_2SDC2,ADL-M_3SDC1,ADL-M_2SDC1,RPL-Px_5SGC1,RPL-Px_3SDC1,RPL-P_5SGC1,RPL-P_5SGC2,RPL-P_4SDC1,RPL-P_3SDC2,RPL-P_2SDC3,ADL_SBGA_5GC,RPL-SBGA_5SC,ADL_P_M_Common_List2,RPL-SBGA_4SC,RPL-Px_4SP2</t>
  </si>
  <si>
    <t>Verify USB3 DbC enumeration over Type-C by Enable/Disable USB Overcurrent option in BIOS</t>
  </si>
  <si>
    <t>CSS-IVE-115194</t>
  </si>
  <si>
    <t>ICL-ArchReview-PostSi,ICL_RFR,UDL2.0_ATMS2.0,ECLITE-FV,OBC-LKF-CPU-NPK-Debug-DbC,OBC-ICL-CPU-NPK-Debug-DbC,OBC-TGL-CPU-NPK-Debug-DbC,UTR_SYNC,RPL-Px_4SP2,RPL-Px_2SDC1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</t>
  </si>
  <si>
    <t>Verify BIOS ACPI debug messages capture during TBT device hot-plug/un-plug events</t>
  </si>
  <si>
    <t>CSS-IVE-105588</t>
  </si>
  <si>
    <t>ICL-ArchReview-PostSi,UDL2.0_ATMS2.0,EC-PD-NA,OBC-CNL-CPU-NPK-Debug-BSSB,OBC-CFL-CPU-NPK-Debug-BSSB,OBC-ICL-CPU-NPK-Debug-BSSB,OBC-LKF-CPU-NPK-Debug-BSSB,OBC-TGL-CPU-NPK-Debug-BSSB,TGL_BIOS_PO_P2,CML-H_ADP-S_PO_Phase3,ADL-S_TGP-H_PO_Phase2,IFWI_Payload_Platform,RKL-S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P_MASTER,MTL_M_MASTER,MTL_S_MASTER,TGL_H_MASTER,TGL_H_5SGC1,TGL_H_4SDC1,TGL_H_4SDC2,TGL_H_4SDC,ADL-P_5SGC1,ADL-P_5SGC2,ADL-M_5SGC1,ADL-M_3SDC2,ADL-M_2SDC1,ADL-M_2SDC2,ADL-M_4SDC1,ADL-M_3SDC1,ADL-M_3SDC3,ADL_N_REV0,ADL-N_REV1,ADL_SBGA_5GC,ADL_SBGA_3DC1,ADL_SBGA_3DC2,ADL_SBGA_3DC3,ADL_SBGA_3DC4,ADL_SBGA_3DC</t>
  </si>
  <si>
    <t>Verify System trace - Route traces to USB Type-C in S0ix</t>
  </si>
  <si>
    <t>CSS-IVE-114366</t>
  </si>
  <si>
    <t>TGL_NEW,UDL2.0_ATMS2.0,OBC-TGL-CPU-NPK-Debug-IO_USB,MTL_PSS_1.0,,UTR_SYNC,RPL-Px_4SP2,RPL-Px_2SDC1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RPL_S_PO_P3,ADL_N_REV0,ADL-N_REV1,ADL_SBGA_5GC,ADL_SBGA_3DC1,ADL_SBGA_3DC2,ADL_SBGA_3DC3,ADL_SBGA_3DC4,ADL_SBGA_3DC,MTL_PSS_1.0_BLOCK,ADL-M_2SDC2,RPL_Px_PO_P3,RPL_SBGA_PO_P3</t>
  </si>
  <si>
    <t>Verify P-state cycling in Normal charging mode and fast charging mode</t>
  </si>
  <si>
    <t>CSS-IVE-113800</t>
  </si>
  <si>
    <t>TGL_NEW,UDL2.0_ATMS2.0,OBC-TGL-PTF-PD-EM-ManageCharger,UTR_SYNC,ADL-P_5SGC2,ADL-M_5SGC1,RPL-Px_5SGC1,RPL-Px_3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</si>
  <si>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Sensor Device Temperature value in BIOS and OS</t>
  </si>
  <si>
    <t>power_management.thermal_sensor</t>
  </si>
  <si>
    <t>CSS-IVE-115306</t>
  </si>
  <si>
    <t>UDL2.0_ATMS2.0,EC-FV1,OBC-CFL-EC-SMC-Thermal,CML_EC_BAT,ADL-S_Delta1,ADL-S_Delta2,RKL-S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37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</si>
  <si>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system enter to Adaptive hibernate when system is in CMS (StandbyBudgetPercent)</t>
  </si>
  <si>
    <t>CSS-IVE-115583</t>
  </si>
  <si>
    <t>UDL2.0_ATMS2.0,OBC-LKF-PTF-PMC-PM-S0ix_MS,OBC-ICL-PTF-PMC-PM-S0ix_MS,OBC-TGL-PTF-PMC-PM-S0ix_MS,EC-FV2,TGL_H_Delta,IFWI_Payload_PMC,IFWI_Payload_EC,MTL_PSS_1.0,LNL_M_PSS1.0,MTL_PSS_0.8,LNL_M_PSS0.8,UTR_SYNC,MTL_HFPGA_SOC_S,ADL_N_MASTER,ADL_N_5SGC1,ADL_N_4SDC1,ADL_N_3SDC1,ADL_N_2SDC1,ADL_N_2SDC2,IFWI_TEST_SUITE,IFWI_COMMON_UNIFIED,TGL_H_MASTER,ADL-M_5SGC1,RPL_P_MASTER,RPL-P_5SGC1,RPL-P_5SGC2,RPL-P_4SDC1,RPL-P_3SDC2,RPL-P_2SDC3,RPL_S_PO_P3,ADL_N_REV0,ADL-N_REV1,MTL_HSLE_Sanity_SOC,MTL_PSS_CMS,MTL_PSS_CMS,MTL_HFPGA_BLOCK,MTL-M_5SGC1,MTL-M_4SDC1,MTL-M_4SDC2,MTL-M_3SDC3,MTL-M_2SDC4,MTL-M_2SDC5,MTL-M_2SDC6,MTL_IFWI_CBV_PMC,MTL-P_5SGC1,MTL-P_4SDC1,MTL-P_4SDC2,MTL-P_3SDC3,MTL-P_3SDC4,MTL-P_2SDC5,MTL-P_2SDC6,MTL_A0_P1,RPL-SBGA_5SC,RPL-SBGA_4SC,RPL-SBGA_3SC,RPL-SBGA_2SC1,RPL-SBGA_2SC2</t>
  </si>
  <si>
    <t>Verify if BIOS displays Firmware Status 1, Status 2 values</t>
  </si>
  <si>
    <t>CSS-IVE-115612</t>
  </si>
  <si>
    <t>UDL2.0_ATMS2.0,OBC-LKF-PCH-InternalBus-FlexIO-BIOSsettings,OBC-TGL-PCH-CSME-Internalbus-FlexIO_biossettings,RKL-S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5SGC1,RPL-S_2SDC7,RPL-S_3SDC1,RPL-S_4SDC1,RPL-S_4SDC2,RPL-S_4SDC2,RPL-S_2SDC1,RPL-S_2SDC2,RPL-S_2SDC3,RPL_S_MASTER,RPL_S_BackwardCompc,MTL_HFPGA_SOC_S,ADL-S_ 5SGC_1DPC,ADL-S_4SDC1,ADL-S_4SDC2,ADL-S_4SDC4,ADL_N_MASTER,ADL_N_5SGC1,ADL_N_4SDC1,ADL_N_3SDC1,ADL_N_2SDC1,ADL_N_2SDC2,ADL_N_2SDC3,MTL_S_MASTER,MTL_M_MASTER,MTL_P_MASTER,ADL-P_5SGC1,ADL-P_5SGC2,ADL-M_5SGC1,ADL-M_3SDC2,ADL-M_2SDC1,ADL-M_2SDC2,MTL_SIMICS_IN_EXECUTION_TEST,ADL_N_REV0,ADL-N_REV1,ADL_SBGA_5GC,ADL_SBGA_3DC1,ADL_SBGA_3DC2,ADL_SBGA_3DC3,ADL_SBGA_3DC4,ADL_SBGA_3DCLNL_M_PSS0.5,ADL-S_Post-Si_In_Production,MTL-M/P_Pre-Si_In_Production,ADL-N_Post-Si_In_Production,RPL-S_Post-Si_In_Production</t>
  </si>
  <si>
    <t>Verify PSMI Configuration through control register using PythonSV tool</t>
  </si>
  <si>
    <t>CSS-IVE-114276</t>
  </si>
  <si>
    <t>UDL2.0_ATMS2.0,OBC-LKF-CPU-NPK-Debug-PSMI,OBC-TGL-CPU-NPK-Debug-PSMI,TGL_BIOS_PO_P2,ADL-S_TGP-H_PO_Phase2,RKL_CMLS_CPU_TCS,MTL_NA,UTR_SYNC,RPL-Px_4SP2,RPL-Px_2SDC1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MASTER,MTL_S_MASTER,ADL-P_5SGC1,ADL-P_5SGC2,ADL-M_5SGC1,ADL-M_3SDC2,ADL-M_2SDC1,ADL-M_2SDC2,ADL_N_REV0,ADL-N_REV1,ADL_SBGA_5GC,ADL_SBGA_3DC1,ADL_SBGA_3DC2,ADL_SBGA_3DC3,ADL_SBGA_3DC4,ADL_SBGA_3DC</t>
  </si>
  <si>
    <t>Verify Bios an option to Enable/Disable INT3400 Device participants</t>
  </si>
  <si>
    <t>CSS-IVE-116719</t>
  </si>
  <si>
    <t>UDL2.0_ATMS2.0,OBC-ICL-PTF-DPTF-TM,OBC-TGL-PTF-DPTF-TM,ADL_N_MASTER,RPL_S_MASTER,RPL_S_BackwardComp,ADL-S_ 5SGC_1DPC,ADL-S_4SDC1,ADL_N_REV0,ADL_N_5SGC1,ADL_N_4SDC1,ADL_N_3SDC1,ADL_N_2SDC1,ADL_N_2SDC2,ADL_N_2SDC3,TGL_H_MASTER,RPL-S_5SGC1,RPL-S_4SDC1,RPL-S_4SDC2,RPL-S_4SDC2,RPL-S_2SDC1,RPL-S_2SDC2,RPL-S_2SDC38,ADL-P_5SGC1,ADL-P_5SGC2,ADL-M_5SGC1,RPL-Px_5SGC1,RPL-Px_3SDC1,RKL-S X2_(CML-S+CMP-H)_S62,ADL_SBGA_5GC,RPL-S_3SDC1,RPL-P_5SGC1,RPL-P_5SGC2,RPL-P_4SDC1,RPL-P_3SDC2,RPL-P_2SDC3,RPL-P_3SDC3,RPL-P_2SDC4,RPL-P_PNP_GC,RPL-Px_4SDC1,RPL-Px_3SDC2,ADL-S_Post-Si_In_Production,MTL-M_5SGC1,MTL-M_4SDC1,MTL-M_4SDC2,MTL-M_3SDC3,MTL-M_2SDC4,MTL-M_2SDC5,MTL-M_2SDC6,RPL-SBGA_5SC,MTL-P_5SGC1,MTL-P_4SDC1,MTL-P_4SDC2,MTL-P_3SDC3,MTL-P_3SDC4,MTL-P_2SDC5,MTL-P_2SDC6,ADL-N_Post-Si_In_Production,RPL-SBGA_4SC,RPL-Px_4SP2</t>
  </si>
  <si>
    <t>Verify OS does not have Hibernation option after disabling "Enable Hibernation" in bios</t>
  </si>
  <si>
    <t>CSS-IVE-116728</t>
  </si>
  <si>
    <t>UDL2.0_ATMS2.0,OBC-CNL-PTF-PMC-PM-Sx,OBC-ICL-PTF-PMC-PM-Sx,OBC-TGL-PTF-PMC-PM-Sx,OBC-CFL-PTF-PMC-PM-Sx,ADL_S_Dryrun_Done,ADL-S_ADP-S_DDR4_2DPC_PO_Phase3,ADL-P_ADP-LP_DDR4_PO Suite_Phase3,PO_Phase_3,ADL-P_ADP-LP_LP5_PO Suite_Phase3,ADL-P_ADP-LP_DDR5_PO Suite_Phase3,ADL-P_ADP-LP_LP4x_PO Suite_Phase3,RKL-S X2_(CML-S+CMP-H)_S62,RKL-S X2_(CML-S+CMP-H)_S102,UTR_SYNC,RPL_S_BackwardComp,RPL_S_MASTER,RPL-P_5SGC1,RPL-P_5SGC2,RPL-P_2SDC3,ADL-S_ 5SGC_1DPC,ADL-S_4SDC1,ADL-S_4SDC2,ADL-S_4SDC4,TGL_H_MASTER,MTL_TRY_RUN,RPL-S_4SDC1MTL_TRP_1,MTL_PSS_0.8,LNL_M_PSS0.8_NEW,LNL_M_PSS0.8,ADL-P_5SGC1,ADL-P_5SGC2,ADL-M_5SGC1,MTL_SIMICS_IN_EXECUTION_TEST,RPL_S_PO_P2,ADL_SBGA_5GC,ADL_SBGA_3DC1,ADL_SBGA_3DC2,ADL_SBGA_3DC3,ADL_SBGA_3DC4,RPL-SBGA_5SC,ADL_P_M_Common_List2,RPL-Px_5SGC1,RPL_Px_PO_P2,MTL-M_5SGC1,MTL-M_4SDC1,MTL-M_4SDC2,MTL-M_3SDC3,MTL-M_2SDC4,MTL-M_2SDC5,MTL-M_2SDC6,ADL-S_Post-Si_In_Production,RPL_SBGA_PO_P2,MTL-M/P_Pre-Si_In_Production,MTL-P_5SGC1,MTL-P_4SDC1,MTL-P_4SDC2,MTL-P_3SDC3,MTL-P_3SDC4,MTL-P_2SDC5,MTL-P_2SDC6</t>
  </si>
  <si>
    <t>Verify Support of USPL ACPI methods for Power Participant</t>
  </si>
  <si>
    <t>CSS-IVE-116753</t>
  </si>
  <si>
    <t>UDL2.0_ATMS2.0,OBC-ICL-PTF-DPTF-TM,EC-FV,ECVAL-DT-FV,RKL-S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2,0,MTL_THERMAL_MANAGEMENT_NEW_FEATURE_TEST,ADL-P_5SGC1,ADL-P_5SGC2,ADL-M_5SGC1,RPL-Px_5SGC1,RPL-Px_3SDC1,ADL-N_REV1,ADL_SBGA_5GC,MTL_SIMICS_IN_EXECUTION_TEST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</si>
  <si>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memory Reservation for Trace Regions and PSMI handler</t>
  </si>
  <si>
    <t>CSS-IVE-113714</t>
  </si>
  <si>
    <t>UDL2.0_ATMS2.0,OBC-LKF-CPU-NPK-Debug-PSMI,OBC-TGL-CPU-NPK-Debug-PSMI,TGL_BIOS_PO_P2,ADL-S_TGP-H_PO_Phase2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S_MASTER,MTL_P_MASTER,TGL_H_MASTER,TGL_H_5SGC1,TGL_H_4SDC1,TGL_H_4SDC2,TGL_H_4SDCMTL_TRP_1,MTL_DEBUG_NEW_FEATURE_TEST,MTL_SIMICS_IN_EXECUTION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</si>
  <si>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BIOS shall provide support to increase the SPLC default power limit to 65535 mW for Wi-Fi</t>
  </si>
  <si>
    <t>CSS-IVE-117070</t>
  </si>
  <si>
    <t>UDL2.0_ATMS2.0,OBC-CNL-PCH-CNVi-Connectivity-WiFi,OBC-CFL-PCH-CNVi-Connectivity-WiFi,OBC-ICL-PCH-CNVi-Connectivity-WiFi,OBC-TGL-PCH-CNVi-Connectivity-WiFi,RKL-S X2_(CML-S+CMP-H)_S62,RKL-S X2_(CML-S+CMP-H)_S102,MTL_NA,UTR_SYNC,RPL_S_MASTER,RPL_S_BackwardComp,MTL_M_MASTER,MTL_P_MASTER,ADL-S_ 5SGC_1DPC,ADL-S_4SDC1,ADL-S_4SDC2,ADL-S_4SDC4,TGL_H_MASTER,TGL_H_5SGC1,TGL_H_4SDC1,RPL-S_ 5SGC1,RPL-S_4SDC1,RPL-S_4SDC2,RPL-S_2SDC1,RPL-S_2SDC2,RPL-S_2SDC3,ADL-P_5SGC1,ADL-P_5SGC2,ADL-M_5SGC1,ADL-M_4SDC1,ADL-M_3SDC1,ADL-M_3SDC3,ADL-M_2SDC1RPL-Px_5SGC1,,ADL_SBGA_5GC,RPL-SBGA_5SC,ADL-M_5SGC1,ADL-M_3SDC2,ADL-M_2SDC2,,RPL-S_3SDC1,, RPL-S_2SDC7, ADL_SBGA_3DC3, ADL_SBGA_3DC4,ADL-S_Post-Si_In_Production, RPL-SBGA_5SC,RPL-SBGA_3SC, RPL-SBGA_2SC1, RPL-SBGA_2SC2,RPL-S_Post-Si_In_Production, RPL-S_2SDC8,RPL-Px_4SP2,RPL-Px_2SDC1,RPL-Px_2SDC1</t>
  </si>
  <si>
    <t>Verify BIOS shall provide support to change WGDS default MAX_ALLOWED values</t>
  </si>
  <si>
    <t>CSS-IVE-117071</t>
  </si>
  <si>
    <t>UDL2.0_ATMS2.0,OBC-CNL-PCH-CNVi-Connectivity-WiFi,OBC-CFL-PCH-CNVi-Connectivity-WiFi,OBC-ICL-PCH-CNVi-Connectivity-WiFi,OBC-TGL-PCH-CNVi-Connectivity-WiFi,RKL-S X2_(CML-S+CMP-H)_S62,RKL-S X2_(CML-S+CMP-H)_S102,UTR_SYNC,RPL_S_MASTER,RPL_S_BackwardComp,MTL_M_MASTER,MTL_P_MASTER,ADL-S_ 5SGC_1DPC,ADL-S_4SDC1,ADL-S_4SDC2,ADL-S_4SDC4,TGL_H_MASTER,TGL_H_5SGC1,TGL_H_4SDC1,RPL-S_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ADL_SBGA_3DC4,ADL-S_Post-Si_In_Production, MTL-M_5SGC1, MTL-M_4SDC1, MTL-M_4SDC2, MTL-M_2SDC4, MTL-M_2SDC5, MTL-M_2SDC6, RPL-SBGA_5SC,RPL-SBGA_3SC, RPL-SBGA_2SC1, RPL-SBGA_2SC2, MTL-P_5SGC1, MTL-P_4SDC1, MTL-P_4SDC2, MTL-P_3SDC3, MTL-P_2SDC5, MTL-P_2SDC6,RPL-S_Post-Si_In_Production, RPL-S_2SDC8,RPL-Px_4SP2,RPL-Px_2SDC1,RPL-Px_2SDC1</t>
  </si>
  <si>
    <t>Validate CNVi Wi-Fi for RTD3 support</t>
  </si>
  <si>
    <t>CSS-IVE-115565</t>
  </si>
  <si>
    <t>UDL2.0_ATMS2.0,OBC-TGL-PCH-CNVi-Connectivity-WiFi,OBC-TGL-PTF-CNVd-Connectivity-WiFi,MTL_PSS_0.8,RKL-S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5SGC1,RPL-S_4SDC1,RPL-S_4SDC2,RPL-S_2SDC1,RPL-S_2SDC2,RPL-S_2SDC3,ADL-P_5SGC1,ADL-P_5SGC2,ADL-M_5SGC1,ADL-M_3SDC1,ADL-M_3SDC3,ADL-M_2SDC1,ADL-P_3SDC1RPL-Px_5SGC1,,ADL_N_REV0,ADL-N_REV1,ADL_SBGA_5GC,RPL-SBGA_5SC,ADL-M_5SGC1,ADL-M_3SDC2,ADL-M_2SDC2,,RPL-S_3SDC1,,MTL_PSS_CMS, RPL-S_2SDC7, ADL_SBGA_3DC3, ADL_SBGA_3DC4, MTL-M_5SGC1, MTL-M_4SDC1, MTL-M_4SDC2, MTL-M_2SDC4, MTL-M_2SDC5, MTL-M_2SDC6, RPL-SBGA_5SC,RPL-SBGA_3SC, RPL-SBGA_2SC1, RPL-SBGA_2SC2, MTL-P_5SGC1, MTL-P_4SDC1, MTL-P_4SDC2, MTL-P_3SDC3, MTL-P_2SDC5, MTL-P_2SDC6,MTL_A0_P1, RPL-S_2SDC8,RPL-Px_4SP2,RPL-Px_2SDC1,RPL-Px_2SDC1</t>
  </si>
  <si>
    <t>Verify BIOS have ability to enable and disable Wake on WLAN</t>
  </si>
  <si>
    <t>CSS-IVE-115601</t>
  </si>
  <si>
    <t>UDL2.0_ATMS2.0,ICL_RVPC_NA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CML_Delta_From_WHL,CML-H_ADP-S_PO_Phase3,ADL-S_ADP-S_DDR4_2DPC_PO_Phase2,ADL-P_ADP-LP_DDR4_PO Suite_Phase2,PO_Phase_2,RKL-S X2_(CML-S+CMP-H)_S62,RKL-S X2_(CML-S+CMP-H)_S102,ADL-P_ADP-LP_LP5_PO Suite_Phase2,ADL-P_ADP-LP_DDR5_PO Suite_Phase2,ADL-P_ADP-LP_LP4x_PO Suite_Phase2,MTL_PSS_1.1,UTR_SYNC,RPL_S_MASTER,RPL_S_BackwardComp,ADL-S_ 5SGC_1DPC,ADL-S_4SDC1,ADL-S_4SDC2,ADL-S_4SDC4,ADL_N_MASTER,ADL_N_5SGC1,ADL_N_4SDC1,ADL_N_3SDC1,ADL_N_2SDC1,ADL_N_2SDC2,ADL_N_2SDC3,TGL_H_MASTER,TGL_H_5SGC1,TGL_H_4SDC1,RPL-S_ 5SGC1,RPL-S_4SDC2,RPL-S_2SDC1,RPL-S_2SDC2,RPL-S_2SDC3,RPL-S_4SDC1,, RPL-S_4SDC2,ADL-P_5SGC1,ADL-P_5SGC2,RPL_S_PO_P3,ADL-M_5SGC1,ADL-M_4SDC1,ADL-M_3SDC1,ADL-M_3SDC3,ADL-M_2SDC1,RPL-Px_5SGC1,ADL_N_REV0,ADL-N_REV1,ADL_SBGA_5GC,RPL-SBGA_3SC1,RPL-SBGA_5SC,RPL-Px_5SGC1,RPL-Px_4SDC1,ADL-M_3SDC2,ADL-M_3SDC2,,ADL-M_2SDC2,ADL-M_5SGC1,ADL-M_3SDC2,ADL-M_2SDC2,,RPL-S_3SDC1,,RPL-S_3SDC3, RPL-S_2SDC7, ADL_SBGA_3DC3, ADL_SBGA_3DC1, ADL_SBGA_3DC2,RPL_Px_PO_P3, ADL_SBGA_3DC4, MTL-M_3SDC3, MTL-M_5SGC1, MTL-M_4SDC1, MTL-M_4SDC2, MTL-M_2SDC4, MTL-M_2SDC5, MTL-M_2SDC6, MTL-M_3SDC3,RPL_SBGA_PO_P3, RPL-SBGA_5SC, RPL-SBGA_4SC, RPL-SBGA_3SC, RPL-SBGA_2SC1, RPL-SBGA_2SC2, MTL-P_5SGC1, MTL-P_4SDC1, MTL-P_4SDC2, MTL-P_3SDC3, MTL-P_3SDC4, MTL-P_2SDC5, MTL-P_2SDC6, MTL-P_2SDC5, MTL-P_5SGC1, RPL-S_2SDC8, RPL-S_2SDC8,RPL-Px_4SP2,RPL-Px_2SDC1,RPL-Px_2SDC1</t>
  </si>
  <si>
    <t>Verify BIOS have ability to enable and disable Wake on Bluetooth</t>
  </si>
  <si>
    <t>CSS-IVE-115602</t>
  </si>
  <si>
    <t>UDL2.0_ATMS2.0,OBC-CNL-PCH-CNVi-Connectivity-BT,OBC-CNL-PTF-CNVd-Connectivity-BT,OBC-CFL-PCH-CNVi-Connectivity-BT,OBC-CFL-PTF-CNVd-Connectivity-BT,OBC-ICL-PCH-CNVi-Connectivity-BT,OBC-ICL-PTF-CNVd-Connectivity-BT,OBC-TGL-PCH-CNVi-Connectivity-BT,OBC-TGL-PTF-CNVd-Connectivity-BT,CML_Delta_From_WHL,CML-H_ADP-S_PO_Phase3,RKL-S X2_(CML-S+CMP-H)_S62,RKL-S X2_(CML-S+CMP-H)_S102,MTL_PSS_1.1,MTL_PSS_1.0,UTR_SYNC,RPL_S_MASTER,RPL_S_BackwardComp,ADL-S_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</si>
  <si>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Coexistence of WiFi,Bluetooth and WWAN enumeration and functionality in OS after S3, S4, S5, Warm and cold reboot cycles</t>
  </si>
  <si>
    <t>CSS-IVE-117094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</si>
  <si>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FOC_BLUE,IFWI_Payload_Platform,UTR_SYNC,ADL_N_MASTER,ADL_N_3SDC1,ADL_N_2SDC1,ADL_N_2SDC2,IFWI_TEST_SUITE,IFWI_COMMON_UNIFIED,MTL_Test_Suite,ADL-P_5SGC1,ADL-P_4SDC1,ADL-P_3SDC4,ADL-P_2SDC1,ADL-P_2SDC3,ADL_N_REV0,ADL-N_REV1,RPL_P_MASTER,RPL-SBGA_3SC1,RPL-Px_5SGC1,RPL-Px_4SDC1,RPL-Px_4SDC1,ADL-M_2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MTL-M_2SDC6,MTL_IFWI_QAC,MTL_IFWI_CBV_PMC,MTL IFWI_Payload_Platform-Val, MTL-P_4SDC1, MTL-P_4SDC2, MTL-P_3SDC3, MTL-P_5SGC1, MTL-P_4SDC1, MTL-P_4SDC2, MTL-P_3SDC3, MTL-P_3SDC4, MTL-P_2SDC5, MTL-P_2SDC6,RPL-Px_4SP2,RPL-Px_2SDC1,RPL-P_2SDC4,RPL-P_3SDC2,RPL-P_2SDC5,RPL-P_2SDC6</t>
  </si>
  <si>
    <t>Verify Coexistence of WiFi,Bluetooth and WWAN enumeration and functionality in OS after connected modern standby state</t>
  </si>
  <si>
    <t>CSS-IVE-117096</t>
  </si>
  <si>
    <t>UDL2.0_ATMS2.0,LKF_PO_Phase3,LKF_PO_New_P3,OBC-CNL-PCH-CNVi-Connectivity-WiFi_BT_WWAN,OBC-CNL-PTF-CNVd-Connectivity-WiFi_BT_WWAN,OBC-CFL-PCH-CNVi-Connectivity-WiFi_BT_WWAN,OBC-CFL-PTF-CNVd-Connectivity-WiFi_BT_WWAN,OBC-LKF-PTF-CNVd-Connectivity-WiFi_BT_WWAN,OBC-ICL-PCH-CNVi-Connectivity-WiFi_BT_WWAN,OBC-ICL-PTF-CNVd-Connectivity-WiFi_BT_WWAN,OBC-TGL-PCH-CNVi-Connectivity-WiFi_BT_WWAN,OBC-TGL-PTF-CNVd-Connectivity-WiFi_BT_WWAN,CML_Delta_From_WHL,TGL_IFWI_PO_P3,IFWI_Payload_Platform,UTR_SYNC,ADL_N_MASTER,ADL_N_3SDC1,ADL_N_2SDC1,ADL_N_2SDC2,IFWI_TEST_SUITE,IFWI_COMMON_UNIFIED,MTL_Test_Suite,ADL-P_5SGC1,ADL-M_5SGC1,ADL-M_2SDC1,ADL-P_4SDC1,ADL-P_3SDC4,ADL-P_2SDC1,ADL-P_2SDC3,ADL_N_REV0,ADL-N_REV1,RPL_P_MASTER,RPL-SBGA_3SC1,RPL-Px_5SGC1,RPL-Px_4SDC1,RPL-Px_4SDC1,ADL-M_3SDC2,,ADL-M_2SDC2,ADL-M_5SGC1,ADL-M_3SDC2,ADL-M_2SDC2,RPL-S_3SDC2, RPL-P_5SGC1, RPL-P_4SDC1, RPL-P_4SDC1,MTL_IFWI_FV, RPL-P_5SGC1, RPL-P_5SGC2,  RPL-P_2SDC3, ADL_SBGA_5GC, ADL_SBGA_3DC3, ADL_SBGA_3DC1, ADL_SBGA_3DC2, ADL_SBGA_3DC1, ADL_SBGA_3DC4, MTL-M_4SDC1, MTL-M_4SDC2, MTL-M_3SDC3, MTL-M_5SGC1, MTL-M_4SDC1, MTL-M_4SDC2, MTL-M_2SDC4, MTL-M_2SDC5, MTL-M_2SDC6,MTL_IFWI_QAC,MTL IFWI_Payload_Platform-Val, MTL-P_4SDC1, MTL-P_4SDC2, MTL-P_3SDC3, MTL-P_5SGC1, MTL-P_4SDC1, MTL-P_4SDC2, MTL-P_3SDC3, MTL-P_3SDC4, MTL-P_2SDC5, MTL-P_2SDC6,RPL-Px_4SP2,RPL-Px_2SDC1,RPL-P_2SDC4,RPL-P_3SDC2,RPL-P_2SDC5,RPL-P_2SDC6</t>
  </si>
  <si>
    <t>Verify PSMI handler memory Reservation and configuring trace regions as WC/WB memory in BIOS</t>
  </si>
  <si>
    <t>CSS-IVE-117465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</si>
  <si>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S_MASTER,MTL_P_MASTER,MTL_M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</si>
  <si>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PSMI handler memory Reservation and configuring trace regions as don"t care in BIOS</t>
  </si>
  <si>
    <t>CSS-IVE-117466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</si>
  <si>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REV0,ADL_N_5SGC1,ADL_N_4SDC1,ADL_N_3SDC1,ADL_N_2SDC1,ADL_N_2SDC2,ADL_N_2SDC3,MTL_M_MASTER,MTL_P_MASTER,MTL_S_MASTER,TGL_H_MASTER,TGL_H_5SGC1,TGL_H_4SDC1,TGL_H_4SDC2,TGL_H_4SDC,MTL_DEBUG_NEW_FEATURE_TEST,ADL-P_5SGC1,ADL-P_5SGC2,ADL-M_5SGC1,ADL-M_3SDC2,ADL-M_2SDC1,ADL-M_2SDC2,MTL_PSS_1.0,LNL_M_PSS1.0,MTL_SIMICS_IN_EXECUTION_TEST,ADL-N_REV1,ADL_SBGA_5GC,ADL_SBGA_3DC1,ADL_SBGA_3DC2,ADL_SBGA_3DC3,ADL_SBGA_3DC4,ADL_SBGA_3DC,MTL_M_P_PV_POR,RPL-Px_4SP2,RPL-Px_2SDC1</t>
  </si>
  <si>
    <t>Verify memory Reservation for PSMI handler and not Trace Regions</t>
  </si>
  <si>
    <t>CSS-IVE-117321</t>
  </si>
  <si>
    <t>OBC-LKF-CPU-NPK-Debug-PSMI,OBC-TGL-CPU-NPK-Debug-PSMI,RKL_CMLS_CPU_TCS,UTR_SYNC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RPL-Px_4SP2,RPL-Px_2SDC1</t>
  </si>
  <si>
    <t>Verify Power Consumption by SoC, PCH and Memory using "Power Meter" tool</t>
  </si>
  <si>
    <t>CSS-IVE-114727</t>
  </si>
  <si>
    <t>CML_Delta_From_WHL,ADL-S_Delta1,UTR_SYNC,RPL_S_BackwardComp,RPL_S_MASTER,RPL-P_5SGC1,RPL-P_5SGC2,RPL-P_2SDC3,ADL-S_ 5SGC_1DPC,ADL-S_4SDC1,ADL-S_4SDC2,ADL-S_4SDC4,ADL_N_MASTER,ADL_N_5SGC1,ADL_N_4SDC1,ADL_N_3SDC1,ADL_N_2SDC1,ADL_N_2SDC2,ADL_N_2SDC3,TGL_H_MASTER,ADL-P_5SGC1,ADL-P_5SGC2,ADL-M_5SGC1,MTL_PM_NEW_FEATURE_TEST,ADL_N_REV0,ADL-N_REV1,ADL_SBGA_5GC,ADL_SBGA_3DC1,ADL_SBGA_3DC2,ADL_SBGA_3DC3,ADL_SBGA_3DC4,RPL-SBGA_5SC,RPL-S_5SGC1,RPL-Px_5SGC1,MTL-M_5SGC1,MTL-M_4SDC1,MTL-M_4SDC2,MTL-M_3SDC3,MTL-M_2SDC4,MTL-M_2SDC5,MTL-M_2SDC6,MTL_PO_MUST,MTL-P_5SGC1,MTL-P_4SDC1,MTL-P_4SDC2,MTL-P_3SDC3,MTL-P_3SDC4,MTL-P_2SDC5,MTL-P_2SDC6,MTL_A0_P1</t>
  </si>
  <si>
    <t>Verify WWAN functionality pre and post reboot cycles</t>
  </si>
  <si>
    <t>CSS-IVE-117676</t>
  </si>
  <si>
    <t>OBC-CNL-PTF-PCIE-Connectivity-WWAN,OBC-CFL-PTF-PCIE-Connectivity-WWAN,OBC-LKF-PTF-PCIE-Connectivity-WWAN,OBC-ICL-PTF-PCIE-Connectivity-WWAN,OBC-TGL-PTF-PCIE-Connectivity-WWAN,AMLY22_delta_from_Y42,TGL_H_Delta,TGL_H_QRC_NA,IFWI_Payload_Platform,UTR_SYNC,ADL_N_MASTER,ADL_N_2SDC2,IFWI_TEST_SUITE,IFWI_COMMON_UNIFIED,MTL_Test_Suite,MTL_PSS_1.0,IFWI_FOC_BAT,ADL-P_5SGC1,ADL-M_5SGC1,ADL-M_4SDC1,MTL_SIMICS_BLOCK,ADL_N_REV0,ADL-N_REV1,RPL_P_MASTER,RPL-SBGA_3SC1,RPL-Px_4SDC1,ADL-M_2SDC1, RPL-P_5SGC1, RPL-P_4SDC1, RPL-P_5SGC1, RPL-P_4SDC1, ADL_SBGA_3DC1, RPL-P_2SDC4, RPL-P_PNP_GC, MTL-M_4SDC1, MTL-M_4SDC2,MTL_IFWI_QAC,MTL_IFWI_CBV_PMC, RPL-SBGA_5SC,MTL_IFWI_CBV_BIOS, MTL-P_4SDC1, MTL-P_4SDC2, MTL-P_3SDC3,RPL-Px_2SDC1</t>
  </si>
  <si>
    <t>Verify platform "Energy performance " using MSR 1B0h with Different OS power plan (High performance, Power Saver and Balanced [Active])</t>
  </si>
  <si>
    <t>CSS-IVE-117925</t>
  </si>
  <si>
    <t>OBC-CFL-PTF-PMC-PM,UTR_SYNC,ADL-S_ 5SGC_1DPC,ADL-S_4SDC1,ADL-S_4SDC2,ADL-S_4SDC4,ADL-P_5SGC1,ADL-P_5SGC2,ADL-P_4SDC1,ADL-P_4SDC2,ADL-M_5SGC1,RPL_S_MASTER,RPL-S_2SDC1,RPL_S_BackwardComp,ADL_SBGA_5GC,ADL_SBGA_3DC1,ADL_SBGA_3DC2,ADL_SBGA_3DC3,ADL_SBGA_3DC4,RPL-SBGA_5SC,RPL-Px_5SGC1
,MTL-M_5SGC1,MTL-M_4SDC1,MTL-M_4SDC2,MTL-M_3SDC3,MTL-M_2SDC4,MTL-M_2SDC5,MTL-M_2SDC6,,MTL-P_5SGC1,MTL-P_4SDC1,MTL-P_4SDC2,MTL-P_3SDC3,MTL-P_3SDC4,MTL-P_2SDC5,MTL-P_2SDC6</t>
  </si>
  <si>
    <t>Verify new audio Offload ACPI table/indication for CNV's Bluetooth</t>
  </si>
  <si>
    <t>CSS-IVE-117952</t>
  </si>
  <si>
    <t>OBC-CNL-PCH-CNVi-Connectivity-WiFi_BT,OBC-CFL-PCH-CNVi-Connectivity-WiFi_BT,OBC-ICL-PCH-CNVi-Connectivity-WiFi_BT,OBC-TGL-PCH-CNVi-Connectivity-WiFi_BT,TGL_BIOS_PO_P3,MTL_PSS_1.1,UTR_SYNC,RPL_S_MASTER,RPL_S_BackwardComp,ADL-S_4SDC2,ADL_N_MASTER,ADL_N_5SGC1,ADL_N_4SDC1,ADL_N_3SDC1,ADL_N_2SDC1,ADL_N_2SDC2,ADL_N_2SDC3,TGL_H_MASTER,ADL-M_5SGC1,ADL-M_3SDC1,ADL-M_3SDC2,ADL-M_2SDC1,ADL-M_2SDC2,RPL-Px_5SGC1,RPL-Px_4SDC1,RPL-P_5SGC1,RPL-P_4SDC1,RPL-P_3SDC2,RPL-P_2SDC4,ADL_N_REV0,ADL-N_REV1,ADL_SBGA_5GC,ADL_SBGA_3DC1,ADL_SBGA_3DC2,ADL_SBGA_3DC3,ADL_SBGA_3DC4,RPL-SBGA_5SC,RPL-SBGA_3SC1,RPL-P_PNP_GC,RPL-P_3SDC3,RPL-S_2SDC7,MTL-M_5SGC1,MTL-M_4SDC1,MTL-M_4SDC2,MTL-M_3SDC3,MTL-M_2SDC4,MTL-M_2SDC5,MTL-M_2SDC6,MTL-P_5SGC1,MTL-P_4SDC1,MTL-P_4SDC2,MTL-P_3SDC3,MTL-P_3SDC4,MTL-P_2SDC5,MTL-P_2SDC6,LNL_M_PSS1.1</t>
  </si>
  <si>
    <t>Verify NPK Trace log generated with SVENTX events when Release BIOS flashed</t>
  </si>
  <si>
    <t>CSS-IVE-117992</t>
  </si>
  <si>
    <t>OBC-CNL-CPU-NPK-Debug-JTAG,OBC-CFL-CPU-NPK-Debug-JTAG,OBC-ICL-CPU-NPK-Debug-JTAG,OBC-LKF-CPU-NPK-Debug-JTAG,OBC-TGL-CPU-NPK-Debug-JTAG,RKL_CMLS_CPU_TCS,RKL-S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MTL_M_MASTER,MTL_P_MASTER,MTL_S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</si>
  <si>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CPU frequency throttles when core temperature exceeds passive trip point with DTS SMM enabled and DTT disabled post Sx</t>
  </si>
  <si>
    <t>CSS-IVE-117981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</si>
  <si>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 MTL-M_4SDC1,MTL-M_4SDC2,MTL-M_3SDC3, MTL-M_2SDC4,MTL-M_2SDC5,MTL-M_2SDC6</t>
  </si>
  <si>
    <t>Verify CPU FAN rotate when core temperature exceeds Active trip point with DTS SMM enabled and DTT disabled in BIOS after Sx (S4/S5)</t>
  </si>
  <si>
    <t>CSS-IVE-117983</t>
  </si>
  <si>
    <t>OBC-CNL-CPU-PMC-PM-Thermal,OBC-CFL-CPU-PMC-PM-Thermal,OBC-ICL-CPU-PMC-PM-Thermal,OBC-TGL-CPU-PMC-PM-Thermal,OBC-LKF-CPU-PMC-PM-Thermal,RKL_CMLS_CPU_TCS,RKL-S X2_(CML-S+CMP-H)_S62,RKL-S X2_(CML-S+CMP-H)_S102,MTL_PSS_1.0,LNL_M_PSS1.0,UTR_SYNC,RPL_S_BackwardComp,RPL_S_MASTER,RPL-P_5SGC1,RPL-P_5SGC2,RPL-P_2SDC3,ADL-S_ 5SGC_1DPC,ADL-S_4SDC1,ADL-S_4SDC2,ADL-S_4SDC4,TGL_H_MASTER,RPL-S_2SDC1,ADL-P_5SGC1,ADL-P_5SGC2,ADL-M_5SGC1,ADL_SBGA_5GC,ADL_SBGA_3DC1,ADL_SBGA_3DC2,ADL_SBGA_3DC3,ADL_SBGA_3DC4,RPL-SBGA_5SC,MTL_SIMICS_BLOCK,MTL-M_5SGC1,MTL-M_4SDC1,MTL-M_4SDC2,MTL-M_3SDC3,MTL-M_2SDC4,MTL-M_2SDC5,MTL-M_2SDC6</t>
  </si>
  <si>
    <t>Verify system shutdowns when core temperature exceeds Critical trip point with DTS SMM enabled and DTT disabled in BIOS post Sx</t>
  </si>
  <si>
    <t>CSS-IVE-117985</t>
  </si>
  <si>
    <t>OBC-CNL-CPU-PMC-PM-Thermal,OBC-CFL-CPU-PMC-PM-Thermal,OBC-ICL-CPU-PMC-PM-Thermal,OBC-TGL-CPU-PMC-PM-Thermal,TGL_BIOS_PO_P3,RKL_CMLS_CPU_TCS,ADL-S_Delta1,RKL-S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2SDC1,ADL-P_5SGC1,ADL-P_5SGC2,ADL-M_5SGC1,ADL_N_REV0,ADL-N_REV1,ADL_SBGA_5GC,ADL_SBGA_3DC1,ADL_SBGA_3DC2,ADL_SBGA_3DC3,ADL_SBGA_3DC4,RPL-SBGA_5SC,ADL_P_M_Common_List2,MTL-M_5SGC1,MTL-M_4SDC1,MTL-M_4SDC2,MTL-M_3SDC3,MTL-M_2SDC4,MTL-M_2SDC5,MTL-M_2SDC6</t>
  </si>
  <si>
    <t>Verify Critical/Active/Passive trip point with DTS SMM enabled and DTT disabled in BIOS after S0i3/CMS</t>
  </si>
  <si>
    <t>CSS-IVE-117987</t>
  </si>
  <si>
    <t>OBC-CNL-CPU-PMC-PM-Thermal,OBC-CFL-CPU-PMC-PM-Thermal,OBC-ICL-CPU-PMC-PM-Thermal,OBC-TGL-CPU-PMC-PM-Thermal,RKL_CMLS_CPU_TCS,ADL-S_Delta1,RKL-S X2_(CML-S+CMP-H)_S62,RKL-S X2_(CML-S+CMP-H)_S102,UTR_SYNC,RPL_S_BackwardComp,RPL_S_MASTER,RPL-P_5SGC1,RPL-P_5SGC2,RPL-P_2SDC3,ADL-S_ 5SGC_1DPC,ADL-S_4SDC1,ADL-S_4SDC2,ADL-S_4SDC4,TGL_H_MASTER,RPL-S_2SDC1,ADL-P_5SGC1,ADL-P_5SGC2,ADL-M_5SGC1,ADL_SBGA_5GC,ADL_SBGA_3DC1,ADL_SBGA_3DC2,ADL_SBGA_3DC3,ADL_SBGA_3DC4,RPL-SBGA_5SC,RPL-SBGA_5SC,RPL-SBGA_3SC1,ADL_P_M_Common_List1,MTL-M_5SGC1,MTL-M_4SDC1,MTL-M_4SDC2,MTL-M_3SDC3,MTL-M_2SDC4,MTL-M_2SDC5,MTL-M_2SDC6</t>
  </si>
  <si>
    <t>Verify GUID of ACPI &amp; SMBIOS table</t>
  </si>
  <si>
    <t>CSS-IVE-105604</t>
  </si>
  <si>
    <t>OBC-TGL-PTF-Software-Software-SMBIOS,WCOS_BIOS_EFI_ONLY_TCS,UTR_SYNC,RPL_S_MASTER,RPL_S_BackwardComp,ADL-S_ 5SGC_1DPC,ADL-S_4SDC1,ADL_N_MASTER,ADL_N_REV0,ADL_N_5SGC1,ADL_N_4SDC1,ADL_N_3SDC1,ADL_N_2SDC1,ADL_N_2SDC2,ADL_N_2SDC3,TGL_H_MASTER,RPL-S_ 5SGC1,RPL-S_4SDC1,RPL-S_4SDC2,, RPL-S_4SDC2,RPL-S_2SDC1,RPL-S_2SDC2,RPL-S_2SDC3,ADL-P_5SGC1,ADL-P_5SGC2,ADL-M_5SGC1,RPL-Px_5SGC1,,ADL-N_REV1,ADL_SBGA_5GC,RPL-P_5SGC1,,RPL-P_4SDC1,RPL-P_3SDC2,,RPL-S-3SDC2,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</si>
  <si>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BIOS set up option to enable/disable S0ix Auto Demotion</t>
  </si>
  <si>
    <t>CSS-IVE-111672</t>
  </si>
  <si>
    <t>OBC-TGL-CPU-Punit-PM-CState,UTR_SYNC,RPL_S_BackwardComp,RPL_S_MASTER,RPL-P_5SGC1,RPL-P_5SGC2,RPL-P_2SDC3,ADL-S_ 5SGC_1DPC,ADL-S_4SDC1,ADL-S_4SDC2,ADL-S_4SDC4,TGL_H_MASTER,RPL-S_4SDC1,ADL-P_5SGC1,ADL-P_5SGC2,ADL-M_5SGC1,ADL_SBGA_5GC,ADL_SBGA_3DC1,ADL_SBGA_3DC2,ADL_SBGA_3DC3,ADL_SBGA_3DC4,RPL-SBGA_5SC,ADL_P_M_Common_List2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</si>
  <si>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and validate Setup option for C10 exit Debug latch event</t>
  </si>
  <si>
    <t>CSS-IVE-111673</t>
  </si>
  <si>
    <t>OBC-TGL-CPU-Punit-PM-CState,ADL_S_Dryrun_Done,RKL-S X2_(CML-S+CMP-H)_S62,RKL-S X2_(CML-S+CMP-H)_S102,UTR_SYNC,RPL_S_BackwardComp,RPL_S_MASTER,RPL-P_5SGC1,RPL-P_5SGC2,RPL-P_2SDC3,ADL-S_ 5SGC_1DPC,ADL-S_4SDC1,ADL-S_4SDC2,ADL-S_4SDC4,TGL_H_MASTER,RPL-S_4SDC1MTL_TRP_1,ADL-P_5SGC1,ADL-P_5SGC2,ADL-M_5SGC1,ADL_SBGA_5GC,ADL_SBGA_3DC1,ADL_SBGA_3DC2,ADL_SBGA_3DC3,ADL_SBGA_3DC4,RPL-SBGA_5SC,ADL_P_M_Common_List2,RPL-Px_5SGC1
,MTL-M_5SGC1,MTL-M_4SDC1,MTL-M_4SDC2,MTL-M_3SDC3,MTL-M_2SDC4,MTL-M_2SDC5,MTL-M_2SDC6,ADL-S_Post-Si_In_Production,MTL-M/P_Pre-Si_In_Production,MTL-P_5SGC1,MTL-P_4SDC1,MTL-P_4SDC2,MTL-P_3SDC3,MTL-P_3SDC4,MTL-P_2SDC5,MTL-P_2SDC6</t>
  </si>
  <si>
    <t>Verify Bluetooth Regulatory Updates in BIOS</t>
  </si>
  <si>
    <t>CSS-IVE-117956</t>
  </si>
  <si>
    <t>OBC-CNL-PCH-CNVi-Connectivity-WiFi_BT,OBC-CFL-PCH-CNVi-Connectivity-WiFi_BT,OBC-ICL-PCH-CNVi-Connectivity-WiFi_BT,OBC-TGL-PCH-CNVi-Connectivity-WiFi_BT,CML_Delta_From_WHL,RKL-S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ADL_N_REV0,ADL-P_5SGC1,ADL-P_5SGC2,ADL-M_5SGC1,ADL-M_4SDC1,ADL-M_3SDC1,ADL-M_3SDC3,ADL-M_2SDC1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</si>
  <si>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Bios setup option to enable/disable PMC SLP_SX stretch policy lock (PWRMBASE + offset 1024 , bit 18)</t>
  </si>
  <si>
    <t>CSS-IVE-111671</t>
  </si>
  <si>
    <t>UTR_SYNC,MTL_S_MASTER,RPL_S_BackwardComp,RPL_S_MASTER,RPL-P_5SGC1,RPL-P_5SGC2,RPL-P_2SDC3,ADL-S_ 5SGC_1DPC,ADL-S_4SDC1,TGL_H_MASTER,RPL-S_4SDC1MTL_TRP_1,ADL-P_5SGC1,ADL-P_5SGC2,ADL-M_5SGC1,ADL_SBGA_5GC,ADL_SBGA_3DC1,ADL_SBGA_3DC2,ADL_SBGA_3DC3,ADL_SBGA_3DC4,RPL-SBGA_5SC,ADL_P_M_Common_List2,MTL_M_P_PV_POR,RPL-Px_5SGC1,MTL-M_5SGC1,MTL-M_4SDC1,MTL-M_4SDC2,MTL-M_3SDC3,MTL-M_2SDC4,MTL-M_2SDC5,MTL-M_2SDC6,ADL-S_Post-Si_In_Production,MTL-P_5SGC1,MTL-P_4SDC1,MTL-P_4SDC2,MTL-P_3SDC3,MTL-P_3SDC4,MTL-P_2SDC5,MTL-P_2SDC6</t>
  </si>
  <si>
    <t>Verify Bios set up option to enable/disable PMC Debug Mode Lock (PWRMBASE + offset 1818 , bit 27 )</t>
  </si>
  <si>
    <t>CSS-IVE-118051</t>
  </si>
  <si>
    <t>UTR_SYNC,RPL_S_BackwardComp,RPL_S_MASTER,RPL-P_5SGC1,RPL-P_5SGC2,RPL-P_2SDC3,ADL-S_ 5SGC_1DPC,ADL-S_4SDC1,TGL_H_MASTER,RPL-S_4SDC1MTL_TRP_1,ADL-P_5SGC1,ADL-P_5SGC2,ADL-M_5SGC1,ADL_SBGA_5GC,ADL_SBGA_3DC1,ADL_SBGA_3DC2,ADL_SBGA_3DC3,ADL_SBGA_3DC4,RPL-SBGA_5SC,ADL_P_M_Common_List2,ADL-S_Post-Si_In_Production</t>
  </si>
  <si>
    <t>Verify SMBIOS 3.2 Support</t>
  </si>
  <si>
    <t>CSS-IVE-118243</t>
  </si>
  <si>
    <t>CML_Delta_From_WHL,ADL-S_Delta1,ADL-S_Delta2,RKL-S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MTL-P_4SDC1, MTL-P_2SDC5,RPL-S_Post-Si_In_Production,RPL-Px_4SP2,RPL-Px_2SDC1</t>
  </si>
  <si>
    <t>Verify Network functionality using AIC connected over PCIe slot after cold Boot/warm reset</t>
  </si>
  <si>
    <t>CSS-IVE-118277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</si>
  <si>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</t>
  </si>
  <si>
    <t>Verify Network functionality using AIC connected over PCIe slot after Sx cycles</t>
  </si>
  <si>
    <t>CSS-IVE-118278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</si>
  <si>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</t>
  </si>
  <si>
    <t>Verify Modem Crash support implementation in ACPI table</t>
  </si>
  <si>
    <t>CSS-IVE-118325</t>
  </si>
  <si>
    <t>CML_Delta_From_WHL,UTR_SYNC,MTL_M_MASTER,MTL_P_MASTER,ADL-P_5SGC1,ADL-P_5SGC2,ADL-M_5SGC1,ADL-M_4SDC1,ADL_N_REV0,RPL-Px_5SGC1,RPL-SBGA_3SC1,RPL-Px_4SDC1,ADL-M_2SDC1, RPL-P_5SGC1, RPL-P_4SDC1,ADL_P_M_Common_List1, ADL_SBGA_3DC1, RPL-P_2SDC4, RPL-P_PNP_GC, ADL_SBGA_3DC4, MTL-M_4SDC1, MTL-M_4SDC2, RPL-SBGA_5SC, MTL-P_5SGC1, MTL-P_4SDC1, MTL-P_4SDC2, MTL-P_3SDC3, MTL-P_3SDC4, MTL-P_2SDC5, MTL-P_2SDC6,RPL-Px_2SDC1</t>
  </si>
  <si>
    <t>Verify stability of Wi-Fi and BT functionality after S3, S4, S5, Warm and cold reboot cycles with PPAG (Per Platform Antenna Gain) option enabled in BIOS</t>
  </si>
  <si>
    <t>CSS-IVE-118411</t>
  </si>
  <si>
    <t>CML_Delta_From_WHL,MTL_PSS_0.8,RKL-S X2_(CML-S+CMP-H)_S62,RKL-S X2_(CML-S+CMP-H)_S102,UTR_SYNC,RPL_S_MASTER,RPL_S_BackwardComp,ADL-S_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</si>
  <si>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stability of Wi-Fi and BT functionality after CMS cycles with PPAG (Per Platform Antenna Gain) option enabled in BIOS</t>
  </si>
  <si>
    <t>CSS-IVE-118412</t>
  </si>
  <si>
    <t>CML_Delta_From_WHL,TGL_H_Delta,RKL-S X2_(CML-S+CMP-H)_S62,RKL-S X2_(CML-S+CMP-H)_S102,UTR_SYNC,RPL_S_MASTER,RPL_S_BackwardComp,ADL-S_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</si>
  <si>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Verify stability of Wi-Fi and BT functionality after S3, S4, S5, Warm and cold reboot cycles with ECKV (External Clock Valid) option enabled in BIOS</t>
  </si>
  <si>
    <t>CSS-IVE-118415</t>
  </si>
  <si>
    <t>CML_Delta_From_WHL,MTL_PSS_0.8,RKL-S X2_(CML-S+CMP-H)_S62,RKL-S X2_(CML-S+CMP-H)_S102,UTR_SYNC,MTL_M_MASTER,MTL_P_MASTER,RPL_S_MASTER,RPL_S_BackwardComp,ADL-S_ 5SGC_1DPC,ADL-S_4SDC1,ADL-S_4SDC2,ADL-S_4SDC4,ADL_N_MASTER,ADL_N_5SGC1,ADL_N_4SDC1,ADL_N_3SDC1,ADL_N_2SDC1,ADL_N_2SDC3,TGL_H_MASTER,TGL_H_5SGC1,TGL_H_4SDC1,RPL-S_ 5SGC1,RPL-S_4SDC1,RPL-S_4SDC2,, RPL-S_4SDC2,RPL-S_2SDC1,RPL-S_2SDC2,RPL-S_2SDC3,ADL-P_5SGC1,ADL-P_5SGC2,MTL_SIMICS_IN_EXECUTION_TESTRPL-Px_5SGC1,,ADL_N_REV0,ADL-N_REV1,ADL_SBGA_5GC,RPL-SBGA_3SC1,RPL-SBGA_5SC,ADL-M_3SDC2,ADL-M_2SDC2,ADL-M_5SGC1,ADL-M_3SDC2,ADL-M_2SDC2,,RPL-S_3SDC1,,RPL-S_3SDC3,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</si>
  <si>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stability of Wi-Fi and BT functionality after CMS cycles with ECKV (External Clock Valid) enabled in BIOS</t>
  </si>
  <si>
    <t>CSS-IVE-118416</t>
  </si>
  <si>
    <t>CML_Delta_From_WHL,TGL_H_Delta,RKL-S X2_(CML-S+CMP-H)_S62,RKL-S X2_(CML-S+CMP-H)_S102,UTR_SYNC,MTL_P_MASTER,MTL_M_MASTER,RPL_S_MASTER,RPL_S_BackwardComp,ADL-S_ 5SGC_1DPC,ADL-S_4SDC1,ADL-S_4SDC2,ADL-S_4SDC4,ADL_N_MASTER,ADL_N_5SGC1,ADL_N_4SDC1,ADL_N_3SDC1,ADL_N_2SDC1,ADL_N_2SDC2,TGL_H_MASTER,TGL_H_5SGC1,TGL_H_4SDC1,RPL-S_ 5SGC1,RPL-S_4SDC1,RPL-S_4SDC2,, RPL-S_4SDC2,RPL-S_2SDC1,RPL-S_2SDC2,RPL-S_2SDC3,ADL-P_5SGC1,ADL-P_5SGC2,ADL-M_5SGC1,ADL-M_4SDC1,ADL-M_3SDC1,ADL-M_3SDC3,ADL-M_2SDC1RPL-Px_5SGC1,ADL_N_REV0,ADL-N_REV1,ADL_SBGA_5GC,RPL-SBGA_3SC1,RPL-SBGA_5SC,ADL-M_3SDC2,ADL-M_2SDC2,,RPL-S_3SDC1,,RPL-S_3SDC3,MTL_PSS_CMS,RPL-S_2SDC7,ADL_SBGA_3DC3,ADL_SBGA_3DC1,ADL_SBGA_3DC2,ADL_SBGA_3DC4,MTL-M_3SDC3,MTL-M_5SGC1,MTL-M_4SDC1,MTL-M_4SDC2,MTL-M_2SDC4,MTL-M_2SDC5,MTL-M_2SDC6,RPL-SBGA_4SC,RPL-SBGA_3SC,RPL-SBGA_2SC1,RPL-SBGA_2SC2,MTL_PSS_1.0, MTL-P_5SGC1, MTL-P_4SDC1, MTL-P_4SDC2, MTL-P_3SDC3, MTL-P_3SDC4, MTL-P_2SDC5, MTL-P_2SDC6, RPL-S_2SDC8,RPL-Px_4SP2,RPL-Px_2SDC1,RPL-Px_2SDC1</t>
  </si>
  <si>
    <t>Verify "Wake system from S5 " bios option functionality</t>
  </si>
  <si>
    <t>CSS-IVE-118719</t>
  </si>
  <si>
    <t>ADL_S_Dryrun_Done,MTL_PSS_1.0,LNL_M_PSS1.0,RKL-S X2_(CML-S+CMP-H)_S62,RKL-S X2_(CML-S+CMP-H)_S102,UTR_SYNC,RPL_S_BackwardComp,RPL_S_MASTER,RPL-P_5SGC1,RPL-P_5SGC2,RPL-P_2SDC3,ADL-S_ 5SGC_1DPC,ADL-S_4SDC1,ADL_N_MASTER,ADL_N_PSS_0.8,ADL_N_5SGC1,ADL_N_4SDC1,ADL_N_3SDC1,ADL_N_2SDC1,ADL_N_2SDC2,ADL_N_2SDC3,TGL_H_MASTER,RPL-S_4SDC2,ADL-P_5SGC1,ADL-P_5SGC2,MTL_S_PSS_0.5,LNL_M_PSS0.5,ADL-M_5SGC1,MTL_S_IFWI_PSS_0.5,RPL_S_PO_P3,ADL_N_REV0,ADL-N_REV1,MTL_HSLE_Sanity_SOC,ADL_SBGA_5GC,ADL_SBGA_3DC1,ADL_SBGA_3DC2,ADL_SBGA_3DC3,ADL_SBGA_3DC4,RPL-SBGA_5SC,ADL_P_M_Common_List2,RPL-Px_5SGC1,RPL_Px_PO_P3,MTL-M_5SGC1,MTL-M_4SDC1,MTL-M_4SDC2,MTL-M_3SDC3,MTL-M_2SDC4,MTL-M_2SDC5,MTL-M_2SDC6,RPL_SBGA_PO_P3,MTL-S_Pre-Si_In_Production,MTL-P_5SGC1,MTL-P_4SDC1,MTL-P_4SDC2,MTL-P_3SDC3,MTL-P_3SDC4,MTL-P_2SDC5,MTL-P_2SDC6</t>
  </si>
  <si>
    <t>Verify DPTF Power Boss policy are enumerated to OS by Bios via ACPI table</t>
  </si>
  <si>
    <t>CSS-IVE-118757</t>
  </si>
  <si>
    <t>RKL-S X2_(CML-S+CMP-H)_S102,RKL-S X2_(CML-S+CMP-H)_S62,UTR_SYNC,ADL_N_MASTER,ADL_N_REV0,ADL_N_5SGC1,ADL_N_4SDC1,ADL_N_3SDC1,ADL_N_2SDC1,ADL_N_2SDC2,ADL_N_2SDC3,TGL_H_MASTER,MTL_THERMAL_MANAGEMENT_NEW_FEATURE_TEST,ADL-P_5SGC1,ADL-P_5SGC2,ADL-M_5SGC1,RPL-Px_5SGC1,RPL-Px_3SDC1,ADL-N_REV1,ADL_SBGA_5GC,MTL_SIMICS_IN_EXECUTION_TEST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MTL_A0_P1,,RPL-Px_4SP2</t>
  </si>
  <si>
    <t>Verify bios has an option to disable all thermal limits</t>
  </si>
  <si>
    <t>CSS-IVE-118781</t>
  </si>
  <si>
    <t>New,ADL-S_TGP-H_PO_Phase2,ADL-S_Delta1,MTL_PSS_1.1,LNL_M_PSS1.1,UTR_SYNC,RPL_S_BackwardComp,RPL_S_MASTER,RPL-P_5SGC1,RPL-P_5SGC2,RPL-P_2SDC3,ADL-S_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</t>
  </si>
  <si>
    <t>Verify RTC Date &amp; Time can be retrieved without Coin battery support and it remains intact after Sx Cycle</t>
  </si>
  <si>
    <t>CSS-IVE-118765</t>
  </si>
  <si>
    <t>TGL_BIOS_PO_P3,ADL-S_Delta1,ADL-S_Delta2,RKL-S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MTL_M_MASTER,MTL_P_MASTER,MTL_S_MASTER,TGL_H_MASTER,ADL-P_5SGC2,MTL_N_MASTER,ADL-M_5SGC1,ADL-M_3SDC2,ADL-M_2SDC1,ADL-M_2SDC2,ADL-P_4SDC1,MTL_IO_NEW_FEATURE_TEST,ADL_N_REV0,ADL-N_REV1,ADL_SBGA_5GC,ADL_SBGA_3DC1,ADL_SBGA_3DC2,ADL_SBGA_3DC3,ADL_SBGA_3DC4,ADL_SBGA_3DC</t>
  </si>
  <si>
    <t>Verify system stability on performing Hibernate cycle on freshly preloaded OS post flashing Performance BIOS</t>
  </si>
  <si>
    <t>CSS-IVE-122085</t>
  </si>
  <si>
    <t>IFWI_Payload_PMC,IFWI_Payload_EC,ADL-S_Delta1,ADL-S_Delta2,MTL_PSS_1.0,LNL_M_PSS1.0,RKL-S X2_(CML-S+CMP-H)_S62,RKL-S X2_(CML-S+CMP-H)_S102,MTL_PSS_0.8,LNL_M_PSS0.8,UTR_SYNC,RPL_S_BackwardComp,RPL_S_MASTER,RPL-P_5SGC1,RPL-P_5SGC2,RPL-P_2SDC3,ADL-S_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MTL_SIMICS_IN_EXECUTION_TEST,ADL_N_REV0,ADL-N_REV1,ADL_SBGA_5GC,ADL_SBGA_3DC1,ADL_SBGA_3DC2,ADL_SBGA_3DC3,ADL_SBGA_3DC4,RPL-SBGA_5SC,ADL_P_M_Common_List2,RPL-Px_5SGC1,MTL-M_5SGC1,MTL-M_4SDC1,MTL-M_4SDC2,MTL-M_3SDC3,MTL-M_2SDC4,MTL-M_2SDC5,MTL-M_2SDC6,MTL-M_5SGC1,MTL-M_4SDC1,MTL-M_4SDC2,MTL-M_3SDC3,MTL-M_2SDC4,MTL-M_2SDC5,MTL-M_2SDC6,MTL-M/P_Pre-Si_In_Production,MTL-P_5SGC1,MTL-P_4SDC1,MTL-P_4SDC2,MTL-P_3SDC3,MTL-P_3SDC4,MTL-P_2SDC5,MTL-P_2SDC6,MTL_A0_P1,RPL-Px_4SP2,RPL-Px_2SDC1,RPL-P_5SGC1,RPL-P_4SDC1,RPL-P_3SDC2,RPL-P_2SDC3,RPL-P_2SDC4,RPL-P_2SDC5,RPL-P_2SDC6</t>
  </si>
  <si>
    <t>Verify system stability on performing reboot cycle on freshly preloaded OS post flashing Performance BIOS</t>
  </si>
  <si>
    <t>CSS-IVE-122086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</si>
  <si>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</si>
  <si>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system stability on performing Modern Standby cycle on freshly preloaded OS post flashing Performance BIOS</t>
  </si>
  <si>
    <t>CSS-IVE-122087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</si>
  <si>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5SGC1,RPL-S_2SDC8,ADL-P_5SGC1,ADL-P_5SGC2,ADL-M_5SGC1,ADL_N_REV0,ADL-N_REV1,ADL_SBGA_5GC,ADL_SBGA_3DC1,ADL_SBGA_3DC2,ADL_SBGA_3DC3,ADL_SBGA_3DC4,RPL-SBGA_5SC,ADL_P_M_Common_List2,RPL-Px_5SGC1
,MTL-M_5SGC1,MTL-M_4SDC1,MTL-M_4SDC2,MTL-M_3SDC3,MTL-M_2SDC4,MTL-M_2SDC5,MTL-M_2SDC6,MTL-P_5SGC1,MTL-P_4SDC1,MTL-P_4SDC2,MTL-P_3SDC3,MTL-P_3SDC4,MTL-P_2SDC5,MTL-P_2SDC6,RPL-Px_2SDC1,RPL-P_5SGC1,RPL-P_4SDC1,RPL-P_3SDC2,RPL-P_2SDC3,RPL-P_2SDC4,RPL-P_2SDC5,RPL-P_2SDC6</t>
  </si>
  <si>
    <t>Verify system stability on performing Hibernate cycle on freshly preloaded OS post flashing Debug BIOS</t>
  </si>
  <si>
    <t>CSS-IVE-122089</t>
  </si>
  <si>
    <t>Verify system stability on performing reboot cycle on freshly preloaded OS post flashing Debug BIOS</t>
  </si>
  <si>
    <t>CSS-IVE-122090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</si>
  <si>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ADL_N_2SDC3,TGL_H_MASTER,RPL-S_4SDC2,RPL-S_2SDC8,ADL-P_5SGC1,ADL-P_5SGC2,ADL-M_5SGC1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,RPL-P_5SGC1,RPL-P_4SDC1,RPL-P_3SDC2,RPL-P_2SDC3,RPL-P_2SDC4,RPL-P_2SDC5,RPL-P_2SDC6</t>
  </si>
  <si>
    <t>Verify system stability on performing Modern Standby cycle on freshly preloaded OS post flashing Debug BIOS</t>
  </si>
  <si>
    <t>CSS-IVE-122091</t>
  </si>
  <si>
    <t>IFWI_Payload_PMC,IFWI_Payload_EC,ADL-S_Delta1,ADL-S_Delta2,RKL-S X2_(CML-S+CMP-H)_S62,RKL-S X2_(CML-S+CMP-H)_S102,UTR_SYNC,RPL_S_BackwardComp,RPL_S_MASTER,RPL-P_5SGC1,RPL-P_5SGC2,RPL-P_2SDC3,ADL-S_ 5SGC_1DPC,ADL-S_4SDC1,ADL-S_4SDC2,ADL-S_4SDC4,ADL_N_MASTER,ADL_N_5SGC1,ADL_N_4SDC1,ADL_N_3SDC1,ADL_N_2SDC1,ADL_N_2SDC2,TGL_H_MASTER,RPL-S_ 5SGC1,ADL-P_5SGC1,ADL-P_5SGC2,ADL-M_5SGC1,ADL_N_REV0,ADL-N_REV1,ADL_SBGA_5GC,ADL_SBGA_3DC1,ADL_SBGA_3DC2,ADL_SBGA_3DC3,ADL_SBGA_3DC4,RPL-SBGA_5SC,ADL_P_M_Common_List2,RPL-Px_5SGC1
,MTL-M_5SGC1,MTL-M_4SDC1,MTL-M_4SDC2,MTL-M_3SDC3,MTL-M_2SDC4,MTL-M_2SDC5,MTL-M_2SDC6,MTL-P_5SGC1,MTL-P_4SDC1,MTL-P_4SDC2,MTL-P_3SDC3,MTL-P_3SDC4,MTL-P_2SDC5,MTL-P_2SDC6,RPL-Px_4SP2,RPL-Px_2SDC1,RPL-P_5SGC1,RPL-P_4SDC1,RPL-P_3SDC2,RPL-P_2SDC3,RPL-P_2SDC4,RPL-P_2SDC5,RPL-P_2SDC6</t>
  </si>
  <si>
    <t>Verify USB4 storage functionality hot plug during S4, S5 cycles</t>
  </si>
  <si>
    <t>bios.platform,bios.sa,fw.ifwi.iom,fw.ifwi.nphy,fw.ifwi.pmc,fw.ifwi.sam,fw.ifwi.sphy,fw.ifwi.tbt</t>
  </si>
  <si>
    <t>CSS-IVE-122124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</si>
  <si>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5SGC_1DPC,IFWI_TEST_SUITE,IFWI_COMMON_UNIFIED,ADL-P_5SGC1,ADL-P_5SGC2,ADL-M_5SGC1,ADL-M_2SDC2,ADL-P_4SDC1,ADL-P_3SDC5,MTL_SIMICS_IN_EXECUTION_TEST,RPL-Px_3SDC1,RPL-P_5SGC1,RPL-P_5SGC2,RPL-P_4SDC1,RPL-P_3SDC2,RPL-P_2SDC3,RPL-S_ 5SGC1,RPL-S_4SDC1,RPL_S_IFWI_PO_Phase3,MTL_IFWI_BAT,ADL_SBGA_5GC,RPL-SBGA_5S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ADL_N_REV0,ADL-N_REV1,MTL_HFPGA_TCSS,RPL-S_5SGC1,RPL-S_4SDC2,RPL-S_3SDC1,RPL-S_2SDC1,RPL-S_2SDC2,RPL-S_2SDC3,RPL-S_4SDC2,RPL-S_2SDC4,RPL-S_2SDC7,RPL_Px_PO_P3,MTL_IFWI_QAC,MTL-M_5SGC1,MTL-M_4SDC1,MTL-M_4SDC2,MTL-M_3SDC3,MTL-M_2SDC4,MTL-M_2SDC5,MTL-M_2SDC6,MTL_IFWI_IAC_NPHY,RPL_SBGA_IFWI_PO_Phase3,MTL_IFWI_CBV_PMC,MTL_IFWI_CBV_TBT,MTL_IFWI_CBV_EC,MTL-P_5SGC1,MTL-P_4SDC1,MTL-P_4SDC2,MTL-P_3SDC3,MTL-P_3SDC4,MTL-P_2SDC5,MTL-P_2SDC6,RPL_P_PO_P3,RPL-S_2SDC8,RPL-SBGA_4SC,RPL-Px_4SP2</t>
  </si>
  <si>
    <t>Verify Bios flash support on RVP using FFT</t>
  </si>
  <si>
    <t>CSS-IVE-122126</t>
  </si>
  <si>
    <t>IFWI_Payload_BIOS,UTR_SYNC,RPL-Px_4SP2,RPL-Px_2SDC1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1,RPL-P_5SGC1,RPL-P_2SDC5,RPL-P_2SDC3,RPL-P_2SDC4,RPL-P_2SDC6,RPL-P_PNP_GC,,RPL-P_4SDC1,RPL-P_3SDC2,,RPL-Px_5SGC1,,ADL_S_master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5SGC_1DPC,ADL-S_4SDC1,ADL-S_4SDC2,ADL-S_4SDC4,ADL_N_MASTER,ADL_N_5SGC1,ADL_N_4SDC1,ADL_N_3SDC1,ADL_N_2SDC1,ADL_N_2SDC2,ADL_N_2SDC3,MTL_S_MASTER,MTL_P_MASTER,MTL_N_MASTER,MTL_Test_Suite,IFWI_TEST_SUITE  ,IFWI_COMMON_UNIFIED,ADL-P_5SGC1,ADL-P_5SGC2,ADL_N_REV0,ADL-N_REV1,ADL_SBGA_5GC,ADL_SBGA_3DC1,ADL_SBGA_3DC2,ADL_SBGA_3DC3,ADL_SBGA_3DC4,ADL_SBGA_3DC,ADL-M_5SGC1,ADL-M_3SDC1,ADL-M_3SDC2,ADL-M_2SDC1,ADL-M_2SDC2,MTL IFWI_Payload_Platform-Val</t>
  </si>
  <si>
    <t>Verify Device Swap during S4 with all Type-C ports - DP and USB(3.0)</t>
  </si>
  <si>
    <t>CSS-IVE-122475</t>
  </si>
  <si>
    <t>EC-FV2,EC_DT_NA,UTR_SYNC,MTL_P_MASTER,MTL_M_MASTER,MTL_S_MASTER,MTL_N_MASTER,RPL_S_MASTER,RPL_P_MASTER,ADL-S_4SDC1,ADL_N_MASTER,ADL_N_5SGC1,ADL_N_4SDC1,ADL_N_3SDC1,ADL_N_2SDC1,ADL_N_2SDC2,ADL_N_2SDC3,ADL-P_5SGC1,ADL-P_5SGC2,ADL-M_5SGC1,ADL-M_2SDC2,ADL-M_3SDC1,ADL-M_3SDC2,ADL-M_2SDC1,RPL-Px_5SGC1,RPL-Px_3SDC1,RPL-P_5SGC1,RPL-P_5SGC2,RPL-P_4SDC1,RPL-P_3SDC2,RPL-P_2SDC3,RPL-S_ 5SGC1,RPL_S_BackwardComp,ADL_N_REV0,ADL-N_REV1,RPL_S_PO_P3,ADL_SBGA_5GC,RPL-SBGA_5SC,ADL_P_M_Common_List2,RPL_Px_PO_P3,MTL-M_5SGC1,MTL-M_4SDC1,MTL-M_4SDC2,MTL-M_3SDC3,MTL-M_2SDC4,MTL-M_2SDC5,MTL-M_2SDC6,RPL_SBGA_PO_P3,Cobalt_NA,MTL-P_5SGC1,MTL-P_4SDC1,MTL-P_4SDC2,MTL-P_3SDC3,MTL-P_3SDC4,MTL-P_2SDC5,MTL-P_2SDC6,RPL-SBGA_4SC,RPL-Px_4SP2</t>
  </si>
  <si>
    <t>Verify Device Swap during S4 with all Type-C ports - DP and USB(2.0)</t>
  </si>
  <si>
    <t>CSS-IVE-122479</t>
  </si>
  <si>
    <t>EC-FV2,EC_DT_NA,UTR_SYNC,RPL_S_MASTER,RPL_S_BackwardComp,ADL-S_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_P_MASTER,RPL-Px_5SGC1,RPL-Px_3SDC1,RPL-P_5SGC1,RPL-P_5SGC2,RPL-P_4SDC1,RPL-P_3SDC2,RPL-P_2SDC3,RPL-S_ 5SGC1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</si>
  <si>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Verify Device Swap during S4 with all Type-C ports - DP and USB(3.1)</t>
  </si>
  <si>
    <t>CSS-IVE-122480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</si>
  <si>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ADL-P_3SDC3,MTL_N_MASTER,MTL_S_MASTER,MTL_M_MASTER,MTL_P_MASTER,RPL-Px_5SGC1,RPL-Px_3SDC1,RPL-P_5SGC1,RPL-P_5SGC2,RPL-P_4SDC1,RPL-P_3SDC2,RPL-P_2SDC3,RPL-S_ 5SGC1,ADL_N_REV0,ADL-N_REV1,ADL_SBGA_5GC,RPL-SBGA_5SC,ADL_P_M_Common_List2,MTL_M_P_PV_POR,MTL-M_5SGC1,MTL-M_4SDC1,MTL-M_4SDC2,MTL-M_3SDC3,MTL-M_2SDC4,MTL-M_2SDC5,MTL-M_2SDC6,Cobalt_NA,MTL-P_5SGC1,MTL-P_4SDC1,MTL-P_4SDC2,MTL-P_3SDC3,MTL-P_3SDC4,MTL-P_2SDC5,MTL-P_2SDC6,RPL-SBGA_4SC,RPL-Px_4SP2</t>
  </si>
  <si>
    <t>Verify Device Swap during S4 with all Type-C ports - HDMI and USB(3.0)</t>
  </si>
  <si>
    <t>CSS-IVE-122481</t>
  </si>
  <si>
    <t>UTR_SYNC,MTL_P_MASTER,MTL_M_MASTER,MTL_S_MASTER,MTL_N_MASTER,RPL_S_MASTER,RPL_P_MASTER,RPL_S_BackwardComp,ADL-S_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</si>
  <si>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S4 with all Type-C ports - HDMI and USB(2.0)</t>
  </si>
  <si>
    <t>CSS-IVE-122482</t>
  </si>
  <si>
    <t>UTR_SYNC,RPL_P_MASTER,RPL_S_MASTER,RPL_S_BackwardComp,ADL-S_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Nickel_OS_only,Cobalt_NA,MTL-P_5SGC1,MTL-P_4SDC1,MTL-P_4SDC2,MTL-P_3SDC3,MTL-P_3SDC4,MTL-P_2SDC5,MTL-P_2SDC6,RPL-SBGA_4SC,RPL-Px_4SP2</t>
  </si>
  <si>
    <t>Verify Device Swap during S4 with all Type-C ports - HDMI and USB(3.1)</t>
  </si>
  <si>
    <t>CSS-IVE-122483</t>
  </si>
  <si>
    <t>UTR_SYNC,RPL_S_MASTER,RPL_P_MASTER,RPL_S_BackwardComp,ADL-S_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2SDC3,MTL_N_MASTER,MTL_S_MASTER,MTL_M_MASTER,MTL_P_MASTER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</si>
  <si>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USB(3.0)</t>
  </si>
  <si>
    <t>CSS-IVE-122484</t>
  </si>
  <si>
    <t>EC-FV2,EC_DT_NA,UTR_SYNC,MTL_P_MASTER,MTL_M_MASTER,,MTL_N_MASTER,MTL_S_MASTER,RPL_S_MASTER,RPL_P_MASTER,RPL_S_BackwardComp,ADL-S_ 5SGC_1DPC,ADL-S_4SDC1,ADL-S_4SDC2,ADL-S_4SDC4,ADL_N_MASTER,ADL_N_5SGC1,ADL_N_4SDC1,ADL_N_3SDC1,ADL_N_2SDC1,ADL_N_2SDC2,ADL_N_2SDC3,ADL-P_5SGC1,ADL-P_5SGC2,ADL-M_5SGC1,ADL-M_2SDC2,ADL-M_3SDC1,ADL-M_3SDC2,ADL-M_2SDC1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</si>
  <si>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USB(2.0)</t>
  </si>
  <si>
    <t>CSS-IVE-122485</t>
  </si>
  <si>
    <t>EC-FV2,EC_DT_NA,UTR_SYNC,RPL_P_MASTER,RPL_S_MASTER,RPL_S_BackwardComp,ADL-S_ 5SGC_1DPC,ADL-S_4SDC1,ADL-S_4SDC2,ADL-S_4SDC4,ADL_N_MASTER,ADL_N_5SGC1,ADL_N_4SDC1,ADL_N_3SDC1,ADL_N_2SDC1,ADL_N_2SDC2,ADL_N_2SDC3,ADL-P_5SGC1,ADL-P_5SGC2,ADL-M_5SGC1,ADL-M_2SDC2,ADL-M_3SDC1,ADL-M_3SDC2,ADL-M_2SDC1,MTL_N_MASTER,MTL_S_MASTER,MTL_M_MASTER,MTL_P_MASTER,RPL-Px_5SGC1,RPL-Px_3SDC1,RPL-P_5SGC1,RPL-P_5SGC2,RPL-P_4SDC1,RPL-P_3SDC2,RPL-P_2SDC3,RPL-S_ 5SGC1,ADL_N_REV0,ADL-N_REV1,ADL_SBGA_5GC,RPL-SBGA_5SC,ADL_P_M_Common_List2,MTL-M_5SGC1,MTL-M_4SDC1,MTL-M_4SDC2,MTL-M_3SDC3,MTL-M_2SDC4,MTL-M_2SDC5,MTL-M_2SDC6,Cobalt_NA,MTL-P_5SGC1,MTL-P_4SDC1,MTL-P_4SDC2,MTL-P_3SDC3,MTL-P_3SDC4,MTL-P_2SDC5,MTL-P_2SDC6,RPL-SBGA_4SC,RPL-Px_4SP2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</si>
  <si>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DP and USB(3.1)</t>
  </si>
  <si>
    <t>CSS-IVE-122486</t>
  </si>
  <si>
    <t>Verify Device Swap during S5 with all Type-C ports - HDMI and USB(3.0)</t>
  </si>
  <si>
    <t>CSS-IVE-122487</t>
  </si>
  <si>
    <t>UTR_SYNC,MTL_P_MASTER,MTL_M_MASTER,MTL_N_MASTER,MTL_S_MASTER,RPL_P_MASTER,RPL_S_MASTER,RPL_S_BackwardComp,ADL-S_ 5SGC_1DPC,ADL-S_4SDC1,ADL-S_4SDC2,ADL-S_4SDC4,ADL_N_MASTER,ADL_N_5SGC1,ADL_N_4SDC1,ADL_N_3SDC1,ADL_N_2SDC1,ADL_N_2SDC2,ADL_N_2SDC3,RPL-S_ 5SGC1,RPL-S_4SDC1,ADL-P_5SGC1,ADL-P_5SGC2,ADL-M_5SGC1,ADL-M_2SDC2,ADL-M_3SDC1,ADL-M_3SDC2,ADL-M_2SDC1,ADL-P_3SDC2,ADL-P_3SDC4,ADL-P_2SDC1,ADL-P_2SDC2,ADL-P_2SDC3,RPL-Px_5SGC1,RPL-Px_3SDC1,RPL-P_5SGC1,RPL-P_5SGC2,RPL-P_4SDC1,RPL-P_3SDC2,RPL-P_2SDC3,ADL_N_REV0,ADL-N_REV1,ADL_SBGA_5GC,RPL-SBGA_5SC,ADL_P_M_Common_List2,MTL-M_5SGC1,MTL-M_4SDC1,MTL-M_4SDC2,MTL-M_3SDC3,MTL-M_2SDC4,MTL-M_2SDC5,MTL-M_2SDC6,Cobalt_NA,MTL-P_5SGC1,MTL-P_4SDC1,MTL-P_4SDC2,MTL-P_3SDC3,MTL-P_3SDC4,MTL-P_2SDC5,MTL-P_2SDC6,RPL-SBGA_4SC,RPL-Px_4SP2</t>
  </si>
  <si>
    <t>Verify Device Swap during S5 with all Type-C ports - HDMI and USB(2.0)</t>
  </si>
  <si>
    <t>CSS-IVE-122488</t>
  </si>
  <si>
    <t>Verify Device Swap during S5 with all Type-C ports - HDMI and USB(3.1)</t>
  </si>
  <si>
    <t>CSS-IVE-122489</t>
  </si>
  <si>
    <t>Verify that OS can be installed form external USB Drive to primary storage</t>
  </si>
  <si>
    <t>CSS-IVE-129548</t>
  </si>
  <si>
    <t>TGL_NEW,UDL2.0_ATMS2.0,TGL_H_Delta,MTL_PSS_1.0,MTL_PSS_0.8,UTR_SYNC,MTL_S_MASTER,RPL_S_MASTER,ADL-S_4SDC2,ADL-S_4SDC2,ADL_N_MASTER,ADL_N_REV0,ADL_N_5SGC1,ADL_N_4SDC1,ADL_N_3SDC1,ADL_N_2SDC1,ADL_N_2SDC2,ADL_N_2SDC3,RPL_S_MASTER,RPL_S_Backwardcomp,RPL-S_ 5SGC1,RPL-S_4SDC1,RPL-S_4SDC2,RPL-S_4SDC2,RPL-S_2SDC8,RPL-S_2SDC1,RPL-S_2SDC2,RPL-S_2SDC3,MTL_PSS_0.8_NEW,ADL-P_5SGC1,ADL-P_5SGC2,ADL-M_5SGC1,MTL_SIMICS_IN_EXECUTION_TEST,RPL-Px_5SGC1, ,RPL-Px_4SDC1,RPL-P_5SGC1,RPL-P_4SDC1,RPL-P_3SDC2,ADL-N_REV1,ADL_SBGA_5GC,ADL_SBGA_3DC1,ADL_SBGA_3DC2,ADL_SBGA_3DC3,ADL_SBGA_3DC4,RPL-SBGA_5SC,RPL-SBGA_3SC,RPL-SBGA_4SC,RPL-SBGA_2SC1,RPL-SBGA_2SC2,RPL-S_3SDC1,LNL_M_PSS0.8,MTL-M_5SGC1,MTL-M_4SDC1,MTL-M_4SDC2,MTL-M_3SDC3,MTL-M_2SDC4,MTL-M_2SDC5,MTL-M_2SDC6,MTL-P_5SGC1, MTL-P_4SDC1 ,MTL-P_4SDC2 ,MTL-P_3SDC3 ,MTL-P_3SDC4 ,MTL-P_2SDC5 ,MTL-P_2SDC6,RPL-Px_4SP2, RPL-Px_2SDC1,RPL-P_2SDC3,RPL-P_2SDC4</t>
  </si>
  <si>
    <t>Verify ECKPWRCTL disable when DCI is disabled</t>
  </si>
  <si>
    <t>CSS-IVE-129750</t>
  </si>
  <si>
    <t>IFWI_Payload_Platform,RKL-S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</si>
  <si>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dual eDP Display functionality after post Sx, reboot and G3 cycles</t>
  </si>
  <si>
    <t>CSS-IVE-129938</t>
  </si>
  <si>
    <t>CML_DG1_Delta,COMMON_QRC_BAT,MTL_PSS_1.1,UTR_SYNC,MTL-M_5SGC1,MTL-M_4SDC1,MTL-P_4SDC1,ADL-P_5SGC1,ADL-P_4SDC1,ADL-P_3SDC1,ADL-P_2SDC1,ADL-P_2SDC2,ADL-P_2SDC3,ADL-M_5SGC1,ADL-M_3SDC1,ADL-M_3SDC2,ADL-M_2SDC1,ADL-M_2SDC2,MTL-M_5SGC1,MTL-M_4SDC1,MTL-M_4SDC2,MTL-M_3SDC3,MTL-M_2SDC4,MTL-M_2SDC5,MTL-M_2SDC6,LNL_M_PSS1.1</t>
  </si>
  <si>
    <t>Verify dual eDP Display functionality after post CMS cycle</t>
  </si>
  <si>
    <t>CSS-IVE-129944</t>
  </si>
  <si>
    <t>Verify the BIOS size using FFT Tool</t>
  </si>
  <si>
    <t>CSS-IVE-132613</t>
  </si>
  <si>
    <t>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MTL_S_MASTER,MTL_P_MASTER,MTL_M_MASTER,ADL-M_5SGC1,ADL-M_3SDC2,ADL-M_2SDC1,ADL-M_2SDC2,ADL-N_REV1,ADL_SBGA_5GC,ADL_SBGA_3DC1,ADL_SBGA_3DC2,ADL_SBGA_3DC3,ADL_SBGA_3DC4,ADL_SBGA_3DC,ADL-S_Post-Si_In_Production,ADL-N_Post-Si_In_Production</t>
  </si>
  <si>
    <t>Verify TCSS D3Cold support when System connected with TBT device</t>
  </si>
  <si>
    <t>bios.pch,bios.platform,bios.sa</t>
  </si>
  <si>
    <t>CSS-IVE-129785</t>
  </si>
  <si>
    <t>UTR_SYNC,MTL_P_MASTER,MTL_M_MASTER,MTL_S_MASTER,RPL_P_MASTER,RPL_S_MASTER,RPL_S_BackwardComp,ADL-S_ 5SGC_1DPC,TGL_H_MASTER,RPL-S_ 5SGC1,RPL-S_4SDC1,ADL-M_5SGC1,ADL-M_2SDC2,ADL-M_2SDC1,RPL-Px_5SGC1,RPL-Px_3SDC1,RPL-P_5SGC1,RPL-P_5SGC2,RPL-P_4SDC1,RPL-P_3SDC2,RPL-P_2SDC3,ADL_SBGA_5GC,RPL-SBGA_5SC,MTL-M_5SGC1,MTL-M_4SDC1,MTL-M_4SDC2,MTL-M_3SDC3,MTL-M_2SDC4,MTL-M_2SDC5,MTL-M_2SDC6,MTL-P_5SGC1,MTL-P_4SDC1,MTL-P_4SDC2,MTL-P_3SDC3,MTL-P_3SDC4,MTL-P_2SDC5,MTL-P_2SDC6,RPL-SBGA_4SC,RPL-Px_4SP2</t>
  </si>
  <si>
    <t>Verify TCSS D3Cold Entry and Exit happens  with TBT device connected</t>
  </si>
  <si>
    <t>CSS-IVE-132636</t>
  </si>
  <si>
    <t>MTL_PSS_1.0,UTR_SYNC,MTL_P_MASTER,MTL_M_MASTER,TGL_H_MASTER,ADL-P_5SGC1,ADL-P_5SGC2,RPL_P_MASTER,ADL-M_5SGC1,ADL-M_2SDC2,ADL-M_3SDC1,ADL-M_2SDC1,RPL-Px_5SGC1,RPL-Px_3SDC1,RPL-P_5SGC1,RPL-P_5SGC2,RPL-P_4SDC1,RPL-P_3SDC2,RPL-P_2SDC3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</si>
  <si>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PCH /CSE/CPU bootstall unlock via USB2DbC</t>
  </si>
  <si>
    <t>bios.platform,fw.ifwi.csme,fw.ifwi.others,fw.ifwi.pchc</t>
  </si>
  <si>
    <t>CSS-IVE-132950</t>
  </si>
  <si>
    <t>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</t>
  </si>
  <si>
    <t>Verify cold boot with USB3.1 Gen2 mass storage device connected across all the Type C ports</t>
  </si>
  <si>
    <t>bios.platform,bios.sa,fw.ifwi.iom,fw.ifwi.nphy,fw.ifwi.pmc,fw.ifwi.sphy,fw.ifwi.tbt</t>
  </si>
  <si>
    <t>CSS-IVE-133024</t>
  </si>
  <si>
    <t>MTL_PSS_1.1,MTL_PSS_1.0,UTR_SYNC,RPL_P_MASTER,RPL_S_MASTER,RPL_S_BackwardComp,ADL-S_ 5SGC_1DPC,ADL_N_MASTER,ADL_N_5SGC1,ADL_N_4SDC1,ADL_N_3SDC1,ADL_N_2SDC1,ADL_N_2SDC2,ADL_N_2SDC3,IFWI_TEST_SUITE,IFWI_COMMON_UNIFIED,MTL_Test_Suite,MTL_PSS_1.1,MTL_PSS_1.0,RPL-S_2SDC3,ADL-P_5SGC1,ADL-P_5SGC2,MTL_P_MASTER,ADL-M_5SGC1,ADL-M_2SDC2,ADL-M_3SDC1,ADL-M_3SDC2,MTL_N_MASTER,MTL_S_MASTER,MTL_M_MASTER,RPL-Px_5SGC1,RPL-Px_3SDC1,RPL-P_5SGC1,RPL-P_5SGC2,RPL-P_4SDC1,RPL-P_3SDC2,RPL-P_2SDC3,RPL-S_ 5SGC1,RPL-S_4SDC1,RPL-S_3SDC1,RPL-S_4SDC2,RPL-S_2SDC1,RPL-S_2SDC2,RPL-S_2SDC3,RPL_S_PO_P3,ADL_N_REV0,ADL-N_REV1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MTL_VS_0.8,IFWI_FOC_BAT,MTL_IFWI_PSS_EXTENDED,CQN_DASHBOARD,ADL-M_2SDC1,ADL-P_4SDC2,ADL_N_PO_Phase2,MTL_IFWI_BAT,MTL_HFPGA_TCSS,RPL-S_5SGC1,RPL-S_4SDC2,RPL-S_2SDC4,RPL-S_2SDC7,RPL_Px_PO_P3,MTL_IFWI_QAC,MTL-M_5SGC1,MTL-M_4SDC1,MTL-M_4SDC2,MTL-M_3SDC3,MTL-M_2SDC4,MTL-M_2SDC5,MTL-M_2SDC6,RPL_SBGA_PO_P3,MTL_IFWI_CBV_TBT,MTL_IFWI_CBV_EC,MTL_IFWI_CBV_SPHY,MTL_IFWI_CBV_IOM,MTL-P_5SGC1,MTL-P_4SDC1,MTL-P_4SDC2,MTL-P_3SDC3,MTL-P_3SDC4,MTL-P_2SDC5,MTL-P_2SDC6,RPL_P_PO_P3,RPL-S_2SDC8,RPL-SBGA_4SC,RPL-Px_4SP2</t>
  </si>
  <si>
    <t>Verify System trace via 2-Wire BSSB interface</t>
  </si>
  <si>
    <t>bios.cpu_pm,fw.ifwi.gbe,fw.ifwi.others</t>
  </si>
  <si>
    <t>CSS-IVE-132994</t>
  </si>
  <si>
    <t>ADL-S_ADP-S_DDR4_2DPC_PO_Phase3,EC-FV2,ADL-P_ADP-LP_DDR4_PO Suite_Phase3,PO_Phase_3,ADL-P_ADP-LP_LP5_PO Suite_Phase3,ADL-P_ADP-LP_DDR5_PO Suite_Phase3,ADL-P_ADP-LP_LP4x_PO Suite_Phase3,EC_DT_NA,UTR_SYNC,RPL-Px_4SP2,RPL-Px_2SDC1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</t>
  </si>
  <si>
    <t>Validate concurrent support of USB2.0 DbC and data transfer over Type-C port</t>
  </si>
  <si>
    <t>CSS-IVE-133035</t>
  </si>
  <si>
    <t>MTL_PSS_1.0,,RKL-S X2_(CML-S+CMP-H)_S62,RKL-S X2_(CML-S+CMP-H)_S102,EC_DT_NA,UTR_SYNC,RPL-Px_4SP2,RPL-Px_2SDC1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4SDC1,ADL-M_3SDC1,ADL-M_3SDC2,ADL-M_3SDC3,ADL-M_2SDC1,ADL_N_REV0,ADL-N_REV1,RPL_S_PO_P2,ADL_SBGA_5GC,ADL_SBGA_3DC1,ADL_SBGA_3DC2,ADL_SBGA_3DC3,ADL_SBGA_3DC4,ADL_SBGA_3DC,ADL-M_2SDC2,RPL_Px_PO_P2,ADL-S_Post-Si_In_Production,RPL_SBGA_PO_P2</t>
  </si>
  <si>
    <t>Verify ACPI table Support for S5</t>
  </si>
  <si>
    <t>CSS-IVE-133061</t>
  </si>
  <si>
    <t>ADL_S_Dryrun_Done,MTL_TRY_RUN,MTL_PSS_0.5,UTR_SYNC,RPL_S_MASTER,RPL_S_BackwardComp,ADL-S_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MTL-P_2SDC6,RPL-S_Post-Si_In_Production,RPL-Px_4SP2,RPL-Px_2SDC1</t>
  </si>
  <si>
    <t>Verify TBT3 device enumeration after S4,S5 and warm boot cycles with PCIE tunneling disabled</t>
  </si>
  <si>
    <t>CSS-IVE-133073</t>
  </si>
  <si>
    <t>MTL_PSS_1.0,MTL_PSS_0.8,MTL_PSS_1.1,UTR_SYNC,MTL_P_MASTER,MTL_M_MASTER,RPL_S_MASTER,RPL_P_MASTER,RPL_S_BackwardComp,ADL-S_ 5SGC_1DPC,MTL_VS_0.8,TGL_H_MASTER,RPL-S_ 5SGC1,RPL-S_4SDC1,ADL-P_5SGC1,ADL-P_5SGC2,ADL-M_3SDC1,ADL-M_2SDC1,MTL_SIMICS_IN_EXECUTION_TEST,ADL_N_REV0,RPL-Px_3SDC1,RPL-P_5SGC1,RPL-P_5SGC2,RPL-P_4SDC1,RPL-P_3SDC2,RPL-P_2SDC3,MTL_HFPGA_TCSS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</si>
  <si>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Verify USB4 Storage enumeration after S4, S5, Warm and Cold boot cycles with PCIE tunneling disabled</t>
  </si>
  <si>
    <t>CSS-IVE-133074</t>
  </si>
  <si>
    <t>MTL_PSS_1.0,MTL_PSS_0.8,MTL_PSS_1.1,UTR_SYNC,MTL_P_MASTER,MTL_M_MASTER,RPL_S_MASTER,RPL_P_MASTER,RPL_S_BackwardComp,ADL-S_ 5SGC_1DPC,MTL_VS_0.8,TGL_H_MASTER,MTL_VS_0.8_TEST_SUITE,MTL_P_VS_0.8,MTL_M_VS_0.8,ADL-P_5SGC1,ADL-P_5SGC2,ADL-M_3SDC1,ADL-M_3SDC2,ADL-M_2SDC1,ADL-P_3SDC5,MTL_SIMICS_IN_EXECUTION_TEST,ADL_N_REV0,RPL-Px_3SDC1,RPL-P_5SGC1,RPL-P_5SGC2,RPL-P_4SDC1,RPL-P_3SDC2,RPL-P_2SDC3,RPL-S_ 5SGC1,RPL-S_4SDC1,MTL_HFPGA_TCSS,ADL_SBGA_5GC,RPL-SBGA_5SC,ADL-M_5SGC1,ADL-M_2SDC2,ADL-M_2SDC2,ADL-M_3SDC1,,ADL_P_M_Common_List1,MTL-M_5SGC1,MTL-M_4SDC1,MTL-M_4SDC2,MTL-M_3SDC3,MTL-M_2SDC4,MTL-M_2SDC5,MTL-M_2SDC6,MTL-P_5SGC1,MTL-P_4SDC1,MTL-P_4SDC2,MTL-P_3SDC3,MTL-P_3SDC4,MTL-P_2SDC5,MTL-P_2SDC6,MTL_A0_P1,RPL-SBGA_4SC,RPL-Px_4SP2</t>
  </si>
  <si>
    <t>Verify USB4 Storage enumeration on hot plug with PCIE tunneling enabled and disabled</t>
  </si>
  <si>
    <t>CSS-IVE-133075</t>
  </si>
  <si>
    <t>MTL_PSS_0.8,MTL_PSS_1.1,UTR_SYNC,MTL_P_MASTER,MTL_M_MASTER,RPL_S_MASTER,RPL_P_MASTER,RPL_S_BackwardComp,ADL-S_ 5SGC_1DPC,ADL-S_4SDC1,ADL-S_4SDC2,ADL-S_4SDC4,MTL_VS_0.8,TGL_H_MASTER,MTL_VS_0.8_TEST_SUITE,MTL_P_VS_0.8,MTL_M_VS_0.8,ADL-P_5SGC1,ADL-P_5SGC2,ADL-M_3SDC1,ADL-M_3SDC2,ADL-M_2SDC1,ADL-P_3SDC5,MTL_SIMICS_IN_EXECUTION_TEST,ADL_N_REV0,RPL-Px_5SGC1,RPL-Px_3SDC1,RPL-P_5SGC1,RPL-P_5SGC2,RPL-P_4SDC1,RPL-P_3SDC2,RPL-P_2SDC3,RPL-S_ 5SGC1,RPL-S_4SDC1,MTL_HFPGA_TCSS,ADL_SBGA_5GC,RPL-SBGA_5SC,QRC_BAT_Customized,ADL-M_5SGC1,ADL-M_2SDC2,ADL_P_M_Common_List1,MTL-M_5SGC1,MTL-M_4SDC1,MTL-M_4SDC2,MTL-M_3SDC3,MTL-M_2SDC4,MTL-M_2SDC5,MTL-M_2SDC6,MTL-P_5SGC1,MTL-P_4SDC1,MTL-P_4SDC2,MTL-P_3SDC3,MTL-P_3SDC4,MTL-P_2SDC5,MTL-P_2SDC6,MTL_A0_P1,RPL-SBGA_4SC,RPL-Px_4SP2</t>
  </si>
  <si>
    <t>Verify TBT3 device enumeration on hot plug with PCIE tunneling Enabled and Disabled</t>
  </si>
  <si>
    <t>CSS-IVE-133077</t>
  </si>
  <si>
    <t>MTL_PSS_0.8,MTL_PSS_1.1,UTR_SYNC,MTL_P_MASTER,MTL_M_MASTER,RPL_S_MASTER,RPL_P_MASTER,RPL_S_BackwardComp,ADL-S_ 5SGC_1DPC,ADL-S_4SDC1,ADL-S_4SDC2,ADL-S_4SDC4,MTL_VS_0.8,TGL_H_MASTER,RPL-S_ 5SGC1,RPL-S_4SDC1,ADL-P_5SGC1,ADL-P_5SGC2,ADL-M_3SDC1,ADL-M_2SDC1,MTL_SIMICS_IN_EXECUTION_TEST,ADL_N_REV0,RPL-Px_5SGC1,RPL-Px_3SDC1,RPL-P_5SGC1,RPL-P_5SGC2,RPL-P_4SDC1,RPL-P_3SDC2,RPL-P_2SDC3,ADL_SBGA_5GC,RPL-SBGA_5SC,ADL-M_5SGC1,ADL-M_2SDC2,ADL-M_2SDC2,ADL-M_3SDC1,,ADL_P_M_Common_List2,MTL-M_5SGC1,MTL-M_4SDC1,MTL-M_4SDC2,MTL-M_3SDC3,MTL-M_2SDC4,MTL-M_2SDC5,MTL-M_2SDC6,MTL-P_5SGC1,MTL-P_4SDC1,MTL-P_4SDC2,MTL-P_3SDC3,MTL-P_3SDC4,MTL-P_2SDC5,MTL-P_2SDC6,MTL_A0_P1,RPL-SBGA_4SC,RPL-Px_4SP2</t>
  </si>
  <si>
    <t>Verify TBT3  and USB device enumeration on hot plug with PCIE tunneling Disabled</t>
  </si>
  <si>
    <t>CSS-IVE-133078</t>
  </si>
  <si>
    <t>ADL-S_ADP-S_DDR4_2DPC_PO_Phase3,MTL_PSS_1.0,MTL_PSS_0.8,ADL-P_ADP-LP_DDR4_PO Suite_Phase3,PO_Phase_3,ADL-P_ADP-LP_LP5_PO Suite_Phase3,ADL-P_ADP-LP_DDR5_PO Suite_Phase3,ADL-P_ADP-LP_LP4x_PO Suite_Phase3,MTL_PSS_1.1,UTR_SYNC,MTL_P_MASTER,MTL_M_MASTER,RPL_S_MASTER,RPL_P_MASTER,RPL_S_BackwardComp,ADL-S_ 5SGC_1DPC,ADL-S_4SDC1,ADL-S_4SDC2,ADL-S_4SDC4,MTL_VS_0.8,TGL_H_MASTER,RPL-S_ 5SGC1,RPL-S_4SDC1,ADL-P_5SGC1,ADL-P_5SGC2,ADL-M_3SDC1,MTL_SIMICS_IN_EXECUTION_TEST,ADL_N_REV0,RPL-Px_5SGC1,RPL-Px_3SDC1,RPL-P_5SGC1,RPL-P_5SGC2,RPL-P_4SDC1,RPL-P_3SDC2,RPL-P_2SDC3,RPL_S_PO_P3,ADL_SBGA_5GC,RPL-SBGA_5SC,ADL-M_5SGC1,ADL-M_2SDC2,ADL-M_2SDC2,ADL-M_3SDC1,ADL_P_M_Common_List1,RPL_Px_PO_P3,MTL-M_5SGC1,MTL-M_4SDC1,MTL-M_4SDC2,MTL-M_3SDC3,MTL-M_2SDC4,MTL-M_2SDC5,MTL-M_2SDC6,RPL_SBGA_PO_P3,MTL-P_5SGC1,MTL-P_4SDC1,MTL-P_4SDC2,MTL-P_3SDC3,MTL-P_3SDC4,MTL-P_2SDC5,MTL-P_2SDC6,MTL_A0_P1,RPL-SBGA_4SC,RPL-Px_4SP2</t>
  </si>
  <si>
    <t>Verify RTD3 flow support for Type-C USB4 Storage</t>
  </si>
  <si>
    <t>bios.platform,bios.sa,fw.ifwi.iom,fw.ifwi.pmc,fw.ifwi.tbt</t>
  </si>
  <si>
    <t>CSS-IVE-122098</t>
  </si>
  <si>
    <t>ADL-S_TGP-H_PO_Phase3,MTL_PSS_1.0,MTL_PSS_0.8,MTL_PSS_1.1,UTR_SYNC,MTL_S_MASTER,MTL_P_MASTER,RPL_S_MASTER,RPL_P_MASTER,MTL_M_MASTER,RPL_S_BackwardComp,ADL-S_ 5SGC_1DPC,ADL-S_4SDC1,ADL-S_4SDC2,ADL-S_4SDC4,TGL_H_MASTER,MTL_VS_0.8_TEST_SUITE_Additional,MTL_S_PSS_0.8,ADL-P_5SGC1,ADL-P_5SGC2,MTL_S_PSS_1.0,ADL-M_5SGC1,ADL-M_2SDC2,ADL-M_3SDC1,ADL-M_3SDC2,ADL-P_4SDC1,ADL-P_3SDC5,RPL-Px_5SGC1,RPL-Px_3SDC1,MTL_S_ IFWI_PSS_1.0,RPL-P_5SGC1,RPL-P_5SGC2,RPL-P_4SDC1,RPL-P_3SDC2,RPL-P_2SDC3,MTL_S_IFWI_PSS_1.0,MTL_S_PSS_1.0,MTL_S_IFWI_PSS_1.0,RPL-S_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</si>
  <si>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Verify USB4 storage functionality on hot insert and removal and connector reversibility</t>
  </si>
  <si>
    <t>CSS-IVE-122116</t>
  </si>
  <si>
    <t>MTL_PSS_1.0,MTL_PSS_0.8,MTL_PSS_1.1,UTR_SYNC,MTL_P_MASTER,MTL_S_MASTER,RPL_P_MASTER,RPL_S_MASTER,IFWI_FOC_BAT,MTL_M_MASTER,RPL_S_BackwardComp,ADL-S_ 5SGC_1DPC,IFWI_TEST_SUITE,IFWI_COMMON_UNIFIED,ADL-S_4SDC1,ADL-S_4SDC2,ADL-S_4SDC4,TGL_H_MASTER,ADL-P_5SGC1,ADL-P_5SGC2,ADL-M_5SGC1,ADL-M_2SDC2,ADL-M_3SDC1,ADL-M_3SDC2,ADL-P_4SDC1,ADL-P_3SDC5,RPL-Px_5SGC1,RPL-Px_3SDC1,RPL-P_5SGC1,RPL-P_5SGC2,RPL-P_4SDC1,RPL-P_3SDC2,RPL-P_2SDC3,RPL-S_ 5SGC1,RPL-S_4SDC1,RPL_S_PO_P3,ADL_SBGA_5GC,RPL-SBGA_5SC,IFWI_SYN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_N_MASTER,ADL_N_5SGC1,ADL_N_4SDC1,ADL_N_3SDC1,ADL_N_2SDC1,ADL_N_2SDC2,ADL_N_2SDC3,MTL_VS_0.8,MTL_Test_Suite,MTL_IFWI_PSS_EXTENDED,CQN_DASHBOARD,ADL-M_2SDC1,ADL-P_4SDC2,ADL_N_PO_Phase2,ADL_N_REV0,ADL-N_REV1,MTL_IFWI_BAT,MTL_HFPGA_TCSS,RPL-S_5SGC1,RPL-S_4SDC2,RPL-S_3SDC1,RPL-S_2SDC1,RPL-S_2SDC2,RPL-S_2SDC3,MTL_M_P_PV_POR,RPL-S_4SDC2,RPL-S_2SDC4,RPL-S_2SDC7,RPL_Px_PO_P3,MTL_IFWI_QAC,MTL_IFWI_IAC_NPHY,RPL_SBGA_PO_P3,MTL_IFWI_CBV_TBT,MTL_IFWI_CBV_EC,MTL-P_5SGC1,MTL-P_4SDC1,MTL-P_4SDC2,MTL-P_3SDC3,MTL-P_3SDC4,MTL-P_2SDC5,MTL-P_2SDC6,MTL_A0_P1,RPL_P_PO_P3,RPL-S_2SDC8,RPL-SBGA_4SC,RPL-Px_4SP2</t>
  </si>
  <si>
    <t>Validate USB4 Hub Device functionality after CMS Cycles</t>
  </si>
  <si>
    <t>CSS-IVE-133220</t>
  </si>
  <si>
    <t>MTL_PSS_1.0,MTL_PSS_1.1,UTR_SYNC,MTL_P_MASTER,MTL_M_MASTER,MTL_S_MASTER,RPL_S_MASTER,RPL_S_BackwardComp,ADL-S_ 5SGC_1DPC,TGL_H_MASTER,ADL-P_5SGC1,ADL-P_5SGC2,MTL_S_PSS_1.0,ADL-M_5SGC1,ADL-M_2SDC2,ADL-M_3SDC1,ADL-M_3SDC2,ADL-M_2SDC1,ADL-P_4SDC1,ADL-P_3SDC5,RPL-Px_5SGC1,RPL-Px_3SDC1,MTL_S_ IFWI_PSS_1.0,MTL_S_ IFWI_PSS_0.8,RPL-P_5SGC1,RPL-P_5SGC2,RPL-P_4SDC1,RPL-P_3SDC2,RPL-P_2SDC3,MTL_S_IFWI_PSS_0.8,MTL_S_IFWI_PSS_1.0,RPL-S_ 5SGC1,RPL-S_4SDC1,ADL_SBGA_5GC,RPL-SBGA_5SC,MTL_PSS_CMS,ADL_P_M_Common_List2,MTL-M_5SGC1,MTL-M_4SDC1,MTL-M_4SDC2,MTL-M_3SDC3,MTL-M_2SDC4,MTL-M_2SDC5,MTL-M_2SDC6,MTL_VS_1.1,MTL_BIOS/Platform_FRs_AO_PO,MTL-P_5SGC1,MTL-P_4SDC1,MTL-P_4SDC2,MTL-P_3SDC3,MTL-P_3SDC4,MTL-P_2SDC5,MTL-P_2SDC6,MTL_A0_P1,RPL-SBGA_4SC,RPL-Px_4SP2</t>
  </si>
  <si>
    <t>Validate USB4 Hub Device functionality after DeepSx Cycle</t>
  </si>
  <si>
    <t>bios.platform,bios.sa,fw.ifwi.dekelPhy,fw.ifwi.iom,fw.ifwi.pmc,fw.ifwi.sam,fw.ifwi.tbt</t>
  </si>
  <si>
    <t>CSS-IVE-133224</t>
  </si>
  <si>
    <t>TGL_H_Delta,IFWI_Payload_TBT,IFWI_Payload_EC,UTR_SYNC,RPL_S_MASTER,RPL_S_BackwardComp,ADL-S_ 5SGC_1DPC,TGL_H_MASTER,MTL_S_MASTER,MTL_M_MASTER,MTL_P_MASTER,RPL_P_MASTER,RPL-S_ 5SGC1,ADL-M_5SGC1,ADL-M_2SDC2,ADL-M_2SDC2,ADL-M_3SDC1,,RPL-Px_5SGC1,RPL-Px_4SDC1,RPL-SBGA_4SC,RPL-SBGA_3SC,RPL-SBGA_2SC1,RPL-SBGA_2SC2,RPL-Px_4SP2</t>
  </si>
  <si>
    <t>Validate USB4 Hub Device functionality during CMS Cycles</t>
  </si>
  <si>
    <t>CSS-IVE-133226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</si>
  <si>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5SGC1,RPL-S_4SDC1,ADL_SBGA_5GC,RPL-SBGA_5SC,MTL_PSS_CMS,ADL_P_M_Common_List2,MTL-M_5SGC1,MTL-M_4SDC1,MTL-M_4SDC2,MTL-M_3SDC3,MTL-M_2SDC4,MTL-M_2SDC5,MTL-M_2SDC6,MTL-P_5SGC1,MTL-P_4SDC1,MTL-P_4SDC2,MTL-P_3SDC3,MTL-P_3SDC4,MTL-P_2SDC5,MTL-P_2SDC6,MTL_A0_P1,RPL-SBGA_4SC,RPL-Px_4SP2</t>
  </si>
  <si>
    <t>Validate USB4 Dock Device functionality after CMS Cycles</t>
  </si>
  <si>
    <t>CSS-IVE-133228</t>
  </si>
  <si>
    <t>MTL_PSS_1.0,MTL_PSS_1.1,UTR_SYNC,RPL_S_MASTER,RPL_S_BackwardComp,ADL-S_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</si>
  <si>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Validate USB4 Dock Device functionality during CMS Cycles</t>
  </si>
  <si>
    <t>CSS-IVE-133234</t>
  </si>
  <si>
    <t>MTL_PSS_1.0,MTL_PSS_1.1,UTR_SYNC,MTL_P_MASTER,MTL_M_MASTER,MTL_S_MASTER,RPL_S_MASTER,RPL_S_BackwardComp,ADL-S_ 5SGC_1DPC,TGL_H_MASTER,ADL-P_5SGC1,ADL-P_5SGC2,ADL-M_5SGC1,ADL-M_2SDC2,ADL-M_3SDC1,ADL-M_3SDC2,ADL-M_2SDC1,ADL-P_4SDC1,ADL-P_4SDC2,ADL-P_3SDC5,RPL-Px_5SGC1,RPL-Px_3SDC1,RPL-P_5SGC1,RPL-P_5SGC2,RPL-P_4SDC1,RPL-P_3SDC2,RPL-P_2SDC3,RPL-S_ 5SGC1,RPL-S_4SDC1,ADL_SBGA_5GC,MTL_PSS_1.0_BLOCK,RPL-SBGA_5SC,ADL_P_M_Common_List2,MTL-M_5SGC1,MTL-M_4SDC1,MTL-M_4SDC2,MTL-M_3SDC3,MTL-M_2SDC4,MTL-M_2SDC5,MTL-M_2SDC6,MTL-P_5SGC1,MTL-P_4SDC1,MTL-P_4SDC2,MTL-P_3SDC3,MTL-P_3SDC4,MTL-P_2SDC5,MTL-P_2SDC6,MTL_A0_P1,RPL-SBGA_4SC,RPL-Px_4SP2</t>
  </si>
  <si>
    <t>Verify USB4 Storage functionality after CMS</t>
  </si>
  <si>
    <t>CSS-IVE-133294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</si>
  <si>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NA_4_FHF,MTL-M_5SGC1,MTL-M_4SDC1,MTL-M_4SDC2,MTL-M_3SDC3,MTL-M_2SDC4,MTL-M_2SDC5,MTL-M_2SDC6,MTL-P_5SGC1,MTL-P_4SDC1,MTL-P_4SDC2,MTL-P_3SDC3,MTL-P_3SDC4,MTL-P_2SDC5,MTL-P_2SDC6,MTL_A0_P1,RPL-SBGA_4SC,RPL-Px_4SP2</t>
  </si>
  <si>
    <t>Verify USB4 storage functionality after DeepSx</t>
  </si>
  <si>
    <t>CSS-IVE-133298</t>
  </si>
  <si>
    <t>TGL_H_Delta,IFWI_Payload_TBT,IFWI_Payload_EC,UTR_SYNC,RPL_S_MASTER,RPL_S_BackwardComp,ADL-S_ 5SGC_1DPC,TGL_H_MASTER,MTL_S_MASTER,MTL_M_MASTER,MTL_P_MASTER,RPL_P_MASTER,RPL-S_ 5SGC1,ADL-M_5SGC1,ADL-M_2SDC2,ADL-M_2SDC2,ADL-M_3SDC1,RPL-Px_5SGC1,RPL-Px_4SDC1,RPL-SBGA_4SC,RPL-SBGA_3SC,RPL-SBGA_2SC1,RPL-SBGA_2SC2,RPL-Px_4SP2</t>
  </si>
  <si>
    <t>Verify USB4 storage functionality during CMS</t>
  </si>
  <si>
    <t>CSS-IVE-133300</t>
  </si>
  <si>
    <t>MTL_PSS_1.0,MTL_PSS_1.1,UTR_SYNC,MTL_P_MASTER,MTL_M_MASTER,MTL_S_MASTER,RPL_S_MASTER,RPL_S_BackwardComp,ADL-S_ 5SGC_1DPC,TGL_H_MASTER,ADL-P_5SGC1,ADL-P_5SGC2,ADL-M_5SGC1,ADL-M_2SDC2,ADL-M_3SDC1,ADL-M_3SDC2,ADL-M_2SDC1,ADL-P_4SDC1,ADL-P_3SDC5,RPL-Px_5SGC1,RPL-Px_3SDC1,RPL-P_5SGC1,RPL-P_5SGC2,RPL-P_4SDC1,RPL-P_3SDC2,RPL-P_2SDC3,RPL-S_ 5SGC1,RPL-S_4SDC1,MTL_HFPGA_TCSS,ADL_SBGA_5GC,RPL-SBGA_5SC,MTL_PSS_CMS,MTL_HFPGA_BLOCK,ADL_P_M_Common_List2,MTL-M_5SGC1,MTL-M_4SDC1,MTL-M_4SDC2,MTL-M_3SDC3,MTL-M_2SDC4,MTL-M_2SDC5,MTL-M_2SDC6,MTL-P_5SGC1,MTL-P_4SDC1,MTL-P_4SDC2,MTL-P_3SDC3,MTL-P_3SDC4,MTL-P_2SDC5,MTL-P_2SDC6,MTL_A0_P1,RPL-SBGA_4SC,RPL-Px_4SP2</t>
  </si>
  <si>
    <t>Verify vendor ID for USB4 HW controller</t>
  </si>
  <si>
    <t>CSS-IVE-133309</t>
  </si>
  <si>
    <t>MTL_PSS_1.0,MTL_PSS_0.8,MTL_PSS_1.1,UTR_SYNC,MTL_P_MASTER,TGL_H_MASTER,ADL-P_5SGC1,ADL-P_5SGC2,MTL_M_MASTER,MTL_S_MASTER,RPL_P_MASTER,RPL_S_MASTER,ADL-M_5SGC1,ADL-M_2SDC2,ADL-M_3SDC1,ADL-M_3SDC2,ADL-P_4SDC1,ADL-P_3SDC5,MTL_SIMICS_IN_EXECUTION_TEST,LNL_P_MASTER,LNL_M_MASTER,LNL_S_MASTER,RPL-Px_5SGC1,RPL-Px_3SDC1,RPL-P_5SGC1,RPL-P_5SGC2,RPL-P_4SDC1,RPL-P_3SDC2,RPL-P_2SDC3,RPL-S_ 5SGC1,RPL-S_4SDC1,ADL_SBGA_5GC,RPL-SBGA_5SC,ADL_P_M_Common_List1,MTL-M_5SGC1,MTL-M_4SDC1,MTL-M_4SDC2,MTL-M_3SDC3,MTL-M_2SDC4,MTL-M_2SDC5,MTL-M_2SDC6,MTL-P_5SGC1,MTL-P_4SDC1,MTL-P_4SDC2,MTL-P_3SDC3,MTL-P_3SDC4,MTL-P_2SDC5,MTL-P_2SDC6,RPL-SBGA_4SC,RPL-Px_4SP2</t>
  </si>
  <si>
    <t>Verify BIOS is configuring the NPK bar and size on S3 exit</t>
  </si>
  <si>
    <t>CSS-IVE-133311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</si>
  <si>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3,MTL_M_MASTER,MTL_P_MASTER,MTL_S_MASTER,TGL_H_MASTER,TGL_H_5SGC1,TGL_H_4SDC1,TGL_H_4SDC2,TGL_H_4SDC,ADL-P_5SGC2,LNL_S_MASTER,LNL_P_MASTER,LNL_M_MASTER,ADL_N_REV0,ADL-N_REV1,ADL_SBGA_5GC,ADL_SBGA_3DC1,ADL_SBGA_3DC2,ADL_SBGA_3DC3,ADL_SBGA_3DC4,ADL_SBGA_3DC,ADL-M_5SGC1,ADL-M_3SDC1,ADL-M_3SDC2,ADL-M_2SDC1,ADL-M_2SDC2</t>
  </si>
  <si>
    <t>Validate Type-C USB2.0 enumeration over Type-C port  with PCIE tunneling enabled and disabled</t>
  </si>
  <si>
    <t>CSS-IVE-133671</t>
  </si>
  <si>
    <t>MTL_PSS_1.0,MTL_PSS_0.8,MTL_PSS_1.1,UTR_SYNC,MTL_P_MASTER,MTL_M_MASTER,RPL_S_MASTER,RPL_P_MASTER,RPL_S_BackwardComp,ADL-S_ 5SGC_1DPC,MTL_VS_0.8,TGL_H_MASTER,MTL_VS_0.8_TEST_SUITE,RPL-S_ 5SGC1,RPL-S_4SDC1,RPL-S_2SDC2,MTL_P_VS_0.8,MTL_M_VS_0.8,ADL-P_5SGC1,ADL-P_5SGC2,ADL-M_3SDC1,ADL-M_3SDC2,ADL-M_2SDC1,MTL_SIMICS_IN_EXECUTION_TEST,RPL-Px_5SGC1,RPL-Px_3SDC1,RPL-P_5SGC1,RPL-P_5SGC2,RPL-P_4SDC1,RPL-P_3SDC2,RPL-P_2SDC3,ADL_SBGA_5GC,RPL-SBGA_5SC,ADL-M_5SGC1,ADL-M_2SDC2,ADL-M_2SDC2,ADL-M_3SDC1,,ADL_P_M_Common_List1,MTL-M_5SGC1,MTL-M_4SDC1,MTL-M_4SDC2,MTL-M_3SDC3,MTL-M_2SDC4,MTL-M_2SDC5,MTL-M_2SDC6,MTL-P_5SGC1,MTL-P_4SDC1,MTL-P_4SDC2,MTL-P_3SDC3,MTL-P_3SDC4,MTL-P_2SDC5,MTL-P_2SDC6,RPL-SBGA_4SC,RPL-Px_4SP2</t>
  </si>
  <si>
    <t>Validate Type-C USB3.0 enumeration over Type-C port  with PCIE tunneling enabled and disabled</t>
  </si>
  <si>
    <t>CSS-IVE-133673</t>
  </si>
  <si>
    <t>MTL_PSS_0.8,MTL_PSS_1.1,UTR_SYNC,MTL_P_MASTER,MTL_M_MASTER,RPL_S_MASTER,RPL_P_MASTER,RPL_S_BackwardComp,ADL-S_ 5SGC_1DPC,ADL_N_MASTER,ADL_N_5SGC1,ADL_N_4SDC1,ADL_N_3SDC1,ADL_N_2SDC1,ADL_N_2SDC2,ADL_N_2SDC3,MTL_VS_0.8,TGL_H_MASTER,MTL_VS_0.8_TEST_SUITE,RPL-S_ 5SGC1,RPL-S_4SDC1,RPL-S_2SDC2,MTL_P_VS_0.8,MTL_M_VS_0.8,ADL-P_5SGC1,ADL-P_5SGC2,ADL-M_3SDC1,ADL-M_3SDC2,ADL-M_2SDC1,MTL_SIMICS_IN_EXECUTION_TEST,ADL_N_REV0,RPL-Px_5SGC1,RPL-Px_3SDC1,RPL-P_5SGC1,RPL-P_5SGC2,RPL-P_4SDC1,RPL-P_3SDC2,RPL-P_2SDC3,ADL-N_REV1,ADL_SBGA_5GC,RPL-SBGA_5SC,QRC_BAT_Customized,ADL-M_5SGC1,ADL_P_M_Common_List1,MTL-M_5SGC1,MTL-M_4SDC1,MTL-M_4SDC2,MTL-M_3SDC3,MTL-M_2SDC4,MTL-M_2SDC5,MTL-M_2SDC6,MTL-P_5SGC1,MTL-P_4SDC1,MTL-P_4SDC2,MTL-P_3SDC3,MTL-P_3SDC4,MTL-P_2SDC5,MTL-P_2SDC6,RPL-SBGA_4SC,RPL-Px_4SP2</t>
  </si>
  <si>
    <t>Verify BIOS provides information related to LPM registers from iPC1 interface via buffers</t>
  </si>
  <si>
    <t>CSS-IVE-133682</t>
  </si>
  <si>
    <t>UTR_SYNC,RPL_S_BackwardComp,RPL_S_MASTER,RPL-P_5SGC1,RPL-P_5SGC2,RPL-P_2SDC3,ADL-S_ 5SGC_1DPC,ADL-S_4SDC1,ADL_N_MASTER,ADL_N_REV0,ADL_N_5SGC1,ADL_N_4SDC1,ADL_N_3SDC1,ADL_N_2SDC1,ADL_N_2SDC2,ADL_N_2SDC3,TGL_H_MASTER,RPL-S_4SDC1,ADL-P_5SGC1,ADL-P_5SGC2,ADL-M_5SGC1,ADL-N_REV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</si>
  <si>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Verify S0i3 residency when system connected to Wi-Fi Network</t>
  </si>
  <si>
    <t>CSS-IVE-133709</t>
  </si>
  <si>
    <t>UTR_SYNC,RPL_S_MASTER,RPL_S_BackwardComp,ADL-S_ 5SGC_1DPC,ADL-S_4SDC1,ADL-S_4SDC2,ADL-S_4SDC4,ADL_N_MASTER,ADL_N_5SGC1,ADL_N_4SDC1,ADL_N_3SDC1,ADL_N_2SDC1,ADL_N_2SDC2,ADL_N_2SDC3,RPL-S_ 5SGC1,RPL-S_4SDC1,RPL-S_4SDC2,, RPL-S_4SDC2,RPL-S_2SDC1,RPL-S_2SDC2,RPL-S_2SDC3,ADL-P_5SGC1,ADL-P_5SGC2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</si>
  <si>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USB2 PMCTRL bit is enabled</t>
  </si>
  <si>
    <t>CSS-IVE-134042</t>
  </si>
  <si>
    <t>ADL-S_Delta2,MTL_NA,UTR_SYNC,RPL_S_MASTER,RPL_P_MASTER,RPL_S_BackwardComp,ADL-S_ 5SGC_1DPC,ADL_N_MASTER,ADL_N_PSS_0.8,ADL_N_5SGC1,ADL_N_4SDC1,ADL_N_3SDC1,ADL_N_2SDC1,ADL_N_2SDC2,ADL_N_2SDC3,RPL-S_2SDC3,ADL-P_5SGC1,ADL-P_5SGC2,ADL-M_5SGC1,ADL-M_2SDC2,MTL_N_MASTER,MTL_S_MASTER,MTL_M_MASTER,MTL_P_MASTER,RPL-Px_5SGC1,RPL-Px_3SDC1,RPL-P_5SGC1,RPL-P_5SGC2,RPL-S_ 5SGC1,RPL-S_4SDC1,RPL-S_3SDC1,RPL-S_4SDC2,RPL-S_2SDC1,RPL-S_2SDC2,RPL-S_2SDC3,ADL_N_REV0,ADL-N_REV1,ADL_SBGA_5GC,RPL-SBGA_5SC,ADL_P_M_Common_List1,ADL-S_Post-Si_In_Production,MTL-M_5SGC1,MTL-M_4SDC1,MTL-M_4SDC2,MTL-M_3SDC3,MTL-M_2SDC4,MTL-M_2SDC5,MTL-M_2SDC6,LNL_M_PSS0.5,MTL-P_5SGC1,MTL-P_4SDC1,MTL-P_4SDC2,MTL-P_3SDC3,MTL-P_3SDC4,MTL-P_2SDC5,MTL-P_2SDC6,RPL-SBGA_4SC,RPL-Px_4SP2</t>
  </si>
  <si>
    <t>Verify BIOS setup options for RFI Spread Spectrum control (SSC) range</t>
  </si>
  <si>
    <t>CSS-IVE-135386</t>
  </si>
  <si>
    <t>UTR_SYNC,ADL_N_MASTER,RPL_S_MASTER,RPL_S_BackwardComp,ADL-S_ 5SGC_1DPC,ADL-S_4SDC1,ADL_N_REV0,ADL_N_5SGC1,ADL_N_4SDC1,ADL_N_3SDC1,ADL_N_2SDC1,ADL_N_2SDC2,ADL_N_2SDC3,RPL-S_5SGC1,RPL-S_4SDC1,RPL-S_4SDC2,RPL-S_4SDC2,RPL-S_2SDC1,RPL-S_2SDC2,1,MTL_Master,ADL-P_5SGC1,ADL-P_5SGC2,ADL-M_5SGC1,MTL_CPU_NEW_FEATURE_TEST,MTL_PSS_1.0,MTL_SIMICS_IN_EXECUTION_TEST,RPL-Px_5SGC1,RPL-Px_3SDC1,ADL-N_REV1,ADL_SBGA_5GC,RPL-S_3SDC1,MTL_PSS_1.0_BLOCK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</si>
  <si>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CNVi Bluetooth Functionality in OS before/after warm reset cycle</t>
  </si>
  <si>
    <t>CSS-IVE-135471</t>
  </si>
  <si>
    <t>IFWI_Payload_Platform,RKL-S X2_(CML-S+CMP-H)_S102,RKL-S X2_(CML-S+CMP-H)_S62,UTR_SYNC,RPL_S_MASTER,RPL_S_BackwardComp,ADL-S_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,ADL-P_3SDC1RPL-Px_5SGC1,,MTL_S_IFWI_PSS_0.8,MTL_S_PSS_0.8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</si>
  <si>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BIOS  Debug settings passed as part of a Debug Token Via Dnx Mode</t>
  </si>
  <si>
    <t>CSS-IVE-135705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</si>
  <si>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MTL_M_MASTER,MTL_P_MASTER,MTL_S_MASTER,ADL-P_5SGC1,ADL-P_5SGC2,ADL-M_5SGC1,ADL-M_3SDC2,ADL-M_2SDC1,ADL-M_2SDC2,LNL_S_MASTER,LNL_P_MASTER,LNL_M_MASTER,ADL_N_REV0,ADL-N_REV1,RPL_S_PO_P2,ADL_SBGA_5GC,ADL_SBGA_3DC1,ADL_SBGA_3DC2,ADL_SBGA_3DC3,ADL_SBGA_3DC4,ADL_SBGA_3DC,RPL_Px_PO_P2,RPL_SBGA_PO_P2</t>
  </si>
  <si>
    <t>Verify if RFI Spread Spectrum control (SSC) option can be disabled from BIOS menu</t>
  </si>
  <si>
    <t>CSS-IVE-135748</t>
  </si>
  <si>
    <t>UTR_SYNC,ADL_N_MASTER,RPL_S_MASTER,RPL_S_BackwardComp,ADL-S_ 5SGC_1DPC,ADL-S_4SDC1,ADL_N_REV0,ADL_N_5SGC1,ADL_N_4SDC1,ADL_N_3SDC1,ADL_N_2SDC1,ADL_N_2SDC2,ADL_N_2SDC3,RPL-S_5SGC1,RPL-S_4SDC1,RPL-S_4SDC2,RPL-S_4SDC2,RPL-S_2SDC1,RPL-S_2SDC2,2,MTL_MASER,ADL-P_5SGC1,ADL-P_5SGC2,ADL-M_5SGC1,MTL_PSS_1.0,MTL_SIMICS_IN_EXECUTION_TEST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</si>
  <si>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system stability after S3 and S4 cycles using LAN connect over Foxville Port as wake source.</t>
  </si>
  <si>
    <t>CSS-IVE-136346</t>
  </si>
  <si>
    <t>RKL-S X2_(CML-S+CMP-H)_S102,RKL-S X2_(CML-S+CMP-H)_S62,MTL_NA,UTR_SYNC,RPL_P_MASTER,ADL-P_5SGC1,ADL-P_4SDC1,ADL-P_2SDC3,ADL-P_2SDC5,,ADL_SBGA_5GC,RPL-Px_4SDC1,ADL-M_2SDC1,ADL-M_5SGC1,RPL-S_3SDC3, ADL_SBGA_3DC1, ADL_SBGA_3DC2, ADL_SBGA_3DC3, ADL_SBGA_3DC4,RPL-SBGA_4SC, RPL-SBGA_2SC1, RPL-SBGA_3SC,RPL-Px_2SDC1</t>
  </si>
  <si>
    <t>Validate on PCIe LAN device for RTD3</t>
  </si>
  <si>
    <t>CSS-IVE-136395</t>
  </si>
  <si>
    <t>MTL_PSS_1.0,UTR_SYNC,RPL_S_MASTER,RPL_S_BackwardComp,ADL-S_ 5SGC_1DPC,ADL-S_4SDC1,ADL-S_4SDC2,ADL-S_4SDC4,RPL-S_ 5SGC1,RPL-S_4SDC2,RPL-S_2SDC1,RPL-S_2SDC2,RPL-S_2SDC3,ADL-P_5SGC1,ADL-P_5SGC2,ADL-M_5SGC1,ADL_N_REV0,ADL-N_REV1,ADL_SBGA_5GC,QRC_BAT_Customized,ADL-M_3SDC2,MTL_PSS_CMS,RPL-Px_5SGC1,MTL-M_3SDC3,RPL-SBGA_5SC,RPL-SBGA_3SC,RPL-SBGA_2SC2, MTL-P_2SDC5, MTL-P_5SGC1,MTL_A0_P1, RPL-S_2SDC8, RPL-SBGA_4SC,RPL-Px_4SP2,RPL-Px_2SDC1</t>
  </si>
  <si>
    <t>Verify OS debug  support with DMA Pre-boot  Protection in enabled state</t>
  </si>
  <si>
    <t>CSS-IVE-138269</t>
  </si>
  <si>
    <t>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</t>
  </si>
  <si>
    <t>Verify WWAN (5G) Functionality</t>
  </si>
  <si>
    <t>CSS-IVE-138264</t>
  </si>
  <si>
    <t>UTR_SYNC,MTL_M_MASTER,MTL_P_MASTER,RPL_P_MASTER,ADL-P_5SGC1,ADL-M_5SGC1,ADL-M_4SDC1,RPL-Px_5SGC1,RPL-SBGA_3SC1,RPL-Px_4SDC1,ADL-M_2SDC1, RPL-P_5SGC1, RPL-P_4SDC1, ADL_SBGA_3DC1, RPL-P_2SDC4, RPL-P_PNP_GC, MTL-M_4SDC1, MTL-M_4SDC2, RPL-SBGA_5SC, MTL-P_4SDC1, MTL-P_4SDC2, MTL-P_3SDC3,RPL-Px_2SDC1</t>
  </si>
  <si>
    <t>Verify Wi-Fi Device Entry in ACPI table</t>
  </si>
  <si>
    <t>CSS-IVE-144717</t>
  </si>
  <si>
    <t>UTR_SYNC,ADL_N_MASTER,RPL_P_MASTER,RPL_S_MASTER,RPL_S_BackwardComp,MTL_M_MASTER,MTL_P_MASTER,ADL-S_ 5SGC_1DPC,ADL-S_4SDC1,ADL-S_4SDC2,ADL-S_4SDC4,ADL_N_5SGC1,ADL_N_4SDC1,ADL_N_3SDC1,ADL_N_2SDC1,ADL_N_2SDC2,ADL_N_2SDC3,MTL_TRY_RUN,RPL-S_ 5SGC1,RPL-S_4SDC1,RPL-S_4SDC2,, RPL-S_4SDC2,RPL-S_2SDC1,RPL-S_2SDC2,RPL-S_2SDC3MTL_TRP_2,MTL_PSS_0.8_NEW,ADL-P_5SGC1,ADL-P_5SGC2,ADL-M_5SGC1,ADL-M_4SDC1,ADL-M_3SDC1,ADL-M_3SDC3,ADL-M_2SDC1,MTL_SIMICS_IN_EXECUTION_TEST,ADL_N_REV0RPL-Px_5SGC1,,ADL-N_REV1,ADL_SBGA_5GC,RPL-SBGA_3SC1,RPL-SBGA_5SC,ADL-M_3SDC2,,ADL-M_2SDC2,ADL-M_5SGC1,ADL-M_3SDC2,ADL-M_2SDC2,,RPL-S_3SDC1,,RPL-S_3SDC3, RPL-S_2SDC7, ADL_SBGA_3DC3, ADL_SBGA_3DC1, ADL_SBGA_3DC2, ADL_SBGA_3DC4, LNL_M_PSS0.8, MTL-M_3SDC3, MTL-M_5SGC1, MTL-M_4SDC1, MTL-M_4SDC2, MTL-M_2SDC4, MTL-M_2SDC5, MTL-M_2SDC6,MTL-M/P_Pre-Si_In_Production, RPL-SBGA_5SC, RPL-SBGA_4SC, RPL-SBGA_3SC, RPL-SBGA_2SC1, RPL-SBGA_2SC2, MTL-P_5SGC1, MTL-P_4SDC1, MTL-P_4SDC2, MTL-P_3SDC3, MTL-P_3SDC4, MTL-P_2SDC5, MTL-P_2SDC6, RPL-S_2SDC8,RPL-Px_4SP2,RPL-Px_2SDC1,RPL-Px_2SDC1</t>
  </si>
  <si>
    <t>Verify USB2.0/3.0 device enumeration in EFI over USB4 Hub</t>
  </si>
  <si>
    <t>CSS-IVE-133657</t>
  </si>
  <si>
    <t>IFWI_Payload_TBT,MTL_PSS_1.1,UTR_SYNC,MTL_P_MASTER,MTL_M_MASTER,MTL_S_MASTER,RPL_P_MASTER,RPL_S_MASTER,RPL_S_BackwardComp,MTL_VS_0.8,ADL-S_ 5SGC_1DPC,ADL-S_4SDC1,ADL-S_4SDC2,ADL-S_4SDC4,TGL_H_MASTER,ADL-P_5SGC1,ADL-P_5SGC2,ADL-M_5SGC1,ADL-M_2SDC2,ADL-P_4SDC1,ADL-P_3SDC5,RPL-Px_5SGC1,RPL-Px_3SDC1,RPL-P_5SGC1,RPL-P_5SGC2,RPL-P_4SDC1,RPL-P_3SDC2,RPL-P_2SDC3,RPL-S_ 5SGC1,RPL-S_4SDC1,RPL_S_PO_P3,ADL_SBGA_5GC,RPL-SBGA_5SC,RPL_Px_PO_P3,MTL-M_5SGC1,MTL-M_4SDC1,MTL-M_4SDC2,MTL-M_3SDC3,MTL-M_2SDC4,MTL-M_2SDC5,MTL-M_2SDC6,RPL_SBGA_PO_P3,MTL-P_5SGC1,MTL-P_4SDC1,MTL-P_4SDC2,MTL-P_3SDC3,MTL-P_3SDC4,MTL-P_2SDC5,MTL-P_2SDC6,RPL-SBGA_4SC,RPL-Px_4SP2</t>
  </si>
  <si>
    <t>Verify C state  Residency when system is in idle after CS cycle with TBT device connected</t>
  </si>
  <si>
    <t>CSS-IVE-144839</t>
  </si>
  <si>
    <t>MTL_NA,UTR_SYNC,RPL_S_MASTER,RPL_S_BackwardComp,ADL-S_ 5SGC_1DPC,TGL_H_MASTER,RPL-S_ 5SGC1,RPL-S_4SDC1,ADL-P_5SGC1,ADL-P_5SGC2,ADL-M_5SGC1,ADL-M_2SDC2,ADL-M_3SDC1,ADL-M_2SDC1,ADL_N_REV0,RPL-Px_5SGC1,RPL-Px_3SDC1,RPL-P_5SGC1,RPL-P_5SGC2,RPL-P_4SDC1,RPL-P_3SDC2,RPL-P_2SDC3,ADL_SBGA_5GC,RPL-SBGA_5SC,ADL_P_M_Common_List2,RPL-SBGA_4SC,RPL-Px_4SP2</t>
  </si>
  <si>
    <t>Verify Concurrent Type-C Display functionality over Type-C port after S4,S5,warm and cold boot cycles</t>
  </si>
  <si>
    <t>CSS-IVE-145009</t>
  </si>
  <si>
    <t>UTR_SYNC,RPL_P_MASTER,RPL_S_MASTER,RPL_S_BackwardComp,ADL-S_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</si>
  <si>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port, Display connected when SUT is in S4 and S5 state</t>
  </si>
  <si>
    <t>CSS-IVE-145010</t>
  </si>
  <si>
    <t>UTR_SYNC,RPL_P_MASTER,RPL_S_MASTER,RPL_S_BackwardComp,ADL-S_ 5SGC_1DPC,ADL_N_MASTER,ADL_N_5SGC1,ADL_N_4SDC1,ADL_N_3SDC1,ADL_N_2SDC1,ADL_N_2SDC2,ADL_N_2SDC3,TGL_H_MASTER,ADL-P_5SGC1,ADL-P_5SGC2,ADL-M_5SGC1,ADL-M_2SDC2,ADL-M_3SDC1,ADL-M_3SDC2,ADL-M_2SDC1,ADL-P_3SDC1,ADL-P_3SDC2,ADL-P_3SDC4,ADL-P_2SDC1,ADL-P_2SDC2,MTL_N_MASTER,MTL_S_MASTER,MTL_M_MASTER,MT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</si>
  <si>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Xml Cli should not expose Test Menu options for External Bios</t>
  </si>
  <si>
    <t>CSS-IVE-145017</t>
  </si>
  <si>
    <t>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REV0,ADL_N_5SGC1,ADL_N_4SDC1,ADL_N_3SDC1,ADL_N_2SDC1,ADL_N_2SDC2,ADL_N_2SDC3,TGL_H_MASTER,ADL-P_5SGC1,ADL-P_5SGC2,ADL-M_5SGC1,ADL-M_3SDC2,ADL-M_2SDC1,ADL-M_2SDC2,ADL-N_REV1,ADL_SBGA_5GC,ADL_SBGA_3DC1,ADL_SBGA_3DC2,ADL_SBGA_3DC3,ADL_SBGA_3DC4,ADL_SBGA_3DC,RPL_P_PSS_BIOS</t>
  </si>
  <si>
    <t>Verify Concurrent DP Display functionality over Type-C port after S4,S5,warm and cold boot cycles</t>
  </si>
  <si>
    <t>CSS-IVE-145125</t>
  </si>
  <si>
    <t>MTL_PSS_1.1,UTR_SYNC,RPL_S_MASTER,RPL_S_BackwardComp,ADL-S_ 5SGC_1DPC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</si>
  <si>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DP-Display functionality over Type-C port, Display connected when SUT is in S4 and S5 state</t>
  </si>
  <si>
    <t>CSS-IVE-145126</t>
  </si>
  <si>
    <t>UTR_SYNC,RPL_S_MASTER,RPL_S_BackwardComp,ADL-S_ 5SGC_1DPC,ADL_N_MASTER,ADL_N_5SGC1,ADL_N_4SDC1,ADL_N_3SDC1,ADL_N_2SDC1,ADL_N_2SDC2,ADL_N_2SDC3,TGL_H_MASTER,ADL-P_5SGC1,ADL-P_5SGC2,ADL-M_5SGC1,ADL-M_2SDC2,ADL-M_3SDC1,ADL-M_3SDC2,ADL-M_2SDC1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</si>
  <si>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HDMI Display functionality over Type-C port after S4,S5,warm and cold boot cycles</t>
  </si>
  <si>
    <t>CSS-IVE-145128</t>
  </si>
  <si>
    <t>MTL_PSS_1.1,UTR_SYNC,ADL_N_MASTER,ADL_N_5SGC1,ADL_N_4SDC1,ADL_N_3SDC1,ADL_N_2SDC1,ADL_N_2SDC2,ADL_N_2SDC3,TGL_H_MASTER,ADL-P_5SGC1,ADL-P_5SGC2,ADL-M_5SGC1,ADL-M_2SDC2,ADL-M_3SDC1,ADL-M_3SDC2,MTL_N_MASTER,MTL_S_MASTER,MTL_M_MASTER,MTL_P_MASTER,RPL_P_MASTER,RPL_S_MASTER,RPL-Px_5SGC1,RPL-Px_3SDC1,RPL-P_5SGC1,RPL-P_5SGC2,RPL-P_4SDC1,RPL-P_3SDC2,RPL-P_2SDC3,RPL-S_ 5SGC1,RPL-S_4SDC1,RPL_S_BackwardComp,ADL_N_REV0,ADL-N_REV1,ADL_SBGA_5GC,ADL-S_ 5SGC_1DPC,ADL-S_2SDC7,ADL-S_4SDC1,RPL-SBGA_5SC,ADL_P_M_Common_List2,MTL-M_5SGC1,MTL-M_4SDC1,MTL-M_4SDC2,MTL-M_3SDC3,MTL-M_2SDC4,MTL-M_2SDC5,MTL-M_2SDC6,MTL-P_5SGC1,MTL-P_4SDC1,MTL-P_4SDC2,MTL-P_3SDC3,MTL-P_3SDC4,MTL-P_2SDC5,MTL-P_2SDC6,RPL-SBGA_4SC,RPL-Px_4SP2</t>
  </si>
  <si>
    <t>Verify Concurrent HDMI-Display functionality over Type-C port, Display connected when SUT is in S4 and S5 state</t>
  </si>
  <si>
    <t>CSS-IVE-145129</t>
  </si>
  <si>
    <t>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</si>
  <si>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DP Display functionality over Type-C port after S4,S5,warm and cold boot cycles</t>
  </si>
  <si>
    <t>CSS-IVE-145131</t>
  </si>
  <si>
    <t>Verify Concurrent Type-C Display and DP Display functionality over Type-C port, device connected when SUT is in S4 and S5 State</t>
  </si>
  <si>
    <t>CSS-IVE-145132</t>
  </si>
  <si>
    <t>Verify Concurrent Type-C Display and HDMI Display functionality over Type-C port after S4,S5,warm and cold boot cycles</t>
  </si>
  <si>
    <t>CSS-IVE-145134</t>
  </si>
  <si>
    <t>MTL_PSS_1.1,UTR_SYNC,RPL_S_MASTER,RPL_S_BackwardComp,ADL-S_ 5SGC_1DPC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</si>
  <si>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HDMI Display functionality over Type-C port, device connected when SUT is in S4 and S5 state</t>
  </si>
  <si>
    <t>CSS-IVE-145135</t>
  </si>
  <si>
    <t>MTL_PSS_1.1,UTR_SYNC,RPL_S_MASTER,RPL_S_BackwardComp,ADL-S_ 5SGC_1DPC,ADL_N_MASTER,ADL_N_5SGC1,ADL_N_4SDC1,ADL_N_3SDC1,ADL_N_2SDC1,ADL_N_2SDC2,ADL_N_2SDC3,TGL_H_MASTER,ADL-P_5SGC1,ADL-P_5SGC2,ADL-M_5SGC1,ADL-M_2SDC2,ADL-M_3SDC1,ADL-M_3SDC2,ADL-M_2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</si>
  <si>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DP Display functionality over Type-C port after S4,S5,warm and cold boot cycles</t>
  </si>
  <si>
    <t>CSS-IVE-145140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</si>
  <si>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</si>
  <si>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DP Display functionality over Type-C port, device connected when SUT is in S4 and S5 state</t>
  </si>
  <si>
    <t>CSS-IVE-145141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</si>
  <si>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ADL-M_2SDC1,ADL-P_4SDC1,ADL-P_4SDC2,ADL-P_3SDC2,ADL-P_3SDC4,ADL-P_2SDC1,ADL-P_2SDC2,ADL-P_2SDC4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</si>
  <si>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HDMI Display functionality over Type-C port after S4,S5,warm and cold boot cycles</t>
  </si>
  <si>
    <t>CSS-IVE-145143</t>
  </si>
  <si>
    <t>UTR_SYNC,RPL_S_MASTER,RPL_S_BackwardComp,ADL-S_ 5SGC_1DPC,ADL-S_4SDC1,ADL-S_4SDC2,ADL-S_4SDC4,ADL_N_MASTER,ADL_N_5SGC1,ADL_N_4SDC1,ADL_N_3SDC1,ADL_N_2SDC1,ADL_N_2SDC2,ADL_N_2SDC3,TGL_H_MASTER,ADL-P_5SGC1,ADL-P_5SGC2,ADL-M_5SGC1,ADL-M_2SDC2,ADL-M_3SDC1,ADL-M_3SDC2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</si>
  <si>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and Type-C Dock with HDMI Display functionality over Type-C port, device connected when SUT is in S4 and S5 state</t>
  </si>
  <si>
    <t>CSS-IVE-145144</t>
  </si>
  <si>
    <t>UTR_SYNC,RPL_S_MASTER,RPL_S_BackwardComp,ADL-S_ 5SGC_1DPC,ADL_N_MASTER,ADL_N_5SGC1,ADL_N_4SDC1,ADL_N_3SDC1,ADL_N_2SDC1,ADL_N_2SDC2,ADL_N_2SDC3,TGL_H_MASTER,ADL-P_5SGC1,ADL-P_5SGC2,ADL-M_5SGC1,ADL-M_2SDC2,ADL-M_3SDC1,ADL-M_3SDC2,ADL-M_2SDC1,ADL-P_4SDC1,ADL-P_4SDC2,ADL-P_3SDC2,ADL-P_3SDC4,ADL-P_2SDC1,ADL-P_2SDC2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</si>
  <si>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Retimer firmware upgradation from OS using TDT tool</t>
  </si>
  <si>
    <t>CSS-IVE-145324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</si>
  <si>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</si>
  <si>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Verify Retimer firmware Down gradation from OS using TDT tool</t>
  </si>
  <si>
    <t>CSS-IVE-145370</t>
  </si>
  <si>
    <t>IFWI_Payload_CSME,UTR_SYNC,TGL_H_5SGC1,TGL_H_4SDC1,TGL_H_4SDC2,TGL_H_4SDC3,ADL-P_5SGC1,ADL-P_5SGC2,MTL_P_MASTER,MTL_M_MASTER,RPL_P_MASTER,ADL-M_5SGC1,ADL-M_2SDC2,ADL-M_3SDC1,ADL-M_3SDC2,RPL-Px_5SGC1,RPL-Px_3SDC1,RPL-P_5SGC1,RPL-P_5SGC2,RPL-P_4SDC1,RPL-P_3SDC2,RPL-P_2SDC3,RPL-SBGA_5SC,ADL_P_M_Common_List2,MTL-M_5SGC1,MTL-M_4SDC1,MTL-M_4SDC2,MTL-M_3SDC3,MTL-M_2SDC4,MTL-M_2SDC5,MTL-M_2SDC6,MTL-P_5SGC1,MTL-P_4SDC1,MTL-P_4SDC2,MTL-P_3SDC3,MTL-P_3SDC4,MTL-P_2SDC5,MTL-P_2SDC6,RPL-SBGA_4SC,RPL-Px_4SP2</t>
  </si>
  <si>
    <t>Verify Retimer firmware Down gradation from EFI shell</t>
  </si>
  <si>
    <t>CSS-IVE-145371</t>
  </si>
  <si>
    <t>Verify Retimer firmware Upgradation from EFI shell</t>
  </si>
  <si>
    <t>CSS-IVE-145372</t>
  </si>
  <si>
    <t>Verify Retimer firmware override with same version from EFI shell</t>
  </si>
  <si>
    <t>CSS-IVE-145373</t>
  </si>
  <si>
    <t>IFWI_Payload_TBT,TGL_H_5SGC1,TGL_H_4SDC1,TGL_H_4SDC2,TGL_H_4SDC3,IFWI_Payload_Dekel,UTR_SYNC,ADL-P_5SGC1,ADL-P_5SGC2,MTL_P_MASTER,MTL_M_MASTER,RPL_P_MASTER,ADL-M_5SGC1,ADL-M_2SDC2,ADL-M_3SDC1,ADL-M_3SDC2,RPL-Px_5SGC1,RPL-Px_3SDC1,RPL-P_5SGC1,RPL-P_5SGC2,RPL-P_4SDC1,RPL-P_3SDC2,RPL-P_2SDC3,RPL-SBGA_5SC,ADL_P_M_Common_List1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</si>
  <si>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 after CMS Cycles</t>
  </si>
  <si>
    <t>CSS-IVE-145653</t>
  </si>
  <si>
    <t>EC-FV,UTR_SYNC,RPL_S_MASTER,RPL_S_BackwardComp,ADL-S_ 5SGC_1DPC,ADL_N_MASTER,ADL_N_5SGC1,ADL_N_4SDC1,ADL_N_3SDC1,ADL_N_2SDC1,ADL_N_2SDC2,ADL_N_2SDC3,TGL_H_MASTER,ADL-P_5SGC1,ADL-P_5SGC2,ADL-M_5SGC1,ADL-M_2SDC2,ADL-M_3SDC1,ADL-M_3SDC2,ADL-P_3SDC1,ADL-P_2SDC3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</si>
  <si>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Concurrent Type-C Display functionality over Type-C port, Device connected when SUT is in CMS State</t>
  </si>
  <si>
    <t>CSS-IVE-145654</t>
  </si>
  <si>
    <t>EC-FV2,UTR_SYNC,RPL_S_MASTER,RPL_S_BackwardComp,ADL-S_ 5SGC_1DPC,ADL_N_MASTER,ADL_N_5SGC1,ADL_N_4SDC1,ADL_N_3SDC1,ADL_N_2SDC1,ADL_N_2SDC2,ADL_N_2SDC3,TGL_H_MASTER,ADL-P_5SGC1,ADL-P_5SGC2,ADL-M_5SGC1,ADL-M_2SDC2,ADL-M_3SDC1,ADL-M_3SDC2,ADL-P_3SDC1,MTL_N_MASTER,MTL_S_MASTER,MTL_M_MASTER,MTL_P_MASTER,RPL_P_MASTER,RPL-Px_5SGC1,RPL-Px_3SDC1,RPL-P_5SGC1,RPL-P_5SGC2,RPL-P_4SDC1,RPL-P_3SDC2,RPL-P_2SDC3,RPL-S_ 5SGC1,RPL-S_4SDC1,ADL_N_REV0,ADL-N_REV1,ADL_SBGA_5GC,RPL-SBGA_5SC,ADL_P_M_Common_List2,MTL-M_5SGC1,MTL-M_4SDC1,MTL-M_4SDC2,MTL-M_3SDC3,MTL-M_2SDC4,MTL-M_2SDC5,MTL-M_2SDC6,MTL-P_5SGC1,MTL-P_4SDC1,MTL-P_4SDC2,MTL-P_3SDC3,MTL-P_3SDC4,MTL-P_2SDC5,MTL-P_2SDC6,RPL-SBGA_4SC,RPL-Px_4SP2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</si>
  <si>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ACPI _DSM method implementation to Add ISH based Dynamic SAR support in BIOS</t>
  </si>
  <si>
    <t>CSS-IVE-145819</t>
  </si>
  <si>
    <t>UTR_SYNC,ADL_N_MASTER,MTL_P_MASTER,MTL_S_MASTER,MTL_M_MASTER,RPL_S_MASTER,RPL_S_BACKWARDCOMP,RPL_P_MASTER,MTL_HFPGA_ISH,ADL-S_ 5SGC_1DPC,ADL-S_4SDC1,ADL_N_REV0,ADL_N_5SGC1,ADL_N_4SDC1,ADL_N_3SDC1,ADL_N_2SDC1,ADL_N_2SDC3,ADL-M_5SGC1,RPL-P_5SGC1,RPL-P_5SGC2,ADL-N_REV1,ADL_SBGA_5GC,RPL-SBGA_5SC,RPL-SBGA_3SC1,ADL-M_2SDC2, ADL_SBGA_3DC4</t>
  </si>
  <si>
    <t>Verify VPD SPCD enabling Via Patch file using SBC TOOL</t>
  </si>
  <si>
    <t>CSS-IVE-145878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</si>
  <si>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N_MASTER,RPL-S_ 5SGC1,RPL-S_2SDC7,RPL-S_3SDC1,RPL-S_4SDC1,RPL-S_4SDC2,RPL-S_4SDC2,RPL-S_2SDC1,RPL-S_2SDC2,RPL-S_2SDC3,RPL_S_MASTER,RPL_S_BackwardCompc,ADL-S_ 5SGC_1DPC,ADL-S_4SDC1,ADL-S_4SDC2,ADL-S_4SDC4,ADL_N_5SGC1,ADL_N_4SDC1,ADL_N_3SDC1,ADL_N_2SDC1,ADL_N_2SDC2,ADL_N_2SDC3,ADL-P_5SGC1,ADL-P_5SGC2,MTL_S_MASTER,MTL_P_MASTER,MTL_M_MASTER,ADL-M_5SGC1,ADL-M_3SDC2,ADL-M_2SDC1,ADL-M_2SDC2,ADL_N_REV0,ADL-N_REV1,ADL_SBGA_5GC,ADL_SBGA_3DC1,ADL_SBGA_3DC2,ADL_SBGA_3DC3,ADL_SBGA_3DC4,ADL_SBGA_3DC</t>
  </si>
  <si>
    <t>Verify the status of EOM =0/1 through IOMT (Intel® IO Margin Tool)</t>
  </si>
  <si>
    <t>CSS-IVE-145879</t>
  </si>
  <si>
    <t>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5SGC_1DPC,ADL-S_4SDC1,ADL-S_4SDC2,ADL-S_4SDC4,MTL_S_MASTER,ADL-P_5SGC1,ADL-P_5SGC2,ADL-M_5SGC1,ADL-M_3SDC2,ADL-M_2SDC1,ADL-M_2SDC2,MTL_IO_NEW_FEATURE_TEST,MTL_S_PSS_0.8,MTL_S_VSV,ADL_SBGA_5GC,ADL_SBGA_3DC1,ADL_SBGA_3DC2,ADL_SBGA_3DC3,ADL_SBGA_3DC4,ADL_SBGA_3DC,Dry Run Request</t>
  </si>
  <si>
    <t>Verify No BIOS support for TGL MSR COUNTER_24MHZ MSR (637H)</t>
  </si>
  <si>
    <t>CSS-IVE-120118</t>
  </si>
  <si>
    <t>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5SGC_1DPC,ADL-S_4SDC1,ADL-S_4SDC2,ADL-S_4SDC4,MTL_S_MASTER,MTL_P_MASTER,MTL_M_MASTER,ADL-P_5SGC1,ADL-P_5SGC2,ADL-M_5SGC1,ADL-M_3SDC2,ADL-M_2SDC1,ADL-M_2SDC2,ADL_SBGA_5GC,ADL_SBGA_3DC1,ADL_SBGA_3DC2,ADL_SBGA_3DC3,ADL_SBGA_3DC4,ADL_SBGA_3DC,</t>
  </si>
  <si>
    <t>Verify BIOS programs for enablement of Power well2 register</t>
  </si>
  <si>
    <t>CSS-IVE-146066</t>
  </si>
  <si>
    <t>UTR_SYNC,RPL_S_MASTER,RPL-S_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</si>
  <si>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SUT wakes from S3 using Touchpad</t>
  </si>
  <si>
    <t>CSS-IVE-147135</t>
  </si>
  <si>
    <t>MTL_PSS_1.0,UTR_SYNC,MTL_P_MASTER,MTL_M_MASTER,RPL-Px_5SGC1,MTL_PSS_1.0_BLOCK,RPL-SBGA_5SC,ADL_SBGA_5GC,ADL-M_5SGC1,RPL-P_5SGC1,LNL_M_PSS1.0</t>
  </si>
  <si>
    <t>Consumer</t>
  </si>
  <si>
    <t>Verify PRR should return MRST with WWAN enable/disable in BIOS</t>
  </si>
  <si>
    <t>CSS-IVE-147235</t>
  </si>
  <si>
    <t>UTR_SYNC,ADL_N_MASTER,ADL_N_2SDC2,MTL_M__MASTER,MTL_P_MASTER,ADL-P_5SGC1,ADL-M_5SGC1,ADL-M_4SDC1,ADL_N_REV0,RPL-Px_5SGC1,ADL-N_REV1,RPL-SBGA_3SC1,RPL-Px_4SDC1,ADL-M_2SDC1, RPL-P_5SGC1, RPL-P_4SDC1, ADL_SBGA_3DC1, RPL-P_2SDC4, RPL-P_PNP_GC, ADL_SBGA_3DC4, MTL-M_4SDC1, MTL-M_4SDC2, RPL-SBGA_5SC, MTL-P_5SGC1, MTL-P_4SDC1, MTL-P_4SDC2, MTL-P_3SDC3, MTL-P_3SDC4, MTL-P_2SDC5, MTL-P_2SDC6,RPL-Px_2SDC1</t>
  </si>
  <si>
    <t>Validate Boot flow with different GT frequency bins as per BIOS menu</t>
  </si>
  <si>
    <t>CSS-IVE-90637</t>
  </si>
  <si>
    <t>CNL_Z0_InProd,CFL_Automation_Production,TGL_RFR,InProdATMS1.0_03March2018,PSE 1.0,OBC-ICL-GPU-Punit-PM,OBC-TGL-GPU-Punit-PM,RKL_PSS0.5,TGL_PSS_IN_PRODUCTION,ICL_ATMS1.0_Automation,KBLR_ATMS1.0_Automated_TCs,RKL_CMLS_CPU_TCS,ADL-S_Delta3,UTR_SYNC,RPL_S_MASTER,RPL_S_BackwardComp,ADL-S_4SDC2,TGL_H_MASTER,RPL-S_ 5SGC1,RPL-S_4SDC1,RPL-S_3SDC1,RPL-S_4SDC2,RPL-S_2SDC1,RPL-S_2SDC2,RPL-S_2SDC3MTL_TRP_2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LNL_M_PSS0.5,MTL-P_5SGC1,MTL-P_4SDC1,MTL-P_4SDC2,MTL-P_3SDC3,MTL-P_3SDC4,MTL-P_2SDC5,MTL-P_2SDC6,ADL-N_Post-Si_In_Production,RPL-S_Post-Si_In_Production</t>
  </si>
  <si>
    <t>Verify IOSF2OCP Clock Gating Enable programming by BIOS</t>
  </si>
  <si>
    <t>CSS-IVE-117924</t>
  </si>
  <si>
    <t>OBC-CFL-PTF-PMC-PM,RKL_CMLS_CPU_TCS,ADL-S_Delta1,ADL-S_Delta2,RKL-S X2_(CML-S+CMP-H)_S62,RKL-S X2_(CML-S+CMP-H)_S102,UTR_SYNC,RPL_S_BackwardComp,RPL_S_MASTER,RPL-P_5SGC1,RPL-P_5SGC2,RPL-P_2SDC3,ADL-S_ 5SGC_1DPC,ADL-S_4SDC1,TGL_H_MASTER,RPL-S_4SDC1MTL_TRP_2,ADL-P_5SGC1,ADL-P_5SGC2,ADL-M_5SGC1,ADL_SBGA_5GC,ADL_SBGA_3DC1,ADL_SBGA_3DC2,ADL_SBGA_3DC3,ADL_SBGA_3DC4,RPL-SBGA_5SC,ADL_P_M_Common_List2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</si>
  <si>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Fast Boot Timing is impacted not more than threshold limit with and without TPM enabled</t>
  </si>
  <si>
    <t>CSS-IVE-80274</t>
  </si>
  <si>
    <t>ICL-ArchReview-PostSi,UDL2.0_ATMS2.0,OBC-CNL-PTF-MRC-Resp-FastBoot,OBC-CFL-PTF-MRC-Resp-FastBoot,OBC-ICL-PTF-MRC-Responsiveness-FastBoot,OBC-TGL-PTF-MRC-Responsiveness-FastBoot,OBC-LKF-PTF-MRC-Resp-FastBoot,AMLY22_delta_from_Y42,RKL-S X2_(CML-S+CMP-H)_S102,RKL-S X2_(CML-S+CMP-H)_S62,UTR_SYNC,ADL-S_ 5SGC_1DPC,ADL-S_4SDC1,TGL_H_MASTER,RPL-S_ 5SGC1,RPL_S_MASTER,RPL-S_2SDC1,RPL-S_2SDC2,RPL-S_2SDC3,ADL-P_5SGC1,ADL-P_5SGC2,ADL-M_5SGC1,RPL-P_5SGC1,RPL-P_4SDC1,RPL-P_4SDC1,RPL-P_3SDC2,,,RPL_S_BackwardComp,ADL_SBGA_5GC,RPL-SBGA_5SC,RPL-S_3SDC1,RPL-Px_4SDC1,,,RPL-P_3SDC3, RPL-P_2SDC4, RPL-P_PNP_GC,RPL-S_2SDC7, ADL_SBGA_3DC4,MTL-P_5SGC1,MTL-P_4SDC1,MTL-P_4SDC2,MTL-P_3SDC3,MTL-P_3SDC4,MTL-P_2SDC5,MTL-P_2SDC6,RPL-S_2SDC8</t>
  </si>
  <si>
    <t>System should support Multi-Monitor with fast boot mode enabled</t>
  </si>
  <si>
    <t>CSS-IVE-80242</t>
  </si>
  <si>
    <t>CFL-PRDtoTC-Mapping,ICL-ArchReview-PostSi,UDL2.0_ATMS2.0,CML_DG1_Delta,RKL-S X2_(CML-S+CMP-H)_S102,RKL-S X2_(CML-S+CMP-H)_S62,UTR_SYNC,MTL_S_MASTER,RPL_S_MASTER,RPL_S_BACKWARDCOMP,ADL-S_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</si>
  <si>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System should perform full boot when it is shut down using 4 second Power button override (Type 2 exception) with fast boot mode enabled</t>
  </si>
  <si>
    <t>CSS-IVE-80255</t>
  </si>
  <si>
    <t>CFL-PRDtoTC-Mapping,ICL-ArchReview-PostSi,UDL2.0_ATMS2.0,RKL_S_TGPH_POE,RKL-S X2_(CML-S+CMP-H)_S102,RKL-S X2_(CML-S+CMP-H)_S62,UTR_SYNC,MTL_S_MASTER,RPL_P_MASTER,RPL_S_MASTER,RPL_S_BACKWARDCOMP,ADL-S_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RPL-Px_4SDC1,RPL-P_5SGC1,RPL-P_4SDC1,RPL-P_4SDC1,RPL-P_3SDC2,,,ADL_N_REV0,ADL-N_REV1,ADL_SBGA_5GC,ADL_SBGA_5GC,RPL-SBGA_5SC,RPL-SBGA_3SC1,RPL-S_3SDC1,,,RPL-P_3SDC3, RPL-P_2SDC4, RPL-P_PNP_GC,RPL-S_2SDC7, ADL_SBGA_3DC4,MTL-P_5SGC1,MTL-P_4SDC1,MTL-P_4SDC2,MTL-P_3SDC3,MTL-P_3SDC4,MTL-P_2SDC5,MTL-P_2SDC6,RPL-S_2SDC8</t>
  </si>
  <si>
    <t>Verify BIOS fast boots from second bootable device, if first bootable device fails to load when fast boot mode is enabled</t>
  </si>
  <si>
    <t>CSS-IVE-80288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</si>
  <si>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CFL-PRDtoTC-Mapping,ICL-ArchReview-PostSi,UDL2.0_ATMS2.0,ICL_RVPC_NA,OBC-CNL-PTF-MRC-Resp-FastBoot,OBC-CFL-PTF-MRC-Resp-FastBoot,OBC-ICL-PTF-MRC-Responsiveness-FastBoot,OBC-TGL-PTF-MRC-Responsiveness-FastBoot,OBC-LKF-PTF-MRC-Resp-FastBoot,WCOS_BIOS_EFI_ONLY_TCS,LKF_UFS,RKL-S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MTL_S_MASTER,MTL_P_MASTER,MTL_M_MASTER,ADL-S_4SDC1,ADL-S_4SDC2,ADL-S_4SDC4,ADL_N_MASTER,ADL_N_5SGC1,ADL_N_4SDC1,ADL_N_3SDC1,ADL_N_2SDC1,ADL_N_2SDC2,ADL_N_2SDC3,TGL_H_MASTER,ADL-P_5SGC1,ADL-P_5SGC2,ADL-M_5SGC1,ADL-M_3SDC2,ADL-M_2SDC1,ADL-M_2SDC2,ADL_N_REV0,ADL-N_REV1,ADL_SBGA_5GC,ADL_SBGA_3DC1,ADL_SBGA_3DC2,ADL_SBGA_3DC3,ADL_SBGA_3DC4,ADL_SBGA_3DC</t>
  </si>
  <si>
    <t>System should continue to boot in fast boot mode even after output console is changed</t>
  </si>
  <si>
    <t>CSS-IVE-80300</t>
  </si>
  <si>
    <t>CFL-PRDtoTC-Mapping,ICL-ArchReview-PostSi,UDL2.0_ATMS2.0,WCOS_BIOS_WHCP_REQ,LKF_WCOS_BIOS_BAT_NEW,RKL_S_TGPH_POE,ADL-S_Delta2,RKL-S X2_(CML-S+CMP-H)_S102,RKL-S X2_(CML-S+CMP-H)_S62,UTR_SYNC,RPL_S_MASTER,RPL_S_BACKWARDCOMP,MTL_S_MASTER,ADL-S_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S_MASTER,ARL_PX_MASTER,,,RPL-P_3SDC3, RPL-P_2SDC4, RPL-P_PNP_GC,RPL-S_2SDC7, ADL_SBGA_3DC4,MTL-P_5SGC1,MTL-P_4SDC1,MTL-P_4SDC2,MTL-P_3SDC3,MTL-P_3SDC4,MTL-P_2SDC5,MTL-P_2SDC6,RPL-S_2SDC8</t>
  </si>
  <si>
    <t>System should continue to boot in fast boot mode even after input console is changed</t>
  </si>
  <si>
    <t>CSS-IVE-80302</t>
  </si>
  <si>
    <t>CFL-PRDtoTC-Mapping,ICL-ArchReview-PostSi,UDL2.0_ATMS2.0,ICL_RVPC_NA,RKL_S_TGPH_POE,ADL-S_Delta2,RKL-S X2_(CML-S+CMP-H)_S102,RKL-S X2_(CML-S+CMP-H)_S62,UTR_SYNC,MTL_S_MASTER,RPL_S_MASTER,RPL_S_BACKWARDCOMP,ADL-S_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RPL-Px_4SDC1,RPL-P_5SGC1,RPL-P_4SDC1,RPL-P_4SDC1,RPL-P_3SDC2,,,ADL_N_REV0,ADL-N_REV1,ADL_SBGA_5GC,RPL-SBGA_5SC,RPL-SBGA_3SC1,RPL-S_3SDC1,ARL_PX_MASTER,ARL_S_MASTER,,,RPL-P_3SDC3, RPL-P_2SDC4, RPL-P_PNP_GC,RPL-S_2SDC7, ADL_SBGA_3DC4,MTL-P_5SGC1,MTL-P_4SDC1,MTL-P_4SDC2,MTL-P_3SDC3,MTL-P_3SDC4,MTL-P_2SDC5,MTL-P_2SDC6,RPL-S_2SDC8</t>
  </si>
  <si>
    <t>Verify system skips fast boot when memory configuration change is detected</t>
  </si>
  <si>
    <t>CSS-IVE-75860</t>
  </si>
  <si>
    <t>CFL-PRDtoTC-Mapping,C4_NA,ICL-ArchReview-PostSi,UDL2.0_ATMS2.0,RKL_S_TGPH_POE,RKL-S X2_(CML-S+CMP-H)_S102,RKL-S X2_(CML-S+CMP-H)_S62,UTR_SYNC,RPL_S_MASTER,RPL_S_BACKWARDCOMP,RPL_S_MASRTER,RPL_P_MASTER,MTL_S_MASTER,ADL-S_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RPL-Px_4SDC1,RPL-P_5SGC1,RPL-P_4SDC1,RPL-P_4SDC1,RPL-P_3SDC2,,,ADL_N_REV0,ADL-N_REV1,ADL_SBGA_5GC,ADL_SBGA_5GC,RPL-SBGA_5SC,RPL-SBGA_3SC1,RPL-S_3SDC1,ARL_S_MASTER,ARL_PX_MASTER,RPL-P_3SDC3, RPL-P_2SDC4, RPL-P_PNP_GC,RPL-S_2SDC7, ADL_SBGA_3DC4,MTL-P_5SGC1,MTL-P_4SDC1,MTL-P_4SDC2,MTL-P_3SDC3,MTL-P_3SDC4,MTL-P_2SDC5,MTL-P_2SDC6,RPL-S_2SDC8</t>
  </si>
  <si>
    <t>Verify BIOS enumerates all the "Reconnect Last Good Input Consoles" with fast boot enabled</t>
  </si>
  <si>
    <t>CSS-IVE-78744</t>
  </si>
  <si>
    <t>CFL-PRDtoTC-Mapping,ICL-ArchReview-PostSi,UDL2.0_ATMS2.0,ICL_RVPC_NA,OBC-CNL-PTF-MRC-Resp-FastBoot,OBC-CFL-PTF-MRC-Resp-FastBoot,OBC-ICL-PTF-MRC-Responsiveness-FastBoot,OBC-TGL-PTF-MRC-Responsiveness-FastBoot,OBC-LKF-PTF-MRC-Resp-FastBoot,WCOS_BIOS_EFI_ONLY_TCS,RKL-S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RPL-Px_4SDC1,RPL-P_5SGC1,RPL-P_4SDC1,RPL-P_4SDC1,RPL-P_3SDC2,ADL_N_REV0,ADL-N_REV1,ADL_SBGA_5GC,RPL-SBGA_5SC,RPL-SBGA_3SC1,RPL-S_3SDC1,,,RPL-P_3SDC3, RPL-P_2SDC4, RPL-P_PNP_GC,RPL-S_2SDC7, ADL_SBGA_3DC4,MTL-P_5SGC1,MTL-P_4SDC1,MTL-P_4SDC2,MTL-P_3SDC3,MTL-P_3SDC4,MTL-P_2SDC5,MTL-P_2SDC6,RPL-S_2SDC8</t>
  </si>
  <si>
    <t>Verify Home Button Functionality with Fast Boot Enabled</t>
  </si>
  <si>
    <t>CSS-IVE-80261</t>
  </si>
  <si>
    <t>CFL-PRDtoTC-Mapping,EC-GPIO,EC-REVIEW,ICL-ArchReview-PostSi,UDL2.0_ATMS2.0,OBC-CNL-PTF-MRC-Resp-FastBoot,OBC-CFL-PTF-MRC-Resp-FastBoot,OBC-ICL-PTF-MRC-Responsiveness-FastBoot,OBC-TGL-PTF-MRC-Responsiveness-FastBoot,EC-FV1,TGL_GCS_NA,EC-FV,UTR_SYNC,ADL-P_5SGC1,ADL-P_5SGC2,ADL-M_5SGC1,ADL_P_M_Common_List1,MTL-M_5SGC1,MTL-M_4SDC1,MTL-M_4SDC2,MTL-M_3SDC3,MTL-M_2SDC4, MTL-M_2SDC5,MTL-M_2SDC6,MTL-P_5SGC1,MTL-P_4SDC1,MTL-P_4SDC2,MTL-P_3SDC3,MTL-P_3SDC4,MTL-P_2SDC5,MTL-P_2SDC6</t>
  </si>
  <si>
    <t>Verify BEEP sound is not heard during boot with fast boot enabled.</t>
  </si>
  <si>
    <t>CSS-IVE-80272</t>
  </si>
  <si>
    <t>CFL-PRDtoTC-Mapping,ICL-ArchReview-PostSi,UDL2.0_ATMS2.0,OBC-CNL-PTF-MRC-Resp-FastBoot,OBC-CFL-PTF-MRC-Resp-FastBoot,OBC-ICL-PTF-MRC-Responsiveness-FastBoot,OBC-TGL-PTF-MRC-Responsiveness-FastBoot,OBC-LKF-PTF-MRC-Resp-FastBoot,ADL-S_Delta1,ADL-S_Delta2,RKL-S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</si>
  <si>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Verify POST or Splash Screen is not displayed with "Fast Boot" enabled in BIOS</t>
  </si>
  <si>
    <t>CSS-IVE-80277</t>
  </si>
  <si>
    <t>CFL-PRDtoTC-Mapping,ICL-ArchReview-PostSi,UDL2.0_ATMS2.0,OBC-CNL-PTF-MRC-Resp-FastBoot,OBC-CFL-PTF-MRC-Resp-FastBoot,OBC-ICL-PTF-MRC-Responsiveness-FastBoot,OBC-TGL-PTF-MRC-Responsiveness-FastBoot,OBC-LKF-PTF-MRC-Resp-FastBoot,WCOS_BIOS_EFI_ONLY_TCS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.RPL-Px_5SGC1,RPL-Px_4SDC1,RPL-P_5SGC1,RPL-P_4SDC1,RPL-P_3SDC2,ADL_N_REV0,ADL-N_REV1,ADL_SBGA_5GC,RPL-SBGA_5SC,RPL-SBGA_3SC1,RPL-S_3SDC1,RPL-P_3SDC3,RPL-P_2SDC4,RPL-P_PNP_GC,RPL-S_2SDC7,IFWI_SYNC,ADL-P_Sanity_GC1_IFWI_New,ADL-P_Sanity_GC2_IFWI_New, ADL_SBGA_3DC4,MTL-P_5SGC1,MTL-P_4SDC1,MTL-P_4SDC2,MTL-P_3SDC3,MTL-P_3SDC4,MTL-P_2SDC5,MTL-P_2SDC6,RPL-S_2SDC8</t>
  </si>
  <si>
    <t>Verify additional restart occurs when system falls back from fast boot to full boot with TPM enabled</t>
  </si>
  <si>
    <t>CSS-IVE-80322</t>
  </si>
  <si>
    <t>ICL-ArchReview-PostSi,UDL2.0_ATMS2.0,OBC-CNL-PTF-MRC-Resp-FastBoot,OBC-CFL-PTF-MRC-Resp-FastBoot,OBC-ICL-PTF-MRC-Responsiveness-FastBoot,OBC-TGL-PTF-MRC-Responsiveness-FastBoot,AMLY22_delta_from_Y42,RKL-S X2_(CML-S+CMP-H)_S102,RKL-S X2_(CML-S+CMP-H)_S62,UTR_SYNC,RPL_S_MASTER,RPL_S_BACKWARDCOMP,ADL-S_ 5SGC_1DPC,ADL-S_4SDC1,TGL_H_MASTER,RPL-S_ 5SGC1,RPL-S_4SDC1,,RPL-S_4SDC2,RPL-S_2SDC1,RPL-S_2SDC2,RPL-S_2SDC3,ADL-P_5SGC1,ADL-P_5SGC2,ADL-M_5SGC1,RPL-Px_5SGC1, RPL-Px_4SDC1,ADL_SBGA_5GC,RPL-SBGA_5SC,RPL-S_3SDC1,,,RPL-P_3SDC3, RPL-P_2SDC4, RPL-P_PNP_GC,RPL-S_2SDC7, ADL_SBGA_3DC4,MTL-P_5SGC1,MTL-P_4SDC1,MTL-P_4SDC2,MTL-P_3SDC3,MTL-P_3SDC4,MTL-P_2SDC5,MTL-P_2SDC6,RPL-S_2SDC8</t>
  </si>
  <si>
    <t>Full boot should move successful boot target to front of boot list for subsequent fast boots when fast boot is enabled</t>
  </si>
  <si>
    <t>CSS-IVE-80327</t>
  </si>
  <si>
    <t>CFL-PRDtoTC-Mapping,ICL-ArchReview-PostSi,UDL2.0_ATMS2.0,ICL_RVPC_NA,OBC-CNL-PTF-MRC-Resp-FastBoot,OBC-CFL-PTF-MRC-Resp-FastBoot,OBC-ICL-PTF-MRC-Responsiveness-FastBoot,OBC-TGL-PTF-MRC-Responsiveness-FastBoot,OBC-LKF-PTF-MRC-Resp-FastBoot,LKF_UFS,RKL-S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5SGC1,RPL-S_4SDC1,,RPL-S_4SDC2,RPL-S_2SDC1,RPL-S_2SDC2,RPL-S_2SDC3,ADL-P_5SGC1,ADL-P_5SGC2,ADL-M_5SGC1,ADL-P_4SDC2,RPL-Px_5SGC1, RPL-Px_4SDC1,RPL-P_5SGC1,RPL-P_4SDC1,RPL-P_4SDC1,RPL-P_3SDC2,,,ADL_N_REV0,ADL-N_REV1,ADL_SBGA_5GC,ADL_SBGA_5GC,RPL-SBGA_5SC,RPL-SBGA_3SC1,RPL-S_3SDC1,RPL-P_3SDC3, RPL-P_2SDC4, RPL-P_PNP_GC,RPL-S_2SDC7, ADL_SBGA_3DC4,MTL-P_5SGC1,MTL-P_4SDC1,MTL-P_4SDC2,MTL-P_3SDC3,MTL-P_3SDC4,MTL-P_2SDC5,MTL-P_2SDC6,RPL-S_2SDC8</t>
  </si>
  <si>
    <t>Validate Sx Cycles with Performance Bios</t>
  </si>
  <si>
    <t>CSS-IVE-80328</t>
  </si>
  <si>
    <t>CFL-PRDtoTC-Mapping,ICL-ArchReview-PostSi,InProdATMS1.0_03March2018,PSE 1.0,GLK_ATMS1.0_Automated_TCs,WCOS_BIOS_WHCP_REQ,LKF_WCOS_BIOS_BAT_NEW,ADL-S_ADP-S_DDR4_2DPC_PO_Phase3,RKL_S_TGPH_POE,ADL-P_ADP-LP_DDR4_PO Suite_Phase3,PO_Phase_3,ADL-P_ADP-LP_LP5_PO Suite_Phase3,ADL-P_ADP-LP_DDR5_PO Suite_Phase3,ADL-P_ADP-LP_LP4x_PO Suite_Phase3,RKL-S X2_(CML-S+CMP-H)_S102,RKL-S X2_(CML-S+CMP-H)_S62,UTR_SYNC,RPL_S_MASTER,RPL_S_BACKWARDCOMP,MTL_S_MASTER,ADL_N_MASTER,ADL-S_ 5SGC_1DPC,ADL-S_4SDC1,ADL_N_5SGC1,ADL_N_4SDC1,ADL_N_3SDC1,ADL_N_2SDC1,ADL_N_2SDC2,ADL_N_2SDC3,TGL_H_MASTER,RPL-S_ 5SGC1,RPL-S_4SDC1,,RPL-S_4SDC2,RPL-S_2SDC1,RPL-S_2SDC2,RPL-S_2SDC3,ADL-P_5SGC1,ADL-P_5SGC2,RPL_S_PO_P3,ADL-M_5SGC1,ADL_N_REV0,ADL_N_PO_Phase3,RPL-Px_5SGC1, RPL-Px_4SDC1,RPL-P_5SGC1,RPL-P_4SDC1,RPL-P_4SDC1,RPL-P_3SDC2,,,ADL-N_REV1,ADL_SBGA_5GC,ADL_SBGA_5GC,RPL-SBGA_5SC,RPL-SBGA_3SC1,RPL-S_3SDC1,,,RPL-P_3SDC3, RPL-P_2SDC4, RPL-P_PNP_GC,RPL-S_2SDC7,RPL_Px_PO_P3, ADL_SBGA_3DC4,MTL-P_5SGC1,MTL-P_4SDC1,MTL-P_4SDC2,MTL-P_3SDC3,MTL-P_3SDC4,MTL-P_2SDC5,MTL-P_2SDC6,RPL_SBGA_PO_P3,RPL-S_2SDC8</t>
  </si>
  <si>
    <t>Verify that system boots in fast boot mode with Silent boot enabled</t>
  </si>
  <si>
    <t>CSS-IVE-80333</t>
  </si>
  <si>
    <t>CFL-PRDtoTC-Mapping,ICL-ArchReview-PostSi,InProdATMS1.0_03March2018,PSE 1.0,OBC-CNL-PTF-MRC-Resp-FastBoot,OBC-CFL-PTF-MRC-Resp-FastBoot,OBC-ICL-PTF-MRC-Responsiveness-FastBoot,OBC-TGL-PTF-MRC-Responsiveness-FastBoot,OBC-LKF-PTF-MRC-Resp-FastBoot,GLK_ATMS1.0_Automated_TCs,RKL-S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RPL-Px_4SDC1,RPL-P_5SGC1,RPL-P_4SDC1,RPL-P_4SDC1,RPL-P_3SDC2,ADL_N_REV0,ADL-N_REV1,ADL_SBGA_5GC,ADL_SBGA_5GC,RPL-SBGA_5SC,RPL-SBGA_3SC1,RPL-S_3SDC1,,,RPL-P_3SDC3, RPL-P_2SDC4, RPL-P_PNP_GC,RPL-S_2SDC7, ADL_SBGA_3DC4,MTL-P_5SGC1,MTL-P_4SDC1,MTL-P_4SDC2,MTL-P_3SDC3,MTL-P_3SDC4,MTL-P_2SDC5,MTL-P_2SDC6,RPL-S_2SDC8</t>
  </si>
  <si>
    <t>System should fall back to full boot from fast boot when it detects CPU replacement</t>
  </si>
  <si>
    <t>CSS-IVE-80241</t>
  </si>
  <si>
    <t>CFL-PRDtoTC-Mapping,ICL-ArchReview-PostSi,UDL2.0_ATMS2.0,RKL-S X2_(CML-S+CMP-H)_S102,RKL-S X2_(CML-S+CMP-H)_S62,UTR_SYNC,RPL_S_MASTER,RPL_S_BACKWARDCOMP,MTL_S_MASTER,RPL_P_MASTER,ADL-S_ 5SGC_1DPC,ADL-S_4SDC1,ADL_N_MASTER,ADL_N_5SGC1,ADL_N_4SDC1,ADL_N_3SDC1,ADL_N_2SDC1,ADL_N_2SDC2,ADL_N_2SDC3,TGL_H_MASTER,RPL-S_ 5SGC1,RPL-S_4SDC1,RPL-S_4SDC2,RPL-S_2SDC1,RPL-S_2SDC2,RPL-S_2SDC3,ADL-P_5SGC1,ADL-P_5SGC2,ADL-M_5SGC1,RPL-Px_5SGC1, RPL-Px_4SDC1,RPL-P_5SGC1,RPL-P_4SDC1,RPL-P_4SDC1,RPL-P_3SDC2,,,ADL_N_REV0,ADL-N_REV1,ADL_SBGA_5GC,ADL_SBGA_5GC,RPL-SBGA_5SC,RPL-SBGA_3SC1,RPL-S_3SDC1,ARL_S_MASTER,ARL_PX_MASTER,,,RPL-P_3SDC3, RPL-P_2SDC4, RPL-P_PNP_GC,RPL-S_2SDC7, ADL_SBGA_3DC4,MTL-P_5SGC1,MTL-P_4SDC1,MTL-P_4SDC2,MTL-P_3SDC3,MTL-P_3SDC4,MTL-P_2SDC5,MTL-P_2SDC6,RPL-S_2SDC8</t>
  </si>
  <si>
    <t>System should fall back to full boot from fast boot when it detects CMOS jumpers were shorted</t>
  </si>
  <si>
    <t>CSS-IVE-80111</t>
  </si>
  <si>
    <t>ICL-ArchReview-PostSi,UDL2.0_ATMS2.0,OBC-CNL-PTF-MRC-Resp-FastBoot,OBC-CFL-PTF-MRC-Resp-FastBoot,OBC-ICL-PTF-MRC-Responsiveness-FastBoot,OBC-TGL-PTF-MRC-Responsiveness-FastBoot,ADL-S_Delta2,RKL-S X2_(CML-S+CMP-H)_S102,RKL-S X2_(CML-S+CMP-H)_S62,UTR_SYNC,RPL_S_MASTER,RPL_S_BACKWARDCOMP,ADL-S_ 5SGC_1DPC,ADL-S_4SDC1,TGL_H_MASTER,RPL-S_ 5SGC1,RPL-S_4SDC1,,RPL-S_4SDC2,RPL-S_2SDC1,RPL-S_2SDC2,RPL-S_2SDC3,ADL-P_5SGC1,ADL-P_5SGC2,ADL-M_5SGC1,RPL-Px_5SGC1, RPL-Px_4SDC1,RPL-P_5SGC1,RPL-P_4SDC1,RPL-P_4SDC1,RPL-P_3SDC2,,,ADL_SBGA_5GC,ADL_SBGA_5GC,RPL-SBGA_5SC,RPL-SBGA_3SC1,RPL-S_3SDC1,,,RPL-P_3SDC3, RPL-P_2SDC4, RPL-P_PNP_GC,RPL-S_2SDC7, ADL_SBGA_3DC4,RPL-S_2SDC8</t>
  </si>
  <si>
    <t>Verify full boot timing is inline with 20 second target (power button to EDK Shell)</t>
  </si>
  <si>
    <t>CSS-IVE-108304</t>
  </si>
  <si>
    <t>UDL2.0_ATMS2.0,OBC-LKF-PTF-MRC-Resp-FastBoot,OBC-TGL-PTF-MRC-Responsiveness-FastBoot,RKL-S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5SGC1,RPL-S_4SDC1,RPL-S_4SDC2,RPL-S_2SDC1,RPL-S_2SDC2,RPL-S_2SDC3,MTL_S_MASTER,ADL-P_5SGC1,ADL-P_5SGC2,ADL-M_5SGC1,RPL-Px_5SGC1, RPL-Px_4SDC1,ADL_N_REV0,ADL-N_REV1,ADL_SBGA_5GC,RPL-SBGA_5SC,RPL-SBGA_3SC1,RPL-S_3SDC1,ARL_S_MASTER,ARL_PX_MASTER,RPL-P_3SDC3, RPL-P_2SDC4, RPL-P_PNP_GC,RPL-S_2SDC7, ADL_SBGA_3DC4,MTL-P_5SGC1,MTL-P_4SDC1,MTL-P_4SDC2,MTL-P_3SDC3,MTL-P_3SDC4,MTL-P_2SDC5,MTL-P_2SDC6,RPL-S_2SDC8</t>
  </si>
  <si>
    <t>Verify system boots in Fast Boot mode when legacy device are connected</t>
  </si>
  <si>
    <t>CSS-IVE-117479</t>
  </si>
  <si>
    <t>OBC-CNL-PTF-MRC-Resp-FastBoot,OBC-CFL-PTF-MRC-Resp-FastBoot,OBC-ICL-PTF-MRC-Responsiveness-FastBoot,OBC-TGL-PTF-MRC-Responsiveness-FastBoot,OBC-LKF-PTF-MRC-Resp-FastBoot,RKL-S X2_(CML-S+CMP-H)_S102,RKL-S X2_(CML-S+CMP-H)_S62,UTR_SYNC,RPL_S_MASTER,RPL_S_BACKWARDCOMP,ADL-S_ 5SGC_1DPC,ADL-S_4SDC1,ADL_N_MASTER,ADL_N_5SGC1,ADL_N_4SDC1,ADL_N_3SDC1,ADL_N_2SDC1,ADL_N_2SDC2,ADL_N_2SDC3,TGL_H_MASTER,RPL-S_ 5SGC1,RPL-S_4SDC1,,RPL-S_4SDC2,RPL-S_2SDC1,RPL-S_2SDC2,RPL-S_2SDC3,ADL-P_5SGC1,ADL-P_5SGC2,ADL-M_5SGC1,RPL-Px_5SGC1, RPL-Px_4SDC1,RPL-P_5SGC1,RPL-P_4SDC1,RPL-P_4SDC1,RPL-P_3SDC2,ADL_N_REV0,ADL-N_REV1,ADL_SBGA_5GC,ADL_SBGA_5GC,RPL-SBGA_5SC,RPL-SBGA_3SC1,RPL-S_3SDC1,RPL-S_2SDC7, ADL_SBGA_3DC4,MTL-P_5SGC1,MTL-P_4SDC1,MTL-P_4SDC2,MTL-P_3SDC3,MTL-P_3SDC4,MTL-P_2SDC5,MTL-P_2SDC6,RPL-S_2SDC8</t>
  </si>
  <si>
    <t>Verify responsiveness metrics are attained with Pre-boot DMA protection enabled without any TBT devices plugged in</t>
  </si>
  <si>
    <t>CSS-IVE-118832</t>
  </si>
  <si>
    <t>ADL-S_Delta1,ADL-S_Delta2,RKL-S X2_(CML-S+CMP-H)_S102,RKL-S X2_(CML-S+CMP-H)_S62,UTR_SYNC,ADL_S_MASTER,ADL_P_MASTER,RPL_S_MASTER,RPL_S_BACKWARDCOMP,ADL-S_ 5SGC_1DPC,ADL-S_4SDC1,ADL-S_4SDC2,ADL-S_4SDC3,RPL-S_ 5SGC1,RPL-S_4SDC1,RPL-S_2SDC2,ADL-P_5SGC1,ADL-P_5SGC2,ADL-M_5SGC1,RPL-Px_5SGC1, RPL-Px_4SDC1,ADL_SBGA_5GC,ADL_SBGA_5GC,RPL-SBGA_5SC,,,RPL-P_3SDC3, RPL-P_2SDC4, RPL-P_PNP_GC,RPL-P_5SGC1,RPL-P_4SDC1,RPL-P_3SDC2,RPL-S_2SDC7, ADL_SBGA_3DC4,MTL-P_5SGC1,MTL-P_4SDC1,MTL-P_4SDC2,MTL-P_3SDC3,MTL-P_3SDC4,MTL-P_2SDC5,MTL-P_2SDC6,RPL-S_2SDC8</t>
  </si>
  <si>
    <t>Verify Quiet Boot is disabled when Fast Boot enabled in BIOS option</t>
  </si>
  <si>
    <t>CSS-IVE-122398</t>
  </si>
  <si>
    <t>UTR_SYNC,ADL_P_MASTER,ADL_N_MASTER,MTL_P_MASTER,MTL_M_MASTER,RPL_P_MASTER,ADL_S_MASTER,RPL_S_MASTER,ADL-P_3SDC4,ADL-P_3SDC3,ADL-P_4SDC2,ADL-P_4SDC1,ADL-P_5SGC2,ADL-P_5SGC1,,RPL-S_4SDC1,ADL-M_5SGC1,RPL-Px_5SGC1, RPL-Px_4SDC1,RPL-P_5SGC1,RPL-P_4SDC1,RPL-P_4SDC1,RPL-P_3SDC2,RPL-S_5SGC1,RPL-S_4SDC2,RPL-S_2SDC1,RPL-S_2SDC2,RPL-S_2SDC3,RPL_S_BackwardComp,ADL_SBGA_5GC,ADL_SBGA_5GC,RPL-SBGA_5SC,RPL-SBGA_3SC1,RPL-S_3SDC1,,,RPL-P_3SDC3, RPL-P_2SDC4, RPL-P_PNP_GC,RPL-S_2SDC7, ADL_SBGA_3DC4,MTL-P_5SGC1,MTL-P_4SDC1,MTL-P_4SDC2,MTL-P_3SDC3,MTL-P_3SDC4,MTL-P_2SDC5,MTL-P_2SDC6,RPL-S_2SDC8</t>
  </si>
  <si>
    <t>Verify system attains responsiveness metrics with PTT enabled Corporate IFWI (1x32MB) size and with OS installed on NVMe SSD</t>
  </si>
  <si>
    <t>CSS-IVE-133065</t>
  </si>
  <si>
    <t>UTR_SYNC,MTL_S_MASTER,RPL_S_MASRTER,RPL_P_MASTER,RPL_M_MASTER,TGL_H_MASTER,ADL-P_5SGC1,ADL-P_5SGC2,ADL-M_5SGC1,ADL-M_3SDC1,ADL-M_2SDC1,ADL_N_REV0,RPL_S_BackwardComp,,,ADL_SBGA_5GC,RPL-SBGA_5SC,RPL-S_3SDC1,RPL-S_4SDC1,RPL-S_3SDC1,RPL-P_4SDC1,RPL-P_3SDC, ADL_SBGA_3DC4,MTL-P_5SGC1, MTL-P_3SDC3, MTL-P_3SDC4, MTL-P_2SDC5, MTL-P_2SDC6,RPL-S_2SDC8</t>
  </si>
  <si>
    <t>Verify that all Memory related options are available under "Memory Configuration" page.</t>
  </si>
  <si>
    <t>CSS-IVE-71254</t>
  </si>
  <si>
    <t>ICL-ArchReview-PostSi,UDL2.0_ATMS2.0,ICL_RVPC_NA,RKL-S X2_(CML-S+CMP-H)_S102,RKL-S X2_(CML-S+CMP-H)_S62,UTR_SYNC,MTL_S_MASTER,RPL_S_MASTER,RPL_S_BACKWARDCOMP,ADL_N_MASTER,ADL_S_master,ADL_P_master,ADL-S_ 5SGC_1DPC,ADL-S_4SDC2,ADL-S_4SDC2,ADL_N_PSS_0.5,ADL_N_5SGC1,ADL_N_4SDC1,ADL_N_3SDC1,ADL_N_2SDC1,ADL_N_2SDC2,ADL_N_2SDC3,MTL_TRY_RUN,TGL_H_MASTER,RPL-S_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0.5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,MTL-P_2SDC6,ADL-N_Post-Si_In_Production,RPL-Px_4SP2, RPL-Px_2SDC1,RPL-P_2SDC3,RPL-P_2SDC4,RPL-P_2SDC5,RPL-P_2SDC6</t>
  </si>
  <si>
    <t>Verify that system boots successfully after enabling SAGV and MRC fast boot options</t>
  </si>
  <si>
    <t>CSS-IVE-70391</t>
  </si>
  <si>
    <t>ICL-ArchReview-PostSi,CFL_Automation_Production,InProdATMS1.0_03March2018,PSE 1.0,OBC-CNL-CPU-MC-Resp-MRC,OBC-CFL-CPU-MC-Resp-MRC,OBC-ICL-CPU-MRC-Responsiveness,OBC-TGL-CPU-MRC-Responsiveness,KBLR_ATMS1.0_Automated_TCs,ADL-S_Delta1,ADL-S_Delta2,ADL-S_Delta3,RKL-S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5SGC_1DPC,ADL-S_4SDC1,ADL-S_4SDC2,ADL-S_4SDC4,TGL_H_MASTER,ADL-M_5SGC1,ADL-M_3SDC2,ADL-M_2SDC1,ADL-M_2SDC2,ADL_SBGA_5GC,ADL_SBGA_3DC,ADL-S_Post-Si_In_Production,RPL-S_Post-Si_In_Production</t>
  </si>
  <si>
    <t>Verify that "Enable/Disable/Fixed High/Fixed Low" values are present in SAGV feature.</t>
  </si>
  <si>
    <t>CSS-IVE-71055</t>
  </si>
  <si>
    <t>CML_Delta_From_WHL,TGL_IFWI_FOC_BLUE,RKL_CMLS_CPU_TCS,IFWI_Payload_BIOS,ADL-S_Delta,ADL-S_Delta1,ADL-S_Delta2,ADL-S_Delta3,RKL-S X2_(CML-S+CMP-H)_S102,RKL-S X2_(CML-S+CMP-H)_S62,UTR_SYNC,RPL_S_MASTER,RPL_P_MASTER,RPL_M_MASTER,RPL_S_BackwardComp,ADL-S_ 5SGC_1DPC,ADL-S_4SDC2,ADL-S_4SDC2,ADL_N_MASTER,ADL_N_5SGC1,ADL_N_4SDC1,ADL_N_3SDC1,ADL_N_2SDC1,ADL_N_2SDC2,ADL_N_2SDC3,TGL_H_MASTER,RPL-S_ 5SGC1,RPL-S_4SDC2,RPL-S_4SDC2,RPL-S_2SDC8,RPL-S_2SDC1,RPL-S_2SDC2,RPL-S_2SDC3,ADL-P_5SGC1,ADL-P_5SGC2,ADL-M_5SGC1,RPL-Px_5SGC1, ,RPL-Px_4SDC1,RPL-P_5SGC1,RPL-P_4SDC1,RPL-P_3SDC2,ADL_N_REV0,ADL-N_REV1,ADL_SBGA_5GC,ADL_SBGA_3DC1,ADL_SBGA_3DC2,ADL_SBGA_3DC3,ADL_SBGA_3DC4,RPL-SBGA_5SC,RPL-SBGA_3SC,ADL-S_Post-Si_In_Production,RPL-S_Post-Si_In_Production,ADL-N_Post-Si_In_Production,RPL-Px_4SP2, RPL-Px_2SDC1</t>
  </si>
  <si>
    <t>Verify memory scrambling is enabled in BIOS</t>
  </si>
  <si>
    <t>CSS-IVE-75365</t>
  </si>
  <si>
    <t>CML_Delta_From_WHL,ADL-S_Delta,ADL-P_QRC_BAT,UTR_SYNC,ADL-S_4SDC2,ADL-S_4SDC2,RPL_S_MASTER,RPL_S_Backwardcomp,MTL_TRY_RUN,TGL_H_MASTER,RPL-S_ 5SGC1,RPL-S_4SDC2,RPL-S_4SDC2,RPL-S_2SDC8,RPL-S_2SDC1,RPL-S_2SDC2,RPL-S_2SDC3MTL_TRP_2,MTL_PSS_0.8_NEW,ADL-P_5SGC1,ADL-P_5SGC2,ADL-M_5SGC1,MTL_SIMICS_IN_EXECUTION_TEST,RPL-Px_5SGC1, ,RPL-Px_4SDC1,RPL-P_5SGC1,RPL-P_4SDC1,RPL-P_3SDC2,ADL_SBGA_5GC,ADL_SBGA_3DC1,ADL_SBGA_3DC2,ADL_SBGA_3DC3RPL-SBGA_5SC,RPL-SBGA_3SC,ADL_SBGA_3DC4,LNL_M_PSS0.8,ADL-S_Post-Si_In_Production,MTL-M_5SGC1,MTL-M_4SDC1,MTL-M_4SDC2,MTL-M_3SDC3,MTL-M_2SDC4,MTL-M_2SDC5,MTL-M_2SDC6,MTL-M/P_Pre-Si_In_Production,RPL-SBGA_4SC,RPL-SBGA_2SC1,RPL-SBGA_2SC2,MTL-P_5SGC1, MTL-P_4SDC1 ,MTL-P_4SDC2 ,MTL-P_3SDC3 ,MTL-P_3SDC4 ,MTL-P_2SDC5 ,MTL-P_2SDC6,RPL-S_Post-Si_In_Production,RPL-Px_4SP2, RPL-Px_2SDC1,RPL-P_2SDC3,RPL-P_2SDC4,RPL-P_2SDC5,RPL-P_2SDC6</t>
  </si>
  <si>
    <t>Verify Enable/Disable MRC ECC Option in BIOS</t>
  </si>
  <si>
    <t>CSS-IVE-80051</t>
  </si>
  <si>
    <t>KBL-H-NON-RVP11-16-TC,ICL-ArchReview-PostSi,CFL_Automation_Production,InProdATMS1.0_03March2018,PSE 1.0,MRC_DDR4_16Gb,OBC-CNL-CPU-MC-Memory-MRC,OBC-CFL-CPU-MC-Memory-MRC,OBC-LKF-CPU-MC-Memory-MRC,OBC-ICL-CPU-MC-Memory-MRC,OBC-TGL-CPU-MC-Memory-MRC,KBLR_ATMS1.0_Automated_TCs,ADL-S_Delta,ADL-S_Delta1,ADL-S_Delta2,ADL-S_Delta3,RKL-S X2_(CML-S+CMP-H)_S102,RKL-S X2_(CML-S+CMP-H)_S62,UTR_SYNC,RPL_S_MASTER, RPL_S_BackwardComp,ADL-S_ 5SGC_1DPC,ADL-S_4SDC2,ADL-S_4SDC2,TGL_H_MASTER,RPL-S_ 5SGC1,RPL-S_4SDC2,RPL-S_4SDC2,RPL-S_2SDC8,RPL-S_2SDC1,RPL-S_2SDC2,RPL-S_2SDC3,ADL-P_5SGC1,ADL-P_5SGC2,ADL-M_5SGC1,ADL_N_REV0,RPL-Px_5SGC1,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,MTL-P_2SDC6,RPL-Px_4SP2, RPL-Px_2SDC1,RPL-P_2SDC3,RPL-P_2SDC4,RPL-P_2SDC5,RPL-P_2SDC6</t>
  </si>
  <si>
    <t>Verify Enable/Disable Memory Scrambler Option in BIOS</t>
  </si>
  <si>
    <t>CSS-IVE-80054</t>
  </si>
  <si>
    <t>TGL_NEW,UDL2.0_ATMS2.0,OBC-TGL-CPU-MC-Memory-MRC,ADL-S_Delta1,ADL-S_Delta2,ADL-S_Delta3,UTR_SYNC,RPL_S_MASTER, RPL_S_BackwardComp,ADL-S_4SDC2,ADL-S_4SDC2,ADL_N_MASTER,ADL_N_5SGC1,ADL_N_4SDC1,ADL_N_3SDC1,ADL_N_2SDC1,ADL_N_2SDC2,ADL_N_2SDC3,MTL_TRY_RUN,TGL_H_MASTER,RPL-S_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MTL-M/P_Pre-Si_In_Production,RPL-SBGA_4SC,RPL-SBGA_2SC1,RPL-SBGA_2SC2,MTL-P_5SGC1, MTL-P_4SDC1 ,MTL-P_4SDC2 ,MTL-P_3SDC3 ,MTL-P_3SDC4 ,MTL-P_2SDC5 ,MTL-P_2SDC6,RPL-Px_4SP2, RPL-Px_2SDC1,RPL-P_2SDC3,RPL-P_2SDC4,RPL-P_2SDC5,RPL-P_2SDC6</t>
  </si>
  <si>
    <t>Verify Memory LPDDR5 16GB Memory Down configuration functionality</t>
  </si>
  <si>
    <t>CSS-IVE-115222</t>
  </si>
  <si>
    <t>TGL_NEW,UDL2.0_ATMS2.0,OBC-TGL-CPU-MC-Memory-MRC,UTR_SYNC,ADL_N_MASTER,ADL_N_5SGC1,ADL_N_2SDC1,ADL_N_REV0,ADL-P_5SGC1,MTL_S_MASTER,ADL-M_5SGC1,ADL-M_3SDC2,RPL_P_MASTER,RPL-Px_5SGC1, ,RPL-Px_4SDC1,RPL-P_5SGC1,RPL-SBGA_5SC,RPL-P_2SDC4,RPL-P_PNP_GC,MTL-M_5SGC1,MTL-M_4SDC1,MTL-M_4SDC2,MTL-M_3SDC3,MTL-M_2SDC4,MTL-M_2SDC5,MTL-M_2SDC6,RPL-SBGA_3SC,RPL-SBGA_2SC2,MTL-P_5SGC1, MTL-P_4SDC1 ,MTL-P_4SDC2 ,MTL-P_3SDC3 ,MTL-P_3SDC4 ,MTL-P_2SDC5 ,MTL-P_2SDC6,RPL-Px_4SP2, RPL-Px_2SDC1,RPL-P_2SDC4,RPL-P_2SDC6</t>
  </si>
  <si>
    <t>Verify Memory LPDDR4/LPDDR4x 16GB Memory Down configuration functionality</t>
  </si>
  <si>
    <t>CSS-IVE-118084</t>
  </si>
  <si>
    <t>OBC-ICL-CPU-MC-Memory-MRC,OBC-TGL-CPU-MC-Memory-MRC,UTR_SYNC,RPL_S_MASTER,RPL_P_MASTER,ADL_N_MASTER,ADL_N_2SDC2,ADL-M_5SGC1,ADL-M_3SDC1,RPL-Px_5SGC1, ,RPL-Px_4SDC1,RPL-S_4SDC1,ADL_N_REV0,ADL-N_REV1,,RPL-SBGA_4SC,RPL-SBGA_2SC1,RPL-P_4SDC1,RPL-P_3SDC3,MTL-M_5SGC1,MTL-M_4SDC1,MTL-M_4SDC2,MTL-M_3SDC3,MTL-M_2SDC4,MTL-M_2SDC5,MTL-M_2SDC6,MTL-P_5SGC1, MTL-P_4SDC1 ,MTL-P_4SDC2 ,MTL-P_3SDC3 ,MTL-P_3SDC4 ,MTL-P_2SDC5 ,MTL-P_2SDC6,RPL-Px_4SP2, RPL-Px_2SDC1,RPL-P_2SDC4,RPL-P_2SDC6</t>
  </si>
  <si>
    <t>Verify that MRC training is repeated after the Warm boot flow</t>
  </si>
  <si>
    <t>CSS-IVE-118698</t>
  </si>
  <si>
    <t>CFL-PRDtoTC-Mapping,InProdATMS1.0_03March2018,PSE 1.0,OBC-CFL-CPU-MC-Memory-MRC,CML_U_LP3_Delta,TGL_PSS_IN_PRODUCTION,ICL_ATMS1.0_Automation,ADL_S_Dryrun_Done,ADL-S_Delta,ADL-S_Delta1,ADL-S_Delta2,ADL-S_Delta3,RKL-S X2_(CML-S+CMP-H)_S102,RKL-S X2_(CML-S+CMP-H)_S62,UTR_SYNC,RPL_S_MASTER,RPL_S_BackwardComp,ADL-S_ 5SGC_1DPC,ADL-S_4SDC2,ADL-S_4SDC2,TGL_H_MASTER,RPL-S_ 5SGC1,RPL-S_4SDC2,RPL-S_4SDC2,RPL-S_2SDC8,RPL-S_2SDC1,RPL-S_2SDC2,RPL-S_2SDC3,ADL-M_5SGC1,RPL-Px_5SGC1, ,RPL-Px_4SDC1,RPL-P_5SGC1,RPL-P_4SDC1,RPL-P_3SDC2,ADL_SBGA_5GC,ADL_SBGA_3DC1,ADL_SBGA_3DC2,ADL_SBGA_3DC3,ADL_SBGA_3DC4,RPL-SBGA_5SC,RPL-SBGA_3SC,MTL-M_5SGC1,MTL-M_4SDC1,MTL-M_4SDC2,MTL-M_3SDC3,MTL-M_2SDC4,MTL-M_2SDC5,MTL-M_2SDC6,MTL-P_5SGC1, MTL-P_4SDC1 ,MTL-P_4SDC2 ,MTL-P_3SDC3 ,MTL-P_3SDC4 ,MTL-P_2SDC5 ,MTL-P_2SDC6,IPU22.2_BIOS_change,RPL-Px_4SP2, RPL-Px_2SDC1,RPL-P_2SDC3,RPL-P_2SDC4,RPL-P_2SDC5,RPL-P_2SDC6</t>
  </si>
  <si>
    <t>Verify Platform supported memory sizes &amp; combinations using the MTRR tool</t>
  </si>
  <si>
    <t>CSS-IVE-118699</t>
  </si>
  <si>
    <t>CFL-PRDtoTC-Mapping,CNL_Automation_Production,CFL_Automation_Production,InProdATMS1.0_03March2018,PSE 1.0,OBC-CNL-CPU-MC-Memory-MRC,OBC-CFL-CPU-MC-Memory-MRC,OBC-LKF-CPU-MC-Memory-MRC,OBC-ICL-CPU-MC-Memory-MRC,OBC-TGL-CPU-MC-Memory-MRC,RKL_PSS0.5,TGL_PSS_IN_PRODUCTION,ICL_ATMS1.0_Automation,KBLR_ATMS1.0_Automated_TCs,WCOS_BIOS_EFI_ONLY_TCS,ADL_S_Dryrun_Done,RKL_S_TGPH_POE,ADL-S_Delta1,ADL-S_Delta2,ADL-S_Delta3,RKL-S X2_(CML-S+CMP-H)_S102,RKL-S X2_(CML-S+CMP-H)_S62,MTL_TRY_RUN,UTR_SYNC,RPL_S_MASTER,RPL_P_MASTER,RPL_S_BackwardComp,ADL-S_ 5SGC_1DPC,ADL-S_4SDC2,ADL-S_4SDC2,RPL-S_ 5SGC1,RPL-S_4SDC2,RPL-S_4SDC2,RPL-S_2SDC8,RPL-S_2SDC1,RPL-S_2SDC2,RPL-S_2SDC3,ADL-M_5SGC1,RPL-P_5SGC1,RPL-P_4SDC1,RPL-P_3SDC2,ADL_N_REV0,ADL-N_REV1,ADL_SBGA_5GC,ADL_SBGA_3DC1,ADL_SBGA_3DC2,ADL_SBGA_3DC3,ADL_SBGA_3DC4,RPL-SBGA_5SC,RPL-SBGA_3SC,MTL-M_5SGC1,MTL-M_4SDC1,MTL-M_4SDC2,MTL-M_3SDC3,MTL-M_2SDC4,MTL-M_2SDC5,MTL-M_2SDC6,RPL-SBGA_4SC,RPL-SBGA_2SC1,RPL-SBGA_2SC2,MTL-P_5SGC1, MTL-P_4SDC1 ,MTL-P_4SDC2 ,MTL-P_3SDC3 ,MTL-P_3SDC4 ,MTL-P_2SDC5 ,MTL-P_2SDC6,RPL-P_2SDC3,RPL-P_2SDC4,RPL-P_2SDC5,RPL-P_2SDC6</t>
  </si>
  <si>
    <t>Verify stability of system memory after Sx Cycle with Single channel memory on channel A (LPDDR)</t>
  </si>
  <si>
    <t>CSS-IVE-118721</t>
  </si>
  <si>
    <t>CML_U_LP3_Delta,UTR_SYNC,ADL-P_5SGC1,ADL-M_5SGC1,MTL-M_5SGC1,MTL-M_4SDC1,MTL-M_4SDC2,MTL-M_3SDC3,MTL-M_2SDC4,MTL-M_2SDC5,MTL-M_2SDC6,MTL-P_5SGC1, MTL-P_4SDC1 ,MTL-P_4SDC2 ,MTL-P_3SDC3 ,MTL-P_3SDC4 ,MTL-P_2SDC5 ,MTL-P_2SDC6</t>
  </si>
  <si>
    <t>Verify stability of system memory after Sx Cycle with Single channel memory on channel B (LPDDR)</t>
  </si>
  <si>
    <t>CSS-IVE-118723</t>
  </si>
  <si>
    <t>Verify that MRC training  Gear 1 with Gear 2</t>
  </si>
  <si>
    <t>CSS-IVE-133640</t>
  </si>
  <si>
    <t>TGL_NEW,UDL2.0_ATMS2.0,OBC-TGL-CPU-MC-Memory-MRC,ADL-S_Delta,UTR_SYNC,RPL_S_MASTER,ADL-S_4SDC2,ADL-S_4SDC2,RPL_S_MASTER,RPL_S_Backwardcomp,TGL_H_MASTER,RPL-S_ 5SGC1,RPL-S_4SDC2,RPL-S_4SDC2,RPL-S_2SDC8,RPL-S_2SDC1,RPL-S_2SDC2,RPL-S_2SDC3,ADL-P_5SGC1,ADL-P_5SGC2,ADL-M_5SGC1,ADL_N_REV0,RPL-Px_5SGC1, ,RPL-Px_4SDC1,RPL-P_5SGC1,RPL-P_4SDC1,RPL-P_3SDC2,ADL-N_REV1,ADL_SBGA_5GC,RPL-SBGA_5SC,RPL-SBGA_3SC,MTL-P_5SGC1, MTL-P_4SDC1 ,MTL-P_4SDC2 ,MTL-P_3SDC3 ,MTL-P_3SDC4 ,MTL-P_2SDC5 ,MTL-P_2SDC6,RPL-Px_4SP2, RPL-Px_2SDC1,RPL-P_2SDC3,RPL-P_2SDC4,RPL-P_2SDC5,RPL-P_2SDC6</t>
  </si>
  <si>
    <t>Verify System memory using Windows Memory Diagnostics tool (Extended)</t>
  </si>
  <si>
    <t>bios.mem_decode,fw.ifwi.others</t>
  </si>
  <si>
    <t>CSS-IVE-135381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</si>
  <si>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RPL-SBGA_2SC1,RPL-SBGA_2SC2,MTL IFWI_Payload_Platform-Val,MTL-P_5SGC1,MTL-P_4SDC1,MTL-P_4SDC2,MTL-P_3SDC3,MTL-P_3SDC4,MTL-P_2SDC5,MTL-P_2SDC6,IPU22.2_BIOS_change,RPL-Px_4SP2, RPL-Px_2SDC1,RPL-P_2SDC3,RPL-P_2SDC5</t>
  </si>
  <si>
    <t>Verify System memory using Windows Memory Diagnostics tool (Basic) After S4</t>
  </si>
  <si>
    <t>CSS-IVE-135461</t>
  </si>
  <si>
    <t>MTL_PSS_1.1,UTR_SYNC,RPL_S_MASTER, RPL_S_BackwardComp,ADL-S_ 5SGC_1DPC,ADL-S_4SDC2,ADL-S_4SDC2,ADL_N_MASTER,ADL_N_5SGC1,ADL_N_4SDC1,ADL_N_3SDC1,ADL_N_2SDC1,ADL_N_2SDC2,ADL_N_2SDC3,TGL_H_MASTER,RPL-S_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LNL_M_PSS1.1,RPL-SBGA_4SC,RPL-SBGA_2SC1,RPL-SBGA_2SC2,MTL-P_5SGC1, MTL-P_4SDC1 ,MTL-P_4SDC2 ,MTL-P_3SDC3 ,MTL-P_3SDC4 ,MTL-P_2SDC5 ,MTL-P_2SDC6,RPL-Px_4SP2, RPL-Px_2SDC1,RPL-P_2SDC3,RPL-P_2SDC5</t>
  </si>
  <si>
    <t>Verify System memory using Windows Memory Diagnostics tool (Basic) Before S4</t>
  </si>
  <si>
    <t>CSS-IVE-135462</t>
  </si>
  <si>
    <t>TGL_BIOS_PO_P3,ADL-S_Delta1,ADL-S_Delta2,ADL-S_Delta3,RKL-S X2_(CML-S+CMP-H)_S102,RKL-S X2_(CML-S+CMP-H)_S62,UTR_SYNC,RPL_S_MASTER, RPL_S_BackwardComp,ADL-S_ 5SGC_1DPC,ADL-S_4SDC2,ADL-S_4SDC2,ADL_N_MASTER,ADL_N_5SGC1,ADL_N_4SDC1,ADL_N_3SDC1,ADL_N_2SDC1,ADL_N_2SDC2,ADL_N_2SDC3,MTL_TRY_RUN,TGL_H_MASTER,RPL-S_ 5SGC1,RPL-S_4SDC2,RPL-S_4SDC2,RPL-S_2SDC8,RPL-S_2SDC1,RPL-S_2SDC2,RPL-S_2SDC3MTL_TRP_2,MTL_PSS_0.8_NEW,ADL-P_5SGC1,ADL-P_5SGC2,ADL-M_5SGC1,MTL_SIMICS_IN_EXECUTION_TEST,RPL-Px_5SGC1, ,RPL-Px_4SDC1,RPL-P_5SGC1,RPL-P_4SDC1,RPL-P_3SDC2,ADL_N_REV0,ADL-N_REV1,ADL_SBGA_5GC,ADL_SBGA_3DC1,ADL_SBGA_3DC2,ADL_SBGA_3DC3,ADL_SBGA_3DC4,RPL-SBGA_5SC,RPL-SBGA_3SC,LNL_M_PSS0.8,MTL-M_5SGC1,MTL-M_4SDC1,MTL-M_4SDC2,MTL-M_3SDC3,MTL-M_2SDC4,MTL-M_2SDC5,MTL-M_2SDC6,RPL-SBGA_4SC,RPL-SBGA_2SC1,RPL-SBGA_2SC2,MTL-P_5SGC1, MTL-P_4SDC1 ,MTL-P_4SDC2 ,MTL-P_3SDC3 ,MTL-P_3SDC4 ,MTL-P_2SDC5 ,MTL-P_2SDC6,RPL-Px_4SP2, RPL-Px_2SDC1,RPL-P_2SDC3,RPL-P_2SDC5</t>
  </si>
  <si>
    <t>Verify Enable/Disable MRC In-Band ECC  Option in BIOS</t>
  </si>
  <si>
    <t>CSS-IVE-145016</t>
  </si>
  <si>
    <t>ADL-S_Delta1,ADL-S_Delta2,ADL-S_Delta3,UTR_SYNC,RPL_S_MASTER, RPL_S_BackwardComp,ADL-S_ 5SGC_1DPC,ADL-S_4SDC2,ADL-S_4SDC2,RPL-S_ 5SGC1,RPL-S_4SDC2,RPL-S_4SDC2,RPL-S_2SDC8,RPL-S_2SDC1,RPL-S_2SDC2,RPL-S_2SDC3MTL_TRP_2,ADL-P_5SGC1,ADL-P_5SGC2,ADL-M_5SGC1,ADL_N_REV0,RPL-Px_5SGC1, ,RPL-Px_4SDC1,RPL-P_5SGC1,RPL-P_4SDC1,RPL-P_3SDC2,ADL-N_REV1,ADL_SBGA_5GC,ADL_SBGA_3DC1,ADL_SBGA_3DC2,ADL_SBGA_3DC3,ADL_SBGA_3DC4,RPL-SBGA_5SC,RPL-SBGA_3SC,MTL-M_5SGC1,MTL-M_4SDC1,MTL-M_4SDC2,MTL-M_3SDC3,MTL-M_2SDC4,MTL-M_2SDC5,MTL-M_2SDC6,MTL-P_5SGC1, MTL-P_4SDC1 ,MTL-P_4SDC2 ,MTL-P_3SDC3 ,MTL-P_3SDC4 ,MTL-P_2SDC5 ,MTL-P_2SDC6,ADL-N_Post-Si_In_Production,RPL-Px_4SP2, RPL-Px_2SDC1,RPL-P_2SDC3,RPL-P_2SDC4,RPL-P_2SDC5,RPL-P_2SDC6</t>
  </si>
  <si>
    <t>Verify Host serial port communications in OS and EDK Shell</t>
  </si>
  <si>
    <t>CSS-IVE-61847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</si>
  <si>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LNL_M_PSS1.0,RKL-S X2_(CML-S+CMP-H)_S62,RKL-S X2_(CML-S+CMP-H)_S102,MTL_PSS_0.8,LNL_M_PSS0.8,ADL-M_21H2,UTR_SYNC,RPL-Px_4SP2,RPL-Px_2SDC1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,RPL-P_4SDC1,RPL-P_3SDC2,,RPL-Px_5SGC1,,ADL-M_PO_Phase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</t>
  </si>
  <si>
    <t>Verify if SUT is able to communicate with another SUT through Serial port(capture debug log)</t>
  </si>
  <si>
    <t>CSS-IVE-61848</t>
  </si>
  <si>
    <t>CFL-PRDtoTC-Mapping,EC-NA,ICL-ArchReview-PostSi,InProdATMS1.0_03March2018,PSE 1.0,OBC-CNL-PCH-DFX-Debug-Com,OBC-CFL-PCH-DFX-Debug-Com,OBC-LKF-PCH-DFX-Debug-Com,OBC-ICL-PCH-DFX-Debug-Com,OBC-TGL-PCH-DFX-Debug-Com,CML_EC_FV,ADL-S_Delta1,MTL_PSS_1.0,LNL_M_PSS1.0,RKL-S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4,ADL_N_MASTER,ADL_N_5SGC1,ADL_N_4SDC1,ADL_N_3SDC1,ADL_N_2SDC1,ADL_N_2SDC2,ADL_N_2SDC3,TGL_H_MASTER,TGL_H_5SGC1,TGL_H_4SDC1,TGL_H_4SDC2,TGL_H_4SDC,ADL-P_5SGC1,ADL-P_5SGC2,ADL-M_5SGC1,ADL-M_3SDC2,ADL-M_2SDC1,ADL-M_2SDC2,MTL_SIMICS_IN_EXECUTION_TEST,ADL_N_REV0,ADL-N_REV1,ADL_SBGA_5GC,ADL_SBGA_3DC1,ADL_SBGA_3DC2,ADL_SBGA_3DC3,ADL_SBGA_3DC4,ADL_SBGA_3DC,MTL-M/P_Pre-Si_In_Production</t>
  </si>
  <si>
    <t>Verify SUT shutdown (S5) when the Power Button is held in EDK Shell with only AC is plugged-in</t>
  </si>
  <si>
    <t>CSS-IVE-119473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</si>
  <si>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2,9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</si>
  <si>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Verify SUT shutdown (S5) when the Power Button is held in EDK Shell with only USB Charger plugged-in</t>
  </si>
  <si>
    <t>CSS-IVE-119474</t>
  </si>
  <si>
    <t>EC-FV2,EC-WCOS-NEW,IFWI_Payload_PMC,IFWI_Payload_EC,EC_MECC,UTR_SYNC,ADL_N_MASTER,ADL_N_5SGC1,ADL_N_4SDC1,ADL_N_3SDC1,ADL_N_2SDC1,ADL_N_2SDC2,ADL_N_2SDC3,TGL_H_MASTER,ADL-M_5SGC1,RPL-Px_5SGC1,RPL-Px_3SDC1,ADL_N_REV0,ADL-N_REV1,RPL-P_5SGC1,RPL-P_5SGC2,RPL-P_4SDC1,RPL-P_3SDC2,RPL-P_2SDC3,ADL_SBGA_5GC,ADL-P_5SGC1,ADL-P_5SGC2,RPL-P_3SDC3,RPL-P_2SDC4,RPL-P_PNP_GC,RPL-Px_4SDC1,RPL-Px_3SDC2,MTL-M_5SGC1,MTL-M_4SDC1,MTL-M_4SDC2,MTL-M_3SDC3,MTL-M_2SDC4,MTL-M_2SDC5,MTL-M_2SDC6,MTL-P_5SGC1,MTL-P_4SDC1,MTL-P_4SDC2,MTL-P_3SDC3,MTL-P_3SDC4,MTL-P_2SDC5,MTL-P_2SDC6,RPL-Px_4SP2</t>
  </si>
  <si>
    <t>Verify SUT shutdown (S5) when the Power Button is held in BIOS Setup with only USB Charger plugged-in</t>
  </si>
  <si>
    <t>CSS-IVE-119475</t>
  </si>
  <si>
    <t>Verify SUT shutdown (S5) when the Power Button is held in BIOS Setup with only AC plugged-in</t>
  </si>
  <si>
    <t>CSS-IVE-119476</t>
  </si>
  <si>
    <t>ADL-S_ADP-S_DDR4_2DPC_PO_Phase1,EC-FV2,ECVAL-DT-FV,EC-WCOS-NEW,IFWI_Payload_PMC,IFWI_Payload_EC,EC_MECC,ADL-P_ADP-LP_DDR4_PO Suite_Phase1,PO_Phase_1,ADL-P_ADP-LP_LP5_PO Suite_Phase1,ADL-P_ADP-LP_DDR5_PO Suite_Phase1,ADL-P_ADP-LP_LP4x_PO Suite_Phase1,RKL-S X2_(CML-S+CMP-H)_S102,RKL-S X2_(CML-S+CMP-H)_S62,UTR_SYNC,ADL_N_MASTER,RPL_S_MASTER,RPL_S_BackwardComp,ADL-S_ 5SGC_1DPC,ADL-S_4SDC1,ADL_N_5SGC1,ADL_N_4SDC1,ADL_N_3SDC1,ADL_N_2SDC1,ADL_N_2SDC2,ADL_N_2SDC3,TGL_H_MASTER,RPL-S_5SGC1,RPL-S_4SDC1,RPL-S_4SDC2,RPL-S_4SDC2,RPL-S_2SDC1,RPL-S_2SDC2,RPL-S_2SDC50,ADL-P_5SGC1,ADL-P_5SGC2,RPL_S_PO_P1,ADL-M_5SGC1,RPL-Px_5SGC1,RPL-Px_3SDC1,ADL_N_REV0,ADL-N_REV1,ADL_SBGA_5GC,RPL-S_3SDC1,RPL-P_5SGC1,RPL-P_5SGC2,RPL-P_4SDC1,RPL-P_3SDC2,RPL-P_2SDC3,RPL-P_3SDC3,RPL-P_2SDC4,RPL-P_PNP_GC,RPL-Px_4SDC1,RPL-Px_3SDC2,RPL_Px_PO_P1,ADL-S_Post-Si_In_Production,MTL-M_5SGC1,MTL-M_4SDC1,MTL-M_4SDC2,MTL-M_3SDC3,MTL-M_2SDC4,MTL-M_2SDC5,MTL-M_2SDC6,RPL_SBGA_PO_P1,MTL-P_5SGC1,MTL-P_4SDC1,MTL-P_4SDC2,MTL-P_3SDC3,MTL-P_3SDC4,MTL-P_2SDC5,MTL-P_2SDC6</t>
  </si>
  <si>
    <t>Verify SUT shutdown (S5) when the Power Button is held during POWER_ON_TIME with only USB Charger plugged-in</t>
  </si>
  <si>
    <t>CSS-IVE-119477</t>
  </si>
  <si>
    <t>EC-FV2,EC-WCOS-NEW,IFWI_Payload_PMC,IFWI_Payload_EC,EC_MECC,UTR_SYNC,ADL_N_MASTER,ADL_N_5SGC1,ADL_N_4SDC1,ADL_N_3SDC1,ADL_N_2SDC1,ADL_N_2SDC2,ADL_N_2SDC3,IFWI_TEST_SUITE,IFWI_COMMON_UNIFIED,MTL_Test_Suite,TGL_H_MASTER,ADL-M_5SGC1,RPL-Px_5SGC1,RPL-Px_3SDC1,ADL_N_REV0,ADL-N_REV1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-P_5SGC2,ADL_SBGA_5GC,RPL-P_5SGC1,RPL-P_5SGC2,RPL-P_4SDC1,RPL-P_3SDC2,RPL-P_2SDC3,MTL_IFWI_FV,RPL-P_3SDC3,RPL-P_2SDC4,RPL-P_PNP_GC,RPL-Px_4SDC1,RPL-Px_3SDC2,MTL-M_5SGC1,MTL-M_4SDC1,MTL-M_4SDC2,MTL-M_3SDC3,MTL-M_2SDC4,MTL-M_2SDC5,MTL-M_2SDC6,MTL_IFWI_CBV_PMC,MTL_IFWI_CBV_EC,MTL-P_5SGC1,MTL-P_4SDC1,MTL-P_4SDC2,MTL-P_3SDC3,MTL-P_3SDC4,MTL-P_2SDC5,MTL-P_2SDC6,RPL-Px_4SP2</t>
  </si>
  <si>
    <t>Validate Type-C USB3.0 Host Mode (Type-C to A) functionality - on hot unplug/plug and after Sx Cycles</t>
  </si>
  <si>
    <t>CSS-IVE-70350</t>
  </si>
  <si>
    <t>KBL_NON_ULT,GLK-FW-PO,GLK-IFWI-SI,EC-FV,EC-TYPEC,LKF_TI_GATING,CFL_Automation_Production,InProdATMS1.0_03March2018,LKF_PO_Phase3,LKF_PO_New_P3,PSE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CML_BIOS_SPL,TGL_BIOS_PO_P3,TGL_IFWI_PO_P2,LKF_ROW_BIOS,IFWI_Payload_IOM,IFWI_Payload_TBT,IFWI_Payload_EC,MTL_PSS_1.0,UTR_SYNC,MTL_P_MASTER,MTL_M_MASTER,RPL_S_MASTER,RPL_P_MASTER,RPL_S_BackwardComp,MTL_VS_0.8,ADL-S_ 5SGC_1DPC,ADL_N_MASTER,ADL_N_5SGC1,ADL_N_4SDC1,ADL_N_3SDC1,ADL_N_2SDC1,IFWI_TEST_SUITE,IFWI_COMMON_UNIFIED,TGL_H_MASTER,RPL-S_ 5SGC1,RPL-S_4SDC1,RPL-S_2SDC2,CQN_DASHBOARD,ADL-P_5SGC1,ADL-P_5SGC2,MTL_S_MASTER,ADL-M_5SGC1,ADL-M_2SDC2,ADL-M_3SDC1,ADL-M_3SDC2,ADL-M_2SDC1,RPL-Px_3SDC1,RPL-P_5SGC1,RPL-P_5SGC2,RPL-P_4SDC1,RPL-P_3SDC2,RPL-P_2SDC3,RPL-S_3SDC1,RPL-S_4SDC2,RPL-S_2SDC1,RPL-S_2SDC2,RPL-S_2SDC3,ADL_N_REV0,ADL-N_REV1,ADL_SBGA_5GC,RPL-SBGA_5SC,ADL_P_M_Common_List1,RPL-S_4SDC2,RPL-S_2SDC4,RPL-S_2SDC7,ADL-S_Post-Si_In_Production,MTL-M_5SGC1,MTL-M_4SDC1,MTL-M_4SDC2,MTL-M_3SDC3,MTL-M_2SDC4,MTL-M_2SDC5,MTL-M_2SDC6,MTL_IFWI_IAC_PMC_SOC_IOE,MTL_IFWI_CBV_PMC,MTL_IFWI_CBV_TBT,MTL_IFWI_CBV_EC,MTL_IFWI_CBV_IOM,MTL-P_5SGC1,MTL-P_4SDC1,MTL-P_4SDC2,MTL-P_3SDC3,MTL-P_3SDC4,MTL-P_2SDC5,MTL-P_2SDC6,RPL-S_2SDC8,RPL-SBGA_4SC,RPL-Px_4SP2</t>
  </si>
  <si>
    <t>Verify USB Type-C device Connector reversibility functionality after Sx (S3,S4,S5)and reboot cycles</t>
  </si>
  <si>
    <t>CSS-IVE-99709</t>
  </si>
  <si>
    <t>EC-FV,EC-TYPEC,EC-SX,TCSS-TBT-P1,LKF_PO_Phase2,UDL2.0_ATMS2.0,LKF_PO_Phase3,LKF_PO_New_P3,TGL_ERB_PO,OBC-CNL-PCH-XDCI-USBC-USB2_Storage,OBC-ICL-CPU-iTCSS-TCSS-USB2_Storage,OBC-TGL-CPU-iTCSS-TCSS-USB2_Storage,OBC-LKF-CPU-TCSS-USBC-USB2_Storage,OBC-CFL-PCH-XDCI-USBC-USB2_Storage,CML_EC_FV,LKF_ROW_BIOS,IFWI_Payload_TBT,MTL_PSS_1.0,UTR_SYNC,RPL_S_MASTER,RPL_S_BackwardComp,RPL_P_MASTER,MTL_P_MASTER,MTL_M_MASTER,MTL_S_MASTER,ADL-S_ 5SGC_1DPC,ADL_N_MASTER,ADL_N_5SGC1,ADL_N_4SDC1,ADL_N_3SDC1,ADL_N_2SDC1,ADL_N_2SDC3,IFWI_TEST_SUITE,IFWI_COMMON_UNIFIED,TGL_H_MASTER,RPL-S_2SDC3,CQN_DASHBOARD,ADL-P_5SGC1,ADL-P_5SGC2,ADL-P_3SDC2,ADL-P_3SDC3,ADL-P_3SDC4,ADL-P_2SDC1,ADL-P_2SDC2,ADL-P_2SDC3,RPL-Px_3SDC1,RPL-P_5SGC1,RPL-P_5SGC2,RPL-P_4SDC1,RPL-P_3SDC2,RPL-P_2SDC3,RPL-S_ 5SGC1,RPL-S_4SDC1,RPL-S_4SDC2,RPL-S_4SDC2,RPL-S_2SDC1,RPL-S_2SDC2,RPL-S_2SDC3,ADL_N_REV0,ADL-N_REV1,ADL_SBGA_5GC,RPL-SBGA_5SC,ADL-M_5SGC1,ADL-M_2SDC2,ADL-M_3SDC1,ADL-M_2SDC1,ADL-M_3SDC2,KBL_NON_ULT,EC-NA,EC-REVIEW,ICL-ArchReview-PostSi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IFWI_Payload_EC,ADL_M_PO_Phase2,ADL-S_4SDC1,ADL-S_4SDC2,ADL-S_4SDC4,ADL_N_2SDC2,MTL_VS_0.8,MTL_Test_Suite,IFWI_FOC_BAT,MTL_IFWI_PSS_EXTENDED,ADL-P_4SDC2,ADL_N_PO_Phase2,RPL-Px_5SGC1,MTL_IFWI_BAT,MTL_HFPGA_TCSS,RPL-S_5SGC1,RPL-S_3SDC1,MTL_M_P_PV_POR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</si>
  <si>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Validate booting SUT with USB Type-C power adapter and without battery connected</t>
  </si>
  <si>
    <t>CSS-IVE-102263</t>
  </si>
  <si>
    <t>EC-REVIEW,EC-TYPEC,EC-BAT,ICL-ArchReview-PostSi,UDL2.0_ATMS2.0,ECVAL-EXBAT-2018,EC-tgl-pss_bat,EC-NA-KC,OBC-CNL-PTF-PD-EM-ManageCharger,OBC-CFL-PTF-PD-EM-ManageCharger,OBC-ICL-PTF-PD-TCSS-ManageCharger,OBC-TGL-PTF-PD-TCSS-ManageCharger,CML_EC_BAT,CML_DG1_Delta,IFWI_Payload_EC,IFWI_Payload_PMC,IFWI_Payload_TBT,MTL_PSS_1.1,UTR_SYNC,ADL_N_MASTER,ADL_N_5SGC1,ADL_N_4SDC1,ADL_N_3SDC1,ADL_N_2SDC1,ADL_N_2SDC2,ADL_N_2SDC3,IFWI_TEST_SUITE,IFWI_COMMON_UNIFIED,MTL_Test_Suite,ADL-P_5SGC2,ADL-M_5SGC1,ADL-M_3SDC1,ADL-M_3SDC2,ADL-M_3SDC3,ADL-M_2SDC1,ADL-P_4SDC1,ADL-P_2SDC1,ADL-P_2SDC2,ADL-P_2SDC3,RPL-Px_5SGC1,RPL-Px_3SDC1,ADL_N_REV0,ADL-N_REV1,ADL_SBGA_5GC,GLK-IFWI-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TGL_H_MASTER,RPL-P_5SGC1,RPL-P_5SGC2,RPL-P_4SDC1,RPL-P_3SDC2,RPL-P_2SDC3,RPL-P_3SDC3,RPL-P_2SDC4,RPL-P_PNP_GC,RPL-Px_4SDC1,RPL-Px_3SDC2,MTL-M_5SGC1,MTL-M_4SDC1,MTL-M_4SDC2,MTL-M_3SDC3,MTL-M_2SDC4,MTL-M_2SDC5,MTL-M_2SDC6,MTL_VS_1.1,MTL_IFWI_IAC_IOM,MTL_IFWI_CBV_TBT,MTL_IFWI_CBV_EC,MTL_IFWI_CBV_IOM,RPL-SBGA_5SC,MTL-P_5SGC1,MTL-P_4SDC1,MTL-P_4SDC2,MTL-P_3SDC3,MTL-P_3SDC4,MTL-P_2SDC5,MTL-P_2SDC6,MTL_A0_P1,MTL_VS_NA,RPL-SBGA_4SC,RPL-Px_4SP2</t>
  </si>
  <si>
    <t>Verify SUT getting charged from TBT3 monitor and Power Sequencing with AC adapter</t>
  </si>
  <si>
    <t>CSS-IVE-102267</t>
  </si>
  <si>
    <t>EC-FV,EC-TBT3,EC-BATTERY,TCSS-TBT-P1,UDL2.0_ATMS2.0,OBC-ICL-EC-PD-TCSS-ManageCharger,OBC-TGL-EC-PD-TCSS-ManageCharger,Bios_DMA,TGL_BIOS_PO_P3,CML_TBT_Security_BIOS,CML_EC_FV,UTR_SYNC,TGL_H_MASTER,ADL-P_5SGC1,ADL-P_5SGC2,ADL-M_3SDC1,MTL_M_MASTER,MTL_P_MASTER,RPL-Px_3SDC1,RPL-P_5SGC2,RPL-P_3SDC2,ADL-M_5SGC1,ADL-M_2SDC2,ADL-M_2SDC2,ADL-M_3SDC1,,ADL_P_M_Common_List2,MTL-M_5SGC1,MTL-M_4SDC1,MTL-M_4SDC2,MTL-M_3SDC3,MTL-M_2SDC4,MTL-M_2SDC5,MTL-M_2SDC6,MTL-P_5SGC1,MTL-P_4SDC1,MTL-P_4SDC2,MTL-P_3SDC3,MTL-P_3SDC4,MTL-P_2SDC5,MTL-P_2SDC6</t>
  </si>
  <si>
    <t>Verify if SUT wakes from Connected Modern Standby on plug/unplug of Type-C Dock over Type-C port</t>
  </si>
  <si>
    <t>CSS-IVE-101188</t>
  </si>
  <si>
    <t>EC-FV2,EC-TYPEC,EC-SX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RPL_P_MASTER,RPL_S_MASTER,MTL_S_MASTER,RPL_S_BackwardComp,ADL-S_ 5SGC_1DPC,ADL_N_MASTER,ADL_N_5SGC1,ADL_N_4SDC1,ADL_N_3SDC1,ADL_N_2SDC1,ADL_N_2SDC2,TGL_H_MASTER,RPL-S_ 5SGC1,RPL-S_4SDC1,RPL-S_2SDC2,CQN_DASHBOARD,ADL-P_5SGC1,ADL-P_5SGC2,ADL-M_5SGC1,ADL-M_2SDC2,ADL-M_3SDC1,ADL-M_3SDC2,ADL-M_2SDC1,ADL-P_4SDC2,ADL-P_2SDC3,RPL-Px_5SGC1,RPL-Px_3SDC1,RPL-P_5SGC1,RPL-P_5SGC2,RPL-P_4SDC1,RPL-P_3SDC2,RPL-P_2SDC3,ADL_N_REV0,ADL-N_REV1,ADL_SBGA_5GC,RPL-SBGA_5SC,MTL_PSS_1.0_BLOCK,ADL_P_M_Common_List2,MTL-M_5SGC1,MTL-M_4SDC1,MTL-M_4SDC2,MTL-M_3SDC3,MTL-M_2SDC4,MTL-M_2SDC5,MTL-M_2SDC6,MTL-P_5SGC1,MTL-P_4SDC1,MTL-P_4SDC2,MTL-P_3SDC3,MTL-P_3SDC4,MTL-P_2SDC5,MTL-P_2SDC6,RPL-SBGA_4SC,RPL-Px_4SP2</t>
  </si>
  <si>
    <t>Verify if SUT wakes from Connected Modern Standby on plug/unplug of Display monitor over Type-C port</t>
  </si>
  <si>
    <t>CSS-IVE-101189</t>
  </si>
  <si>
    <t>EC-FV2,EC-TYPEC,EC-SX,TCSS-TBT-P1,LKF_TI_GATING,UDL2.0_ATMS2.0,LKF_PO_Phase3,LKF_PO_New_P3,EC-PD-NA,OBC-CNL-PCH-XDCI-USBC_PD_ManageCharger,OBC-CFL-PCH-XDCI-USBC_PD_ManageCharger,OBC-LKF-CUP-TCSS-USBC_PD_ManageCharger,OBC-ICL-CPU-iTCSS-TCSS-PD_ManageCharger,OBC-TGL-CPU-iTCSS-TCSS-PD_ManageCharger,MTL_PSS_1.0,UTR_SYNC,MTL_P_MASTER,MTL_M_MASTER,MTL_S_MASTER,RPL_S_MASTER,RPL_P_MASTER,RPL_S_BackwardComp,ADL-S_ 5SGC_1DPC,ADL_N_MASTER,ADL_N_5SGC1,ADL_N_4SDC1,ADL_N_3SDC1,ADL_N_2SDC1,ADL_N_2SDC2,ADL_N_2SDC3,TGL_H_MASTER,RPL-S_ 5SGC1,RPL-S_4SDC1,CQN_DASHBOARD,ADL-P_5SGC1,ADL-P_5SGC2,ADL-M_5SGC1,ADL-M_2SDC2,ADL-M_3SDC1,ADL-M_3SDC2,ADL-M_2SDC1,ADL-P_3SDC2,ADL-P_3SDC4,ADL-P_2SDC1,ADL-P_2SDC2,ADL-P_2SDC3,RPL-Px_5SGC1,RPL-Px_3SDC1,RPL-P_5SGC1,RPL-P_5SGC2,RPL-P_4SDC1,RPL-P_3SDC2,RPL-P_2SDC3,ADL_N_REV0,ADL-N_REV1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</si>
  <si>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Verify if SUT wakes from Connected Modern Standby on plug/unplug of USB Device over Type-C port</t>
  </si>
  <si>
    <t>CSS-IVE-101192</t>
  </si>
  <si>
    <t>EC-FV2,EC-TYPEC,EC-SX,KBL-U-KC,LKF_TI_GATING,UDL2.0_ATMS2.0,LKF_PO_Phase3,LKF_PO_New_P3,EC-PD-NA,OBC-CNL-PCH-XDCI-USBC_PD_ManageCharger,OBC-CFL-PCH-XDCI-USBC_PD_ManageCharger,OBC-LKF-CUP-TCSS-USBC_PD_ManageCharger,OBC-ICL-CPU-iTCSS-TCSS-PD_ManageCharger,OBC-TGL-CPU-iTCSS-TCSS-PD_ManageCharger,MTL_PSS_1.0,ADL-M_21H2,UTR_SYNC,ADL_N_MASTER,TGL_H_MASTER,CQN_DASHBOARD,TGL_H_NA_GC,ADL_SBGA_5GC,ADL-M_5SGC1,ADL-M_2SDC2,ADL-M_3SDC1,ADL-M_2SDC1,ADL-M_3SDC2,MTL_PSS_CMS,MTL-M_5SGC1,MTL-M_4SDC1,MTL-M_4SDC2,MTL-M_3SDC3,MTL-M_2SDC4,MTL-M_2SDC5,MTL-M_2SDC6,MTL-P_5SGC1,MTL-P_4SDC1,MTL-P_4SDC2,MTL-P_3SDC3,MTL-P_3SDC4,MTL-P_2SDC5,MTL-P_2SDC6</t>
  </si>
  <si>
    <t>Validate system able to perform CMS cycle with USB Type-C power adapter and without battery connected</t>
  </si>
  <si>
    <t>bios.pch,bios.platform,fw.ifwi.bios</t>
  </si>
  <si>
    <t>CSS-IVE-144566</t>
  </si>
  <si>
    <t>EC-FV,MTL_PSS_1.1,UTR_SYNC,ADL_N_MASTER,ADL_N_5SGC1,ADL_N_3SDC1,ADL_N_2SDC1,ADL_N_2SDC2,IFWI_TEST_SUITE,IFWI_COMMON_UNIFIED,MTL_Test_Suite,ADL-P_5SGC2,ADL-M_5SGC1,ADL-M_3SDC1,ADL-M_3SDC2,ADL-M_3SDC3,ADL-M_2SDC1,ADL-P_4SDC1,RPL-Px_5SGC1,RPL-Px_3SDC1,ADL_N_REV0,ADL-N_REV1,ADL_SBGA_5GC,GLK-IFWI-SI,ICL-ArchReview-PostSi,InProdATMS1.0_03March2018,PSE 1.0,OBC-CNL-EC-SMC-EM-ManageCharger,OBC-CFL-EC-SMC-EM-ManageCharger,OBC-ICL-EC-SMC-EM-ManageCharger,OBC-TGL-EC-SMC-EM-ManageCharger,OBC-LKF-PTF-DekelPhy-EM-PMC_EClite_ManageCharger,GLK_ATMS1.0_Automated_TCs,CML_BIOS_SPL,CML_EC_FV,IFWI_Payload_Platform,ADL_N_2SDC3,TGL_H_MASTER,RPL-P_5SGC1,RPL-P_5SGC2,RPL-P_4SDC1,RPL-P_3SDC2,RPL-P_2SDC3,RPL-P_3SDC3,RPL-P_2SDC4,RPL-P_PNP_GC,RPL-Px_4SDC1,RPL-Px_3SDC2,MTL-M_5SGC1,MTL-M_4SDC1,MTL-M_4SDC2,MTL-M_3SDC3,MTL-M_2SDC4,MTL-M_2SDC5,MTL-M_2SDC6,MTL_IFWI_CBV_PMC,MTL_IFWI_CBV_TBT,MTL_IFWI_CBV_EC,MTL_IFWI_CBV_IOM,RPL-SBGA_5SC,MTL-P_5SGC1,MTL-P_4SDC1,MTL-P_4SDC2,MTL-P_3SDC3,MTL-P_3SDC4,MTL-P_2SDC5,MTL-P_2SDC6,RPL-SBGA_4SC,RPL-Px_4SP2</t>
  </si>
  <si>
    <t>Verify battery charging is proper even after system crash - AC brick</t>
  </si>
  <si>
    <t>CSS-IVE-94237</t>
  </si>
  <si>
    <t>EC-FV,EC-BATTERY,ICL-ArchReview-PostSi,UDL2.0_ATMS2.0,OBC-CNL-EC-SMC-EM-ManageCharger,OBC-CFL-EC-SMC-EM-ManageCharger,OBC-ICL-EC-SMC-EM-ManageCharger,OBC-TGL-EC-SMC-EM-ManageCharger,CML_EC_FV,IFWI_Payload_PMC,IFWI_Payload_EC,UTR_SYNC,ADL_N_MASTER,ADL_N_3SDC1,ADL_N_2SDC1,ADL_N_2SDC3,IFWI_TEST_SUITE,IFWI_COMMON_UNIFIED,MTL_Test_Suite,TGL_H_MASTER,ADL-P_5SGC2,ADL-M_4SDC1,RPL-Px_5SGC1,RPL-Px_3SDC1,ADL_N_REV0,ADL-N_REV1,ADL_SBGA_5GC,GLK-IFWI-SI,InProdATMS1.0_03March2018,PSE 1.0,OBC-LKF-PTF-DekelPhy-EM-PMC_EClite_ManageCharger,GLK_ATMS1.0_Automated_TCs,CML_BIOS_SPL,IFWI_Payload_Platform,ADL_N_5SGC1,ADL_N_2SDC2,ADL-M_5SGC1,RPL-P_5SGC1,RPL-P_5SGC2,RPL-P_4SDC1,RPL-P_3SDC2,RPL-P_2SDC3,RPL-P_3SDC3,RPL-P_2SDC4,RPL-P_PNP_GC,RPL-Px_4SDC1,RPL-Px_3SDC2,MTL-M_5SGC1,MTL-M_4SDC1,MTL-M_4SDC2,MTL-M_3SDC3,MTL-M_2SDC4,MTL-M_2SDC5,MTL-M_2SDC6,MTL_IFWI_CBV_EC,MTL-P_5SGC1,MTL-P_4SDC1,MTL-P_4SDC2,MTL-P_3SDC3,MTL-P_3SDC4,MTL-P_2SDC5,MTL-P_2SDC6,RPL-SBGA_5SC,RPL-SBGA_4SC</t>
  </si>
  <si>
    <t>Verify EC detects the Sx transitions and configure the GPIOs without failure</t>
  </si>
  <si>
    <t>CSS-IVE-145302</t>
  </si>
  <si>
    <t>BIOS Optimization plan,BIOS_Optimization,EC-FV,RKL-S X2_(CML-S+CMP-H)_S102,RKL-S X2_(CML-S+CMP-H)_S62,ECVAL-DT-FV,ADL-M_21H2,UTR_SYNC,ADL_N_MASTER,RPL_S_MASTER,RPL_S_BackwardComp,ADL-S_ 5SGC_1DPC,ADL-S_4SDC1,ADL_N_5SGC1,ADL_N_4SDC1,ADL_N_3SDC1,ADL_N_2SDC1,ADL_N_2SDC2,ADL_N_2SDC3,RPL-S_5SGC1,RPL-S_4SDC1,RPL-S_4SDC2,RPL-S_4SDC2,RPL-S_2SDC1,RPL-S_2SDC2,RPL-S_2SDC52,ADL-P_5SGC1,ADL-P_5SGC2,ADL-M_5SGC1,RPL-Px_5SGC1,RPL-Px_3SDC1,ADL_N_REV0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</si>
  <si>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Validate concurrent support of keyboard and mouse functionality in OS over USB Type-A port</t>
  </si>
  <si>
    <t>CSS-IVE-71508</t>
  </si>
  <si>
    <t>ADL-S_Delta1,ADL-S_Delta2,ADL-S_Delta3,UTR_SYNC,RPL_S_MASTER,RPL_S_BackwardComp,ADL-S_ 5SGC_1DPC,ADL-S_4SDC2,ADL_N_MASTER,ADL_N_PSS_0.8,ADL_N_5SGC1,ADL_N_4SDC1,ADL_N_3SDC1,ADL_N_2SDC1,ADL_N_2SDC2,ADL_N_2SDC3,MTL_VS_0.8,MTL_TRY_RUN,TGL_H_MASTER,MTL_VS_0.8_TEST_SUITE,RPL-S_ 5SGC1,RPL-S_4SDC1,RPL-S_4SDC2,RPL-S_4SDC2,RPL-S_2SDC8,RPL-S_2SDC1,RPL-S_2SDC2,RPL-S_2SDC3,MTL_P_VS_0.8,MTL_M_VS_0.8MTL_TRP_2,MTL_PSS_0.8_NEW,ADL-P_5SGC1,ADL-P_5SGC2,ADL-M_5SGC1,MTL_SIMICS_IN_EXECUTION_TEST,RPL-Px_5SGC1,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RPL-S_2SDC7,RPL-P_3SDC3,RPL-P_2SDC4,LNL_M_PSS1.1,ADL-S_Post-Si_In_Production,MTL-M/P_Pre-Si_In_Production,MTL-M_5SGC1,MTL-M_4SDC1,MTL-M_4SDC2,MTL-M_3SDC3,MTL-M_2SDC4,MTL-M_2SDC5,MTL-M_2SDC6,MTL-P_5SGC1, MTL-P_4SDC1 ,MTL-P_4SDC2 ,MTL-P_3SDC3 ,MTL-P_3SDC4 ,MTL-P_2SDC5 ,MTL-P_2SDC6,RPL-S_Post-Si_In_Production,RPL-Px_4SP2, RPL-Px_2SDC1,RPL-P_2SDC3,RPL-P_2SDC4</t>
  </si>
  <si>
    <t>Verify Brightness display Level can be changed via hotkeys on Scan Matrix Keyboard</t>
  </si>
  <si>
    <t>CSS-IVE-71697</t>
  </si>
  <si>
    <t>CFL-PRDtoTC-Mapping,EC-GPIO,EC-BAT,ICL-ArchReview-PostSi,ICL_RFR,UDL2.0_ATMS2.0,OBC-CNL-EC-eSPI-ScanMatrix,OBC-CFL-EC-eSPI-ScanMatrix,OBC-ICL-EC-eSPI-IO-ScanMatrix,OBC-TGL-EC-eSPI-IO-ScanMatrix,OBC-CNL-EC-eSPI-IO-ScanmatrixKeyboard,OBC-CFL-EC-eSPI-IO-ScanmatrixKeyboard,EC-FV,UTR_SYNC,ADL_N_MASTER,ADL_N_5SGC1,ADL_N_4SDC1,ADL_N_3SDC1,ADL_N_2SDC1,ADL_N_2SDC2,ADL_N_2SDC3,TGL_H_MASTER,RPL_S_NA,ADL-P_5SGC1,ADL-P_5SGC2,ADL-M_5SGC1,ADL-P_3SDC3,ADL-P_3SDC4,ADL_N_REV0,RPL-Px_5SGC1,RPL-Px_4SDC1,RPL-P_5SGC1,RPL-P_4SDC1,RPL-P_3SDC2,RPL-P_2SDC4,ADL-N_REV1,ADL-M_3SDC1,ADL-M_3SDC2,ADL-M_2SDC1,ADL-M_2SDC2,RPL-P_PNP_GC,RPL-P_3SDC3,MTL-M_5SGC1,MTL-M_4SDC1,MTL-M_2SDC4,MTL-M_2SDC5,MTL-M_2SDC6,MTL-P_5SGC1,MTL-P_4SDC1,MTL-P_4SDC2,MTL-P_3SDC3,MTL-P_3SDC4,MTL-P_2SDC5,MTL-P_2SDC6</t>
  </si>
  <si>
    <t>Verify Scroll Lock/Num/caps Lock on-board LED Functionality using Scan Matrix Keyboard</t>
  </si>
  <si>
    <t>CSS-IVE-72294</t>
  </si>
  <si>
    <t>EC-NA,ICL-ArchReview-PostSi,UDL2.0_ATMS2.0,OBC-CNL-EC-eSPI-IO-ScanmatrixKeyboard,OBC-CFL-EC-eSPI-IO-ScanmatrixKeyboard,OBC-ICL-EC-eSPI-IO-ScanmatrixKeyboard,OBC-TGL-EC-eSPI-IO-ScanmatrixKeyboard,OBC-LKF-EC-eSPI-IO-ScanmatrixKeyboard,CML_EC_FV,EC-FV,UTR_SYNC,RPL-Px_4SP2,RPL-Px_2SDC1 ,MTL-P_4SDC1,MTL-P_3SDC3,MTL-P_3SDC4,MTL-P_5SGC1,MTL-P_4SDC2,MTL-P_2SDC5,MTL-P_2SDC6,MTL-M_5SGC1,MTL-M_2SDC4,MTL-M_2SDC5,MTL-M_2SDC6,MTL-M_4SDC1,MTL-M_3SDC3,MTL-M_4SDC2,ADL-M_3SDC1,RPL-SBGA_5SC,RPL-SBGA_3SC1,RPL-P_5SGC1,RPL-P_5SGC2,RPL-P_4SDC1,RPL-P_3SDC2,RPL-P_2SDC3,RPL-Px_5SGC1,RPL-Px_3SDC1,ADL_N_MASTER,ADL_N_5SGC1,ADL_N_4SDC1,ADL_N_3SDC1,ADL_N_2SDC1,ADL_N_2SDC2,ADL_N_2SDC3,TGL_H_MASTER,ADL-P_5SGC1,ADL-P_5SGC2,ADL-M_5SGC1,ADL-M_3SDC2,ADL-M_2SDC1,ADL-M_2SDC2,ADL-P_3SDC3,ADL-P_3SDC4,ADL_N_REV0,ADL-N_REV1,RPL-Px_5SGC1,RPL-Px_4SDC1</t>
  </si>
  <si>
    <t>Verify when the system is reset, the 7 segment POST code display is cleared</t>
  </si>
  <si>
    <t>CSS-IVE-71571</t>
  </si>
  <si>
    <t>CFL-PRDtoTC-Mapping,ICL-ArchReview-PostSi,InProdATMS1.0_03March2018,PSE 1.0,OBC-CNL-EC-espi-port80_Postcode,OBC-CFL-EC-espi-port80_Postcode,OBC-LKF-EC-espi-port80_Postcode,OBC-ICL-EC-espi-Debug-port80_Postcode,OBC-TGL-EC-espi-Debug-port80_Postcode,GLK_ATMS1.0_Automated_TCs,CML_DG1_Delta,ADL-S_Delta1,ADL-S_Delta2,RKL-S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5SGC_1DPC,ADL-S_4SDC1,ADL-S_4SDC2,ADL-S_4SDC4,TGL_H_MASTER,ADL-M_5SGC1,ADL-M_3SDC2,ADL-M_2SDC1,ADL-M_2SDC2,ADL_SBGA_5GC,ADL_SBGA_3DC1,ADL_SBGA_3DC2,ADL_SBGA_3DC3,ADL_SBGA_3DC4,ADL_SBGA_3DC,RPL-S_Post-Si_In_Production</t>
  </si>
  <si>
    <t>[Golden Config] Verify CPU package C10 residence in AC and DC</t>
  </si>
  <si>
    <t>bios.cpu_pm,fw.ifwi.pmc</t>
  </si>
  <si>
    <t>CSS-IVE-71594</t>
  </si>
  <si>
    <t>EC-SX,L5_milestone_only,LKF_TI_GATING,ICL-ArchReview-PostSi,UDL2.0_ATMS2.0,OBC-CNL-CPU-Punit-PM-CState,OBC-TGL-CPU-Punit-PM-CState,OBC-ICL-CPU-Punit-PM-CState,OBC-LKF-CPU-Punit-PM-CState,OBC-CFL-CPU-Punit-PM-CState,TGL_BIOS_PO_P2,TGL_IFWI_PO_P3,CML_EC_FV,CML_DG1_Delta,TGL_IFWI_FOC_BLUE,ECVAL-EXBAT-2018,IFWI_Payload_BIOS,IFWI_Payload_PMC,IFWI_Payload_EC,IFWI_Payload_ChipsetInit,PRT_FIX,MTL_PSS_1.0,LNL_M_PSS1.0,UTR_SYNC,RPL_S_MASTER,RPL-P_5SGC1,RPL-P_5SGC2,RPL-P_4SDC1,RPL-P_3SDC2,RPL-P_2SDC3,RPL-S_ 5SGC1,RPL-P_5SGC1,RPL-P_5SGC2,RPL-P_2SDC3,MTL_S_MASTER,MTL_VS_0.8,ADL_N_MASTER,ADL_N_5SGC1,ADL_N_3SDC1,ADL_N_2SDC1,ADL_N_2SDC2,ADL_N_2SDC3,IFWI_TEST_SUITE,IFWI_COMMON_UNIFIED,TGL_H_MASTER,RPL-S_4SDC1,ADL_N_VS_0.8,ADL-P_5SGC1,ADL-P_5SGC2,ADL-M_5SGC1,ADL_N_REV0,ADL-N_REV1,MTL_IFWI_BAT,MTL_HSLE_Sanity_SOC,MTL_PSS_1.0,LNL_M_PSS1.0_BLOCK,ADL_P_M_Common_List2,RPL-Px_5SGC1,MTL-M_5SGC1,MTL-M_4SDC1,MTL-M_4SDC2,MTL-M_3SDC3,MTL-M_2SDC4,MTL-M_2SDC5,MTL-M_2SDC6,MTL_IFWI_CBV_EC,MTL_IFWI_CBV_ChipsetInit,MTL_IFWI_CBV_BIOS,MTL-P_5SGC1,MTL-P_4SDC1,MTL-P_4SDC2,MTL-P_3SDC3,MTL-P_3SDC4,MTL-P_2SDC5,MTL-P_2SDC6,MTL_A0_P1,RPL_Px_PO_New_P3,RPL-SBGA_5SC,RPL-SBGA_4SC,RPL-SBGA_3SC,RPL-SBGA_2SC1,RPL-SBGA_2SC2,win11-22h2-sv2</t>
  </si>
  <si>
    <t>Verify if BIOS provides option to enable/disable PCH energy reporting</t>
  </si>
  <si>
    <t>power_management.consumption</t>
  </si>
  <si>
    <t>CSS-IVE-94262</t>
  </si>
  <si>
    <t>CNL_Z0_InProd,ICL-ArchReview-PostSi,CNL_Automation_Production,InProdATMS1.0_03March2018,PSE 1.0,OBC-CNL-PCH-IO-EM,OBC-CFL-PCH-IO-EM,OBC-LKF-PCH-IO-EM,OBC-ICL-PCH-SMC-EM,OBC-TGL-PCH-SMC-EM,ADL_S_Dryrun_Done,RKL-S X2_(CML-S+CMP-H)_S102,RKL-S X2_(CML-S+CMP-H)_S62,MTL_TRY_RUN,MTL_PSS_0.5,ADL-M_21H2,UTR_SYNC,ADL_N_MASTER,RPL_S_MASTER,RPL_S_BackwardComp,ADL-S_ 5SGC_1DPC,ADL-S_4SDC1,ADL_N_PSS_0.5,ADL_N_5SGC1,ADL_N_4SDC1,ADL_N_3SDC1,ADL_N_2SDC1,ADL_N_2SDC2,ADL_N_2SDC3,TGL_H_MASTER,RPL-S_5SGC1,RPL-S_4SDC1,RPL-S_4SDC2,RPL-S_4SDC2,RPL-S_2SDC1,RPL-S_2SDC2,RPL-S_2SDC55,ADL-P_5SGC1,ADL-P_5SGC2,ADL-M_5SGC1,MTL_SIMICS_IN_EXECUTION_TEST,RPL-Px_5SGC1,RPL-Px_3SDC1,ADL_N_REV0,ADL-N_REV1,ADL_SBGA_5GC,RPL-S_3SDC1,RPL-P_5SGC1,RPL-P_5SGC2,RPL-P_4SDC1,RPL-P_3SDC2,RPL-P_2SDC3,RPL-P_3SDC3,RPL-P_2SDC4,RPL-P_PNP_GC,RPL-Px_4SDC1,RPL-Px_3SDC2LNL_M_PSS0.5,ADL-S_Post-Si_In_Production,MTL-M/P_Pre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</si>
  <si>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Verify SUT enters to S5 state at 10sec power button press with "Power Button Override=enable" option in BIOS</t>
  </si>
  <si>
    <t>reset.reset_and_boot</t>
  </si>
  <si>
    <t>CSS-IVE-100059</t>
  </si>
  <si>
    <t>EC-FV,EC-GPIO,ICL-ArchReview-PostSi,InProdATMS1.0_03March2018,PSE 1.0,OBC-CNL-EC-GPIO-HardwareButtons-PowerButton,OBC-CFL-EC-GPIO-HardwareButtons-PowerButton,OBC-TGL-EC-GPIO-HwBtns/LEDs/Switchs-PowerButton,KBLR_ATMS1.0_Automated_TCs,ECVAL-DT-FV,EC_MECC,RKL-S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56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ADL-S_Post-Si_In_Production,RPL-SBGA_5SC,RPL-SBGA_4SC,RPL-SBGA_3SC,RPL-SBGA_2SC1,RPL-SBGA_2SC2,MTL-P_5SGC1,MTL-P_4SDC1,MTL-P_4SDC2,MTL-P_3SDC3,MTL-P_3SDC4,MTL-P_2SDC5,MTL-P_2SDC6,RPL-Px_4SP2</t>
  </si>
  <si>
    <t>Verify SUT enters to S5 state with legacy 4 seconds power button press functionality</t>
  </si>
  <si>
    <t>CSS-IVE-100057</t>
  </si>
  <si>
    <t>EC-GPIO,EC-FV,ICL-ArchReview-PostSi,InProdATMS1.0_03March2018,PSE 1.0,OBC-CNL-EC-GPIO-HardwareButtons-PowerButton,OBC-CFL-EC-GPIO-HardwareButtons-PowerButton,OBC-ICL-EC-GPIO-HwBtns/LEDs/Switchs-PowerButton,OBC-TGL-EC-GPIO-HwBtns/LEDs/Switchs-PowerButton,ADL_S_Dryrun_Done,ECVAL-DT-FV,EC_MECC,RKL-S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57,ADL-P_5SGC1,ADL-P_5SGC2,ADL-M_5SGC1,RPL-Px_5SGC1,RPL-Px_3SDC1,ADL-N_REV1,ADL_SBGA_5GC,RPL-S_3SDC2,RPL-P_5SGC1,RPL-P_5SGC2,RPL-P_4SDC1,RPL-P_3SDC2,RPL-P_2SDC3,RPL-P_3SDC3,RPL-P_2SDC4,RPL-P_PNP_GC,RPL-Px_4SDC1,RPL-Px_3SDC2,ADL-S_Post-Si_In_Production,MTL-M_5SGC1,MTL-M_4SDC1,MTL-M_4SDC2,MTL-M_3SDC3,MTL-M_2SDC4,MTL-M_2SDC5,MTL-M_2SDC6,RPL-SBGA_5SC,RPL-SBGA_4SC,RPL-SBGA_3SC,RPL-SBGA_2SC1,RPL-SBGA_2SC2,MTL-P_5SGC1,MTL-P_4SDC1,MTL-P_4SDC2,MTL-P_3SDC3,MTL-P_3SDC4,MTL-P_2SDC5,MTL-P_2SDC6,ADL-N_Post-Si_In_Production,RPL-Px_4SP2</t>
  </si>
  <si>
    <t>Verify that ALS and brightness control should work properly on Battery Power</t>
  </si>
  <si>
    <t>CSS-IVE-71466</t>
  </si>
  <si>
    <t>EC-FV2,EC-BATTERY,EC-GPIO,L5_milestone_only,TGL_PSS0.8P,InProdATMS1.0_03March2018,ec-tgl-pss-exbat,PSE 1.0,OBC-CNL-PCH-ISH-Sensors-ALS,OBC-ICL-PCH-ISH-Sensors-ALS,OBC-TGL-PCH-ISH-Sensors-ALS,GLK_ATMS1.0_Automated_TCs,KBLR_ATMS1.0_Automated_TCs,IFWI_Payload_ISH,MTL_PSS_0.8,UTR_SYNC,MTL_PSS_0.8_NEW,ADL_P_MASTER,ADL_N_MASTER,MTL_P_MASTER,MTL_M_MASTER,ADL-M_5SGC1,RPL-P_5SGC1,RPL-P_5SGC2,ADL_N_REV0,ADL-N_REV1,MTL_PSS_1.0_BLOCK,EC-NA,ADL-M_2SDC2,LNL_M_PSS0.8,ADL_SBGA_3DC4,MTL-M_4SDC2,LNL_M_PSS1.0</t>
  </si>
  <si>
    <t>Verify current PECI access mode can be configured from BIOS menu</t>
  </si>
  <si>
    <t>CSS-IVE-147208</t>
  </si>
  <si>
    <t>UTR_SYNC,ADL-P_5SGC1,ADL-P_5SGC2,ADL-M_5SGC1,ADL_N_REV0,RPL-Px_5SGC1,RPL-Px_3SDC1,RPL-S_5SGC1,RPL-S_4SDC1,RPL-P_5SGC1,RPL-P_5SGC2,RPL-P_4SDC1,RPL-P_3SDC2,RPL-P_2SDC3,RPL-P_3SDC3,RPL-P_2SDC4,RPL-P_PNP_GC,RPL-Px_4SDC1,RPL-Px_3SDC2,MTL-M_5SGC1,MTL-M_4SDC1,MTL-M_4SDC2,MTL-M_3SDC3,MTL-M_2SDC4,MTL-M_2SDC5,MTL-M_2SDC6,MTL-P_5SGC1,MTL-P_4SDC1,MTL-P_4SDC2,MTL-P_3SDC3,MTL-P_3SDC4,MTL-P_2SDC5,MTL-P_2SDC6,RPL-Px_4SP2</t>
  </si>
  <si>
    <t>Verify SUT wake from Pseudo G3 via TAD Alarm</t>
  </si>
  <si>
    <t>CSS-IVE-147129</t>
  </si>
  <si>
    <t>MTL_PSS_1.0,UTR_SYNC,ADL_N_MASTER,ADL_N_5SGC1,ADL_N_3SDC1,ADL_N_2SDC1,ADL_N_2SDC2,ADL_N_2SDC3,ADL-P_5SGC2,ADL-M_5SGC1,ADL-M_3SDC2,ADL-P_3SDC3,Pseudo-G3,RPL-Px_5SGC1,RPL-Px_3SDC1,MTL_SIMICS_BLOCK,ADL_N_REV0,ADL-N_REV1,ADL_SBGA_5GC,RPL-P_5SGC2,RPL-P_PNP_GC,RPL-SBGA_5SC,RPL-SBGA_4SC,RPL-Px_4SP2</t>
  </si>
  <si>
    <t>Verify SUT enters to Pseudo G3 state only when SUT is on battery power source</t>
  </si>
  <si>
    <t>CSS-IVE-147112</t>
  </si>
  <si>
    <t>UTR_SYNC,ADL_N_MASTER,ADL_N_5SGC1,ADL_N_3SDC1,ADL_N_2SDC1,ADL_N_2SDC2,ADL_N_2SDC3,ADL-P_5SGC2,ADL-M_5SGC1,ADL-M_3SDC2,ADL-P_3SDC3,ADL_N_REV0,ADL-N_REV1,ADL_SBGA_5GC</t>
  </si>
  <si>
    <t>[FSP2.0]: Verify FSP_SMBIOS_MEMORY_INFO_HOB table</t>
  </si>
  <si>
    <t>bios.fsp,bios.me,bios.pch,bios.platform,bios.sa</t>
  </si>
  <si>
    <t>CSS-IVE-79821</t>
  </si>
  <si>
    <t>TGL_PSS1.0C,UDL2.0_ATMS2.0,WCOS_BIOS_EFI_ONLY_TCS,ADL_S_Dryrun_Done,RKL-S X2_(CML-S+CMP-H)_S102,RKL-S X2_(CML-S+CMP-H)_S62,RPL_S_PSS_BASE,ADL-M_21H2,UTR_SYNC,RPL_S_MASTER,RPL_S_BackwardComp,RPL_P_MASTER,MTL_M_MASTER,MTL_P_MASTER,MTL_S_MASTER,ADL_N_MASTER,TGL_H_FV,ADL-S_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</si>
  <si>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[FSP2.0]: Verify FSP_SMBIOS_PROCESSOR_INFO HOB table</t>
  </si>
  <si>
    <t>bios.fsp,bios.pch,bios.platform,bios.sa</t>
  </si>
  <si>
    <t>CSS-IVE-79902</t>
  </si>
  <si>
    <t>TGL_PSS1.0C,InProdATMS1.0_03March2018,PSE 1.0,GLK_ATMS1.0_Automated_TCs,WCOS_BIOS_EFI_ONLY_TCS,ADL_S_Dryrun_Done,RKL_CMLS_CPU_TCS,RKL-S X2_(CML-S+CMP-H)_S102,RKL-S X2_(CML-S+CMP-H)_S62,RPL_S_PSS_BASE,ADL-M_21H2,UTR_SYNC,RPL_S_MASTER,RPL_S_BackwardComp,RPL_P_MASTER,MTL_M_MASTER,MTL_S_MASTER,MTL_P_MASTER,ADL_N_MASTER,ADL-S_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</si>
  <si>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[FSP2.0]: Verify FSP_SMBIOS_CACHE_INFO HOB table</t>
  </si>
  <si>
    <t>CSS-IVE-79905</t>
  </si>
  <si>
    <t>TGL_PSS1.0C,InProdATMS1.0_03March2018,PSE 1.0,GLK_ATMS1.0_Automated_TCs,WCOS_BIOS_EFI_ONLY_TCS,ADL_S_Dryrun_Done,RKL-S X2_(CML-S+CMP-H)_S102,RKL-S X2_(CML-S+CMP-H)_S62,RPL_S_PSS_BASE,ADL-M_21H2,UTR_SYNC,RPL_S_MASTER,RPL_S_BackwardComp,RPL_P_MASTER,MTL_S_MASTER,MTL_P_MASTER,MTL_M_MASTER,ADL_N_MASTER,ADL-S_ 5SGC_1DPC,ADL-S_4SDC1,ADL_N_PSS_0.8,ADL_N_5SGC1,ADL_N_4SDC1,ADL_N_3SDC1,ADL_N_2SDC1,ADL_N_2SDC2,ADL_N_2SDC3,TGL_H_MASTER,RPL-S_ 5SGC1,RPL-S_4SDC1,RPL-S_4SDC2,, RPL-S_4SDC2,RPL-S_2SDC1,RPL-S_2SDC2,RPL-S_2SDC3,ADL-P_5SGC1,ADL-P_5SGC2,ADL-M_5SGC1,RPL-Px_5SGC1,,ADL_N_REV0,ADL-N_REV1,ADL_SBGA_5GC,RPL-P_5SGC1,,RPL-P_4SDC1,RPL-P_3SDC2,,RPL-S-3SDC2,RPL_P_PSS_BIOS,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</si>
  <si>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[FSP2.1]: Verify FSP_ERROR_INFO_HOB table</t>
  </si>
  <si>
    <t>bios.fsp,bios.pch,bios.platform</t>
  </si>
  <si>
    <t>CSS-IVE-122364</t>
  </si>
  <si>
    <t>ADL-S_Delta1,ADL-S_Delta2,UTR_SYNC,RPLS_S_MASTER,ADL-S_ 5SGC_1DPC,ADL-S_4SDC1,ADL_N_MASTER,ADL_N_PSS_0.8,ADL_N_5SGC1,ADL_N_4SDC1,ADL_N_3SDC1,ADL_N_2SDC1,ADL_N_2SDC2,ADL_N_2SDC3,RPL_S_MASTER,RPL_S_Backwardcomp,TGL_H_MASTER,RPL-S_ 5SGC1,RPL-S_4SDC1,RPL-S_4SDC2,, RPL-S_4SDC2,RPL-S_2SDC1,RPL-S_2SDC2,RPL-S_2SDC3,ADL-P_5SGC1,ADL-P_5SGC2,ADL-M_5SGC1,RPL-Px_5SGC1,,ADL_N_REV0,ADL-N_REV1,ADL_SBGA_5GC,RPL-P_5SGC1,,RPL-P_4SDC1,RPL-P_3SDC2,,RPL-S-3SDC2,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MTL-P_2SDC6,ADL-N_Post-Si_In_Production,RPL-Px_4SP2,RPL-Px_2SDC1</t>
  </si>
  <si>
    <t>GMM/GNA Device Driver Installation and Uninstallation</t>
  </si>
  <si>
    <t>speech_and_cognition.speech_accelerators</t>
  </si>
  <si>
    <t>CSS-IVE-50449</t>
  </si>
  <si>
    <t>ICL-ArchReview-PostSi,InProdATMS1.0_03March2018,PSE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</si>
  <si>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OS boot with different aperture size</t>
  </si>
  <si>
    <t>CSS-IVE-50455</t>
  </si>
  <si>
    <t>CNL_Z0_InProd,ICL_PSS_BAT_NEW,CNL_Automation_Production,CFL_Automation_Production,InProdATMS1.0_03March2018,PSE 1.0,OBC-CNL-GPU-DDI-Display-eDP,OBC-CFL-GPU-DDI-Display-eDP,OBC-ICL-GPU-DDI-Display-eDP,OBC-TGL-GPU-DDI-Display-eDP,RKL_PSS0.5,TGL_PSS_IN_PRODUCTION,ICL_ATMS1.0_Automation,GLK_ATMS1.0_Automated_TCs,KBLR_ATMS1.0_Automated_TCs,UTR_SYNC,RPL_S_MASTER,MTL_TRY_RUN,TGL_H_MASTER,RPL-S_ 5SGC1,RPL-S_4SDC1,RPL-S_3SDC1,RPL-S_4SDC2,RPL-S_2SDC1,RPL-S_2SDC2,RPL-S_2SDC3MTL_TRP_2,MTL_PSS_0.8_NEW,ADL-P_5SGC1,ADL-P_5SGC2,ADL-M_5SGC1,MTL_SIMICS_IN_EXECUTION_TEST,RPL-Px_5SGC1,RPL-Px_4SDC1,RPL-P_5SGC1,RPL-P_4SDC1,RPL-P_3SDC2,RPL-P_2SDC4,RPL-SBGA_5SC,RPL-SBGA_3SC1,ADL-M_3SDC1,ADL-M_3SDC2,ADL-M_2SDC1,ADL-M_2SDC2,RPL-P_PNP_GC,RPL-P_3SDC3,RPL-S_2SDC7,MTL-M_5SGC1,MTL-M_4SDC1,MTL-M_4SDC2,MTL-M_3SDC3,MTL-M_2SDC4,MTL-M_2SDC5,MTL-M_2SDC6,LNL_M_PSS0.8,MTL-M/P_Pre-Si_In_Production,MTL-P_5SGC1,MTL-P_4SDC1,MTL-P_4SDC2,MTL-P_3SDC3,MTL-P_3SDC4,MTL-P_2SDC5,MTL-P_2SDC6</t>
  </si>
  <si>
    <t>Check BIOS shall display setup option for Graphics Frequency with S3 &amp; S4 cycles</t>
  </si>
  <si>
    <t>CSS-IVE-63290</t>
  </si>
  <si>
    <t>UDL2.0_ATMS2.0,OBC-ICL-GPU-Punit-PM,OBC-TGL-GPU-Punit-PM,RKL_CMLS_CPU_TCS,RKL-S X2_(CML-S+CMP-H)_S62,UTR_SYNC,RPL_S_MASTER,RPL_S_BackwardComp,ADL-S_4SDC2,TGL_H_MASTER,RPL-S_ 5SGC1,RPL-S_4SDC1,RPL-S_3SDC1,RPL-S_4SDC2,RPL-S_2SDC1,RPL-S_2SDC2,RPL-S_2SDC3,ADL-P_5SGC1,ADL-P_5SGC2,RPL-Px_5SGC1,RPL-Px_4SDC1,RPL-P_5SGC1,RPL-P_4SDC1,RPL-P_3SDC2,RPL-P_2SDC4,ADL_SBGA_5GC,ADL_SBGA_3DC1,ADL_SBGA_3DC2,ADL_SBGA_3DC3,ADL_SBGA_3DC4,RPL-SBGA_5SC,RPL-SBGA_3SC1,ADL-M_5SG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</si>
  <si>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Check UEFI can obtain the EDID of the display</t>
  </si>
  <si>
    <t>CSS-IVE-47412</t>
  </si>
  <si>
    <t>InProdATMS1.0_03March2018,PSE 1.0,GLK_ATMS1.0_Automated_TCs,ADL-S_ADP-S_DDR4_2DPC_PO_Phase3,ADL-S_ADP-S_DDR4_2DPC_PO_Phase2,RKL_CMLS_CPU_TCS,ADL-S_Delta2,ADL-P_ADP-LP_DDR4_PO Suite_Phase2,ADL-P_ADP-LP_DDR4_PO Suite_Phase3,PO_Phase_3,PO_Phase_2,ADL-P_ADP-LP_LP5_PO Suite_Phase2,ADL-P_ADP-LP_LP5_PO Suite_Phase3,ADL-P_ADP-LP_DDR5_PO Suite_Phase3,ADL-P_ADP-LP_DDR5_PO Suite_Phase2,ADL-P_ADP-LP_LP4x_PO Suite_Phase2,ADL-P_ADP-LP_LP4x_PO Suite_Phase3,UTR_SYNC,RPL_S_MASTER,RPL_S_BackwardComp,ADL-S_4SDC2,RPL-S_ 5SGC1,RPL-S_4SDC1,RPL-S_3SDC1,RPL-S_4SDC2,RPL-S_2SDC1,RPL-S_2SDC2,RPL-S_2SDC3MTL_TRP_2,ADL-P_5SGC1,ADL-P_5SGC2,ADL-M_5SGC1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</si>
  <si>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Verifying whether the applied GTT table size reflected correctly or not in registers</t>
  </si>
  <si>
    <t>CSS-IVE-44333</t>
  </si>
  <si>
    <t>CNL_Z0_InProd,CNL_Automation_Production,CFL_Automation_Production,InProdATMS1.0_03March2018,PSE 1.0,OBC-ICL-GPU-Punit-PM,OBC-TGL-GPU-Punit-PM,GLK_ATMS1.0_Automated_TCs,KBLR_ATMS1.0_Automated_TCs,UTR_SYNC,RPL_S_MASTER,RPL_S_BackwardComp,ADL-S_4SDC2,TGL_H_MASTER,RPL-S_ 5SGC1,RPL-S_4SDC1,RPL-S_3SDC1,RPL-S_4SDC2,RPL-S_2SDC1,RPL-S_2SDC2,RPL-S_2SDC3,ADL-P_5SGC1,ADL-P_5SGC2,ADL-M_5SGC1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ADL-S_Post-Si_In_Production,MTL-P_5SGC1,MTL-P_4SDC1,MTL-P_4SDC2,MTL-P_3SDC3,MTL-P_3SDC4,MTL-P_2SDC5,MTL-P_2SDC6</t>
  </si>
  <si>
    <t>Validate GFx RC6 flow by exercising BIOS menu options (C state cycling)</t>
  </si>
  <si>
    <t>CSS-IVE-44275</t>
  </si>
  <si>
    <t>CNL_Z0_InProd,ICL-ArchReview-PostSi,ICL_RFR,InProdATMS1.0_03March2018,PSE 1.0,OBC-ICL-GPU-Punit-PM,OBC-TGL-GPU-Punit-PM,GLK_ATMS1.0_Automated_TCs,KBLR_ATMS1.0_Automated_TCs,WCOS_BIOS_EFI_ONLY_TCS,RKL_CMLS_CPU_TCS,RKL-S X2_(CML-S+CMP-H)_S62,MTL_PSS_0.8,UTR_SYNC,MTL_M_MASTER,MTL_P_MASTER,MTL_N_MASTER,MTL_S_MASTER,RPL_P_MASTER,RPL_S_MASTER,RPL_S_BackwardComp,ADL-S_4SDC2,ADL_N_MASTER,ADL_N_5SGC1,ADL_N_4SDC1,ADL_N_3SDC1,ADL_N_2SDC1,ADL_N_2SDC2,ADL_N_2SDC3,TGL_H_MASTER,RPL-S_ 5SGC1,RPL-S_4SDC1,RPL-S_3SDC1,RPL-S_4SDC2,RPL-S_2SDC1,RPL-S_2SDC2,RPL-S_2SDC3,ADL-P_5SGC1,ADL-P_5SGC2,ADL-M_5SGC1,LNL_P_MASTER,LNL_M_MASTER,LNL_S_MASTER,RPL-Px_5SGC1,RPL-Px_4SDC1,MTL_S_IFWI_PSS_0.8,MTL_S_PSS_0.8,RPL-P_5SGC1,RPL-P_4SDC1,RPL-P_3SDC2,RPL-P_2SDC4,ADL_SBGA_5GC,ADL_SBGA_3DC1,ADL_SBGA_3DC2,ADL_SBGA_3DC3,ADL_SBGA_3DC4,RPL-SBGA_5SC,RPL-SBGA_3SC1,ADL-M_3SDC1,ADL-M_3SDC2,ADL-M_2SDC1,ADL-M_2SDC2,MTL_PSS_1.0_BLOCK,RPL-P_PNP_GC,RPL-P_3SDC3,RPL-S_2SDC7,MTL-M_5SGC1,MTL-M_4SDC1,MTL-M_4SDC2,MTL-M_3SDC3,MTL-M_2SDC4,MTL-M_2SDC5,MTL-M_2SDC6,MTL-P_5SGC1,MTL-P_4SDC1,MTL-P_4SDC2,MTL-P_3SDC3,MTL-P_3SDC4,MTL-P_2SDC5,MTL-P_2SDC6,LNL_M_PSS0.8,LNL_M_PSS1.0</t>
  </si>
  <si>
    <t>Verify Subsystem IDs for native devices in CPU-SA</t>
  </si>
  <si>
    <t>CSS-IVE-44343</t>
  </si>
  <si>
    <t>UDL2.0_ATMS2.0,OBC-TGL-CPU-IPU-Camera-MIPI,UTR_SYNC,MTL_M_MASTER,MTL_P_MASTER,MTL_N_MASTER,MTL_S_MASTER,RPL_S_MASTER,ADL_N_MASTER,ADL_N_REV0,ADL_N_5SGC1,ADL_N_4SDC1,ADL_N_3SDC1,ADL_N_2SDC1,ADL_N_2SDC2,ADL_N_2SDC3,TGL_H_MASTER,RPL-S_ 5SGC1,RPL-S_4SDC1,RPL-S_3SDC1,RPL-S_4SDC2,RPL-S_2SDC1,RPL-S_2SDC2,RPL-S_2SDC3MTL_TRP_2,ADL-P_5SGC1,ADL-P_5SGC2,ADL-S_5SGC1,ADL-S_4SDC1,ADL-S_4SDC2,ADL-S_4SDC3,ADL-S_3SDC1,ADL-S_3SDC2,ADL-S_3SDC3,ADL-M_5SGC1,RPL_Steps_Tag_NA,RPL-Px_5SGC1,RPL-Px_4SDC1,RPL-P_5SGC1,RPL-P_4SDC1,RPL-P_3SDC2,RPL-P_2SDC4,RPL_S_BackwardComp,ADL_SBGA_5GC,ADL_SBGA_3DC1,ADL_SBGA_3DC2,ADL_SBGA_3DC3,ADL_SBGA_3DC4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</si>
  <si>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Negative_GMM/GNA Device disabled in BIOS and checking for the GMM/GNA driver installation</t>
  </si>
  <si>
    <t>speech_and_cognition</t>
  </si>
  <si>
    <t>CSS-IVE-50450</t>
  </si>
  <si>
    <t>CFL_Automation_Production,InProdATMS1.0_03March2018,PSE 1.0,UTR_SYNC,RPL_S_MASTER,TGL_H_MASTER,RPL-S_ 5SGC1,RPL-S_4SDC1,RPL-S_3SDC1,RPL-S_4SDC2,RPL-S_2SDC1,RPL-S_2SDC2,RPL-S_2SDC3,ADL-P_5SGC1,ADL-P_5SGC2,ADL-M_5SGC1,RPL-Px_5SGC1,RPL-Px_4SDC1,RPL-P_5SGC1,RPL-P_4SDC1,RPL-P_3SDC2,RPL-P_2SDC4,RPL_S_BackwardComp,RPL-SBGA_5SC,RPL-SBGA_3SC1,ADL-M_3SDC1,ADL-M_3SDC2,ADL-M_2SDC1,ADL-M_2SDC2,RPL-P_PNP_GC,RPL-P_3SDC3,RPL-S_2SDC7,MTL-M_5SGC1,MTL-M_4SDC1,MTL-M_4SDC2,MTL-M_3SDC3,MTL-M_2SDC4,MTL-M_2SDC5,MTL-M_2SDC6,MTL-P_5SGC1,MTL-P_4SDC1,MTL-P_4SDC2,MTL-P_3SDC3,MTL-P_3SDC4,MTL-P_2SDC5,MTL-P_2SDC6</t>
  </si>
  <si>
    <t>Verify Dual display is working in Clone mode (onboard eDP+HDMI)</t>
  </si>
  <si>
    <t>CSS-IVE-67824</t>
  </si>
  <si>
    <t>GLK-FW-PO,L5_milestone_only,TGL_RFR,TGL_PSS1.0C,InProdATMS1.0_03March2018,PSE 1.0,OBC-CNL-GPU-DDI-Display-eDP_HDMI,OBC-CFL-GPU-DDI-Display-eDP_HDMI,OBC-ICL-GPU-DDI-Display-eDP_HDMI,OBC-TGL-GPU-DDI-Display-eDP_HDMI,GLK_ATMS1.0_Automated_TCs,KBLR_ATMS1.0_Automated_TCs,CML_DG1_Delta,RKL_POE,RKL_CML_S_TGPH_PO_P3,ADL-S_ADP-S_DDR4_2DPC_PO_Phase3,RKL_S_CMPH_POE,RKL_S_TGPH_POE,RKL_CMLS_CPU_TCS,ADL_P_ERB_BIOS_PO,MTL_PSS_1.0,ADL-P_ADP-LP_DDR4_PO Suite_Phase3,PO_Phase_3,ADL-P_ADP-LP_LP5_PO Suite_Phase3,ADL-P_ADP-LP_DDR5_PO Suite_Phase3,ADL-P_ADP-LP_LP4x_PO Suite_Phase3,RKL-S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RPL_S_PO_P3,ADL-M_5SGC1,ADL-P_4SDC1,ADL-P_4SDC2,ADL-P_2SDC5,ADL-P_3SDC5,RPL-Px_5SGC1,RPL-Px_4SDC1,RPL-P_4SDC1,RPL-P_3SDC2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</si>
  <si>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Verify Audio playback from HDMI monitor</t>
  </si>
  <si>
    <t>CSS-IVE-67858</t>
  </si>
  <si>
    <t>GLK-FW-PO,ICL_PSS_BAT_NEW,UDL2.0_ATMS2.0,OBC-CNL-GPU-DDI-Display-HDMI_Audio,OBC-CFL-GPU-DDI-Display-HDMI_Audio,OBC-LKF-GPU-DDI-Display-HDMI_Audio,OBC-ICL-GPU-DDI-Display-HDMI_Audio,OBC-TGL-GPU-DDI-Display-HDMI_Audio,TGL_BIOS_PO_P2,CML_DG1_Delta,ADL-S_TGP-H_PO_Phase3,ADL-S_ADP-S_DDR4_2DPC_PO_Phase2,RKL_CMLS_CPU_TCS,MTL_PSS_1.0,ADL-P_ADPLP_DDR4_PO Suite_Phase2,PO_Phase_2,ADL-P_ADP-LP_LP5_PO Suite_Phase2,ADL-P_ADP-LP_DDR5_PO Suite_Phase2,ADL-P_ADP-LP_LP4x_PO Suite_Phase2,RKL-S X2_(CML-S+CMP-H)_S102,RKL-S X2_(CML-S+CMP-H)_S62,MTL_PSS_0.8,UTR_SYNC,MTL_HFPGA_Audio,RPL_S_MASTER,RPL_S_BackwardComp,ADL-P_SODIMM_DDR5_NA,ADL-S_4SDC2,ADL_N_MASTER,ADL_N_5SGC1,ADL_N_4SDC1,ADL_N_3SDC1,ADL_N_2SDC1,ADL_N_2SDC3,TGL_H_MASTER,RPL-S_ 5SGC1,RPL-S_4SDC1,RPL-S_3SDC1,RPL-S_4SDC2,RPL-S_2SDC1,RPL-S_2SDC2,RPL-S_2SDC3,MTL_TEMP,RPL_S_PO_P3,ADL-M_5SGC1,ADL_N_REV0,RPL-Px_5SGC1,RPL-Px_4SDC1,RPL-P_5SGC1,RPL-P_4SDC1,RPL-P_3SDC2,RPL-P_2SDC4,ADL_SBGA_5GC,ADL_SBGA_3DC1,ADL_SBGA_3DC2,ADL_SBGA_3DC3,ADL_SBGA_3DC4,RPL-SBGA_5SC,RPL-SBGA_3SC1,ADL-M_3SDC1,ADL-M_3SDC2,ADL-M_2SDC1,ADL-M_2SDC2,RPL-P_PNP_GC,RPL-P_3SDC3,RPL-S_2SDC7,RPL_Px_PO_P3,MTL-M_5SGC1,MTL-M_4SDC1,MTL-M_4SDC2,MTL-M_3SDC3,MTL-M_2SDC4,MTL-M_2SDC5,MTL-M_2SDC6,RPL_SBGA_PO_P3,MTL-P_5SGC1,MTL-P_4SDC2,MTL-P_3SDC3,MTL-P_3SDC4,RPL-P_3SDC2,RPL-P_2SDC4,RPL-Px_2SDC1</t>
  </si>
  <si>
    <t>Verify max resolution with different display monitors</t>
  </si>
  <si>
    <t>CSS-IVE-69091</t>
  </si>
  <si>
    <t>UDL2.0_ATMS2.0,OBC-CNL-GPU-DDI-Display-eDP,OBC-ICL-GPU-DDI-Display-eDP,OBC-TGL-GPU-DDI-Display-eDP,RKL_CMLS_CPU_TCS,IFWI_Payload_Platform,ADL-S_Delta3,MTL_PSS_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</t>
  </si>
  <si>
    <t>Verify Hot-Plug HDMI display when booted with eDP connected</t>
  </si>
  <si>
    <t>CSS-IVE-69483</t>
  </si>
  <si>
    <t>GLK-FW-PO,ICL-ArchReview-PostSi,InProdATMS1.0_03March2018,PSE 1.0,OBC-CNL-GPU-DDI-Display-eDP_HDMI,OBC-ICL-GPU-DDI-Display-eDP_HDMI,OBC-TGL-GPU-DDI-Display-eDP_HDMI,GLK_ATMS1.0_Automated_TCs,CML_DG1_Delta,ADL-S_TGP-H_PO_Phase2,ADL-S_ADP-S_DDR4_2DPC_PO_Phase2,MTL_PSS_1.0,ADL-P_ADP-LP_DDR4_PO Suite_Phase2,PO_Phase_2,ADL-P_ADP-LP_LP5_PO Suite_Phase2,ADL-P_ADP-LP_DDR5_PO Suite_Phase2,ADL-P_ADP-LP_LP4x_PO Suite_Phase2,RKL-S X2_(CML-S+CMP-H)_S102,RKL-S X2_(CML-S+CMP-H)_S62,MTL_PSS_0.8,UTR_SYNC,RPL_S_MASTER,RPL_S_BackwardComp,ADL-S_4SDC2,ADL_N_MASTER,ADL_N_5SGC1,ADL_N_4SDC1,ADL_N_3SDC1,ADL_N_2SDC1,ADL_N_2SDC3,TGL_H_MASTER,RPL-S_ 5SGC1,RPL-S_4SDC1,RPL-S_3SDC1,RPL-S_4SDC2,RPL-S_2SDC1,RPL-S_2SDC2,RPL-S_2SDC3,MTL_TEMP,ADL-M_5SGC1,ADL-P_2SDC5,ADL-S_MASTER,RPL_Steps_Tag_NA,RPL-Px_5SGC1,RPL-Px_4SDC1,MTL_S_IFWI_PSS_0.8,MTL_S_PSS_0.8,RPL-P_4SDC1,RPL-P_3SDC2,RPL_S_PO_P3,ADL_SBGA_5GC,ADL_SBGA_3DC1,ADL_SBGA_3DC2,ADL_SBGA_3DC3,ADL_SBGA_3DC4,RPL-SBGA_5SC,RPL-SBGA_3SC1,ADL-M_3SDC1,ADL-M_3SDC2,ADL-M_2SDC1,ADL-M_2SDC2,RPL-P_3SDC3,RPL-S_2SDC7,RPL_Px_PO_P3,MTL-M_5SGC1,MTL-M_4SDC1,MTL-M_4SDC2,MTL-M_3SDC3,MTL-M_2SDC4,MTL-M_2SDC5,MTL-M_2SDC6,RPL_SBGA_PO_P3,MTL-P_5SGC1,MTL-P_4SDC2,MTL-P_3SDC3,MTL-P_3SDC4,RPL-P_3SDC2,RPL-P_2SDC4,RPL-Px_2SDC1</t>
  </si>
  <si>
    <t>Verify Dual display in Extended mode with eDP+HDMI with supported max and min resolutions</t>
  </si>
  <si>
    <t>CSS-IVE-70022</t>
  </si>
  <si>
    <t>UDL2.0_ATMS2.0,OBC-ICL-GPU-DDI-Display-eDP_HDMI,OBC-TGL-GPU-DDI-Display-eDP_HDMI,CML_DG1_Delta,RKL_CMLS_CPU_TCS,MTL_PSS_1.0,RKL-S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M_5SGC1,ADL-M_3SDC1,ADL-P_4SDC1,ADL-P_4SDC2,ADL-P_2SDC5,ADL-P_3SDC5,RPL_Steps_Tag_NA,MTL_Steps_Tag_NA,RPL-Px_5SGC1,RPL-Px_4SDC1,RPL-P_4SDC1,RPL-P_3SDC2,ADL_N_REV0,ADL-N_REV1,ADL_SBGA_5GC,ADL_SBGA_3DC1,ADL_SBGA_3DC2,ADL_SBGA_3DC3,ADL_SBGA_3DC4,RPL-SBGA_5SC,RPL-SBGA_3SC1,ADL-M_3SDC1,ADL-M_3SDC2,ADL-M_2SDC1,ADL-M_2SDC2,RPL-P_3SDC3,RPL-S_2SDC7,MTL-M_5SGC1,MTL-M_4SDC1,MTL-M_4SDC2,MTL-M_3SDC3,MTL-M_2SDC4,MTL-M_2SDC5,MTL-M_2SDC6,MTL-P_5SGC1,MTL-P_4SDC2,MTL-P_3SDC3,MTL-P_3SDC4,RPL-P_3SDC2,RPL-P_2SDC4,RPL-Px_2SDC1</t>
  </si>
  <si>
    <t>Verify IMGU Initialization - Check for IMGU/IPU Controller Lockable Registers before and after S3(Expect LKF),S0i3,S4 Cycles</t>
  </si>
  <si>
    <t>CSS-IVE-70918</t>
  </si>
  <si>
    <t>UDL2.0_ATMS2.0,OBC-ICL-PCH-IMGU-Camera,OBC-TGL-PCH-IMGU-Camera,UTR_SYNC,MTL_M_MASTER,MTL_P_MASTER,ADL_N_MASTER,ADL_N_5SGC1,ADL_N_4SDC1,ADL_N_2SDC1,TGL_H_MASTER,RPL_S_NA,ADL-P_5SGC1,RPL-Px_5SGC1,RPL-Px_4SDC1,RPL-P_5SGC1,RPL-P_3SDC2,RPL-P_2SDC4,ADL_N_REV0,ADL-N_REV1,ADL-M_5SGC1,ADL-M_3SDC1,ADL-M_3SDC2,ADL-M_2SDC1,ADL-M_2SDC2,RPL-P_3SDC3,RPL-P_PNP_GC,MTL_M_P_PV_POR,MTL-M_5SGC1,MTL-M_4SDC1,MTL-M_4SDC2,MTL-M_3SDC3,MTL-M_2SDC4,MTL-M_2SDC5,MTL-M_2SDC6,MTL_M_P_PV_POR,MTL-P_5SGC1,MTL-P_4SDC1,MTL-P_2SDC5</t>
  </si>
  <si>
    <t>Check for Unique ID of AVStream Enumerated as GFX child device</t>
  </si>
  <si>
    <t>CSS-IVE-70920</t>
  </si>
  <si>
    <t>ICL-ArchReview-PostSi,ICL_RFR,UDL2.0_ATMS2.0,OBC-ICL-CPU-IPU-Camera-MIPI,OBC-TGL-CPU-IPU-Camera-MIPI,WCOS_BIOS_WHCP_REQ,LKF_WCOS_BIOS_BAT_NEW,TGL_H_Delta,UTR_SYNC,MTL_M_MASTER,MTL_P_MASTER,ADL_N_MASTER,ADL_N_5SGC1,ADL_N_4SDC1,ADL_N_3SDC1,ADL_N_2SDC1,ADL_N_2SDC2,ADL_N_2SDC3,TGL_H_MASTER,ADL-P_5SGC1,ADL-P_5SGC2,ADL-M_5SGC1,RPL-Px_5SGC1,RPL-Px_4SDC1,RPL-P_5SGC1,RPL-P_3SDC2,RPL-P_2SDC4,ADL_N_REV0,ADL-N_REV1,ADL-M_3SDC1,ADL-M_3SDC2,ADL-M_2SDC1,ADL-M_2SDC2,RPL-P_3SDC3,RPL-P_PNP_GC,MTL-M_5SGC1,MTL-M_4SDC1,MTL-M_4SDC2,MTL-M_3SDC3,MTL-M_2SDC4,MTL-M_2SDC5,MTL-M_2SDC6,MTL-P_5SGC1,MTL-P_4SDC1,MTL-P_4SDC2,MTL-P_3SDC3,MTL-P_3SDC4,MTL-P_2SDC5,MTL-P_2SDC6</t>
  </si>
  <si>
    <t>Verify onboard graphics driver can be Installed/uninstalled without issue in single display mode for eDP</t>
  </si>
  <si>
    <t>CSS-IVE-70952</t>
  </si>
  <si>
    <t>ICL_PSS_BAT_NEW,InProdATMS1.0_03March2018,PSE 1.0,OBC-CNL-GPU-DDI-Display-Gfx,OBC-CFL-GPU-DDI-Display-Gfx,KBLR_ATMS1.0_Automated_TCs,TGL_BIOS_PO_P3,MCU_UTR,CML_DG1_Delta,RKL_S_CMPH_POE_Sanity,RKL_S_TGPH_POE_Sanity,RKL_CMLS_CPU_TCS,MTL_PSS_1.1,ADL-M_21H2,UTR_SYNC,RPL_S_MASTER,ADL_N_MASTER,ADL_N_5SGC1,ADL_N_4SDC1,ADL_N_3SDC1,ADL_N_2SDC1,ADL_N_2SDC3,TGL_H_MASTER,RPL-S_ 5SGC1,RPL-S_4SDC1,RPL-S_3SDC1,RPL-S_4SDC2,RPL-S_2SDC1,RPL-S_2SDC2,RPL-S_2SDC3,ADL-P_5SGC1,ADL-P_5SGC2,ADL-M_5SGC1,ADL-M_3SDC1,ADL-P_3SDC3,ADL-P_3SDC4,RPL_Steps_Tag_NA,MTL_Steps_Tag_NA,RPL-Px_5SGC1,RPL-Px_4SDC1,RPL-P_5SGC1,RPL-P_4SDC1,RPL-P_3SDC2,RPL-P_2SDC4,RPL_S_BackwardComp,ADL_N_REV0,ADL-N_REV1,RPL-SBGA_5SC,RPL-SBGA_3SC1,ADL-M_3SDC2,ADL-M_2SDC1,ADL-M_2SDC2,RPL-P_3SDC3,RPL-P_PNP_GC,RPL-S_2SDC7,MTL-M_5SGC1,MTL-M_4SDC1,MTL-M_4SDC2,MTL-M_3SDC3,MTL-M_2SDC4,MTL-M_2SDC5,MTL-M_2SDC6,MTL-P_5SGC1,MTL-P_4SDC1,MTL-P_4SDC2,MTL-P_3SDC3,MTL-P_3SDC4,MTL-P_2SDC5,MTL-P_2SDC6,LNL_M_PSS1.1,RPL-P_2SDC3,RPL-P_2SDC5,RPL-P_2SDC6</t>
  </si>
  <si>
    <t>Verify BIOS shall display setup option to enable or disabled Force GT Wake</t>
  </si>
  <si>
    <t>CSS-IVE-70953</t>
  </si>
  <si>
    <t>InProdATMS1.0_03March2018,PSE 1.0,OBC-ICL-GPU-Punit-PM,OBC-TGL-GPU-Punit-PM,ADL-S_TGP-H_PO_Phase3,RKL_CMLS_CPU_TCS,RKL-S X2_(CML-S+CMP-H)_S62,MTL_TRY_RUN,MTL_PSS_0.5,ADL-M_21H2,UTR_SYNC,RPL_S_MASTER,RPL_S_BackwardComp,ADL-S_4SDC2,TGL_H_MASTER,RPL-S_ 5SGC1,RPL-S_4SDC1,RPL-S_3SDC1,RPL-S_4SDC2,RPL-S_2SDC1,RPL-S_2SDC2,RPL-S_2SDC3,ADL-P_5SGC1,ADL-P_5SGC2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ADL-S_Post-Si_In_Production,MTL-M/P_Pre-Si_In_Production,LNL_M_PSS0.5,MTL-P_5SGC1,MTL-P_4SDC1,MTL-P_4SDC2,MTL-P_3SDC3,MTL-P_3SDC4,MTL-P_2SDC5,MTL-P_2SDC6,ADL-N_Post-Si_In_Production,RPL-S_Post-Si_In_Production</t>
  </si>
  <si>
    <t>Verify onboard graphics driver can be Installed/uninstalled without issue in single display mode for DP</t>
  </si>
  <si>
    <t>CSS-IVE-70954</t>
  </si>
  <si>
    <t>ICL-ArchReview-PostSi,InProdATMS1.0_03March2018,PSE 1.0,ICL_RVPC_NA,OBC-ICL-GPU-DDI-Graphics-DP,OBC-TGL-GPU-DDI-Graphics-DP,RKL_S_CMPH_POE,RKL_CMLS_CPU_TCS,RKL-S X2_(CML-S+CMP-H)_S62,RKL-S X2_(CML-S+CMP-H)_S102,MTL_PSS_1.1,ADL-M_21H2,UTR_SYNC,RPL_S_MASTER,RPL_S_BackwardComp,ADL-S_ 5SGC_1DPC,ADL-S_4SDC2,TGL_H_MASTER,RPL-S_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3SDC3,RPL-P_PNP_GC,RPL-S_2SDC7,MTL-M_5SGC1,MTL-M_4SDC1,MTL-M_4SDC2,MTL-M_3SDC3,MTL-M_2SDC4,MTL-M_2SDC5,MTL-M_2SDC6,MTL-P_5SGC1,MTL-P_4SDC1,MTL-P_4SDC2,MTL-P_3SDC4,LNL_M_PSS1.1,RPL-P_4SDC1</t>
  </si>
  <si>
    <t>Verify onboard graphics driver can be Installed/uninstalled without issue in single display mode for HDMI</t>
  </si>
  <si>
    <t>CSS-IVE-70955</t>
  </si>
  <si>
    <t>ICL-ArchReview-PostSi,InProdATMS1.0_03March2018,PSE 1.0,ICL_RVPC_NA,OBC-ICL-GPU-DDI-Graphics-HDMI,OBC-TGL-GPU-DDI-Graphics-HDMI,KBLR_ATMS1.0_Automated_TCs,CML_DG1_Delta,RKL_S_CMPH_POE,RKL_CMLS_CPU_TCS,MTL_PSS_1.0,RKL-S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RPL-P_5SGC1,RPL-P_4SDC1,RPL-P_3SDC2,RPL-P_2SDC4,RPL-P_3SDC3,RPL-P_PNP_GC,ADL_N_REV0,ADL-N_REV1ADL_SBGA_5GC,ADL_SBGA_3DC1,ADL_SBGA_3DC2,ADL_SBGA_3DC3,ADL_SBGA_3DC4,RPL-SBGA_5SC,RPL-SBGA_3SC1,ADL-M_3SDC2,ADL-M_2SDC1,ADL-M_2SDC2,RPL-S_2SDC7,MTL-M_5SGC1,MTL-M_4SDC1,MTL-M_4SDC2,MTL-M_3SDC3,MTL-M_2SDC4,MTL-M_2SDC5,MTL-M_2SDC6,MTL-P_5SGC1,MTL-P_4SDC2,MTL-P_3SDC3,MTL-P_3SDC4,RPL-Px_2SDC1</t>
  </si>
  <si>
    <t>Check that BIOS shall display an option to set the DMI ports</t>
  </si>
  <si>
    <t>CSS-IVE-71128</t>
  </si>
  <si>
    <t>InProdATMS1.0_03March2018,PSE 1.0,OBC-CNL-PCH-DMI-InternalBus-FlexIO,OBC-CFL-PCH-DMI-InternalBus-FlexIO,ADL-S_Delta1,ADL-S_Delta2,RKL-S X2_(CML-S+CMP-H)_S102,RKL-S X2_(CML-S+CMP-H)_S62,MTL_NA,UTR_SYNC,RPL_S_MASTER,RPL_S_BackwardComp,ADL-S_ 5SGC_1DPC,ADL-S_4SDC1,RPL-S_ 5SGC1,RPL-S_4SDC1,RPL-S_4SDC2,RPL-S_2SDC1,RPL-S_2SDC2,RPL-S_2SDC3,ADL-M_5SGC1,ADL_N_REV0,RPL-Px_5SGC1,RPL-Px_3SDC1,ADL-P_5SGC1,ADL_SBGA_5GC,ADL_SBGA_3DC1,ADL_SBGA_3DC2,ADL_SBGA_3DC3,ADL_SBGA_3DC4,RPL-S_3SDC1,ADL-S_Post-Si_In_Production,RPL-SBGA_5SC,RPL-S_Post-Si_In_Production</t>
  </si>
  <si>
    <t>Check if BIOS supports the multiple DVMT option</t>
  </si>
  <si>
    <t>CSS-IVE-92231</t>
  </si>
  <si>
    <t>Demo1_OneValidation,InProdATMS1.0_03March2018,PSE 1.0,OBC-ICL-GPU-DVMT-Graphics,OBC-TGL-GPU-DVMT-Graphics,KBLR_ATMS1.0_Automated_TCs,ADL_S_Dryrun_Done,ADL-S_Delta2,RKL-S X2_(CML-S+CMP-H)_S62,UTR_SYNC,RPL_S_MASTER,RPL_S_BackwardComp,ADL-S_ 5SGC_1DPC,ADL-S_4SDC2,TGL_H_MASTER,MTL_TRY_RUN,RPL-S_ 5SGC1,RPL-S_4SDC1,RPL-S_3SDC1,RPL-S_4SDC2,RPL-S_2SDC1,RPL-S_2SDC2,RPL-S_2SDC3MTL_TRP_2,MTL_PSS_0.8_NEW,ADL-P_5SGC1,ADL-P_5SGC2,ADL-M_5SGC1,MTL_SIMICS_IN_EXECUTION_TEST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0.8,MTL-M/P_Pre-Si_In_Production,MTL-P_5SGC1,MTL-P_4SDC1,MTL-P_4SDC2,MTL-P_3SDC3,MTL-P_3SDC4,MTL-P_2SDC5,MTL-P_2SDC6</t>
  </si>
  <si>
    <t>Verify ISP camera device enumeration when GFX driver uninstalled using USB Camera</t>
  </si>
  <si>
    <t>CSS-IVE-86899</t>
  </si>
  <si>
    <t>TAG-APL-ARCH-TO-PROD-WW21.2,UDL2.0_ATMS2.0,ADL-S_Delta1,MTL_NA,UTR_SYNC,RPL_S_MASTER,RPL_S_BackwardComp,ADL-S_ 5SGC_1DPC,ADL-S_4SDC2,RPL-S_ 5SGC1,RPL-S_4SDC1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P_4SDC2</t>
  </si>
  <si>
    <t>Check Audio DSP state in BIOS during CMS</t>
  </si>
  <si>
    <t>CSS-IVE-80320</t>
  </si>
  <si>
    <t>ICL-ArchReview-PostSi,ICL_RFR,UDL2.0_ATMS2.0,OBC-CNL-PCH-AVS-Audio,OBC-CFL-PCH-AVS-Audio,OBC-ICL-PCH-AVS-Audio,OBC-TGL-PCH-AVS-Audio,TGL_H_Delta,RKL-S X2_(CML-S+CMP-H)_S62,UTR_SYNC,MTL_HFPGA_Audio,RPL_S_Master,RPL_S_BackwardComp,ADL-S_4SDC2,ADL_N_MASTER,ADL_N_5SGC1,ADL_N_4SDC1,ADL_N_3SDC1,ADL_N_2SDC1,ADL_N_2SDC2,ADL_N_2SDC3,TGL_H_MASTER,RPL-S_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MTL_HFPGA_BLOCK,RPL-P_3SDC3,RPL-P_PNP_GC,RPL-S_2SDC7,MTL-M_5SGC1,MTL-M_4SDC1,MTL-M_4SDC2,MTL-M_3SDC3,MTL-M_2SDC4,MTL-M_2SDC5,MTL-M_2SDC6,MTL-P_5SGC1,MTL-P_4SDC1,MTL-P_4SDC2,MTL-P_3SDC3,MTL-P_3SDC4,MTL-P_2SDC5,MTL-P_2SDC6</t>
  </si>
  <si>
    <t>Verify Audio offload While in Connected MOS</t>
  </si>
  <si>
    <t>CSS-IVE-95211</t>
  </si>
  <si>
    <t>UDL2.0_ATMS2.0,OBC-CNL-PCH-AVS-Audio,OBC-CFL-PCH-AVS-Audio,OBC-ICL-PCH-AVS-Audio,OBC-TGL-PCH-AVS-Audio,UTR_SYNC,RPL_S_MASTER,RPL_S_BackwardComp,ADL-S_ 5SGC_1DPC,ADL-S_ 5SGC_1DPC,ADL-S_4SDC2,ADL_N_MASTER,ADL_N_5SGC1,ADL_N_4SDC1,ADL_N_3SDC1,ADL_N_2SDC1,ADL_N_2SDC2,ADL_N_2SDC3,TGL_H_MASTER,RPL-S_ 5SGC1,RPL-S_4SDC1,RPL-S_3SDC1,RPL-S_4SDC2,RPL-S_2SDC1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</si>
  <si>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C10 and Slp-S0 is achieved in Connected MOS during video play back</t>
  </si>
  <si>
    <t>audio.cavs</t>
  </si>
  <si>
    <t>CSS-IVE-95308</t>
  </si>
  <si>
    <t>UDL2.0_ATMS2.0,OBC-ICL-GPU-Punit-Graphics-Video,OBC-TGL-GPU-Punit-Graphics-Video,ADL-S_TGP-H_PO_Phase3,RKL_CMLS_CPU_TCS,UTR_SYNC,RPL_S_MASTER,RPL_S_BackwardComp,ADL-S_4SDC2,ADL_N_MASTER,ADL_N_5SGC1,ADL_N_4SDC1,ADL_N_3SDC1,ADL_N_2SDC1,ADL_N_2SDC2,ADL_N_2SDC3,TGL_H_MASTER,RPL-S_ 5SGC1,RPL-S_4SDC1,RPL-S_3SDC1,RPL-S_4SDC2,RPL-S_2SDC1,RPL-S_2SDC3,ADL-P_5SGC1,ADL-P_5SGC2,ADL-M_5SGC1,ADL-M_4SDC1,ADL-M_3SDC1,ADL-M_3SDC2,ADL-M_3SDC2,ADL-M_2SD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</si>
  <si>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CD Clock menu options in BIOS &amp; its functionality in OS</t>
  </si>
  <si>
    <t>CSS-IVE-97227</t>
  </si>
  <si>
    <t>UDL2.0_ATMS2.0,RKL-S X2_(CML-S+CMP-H)_S62,MTL_Gen13,ADL-M_21H2,UTR_SYNC,ADL_N_MASTER,RPL_S_MASTER,RPL_S_BackwardComp,ADL-S_4SDC2,ADL_N_REV0,ADL_N_5SGC1,ADL_N_4SDC1,ADL_N_3SDC1,ADL_N_2SDC1,ADL_N_2SDC2,ADL_N_2SDC3,MTL_PSS_0.8,TGL_H_MASTER,RPL-S_ 5SGC1,RPL-S_4SDC1,RPL-S_3SDC1,RPL-S_4SDC2,RPL-S_2SDC1,RPL-S_2SDC2,RPL-S_2SDC3,MTL_TEMP,CQN_DASHBOARD,MTL_GRAPHICS_NEW_FEATURE_TEST,ADL-P_5SGC1,ADL-P_5SGC2,MTL_SIMICS_IN_EXECUTION_TEST,ADL-M_5SGC1,LNL_M_MASTER,LNL_P_MASTER,LNL_S_MASTER,RPL-Px_5SGC1,RPL-Px_4SDC1,ADL-N_REV1,ADL_SBGA_5GC,ADL_SBGA_3DC1,ADL_SBGA_3DC2,ADL_SBGA_3DC3,ADL_SBGA_3DC4,RPL-SBGA_5SC,RPL-SBGA_3SC1,ADL-M_5SGC1,ADL-M_3SDC1,ADL-M_3SDC2,ADL-M_2SDC1,ADL-M_2SDC2,RPL-P_5SGC1,RPL-P_4SDC1,RPL-P_3SDC2,RPL-P_2SDC4,RPL-P_3SDC3,RPL-P_PNP_GC</t>
  </si>
  <si>
    <t>Verify PlayReady3 functionality before &amp; after S3</t>
  </si>
  <si>
    <t>content_protection</t>
  </si>
  <si>
    <t>CSS-IVE-97319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</si>
  <si>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5SGC_1DPC,ADL-S_4SDC1,ADL-S_4SDC2,ADL-S_4SDC4,ADL_N_MASTER,ADL_N_5SGC1,ADL_N_4SDC1,ADL_N_3SDC1,ADL_N_2SDC1,ADL_N_2SDC3,TGL_H_MASTER\,RPL-S_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</si>
  <si>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Verify PlayReady3 functionality before &amp; after S4</t>
  </si>
  <si>
    <t>CSS-IVE-97320</t>
  </si>
  <si>
    <t>ICL-ArchReview-PostSi,ICL_RFR,UDL2.0_ATMS2.0,OBC-ICL-GPU-DDI-Graphics-Playready3,OBC-TGL-GPU-DDI-Graphics-Playready3,RKL_CMLS_CPU_TCS,RKL-S X2_(CML-S+CMP-H)_S62,MTL_PSS_1.1,ADL-M_21H2,UTR_SYNC,RPL_S_MASTER,RPL_S_BackwardComp,ADL-S_ 5SGC_1DPC,ADL-S_ 5SGC_1DPC,ADL-S_4SDC1,ADL-S_4SDC2,ADL-S_4SDC4,ADL_N_MASTER,ADL_N_5SGC1,ADL_N_4SDC1,ADL_N_3SDC1,ADL_N_2SDC1,ADL_N_2SDC2,ADL_N_2SDC3,TGL_H_MASTER,RPL-S_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LNL_M_PSS1.1</t>
  </si>
  <si>
    <t>Verify PlayReady3 functionality before &amp; after S5</t>
  </si>
  <si>
    <t>CSS-IVE-97321</t>
  </si>
  <si>
    <t>Verify CD Clock menu settings in BIOS and its functionality in OS before &amp; after S3</t>
  </si>
  <si>
    <t>CSS-IVE-97322</t>
  </si>
  <si>
    <t>UDL2.0_ATMS2.0,UTR_SYNC,ADL_N_MASTER,RPL_S_MASTER,RPL_S_BackwardComp,ADL-S_4SDC2,ADL_N_5SGC1,ADL_N_4SDC1,ADL_N_3SDC1,ADL_N_2SDC1,ADL_N_2SDC3,TGL_H_MASTER,RPL-S_ 5SGC1,RPL-S_4SDC1,RPL-S_3SDC1,RPL-S_4SDC2,RPL-S_2SDC1,RPL-S_2SDC2,RPL-S_2SDC3,ADL-P_5SGC2,ADL_N_REV0,RPL-Px_5SGC1,RPL-Px_4SDC1,ADL-N_REV1,ADL_SBGA_5GC,ADL_SBGA_3DC1,ADL_SBGA_3DC2,ADL_SBGA_3DC3,ADL_SBGA_3DC4,RPL-SBGA_5SC,RPL-SBGA_3SC1,ADL-M_5SGC1,ADL-M_3SDC1,ADL-M_3SDC2,RPL-P_5SGC1,RPL-P_4SDC1,RPL-P_3SDC2,RPL-P_2SDC4,RPL-P_3SDC3,RPL-P_PNP_GC,RPL-S_2SDC7</t>
  </si>
  <si>
    <t>Verify timeout errors should not get registered in Event Viewer during AV Stress testing over WIFI connectivity</t>
  </si>
  <si>
    <t>CSS-IVE-97332</t>
  </si>
  <si>
    <t>RPL_S_BackwardComp,EC-FV2,EC-GPIO,UDL2.0_ATMS2.0,ECVAL-DT-FV,UTR-SYNC,RPL_S_MASTER,ADL_N_MASTER,ADL_N_5SGC1,ADL_N_4SDC1,ADL-N_3SDC1,ADL-N_2SDC1,ADL-N_2SDC2,ADL-N_2SDC3,TGL_H_MASTER,RPL-S_ 5SGC1,RPL-S_4SDC1,RPL-S_3SDC1,RPL-S_2SDC1,RPL-S_2SDC2,RPL-S_2SDC3,ADL-P_5SGC1,ADL-P_5SGC2,ADL-M_4SDC1,ADL-M_3SDC2,RPL_Steps_Tag_Na,MTL_Steps_Tag_Na,RPL-Px_5SGC1,RPL-Px_4SDC1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</si>
  <si>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Verify Front Camera functionality in OS with taking video for 15mins</t>
  </si>
  <si>
    <t>CSS-IVE-99406</t>
  </si>
  <si>
    <t>UDL2.0_ATMS2.0,ADL-S_Delta1,MTL_PSS_0.8,UTR_SYNC,ADL-S_ 5SGC_1DPC,ADL-S_4SDC2,RPL_S_NA,MTL_TEMP,ADL-M_3SDC1,ADL-M_3SDC2,ADL-M_2SDC1,RPL_Steps_Tag_NA,MTL_Steps_Tag_NA,RPL-Px_5SGC1,RPL-Px_4SDC1,RPL-P_5SGC1,RPL-P_3SDC2,RPL-P_2SDC4,ADL_N_REV0,ADL-N_REV1,ADL-M_5SGC1,ADL-M_3SDC1,ADL-M_3SDC2,ADL-M_2SDC1,ADL-M_2SDC2,MTL_PSS_1.0_BLOCK,RPL-P_3SDC3,RPL-P_PNP_GC,MTL-M_5SGC1,MTL-M_4SDC1,MTL-M_2SDC4,MTL-P_5SGC1,MTL-P_4SDC1,MTL-P_2SDC5,LNL_M_PSS0.8,LNL_M_PSS1.0,RPL-P_5SGC1,RPL-P_3SDC2,RPL-P_2SDC4,RPL-Px_4SP2</t>
  </si>
  <si>
    <t>Verify 5K Display Panel enumeration in Device Manager</t>
  </si>
  <si>
    <t>CSS-IVE-99446</t>
  </si>
  <si>
    <t>ICL_PSS_BAT_NEW,UDL2.0_ATMS2.0,OBC-CNL-GPU-DDI-Display-DP,OBC-CFL-GPU-DDI-Display-DP,OBC-ICL-GPU-DDI-Display-DP,OBC-TGL-GPU-DDI-Display-DP,RKL_CMLS_CPU_TCS,MTL_NA,UTR_SYNC,RPL_S_MASTER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</t>
  </si>
  <si>
    <t>Verify Display Audio Driver enumeration with 5K Panel</t>
  </si>
  <si>
    <t>CSS-IVE-99453</t>
  </si>
  <si>
    <t>ICL_PSS_BAT_NEW,UDL2.0_ATMS2.0,OBC-ICL-GPU-DDI-Display-HDMI_Audio,OBC-TGL-GPU-DDI-Display-HDMI_Audio,ADL-S_Delta1,ADL-S_Delta3,MTL_PSS_1.1,ADL-M_21H2,UTR_SYNC,MTL_M_MASTER,MTL_P_MASTER,MTL_N_MASTER,MTL_S_MASTER,MTL_HFPGA_Audio,RPL_P_MASTER,RPL_S_MASTER,RPL_S_BackwardComp,ADL-S_ 5SGC_1DPC,ADL-S_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</si>
  <si>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Audio Play back on 5K Display Panel</t>
  </si>
  <si>
    <t>CSS-IVE-99454</t>
  </si>
  <si>
    <t>UDL2.0_ATMS2.0,OBC-ICL-PCH-AVS-Audio-HDMI,OBC-TGL-PCH-AVS-Audio-HDMI,RKL_CMLS_CPU_TCS,ADL-S_Delta1,ADL-S_Delta3,MTL_PSS_1.1,ADL-M_21H2,UTR_SYNC,RPL_S_Master,RPL_S_BackwardComp,ADL-S_ 5SGC_1DPC,ADL-S_ 5SGC_1DPC,ADL-S_4SDC2,ADL_N_MASTER,ADL_N_5SGC1,ADL_N_4SDC1,ADL_N_3SDC1,ADL_N_2SDC1,ADL_N_2SDC2,ADL_N_2SDC3,RPL-S_ 5SGC1,RPL-S_4SDC1,RPL-S_3SDC1,RPL-S_4SDC2,RPL-S_2SDC1,RPL-S_2SDC2,RPL-S_2SDC3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</si>
  <si>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HEVC (H.265) video playback in OS</t>
  </si>
  <si>
    <t>CSS-IVE-99716</t>
  </si>
  <si>
    <t>TGL_PSS0.8C,UDL2.0_ATMS2.0,OBC-CNL-GPU-DDI-Display-Video,OBC-CFL-GPU-DDI-Display-Video,OBC-LKF-GPU-DDI-Display-Video,OBC-TGL-GPU-DDI-Display-Video,OBC-ICL-GPU-DDI-Display-Video,ADL_S_Dryrun_Done,RKL_CMLS_CPU_TCS,ADL-S_Delta1,ADL-S_Delta2,ADL-S_Delta3,UTR_SYNC,RPL_S_MASTER,RPL_S_BackwardComp,ADL-S_4SDC2,ADL_N_MASTER,ADL_N_5SGC1,ADL_N_4SDC1,ADL_N_3SDC1,ADL_N_2SDC1,ADL_N_2SDC2,ADL_N_2SDC3,TGL_H_MASTER,RPL-S_ 5SGC1,RPL-S_4SDC1,RPL-S_3SDC1,RPL-S_4SDC2,RPL-S_2SDC1,RPL-S_2SDC2,RPL-S_2SDC3,ADL-P_5SGC1,ADL-P_5SGC2,ADL-M_5SGC1,ADL_N_REV0,RPL_Steps_Tag_NA,MTL_Steps_Tag_NA,RPL-Px_5SGC1,RPL-Px_4SDC1,ADL-N_REV1,RPL_S_PO_P3,ADL_SBGA_5GC,ADL_SBGA_3DC1,ADL_SBGA_3DC2,ADL_SBGA_3DC3,ADL_SBGA_3DC4,RPL-SBGA_5SC,RPL-SBGA_3SC1,ADL-M_5SGC1,ADL-M_3SDC1,ADL-M_3SDC2,ADL-M_2SDC1,ADL-M_2SDC2,RPL-P_5SGC1,RPL-P_4SDC1,RPL-P_3SDC2,RPL-P_2SDC4,RPL-P_3SDC3,RPL-P_PNP_GC,RPL-S_2SDC7,RPL_Px_PO_P3,MTL-M_5SGC1,MTL-M_4SDC1,MTL-M_4SDC2,MTL-M_3SDC3,MTL-M_2SDC4,MTL-M_2SDC5,MTL-M_2SDC6,RPL_SBGA_PO_P3,MTL-P_5SGC1,MTL-P_4SDC1,MTL-P_4SDC2,MTL-P_3SDC3,MTL-P_3SDC4,MTL-P_2SDC5,MTL-P_2SDC6</t>
  </si>
  <si>
    <t>Verify display behaviour with HDMI Plug\Unplug HDMI during Video play back</t>
  </si>
  <si>
    <t>CSS-IVE-99731</t>
  </si>
  <si>
    <t>TGL_RFR,UDL2.0_ATMS2.0,OBC-CNL-GPU-DDI-Display-HDMI,OBC-CFL-GPU-DDI-Display-HDMI,OBC-ICL-GPU-DDI-Display-HDMI,OBC-TGL-GPU-DDI-Display-HDMI,CML_DG1_Delta,MTL_PSS_1.0,RKL-S X2_(CML-S+CMP-H)_S62,RKL-S X2_(CML-S+CMP-H)_S102,UTR_SYNC,RPL_S_MASTER,RPL_S_BackwardComp,ADL-P_SODIMM_DDR5_NA,ADL-S_4SDC2,ADL_N_MASTER,ADL_N_5SGC1,ADL_N_4SDC1,ADL_N_3SDC1,ADL_N_2SDC1,ADL_N_2SDC3,TGL_H_MASTER,RPL-S_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2,MTL-P_3SDC3,MTL-P_3SDC4,RPL-Px_2SDC1</t>
  </si>
  <si>
    <t>Verify video playback in OS using 3.5mm-Jack-Headset connected (Headset connected during play back)</t>
  </si>
  <si>
    <t>CSS-IVE-100025</t>
  </si>
  <si>
    <t>UDL2.0_ATMS2.0,OBC-CNL-PCH-AVS-Audio-HDA_Headphone,OBC-CFL-PCH-AVS-Audio-HDA_Headphone,OBC-LKF-PCH-AVS-Audio-HDA_Headphone,OBC-ICL-PCH-AVS-Audio-HDA_Headphone,OBC-TGL-PCH-AVS-Audio-HDA_Headphone,RKL-S X2_(CML-S+CMP-H)_S62,UTR_SYNC,RPL_S_MASTER,RPL_S_BackwardComp,ADL-S_ 5SGC_1DPC,ADL-S_4SDC2,ADL_N_MASTER,ADL_N_5SGC1,ADL_N_4SDC1,ADL_N_3SDC1,ADL_N_2SDC1,ADL_N_2SDC2,ADL_N_2SDC3,TGL_H_MASTER,RPL-S_ 5SGC1,RPL-S_4SDC1,RPL-S_3SDC1,RPL-S_4SDC2,RPL-S_2SDC1,RPL-S_2SDC2,RPL-S_2SDC3,ADL-P_5SGC1,ADL-P_5SGC2,ADL-M_5SGC1,RPL_Steps_Tag_NA,MTL_Steps_Tag_NA,RPL-Px_5SGC1,RPL-Px_4SDC1,MTL_S_PSS_0.8,ADL_N_REV0,ADL-N_REV1,ADL_SBGA_5GC,ADL_SBGA_3DC1,ADL_SBGA_3DC2,ADL_SBGA_3DC3,ADL_SBGA_3DC4,RPL-SBGA_5SC,RPL-SBGA_3S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RPL-S_2SDC8,RPL-P_2SDC4,RPL-P_2SDC5,RPL-P_2SDC6</t>
  </si>
  <si>
    <t>Verify 8K Display Panel enumeration in Device Manager with S3 cycles</t>
  </si>
  <si>
    <t>CSS-IVE-100921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</si>
  <si>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,MTL-P_5SGC1,MTL-P_4SDC2,MTL-P_3SDC3,MTL-P_3SDC4</t>
  </si>
  <si>
    <t>Verify 8K Display Panel enumeration in Device Manager with S4,S5, cold and warm reset cycles</t>
  </si>
  <si>
    <t>CSS-IVE-100966</t>
  </si>
  <si>
    <t>TGL_NEW,UDL2.0_ATMS2.0,OBC-ICL-GPU-DDI-Display-DP,OBC-TGL-GPU-DDI-Display-DP,UTR_SYNC,TGL_H_MASTER,RPL_Steps_Tag_NA,MTL_Steps_Tag_NA,RPL-Px_5SGC1,RPL-Px_4SDC1,RPL-S_5SGC1,RPL-S_3SDC1,RPL-S_2SDC2,RPL-S_2SDC3,RPL_S_BackwardComp,ADL_N_REV0,ADL-N_REV1,RPL-SBGA_5SC,RPL-SBGA_3SC1,ADL-M_5SGC1,ADL-M_3SDC1,ADL-M_3SDC2,ADL-M_2SDC1,ADL-M_2SDC2,RPL-P_5SGC1,RPL-P_4SDC1,RPL-P_3SDC2,RPL-P_2SDC4,RPL-P_3SDC3,RPL-P_PNP_GC,RPL-S_2SDC7</t>
  </si>
  <si>
    <t>Verify 5K Display Panel enumeration in Device Manager before and after S3 cycle</t>
  </si>
  <si>
    <t>CSS-IVE-100978</t>
  </si>
  <si>
    <t>UDL2.0_ATMS2.0,OBC-CNL-GPU-DDI-Display-DP,OBC-CFL-GPU-DDI-Display-DP,OBC-ICL-GPU-DDI-Display-DP,OBC-TGL-GPU-DDI-Display-DP,RKL_CMLS_CPU_TCS,MTL_PSS_1.1,ADL-M_21H2,UTR_SYNC,RPL_S_MASTER,RPL_S_BackwardComp,ADL-S_ 5SGC_1DPC,ADL-S_ 5SGC_1DPC,ADL-S_4SDC2,ADL_N_MASTER,ADL_N_5SGC1,ADL_N_4SDC1,ADL_N_3SDC1,ADL_N_2SDC1,ADL_N_2SDC3,TGL_H_MASTER,RPL-S_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</si>
  <si>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Dual display functionality in Extended mode (onboard eDP+HDMI) Post S3 cycle</t>
  </si>
  <si>
    <t>CSS-IVE-101248</t>
  </si>
  <si>
    <t>ICL_PSS_BAT_NEW,UDL2.0_ATMS2.0,OBC-CNL-GPU-DDI-Display-eDP_HDMI,OBC-CFL-GPU-DDI-Display-eDP_HDMI,OBC-ICL-GPU-DDI-Display-eDP_HDMI,OBC-TGL-GPU-DDI-Display-eDP_HDMI,MTL_PSS_1.0,RKL-S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4SDC2,MTL-P_2SDC1,MTL-P_2SDC2,ADL-P_3SDC5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_M_P_PV_POR,MTL-M_5SGC1,MTL-M_4SDC1,MTL-M_4SDC2,MTL-M_3SDC3,MTL-M_2SDC4,MTL-M_2SDC5,MTL-M_2SDC6,LNL_M_PSS1.0,RPL-P_3SDC2,RPL-P_2SDC4,RPL-Px_2SDC1</t>
  </si>
  <si>
    <t>Verify Dual display functionality in Extended mode (onboard eDP+HDMI) Post Connected MOS cycle</t>
  </si>
  <si>
    <t>CSS-IVE-101251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</si>
  <si>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RPL-Px_5SGC1,RPL-Px_4SDC1,ADL_N_REV0,ADL-N_REV1,ADL_SBGA_5GC,ADL_SBGA_3DC1,ADL_SBGA_3DC2,ADL_SBGA_3DC3,ADL_SBGA_3DC4,RPL-SBGA_5SC,RPL-SBGA_3S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</si>
  <si>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Verify Dual display functionality in clone mode (onboard eDP+HDMI) Post Connected MOS cycle</t>
  </si>
  <si>
    <t>CSS-IVE-101252</t>
  </si>
  <si>
    <t>ICL-ArchReview-PostSi,ICL_RFR,UDL2.0_ATMS2.0,OBC-CNL-GPU-DDI-Display-eDP_HDMI,OBC-CFL-GPU-DDI-Display-eDP_HDMI,OBC-ICL-GPU-DDI-Display-eDP_HDMI,OBC-TGL-GPU-DDI-Display-eDP_HDMI,CML_DG1_Delta,MTL_PSS_1.0,RKL-S X2_(CML-S+CMP-H)_S102,RKL-S X2_(CML-S+CMP-H)_S62,ADL-M_21H2,UTR_SYNC,RPL_S_MASTER,RPL_S_BackwardComp,ADL-P_SODIMM_DDR5_NA,ADL-S_4SDC2,ADL_N_MASTER,ADL_N_5SGC1,ADL_N_4SDC1,ADL_N_3SDC1,ADL_N_2SDC1,ADL_N_2SDC3,TGL_H_MASTER,RPL-S_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P_4SDC1,ADL-P_4SDC2,ADL-P_2SDC5,ADL-P_3SDC5,RPL-Px_5SGC1,RPL-Px_4SDC1,ADL_N_REV0,ADL-N_REV1,ADL_SBGA_5GC,ADL_SBGA_3DC1,ADL_SBGA_3DC2,ADL_SBGA_3DC3,ADL_SBGA_3DC4,RPL-SBGA_5SC,RPL-SBGA_3SC1ADL-M_5SGC1,ADL-M_3SDC1,ADL-M_3SDC2,ADL-M_2SDC1,ADL-M_2SDC2,MTL_PSS_CMS,RPL-P_5SGC1,RPL-P_4SDC1,RPL-P_3SDC2,RPL-P_2SDC4,RPL-P_3SDC3,RPL-P_PNP_GC,RPL-S_2SDC7,MTL-M_5SGC1,MTL-M_4SDC1,MTL-M_4SDC2,MTL-M_3SDC3,MTL-M_2SDC4,MTL-M_2SDC5,MTL-M_2SDC6,LNL_M_PSS1.0,RPL-P_3SDC2,RPL-P_2SDC4,RPL-Px_2SDC1</t>
  </si>
  <si>
    <t>Verify 4K HDMI Display Panel enumeration in Device Manager</t>
  </si>
  <si>
    <t>CSS-IVE-101921</t>
  </si>
  <si>
    <t>ICL_PSS_BAT_NEW,UDL2.0_ATMS2.0,OBC-CNL-GPU-DDI-Display-DP,OBC-CFL-GPU-DDI-Display-DP,OBC-ICL-GPU-DDI-Display-DP,OBC-TGL-GPU-DDI-Display-DP,CML_DG1_Delta,RKL_POE,RKL_CML_S_TGPH_PO_P3,RKL_S_CMPH_POE,RKL_S_TGPH_POE,RKL_CMLS_CPU_TCS,ADL_P_ERB_BIOS_PO,ADL-S_Delta1,ADL-S_Delta2,MTL_PSS_1.0,ADL-S_Delta3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M_5SGC1,RPL_Steps_Tag_NA,MTL_Steps_Tag_NA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P_5SGC1,MTL-P_4SDC2,MTL-P_3SDC3,MTL-P_3SDC4,RPL-S_2SDC8,RPL-Px_2SDC1</t>
  </si>
  <si>
    <t>Verify Display Audio Driver enumeration with 4K Panel</t>
  </si>
  <si>
    <t>CSS-IVE-101923</t>
  </si>
  <si>
    <t>UDL2.0_ATMS2.0,OBC-ICL-GPU-DDI-Display-HDMI_Audio,OBC-TGL-GPU-DDI-Display-HDMI_Audio,ADL-S_Delta1,ADL-S_Delta2,ADL-S_Delta3,MTL_PSS_1.1,ADL-M_21H2,UTR_SYNC,MTL_HFPGA_Audio,MTL_P_MASTER,MTL_M_MASTER,RPL_S_MASTER,RPL_P_MASTER,RPL_S_BackwardComp,ADL-S_4SDC2,TGL_H_MASTER,RPL-S_ 5SGC1,RPL-S_4SDC1,RPL-S_3SDC1,RPL-S_4SDC2,RPL-S_2SDC1,RPL-S_2SDC2,RPL-S_2SDC3,ADL-P_5SGC1,ADL-P_5SGC2,ADL-M_5SGC1,RPL-Px_5SGC1,RPL-Px_4SDC1,ADL_N_REV0,ADL-N_REV1,ADL_SBGA_5GC,ADL_SBGA_3DC1,ADL_SBGA_3DC2,ADL_SBGA_3DC3,ADL_SBGA_3DC4,RPL-SBGA_5SC,RPL-SBGA_3SC1,ADL-M_3SDC1,ADL-M_3SDC2,ADL-M_2SDC1,ADL-M_2SDC2,RPL-P_5SGC1,RPL-P_4SDC1,RPL-P_3SDC2,RPL-P_2SDC4,RPL-P_3SDC3,RPL-P_PNP_GC,RPL-S_2SDC7,MTL-M_5SGC1,MTL-M_2SDC6,MTL-P_5SGC1,MTL-P_4SDC2,MTL-P_3SDC3,MTL-P_3SDC4,LNL_M_PSS1.1</t>
  </si>
  <si>
    <t>Verify 4K Display Panel enumeration in Device Manager before and after S3 cycle</t>
  </si>
  <si>
    <t>CSS-IVE-101927</t>
  </si>
  <si>
    <t>UDL2.0_ATMS2.0,OBC-ICL-GPU-DDI-Display-DP,OBC-TGL-GPU-DDI-Display-DP,CML_DG1_Delta,RKL_CMLS_CPU_TCS,RKL-S X2_(CML-S+CMP-H)_S102,RKL-S X2_(CML-S+CMP-H)_S62,MTL_PSS_1.1,ADL-M_21H2,UTR_SYNC,RPL_S_MASTER,RPL_S_BackwardComp,ADL-S_4SDC2,ADL_N_MASTER,ADL_N_5SGC1,ADL_N_4SDC1,ADL_N_3SDC1,ADL_N_2SDC1,ADL_N_2SDC3,TGL_H_MASTER,RPL-S_ 5SGC1,RPL-S_4SDC1,RPL-S_3SDC1,RPL-S_4SDC2,RPL-S_2SDC1,RPL-S_2SDC2,RPL-S_2SDC3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1.1</t>
  </si>
  <si>
    <t>Verify independent update support of GOP Binary</t>
  </si>
  <si>
    <t>CSS-IVE-115114</t>
  </si>
  <si>
    <t>TGL_NEW,UDL2.0_ATMS2.0,UTR_SYNC,RPL_S_MASTER,TGL_H_MASTER,RPL-S_ 5SGC1,RPL-S_4SDC1,RPL-S_3SDC1,RPL-S_4SDC2,RPL-S_2SDC1,RPL-S_2SDC2,RPL-S_2SDC3,ADL-P_5SGC1,ADL-P_5SGC2,ADL-M_5SGC1,RPL_Steps_Tag_NA,MTL_Steps_Tag_NA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</t>
  </si>
  <si>
    <t>Verify Dual display functionality in OS (onboard eDP+DP) Pre and Post CMS/S0i3 (Modern Standby) cycle</t>
  </si>
  <si>
    <t>CSS-IVE-115307</t>
  </si>
  <si>
    <t>ICL-ArchReview-PostSi,ICL_RFR,UDL2.0_ATMS2.0,OBC-CFL-GPU-DDI-Display-eDP_DP,OBC-ICL-GPU-DDI-Display-eDP_DP,OBC-TGL-GPU-DDI-Display-eDP_DP,RKL-S X2_(CML-S+CMP-H)_S62,RKL-S X2_(CML-S+CMP-H)_S102,MTL_PSS_1.1,ADL-M_21H2,UTR_SYNC,RPL_S_MASTER,ADL_N_MASTER,ADL_N_5SGC1,ADL_N_4SDC1,ADL_N_3SDC1,ADL_N_2SDC1,TGL_H_MASTER,RPL-S_ 5SGC1,RPL-S_4SDC1,RPL-S_3SDC1,RPL-S_4SDC2,RPL-S_2SDC1,RPL-S_2SDC2,RPL-S_2SDC3,ADL-P_5SGC1,ADL-P_5SGC2,MTL-M_4SDC2,MTL-P_5SGC1,ADL-M_5SGC1,ADL-M_3SDC1,ADL-M_3SDC2,ADL-M_2SDC1,ADL-P_2SDC4,RPL-Px_5SGC1,RPL-Px_4SDC1,RPL_S_BackwardComp,ADL_N_REV0,ADL-N_REV1,RPL-SBGA_5SC,RPL-SBGA_3SC1,ADL-M_5SGC1,ADL-M_3SDC1,ADL-M_3SDC2,ADL-M_2SDC1,ADL-M_2SDC2,RPL-P_5SGC1,RPL-P_4SDC1,RPL-P_3SDC2,RPL-P_2SDC4,RPL-P_3SDC3,RPL-P_PNP_GC,RPL-S_2SDC7,MTL-M_5SGC1,MTL-M_4SDC1,MTL-M_4SDC2,MTL-M_3SDC3,MTL-M_2SDC4,MTL-M_2SDC5,MTL-M_2SDC6,LNL_M_PSS1.1</t>
  </si>
  <si>
    <t>Verify PlayReady3 functionality on external display pre and post S3 cycle</t>
  </si>
  <si>
    <t>CSS-IVE-114696</t>
  </si>
  <si>
    <t>TGL_NEW,UDL2.0_ATMS2.0,MTL_PSS_1.1,ADL-M_21H2,UTR_SYNC,RPL_S_MASTER,RPL_S_BackwardComp,ADL-S_4SDC1,ADL-S_4SDC2,ADL-S_4SDC3,ADL-S_3SDC4,ADL_N_MASTER,ADL_N_5SGC1,ADL_N_4SDC1,ADL_N_3SDC1,ADL_N_2SDC1,ADL_N_2SDC3,TGL_H_MASTER,RPL-S_ 5SGC1,RPL-S_4SDC1,RPL-S_3SDC1,RPL-S_4SDC2,RPL-S_2SDC1,RPL-S_2SDC2,RPL-S_2SDC3,ADL-P_5SGC2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3,MTL-P_3SDC4,LNL_M_PSS1.1</t>
  </si>
  <si>
    <t>Verify USB-Audio offload when System in CMS</t>
  </si>
  <si>
    <t>CSS-IVE-115585</t>
  </si>
  <si>
    <t>UDL2.0_ATMS2.0,TGL_H_Delta,UTR_SYNC,MTL_M_MASTER,MTL_P_MASTER,MTL_N_MASTER,MTL_S_MASTER,MTL_HFPGA_Audio,RPL_S_MASRTER,RPL_S_MASTER,RPL_S_BackwardComp,ADL-S_ 5SGC_1DPC,ADL-S_4SDC1,ADL-S_4SDC2,ADL-S_4SDC4,ADL_N_MASTER,ADL_N_5SGC1,ADL_N_4SDC1,ADL_N_3SDC1,ADL_N_2SDC1,ADL_N_2SDC2,TGL_H_MASTER,RPL-S_ 5SGC1,RPL-S_4SDC1,RPL-S_3SDC1,RPL-S_4SDC2,RPL-S_2SDC1,RPL-S_2SDC2,RPL-S_2SDC3,ADL-P_5SGC1,ADL-P_5SGC2,ADL-M_5SGC1,RPL-Px_5SGC1,RPL-Px_4SDC1,ADL_N_REV0,ADL-N_REV1,RPL_S_PO_P3,ADL_SBGA_5GC,ADL_SBGA_3DC1,ADL_SBGA_3DC2,ADL_SBGA_3DC3,ADL_SBGA_3DC4,RPL-SBGA_5SC,RPL-SBGA_3SC1,ADL-M_5SGC1,ADL-M_3SDC1,ADL-M_3SDC2,ADL-M_2SDC1,ADL-M_2SDC2,MTL_HFPGA_BLOCK,RPL-P_5SGC1,RPL-P_4SDC1,RPL-P_3SDC2,RPL-P_2SDC4,RPL-P_3SDC3,RPL-P_PNP_GC,RPL-S_2SDC7,RPL_Px_PO_P3,RPL_SBGA_PO_P3</t>
  </si>
  <si>
    <t>Verify Audio Play back on 8K DP Monitor Pre and Post S3,S4,S5 cycles</t>
  </si>
  <si>
    <t>CSS-IVE-116765</t>
  </si>
  <si>
    <t>UDL2.0_ATMS2.0,ICL_RVPC_NA,OBC-ICL-PCH-AVS-Audio-HDMI,OBC-TGL-PCH-AVS-Audio-HDMI,MTL_PSS_1.1,UTR_SYNC,ADL-S_ 5SGC_1DPC,ADL-S_4SDC2,RPL_S_MASTER,TGL_H_MASTER,RPL-S_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</si>
  <si>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Audio Play back on 8K DP Monitor Pre and Post CMS cycles</t>
  </si>
  <si>
    <t>CSS-IVE-116766</t>
  </si>
  <si>
    <t>Verify Audio Play back on 8K DP Monitor Pre and Post DMS cycles</t>
  </si>
  <si>
    <t>CSS-IVE-116767</t>
  </si>
  <si>
    <t>UDL2.0_ATMS2.0,ICL_RVPC_NA,OBC-ICL-PCH-AVS-Audio-HDMI,OBC-TGL-PCH-AVS-Audio-HDMI,MTL_PSS_1.1,UTR_SYNC,ADL-S_ 5SGC_1DPC,ADL-S_4SDC2,RPL_S_MASTER,RPL-S_ 5SGC1,RPL-S_4SDC1,RPL-S_3SDC1,RPL-S_4SDC2,RPL-S_2SDC1,RPL-S_2SDC2,RPL-S_2SDC3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</si>
  <si>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Verify Video Play back on 8K DP Monitor</t>
  </si>
  <si>
    <t>CSS-IVE-116768</t>
  </si>
  <si>
    <t>UDL2.0_ATMS2.0,ICL_RVPC_NA,OBC-ICL-PCH-AVS-Audio-HDMI,OBC-TGL-PCH-AVS-Audio-HDMI,ADL-S_Delta1,MTL_PSS_1.1,UTR_SYNC,ADL-S_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</si>
  <si>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Video Play back on 8K DP Monitor Pre and Post S3,S4,S5 cycles</t>
  </si>
  <si>
    <t>CSS-IVE-116769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</si>
  <si>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,LNL_M_PSS1.1</t>
  </si>
  <si>
    <t>Verify Video Play back on 8K DP Monitor Pre and Post CMS cycles</t>
  </si>
  <si>
    <t>CSS-IVE-116770</t>
  </si>
  <si>
    <t>UDL2.0_ATMS2.0,ICL_RVPC_NA,OBC-ICL-PCH-AVS-Audio-HDMI,OBC-TGL-PCH-AVS-Audio-HDMI,MTL_PSS_1.1,UTR_SYNC,ADL-S_ 5SGC_1DPC,ADL-S_4SDC2,RPL_S_MASTER,TGL_H_MASTER,RPL-S_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LNL_M_PSS1.1,MTL-P_5SGC1,MTL-P_4SDC1,MTL-P_4SDC2,MTL-P_3SDC4</t>
  </si>
  <si>
    <t>Verify Video Play back on 8K DP Monitor Pre and Post DMS cycles</t>
  </si>
  <si>
    <t>CSS-IVE-116771</t>
  </si>
  <si>
    <t>UDL2.0_ATMS2.0,ICL_RVPC_NA,OBC-ICL-PCH-AVS-Audio-HDMI,OBC-TGL-PCH-AVS-Audio-HDMI,MTL_PSS_1.1,UTR_SYNC,ADL-S_ 5SGC_1DPC,ADL-S_4SDC2,RPL_S_MASTER,RPL-S_ 5SGC1,RPL-S_4SDC1,RPL-S_3SDC1,RPL-S_4SDC2,RPL-S_2SDC1,RPL-S_2SDC2,RPL-S_2SDC3,RPL_Steps_Tag_NA,MTL_Steps_Tag_NA,RPL-Px_5SGC1,RPL-Px_4SDC1,RPL_S_BackwardComp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1,MTL-P_4SDC2,MTL-P_3SDC4</t>
  </si>
  <si>
    <t>Verify that all VT-d units are Disabled on Disabling VT-d in BIOS</t>
  </si>
  <si>
    <t>security</t>
  </si>
  <si>
    <t>CSS-IVE-50457</t>
  </si>
  <si>
    <t>CNL_Automation_Production,CFL_Automation_Production,InProdATMS1.0_03March2018,PSE 1.0,OBC-CNL-CPU-PTF-Security-VTd,OBC-CFL-CPU-PTF-Security-VTd,OBC-ICL-CPU-Virtualization-Security-VTd,OBC-TGL-CPU-Virtualization-Security-VTd,KBLR_ATMS1.0_Automated_TCs,ADL-S_TGP-H_PO_Phase2,ADL_S_Dryrun_Done,RKL_CMLS_CPU_TCS,RKL-S X2_(CML-S+CMP-H)_S62,UTR_SYNC,RPL_S_MASTER,RPL_S_BackwardComp,ADL-S_4SDC2,TGL_H_MASTER,RPL-S_ 5SGC1,RPL-S_4SDC1,RPL-S_3SDC1,RPL-S_4SDC2,RPL-S_2SDC1,RPL-S_2SDC2,RPL-S_2SDC3MTL_TRP_2,ADL-P_5SGC1,ADL-P_5SGC2,ADL-M_5SG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M_5SGC1,MTL-M_4SDC1,MTL-M_4SDC2,MTL-M_3SDC3,MTL-M_2SDC4,MTL-M_2SDC5,MTL-M_2SDC6,MTL-P_5SGC1,MTL-P_4SDC1,MTL-P_4SDC2,MTL-P_3SDC3,MTL-P_3SDC4,MTL-P_2SDC5,MTL-P_2SDC6,ADL-N_Post-Si_In_Production</t>
  </si>
  <si>
    <t>Verify DMAR Table is not populated on Disabling VT-D in Intel test menu enabled BIOS</t>
  </si>
  <si>
    <t>CSS-IVE-50459</t>
  </si>
  <si>
    <t>InProdATMS1.0_03March2018,PSE 1.0,OBC-CNL-CPU-PTF-Security-VTd,OBC-CFL-CPU-PTF-Security-VTd,OBC-ICL-CPU-Virtualization-Security-VTd,OBC-TGL-CPU-Virtualization-Security-VTd,RKL-S X2_(CML-S+CMP-H)_S62,UTR_SYNC,RPL_S_MASTER,RPL_S_BackwardComp,ADL-S_4SDC2,ADL_N_MASTER,ADL_N_5SGC1,ADL_N_4SDC1,ADL_N_3SDC1,ADL_N_2SDC1,ADL_N_2SDC2,ADL_N_2SDC3,TGL_H_MASTER,RPL-S_ 5SGC1,RPL-S_4SDC1,RPL-S_3SDC1,RPL-S_4SDC2,RPL-S_2SDC1,RPL-S_2SDC2,RPL-S_2SDC3MTL_TRP_2,ADL-P_5SGC1,ADL-P_5SGC2,ADL-M_5SGC1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ADL-S_Post-Si_In_Production,MTL-M_5SGC1,MTL-M_4SDC1,MTL-M_4SDC2,MTL-M_3SDC3,MTL-M_2SDC4,MTL-M_2SDC5,MTL-M_2SDC6,MTL-P_5SGC1,MTL-P_4SDC1,MTL-P_4SDC2,MTL-P_3SDC3,MTL-P_3SDC4,MTL-P_2SDC5,MTL-P_2SDC6,ADL-N_Post-Si_In_Production</t>
  </si>
  <si>
    <t>Verify GT PSMI Support in BIOS</t>
  </si>
  <si>
    <t>CSS-IVE-105610</t>
  </si>
  <si>
    <t>ADL-S_TGP-H_PO_Phase2,WCOS_BIOS_EFI_ONLY_TCS,RKL_CMLS_CPU_TCS,RKL-S X2_(CML-S+CMP-H)_S62,UTR_SYNC,ADL-S_4SDC2,ADL_N_MASTER,ADL_N_5SGC1,ADL_N_4SDC1,ADL_N_3SDC1,ADL_N_2SDC1,ADL_N_2SDC2,ADL_N_2SDC3,TGL_H_MASTER,ADL-P_5SGC1,ADL-P_5SGC2,ADL-M_5SGC1,ADL_N_REV0,ADL-N_REV1,ADL_SBGA_5GC,ADL_SBGA_3DC1,ADL_SBGA_3DC2,ADL_SBGA_3DC3,ADL_SBGA_3DC4,ADL-M_3SDC1,ADL-M_3SDC2,ADL-M_2SDC1,ADL-M_2SDC2,ADL-S_Post-Si_In_Production,ADL-N_Post-Si_In_Production</t>
  </si>
  <si>
    <t>Verify 4K HDR Display Panel enumeration in OS over onboard HDMI and DP port</t>
  </si>
  <si>
    <t>CSS-IVE-133114</t>
  </si>
  <si>
    <t>MTL_PSS_1.0,UTR_SYNC,RPL_S_MASTER,ADL-P_SODIMM_DDR5_NA,ADL_N_MASTER,ADL_N_5SGC1,ADL_N_4SDC1,ADL_N_3SDC1,ADL_N_2SDC1,ADL_N_2SDC3,TGL_H_MASTER,RPL-S_ 5SGC1,RPL-S_4SDC1,RPL-S_3SDC1,RPL-S_4SDC2,RPL-S_2SDC1,RPL-S_2SDC2,RPL-S_2SDC3,ADL-M_5SGC1,RPL_Steps_Tag_NA,MTL_Steps_Tag_NA,RPL-P_5SGC1,RPL-P_4SDC1,RPL-P_3SDC2,RPL-P_2SDC4,RPL_S_BackwardComp,RPL_S_PO_P3,ADL_N_REV0,ADL-N_REV1,RPL-SBGA_5SC,RPL-SBGA_3SC1,ADL-M_3SDC1,ADL-M_3SDC2,ADL-M_2SDC1,ADL-M_2SDC2,RPL-P_3SDC3,RPL-P_PNP_GC,RPL-S_2SDC7,RPL_Px_PO_P3,RPL-Px_5SGC1,RPL_SBGA_PO_P3,MTL-P_5SGC1,MTL-P_4SDC1,MTL-P_4SDC2,MTL-P_3SDC3,MTL-P_3SDC4,LNL_M_PSS1.0</t>
  </si>
  <si>
    <t>Verify Gfx BIOS Work around to enable proper GAW (Guest Address Width)/HAW (Host Address Width) support</t>
  </si>
  <si>
    <t>CSS-IVE-135390</t>
  </si>
  <si>
    <t>UTR_SYNC,MTL_M_MASTER,MTL_P_MASTER,RPL_S_MASTER,RPL_P_MASTER,RPL_S_BackwardComp,ADL-S_4SDC2,RPL-S_ 5SGC1,RPL-S_4SDC1,RPL-S_3SDC1,RPL-S_4SDC2,RPL-S_2SDC1,RPL-S_2SDC2,RPL-S_2SDC3,ADL-P_5SGC1,ADL-P_5SGC2,ADL-M_5SGC1,RPL_Steps_Tag_NA,MTL_Steps_Tag_NA,RPL-P_5SGC1,RPL-P_4SDC1,RPL-P_3SDC2,RPL-P_2SDC4,ADL_SBGA_5GC,ADL_SBGA_3DC1,ADL_SBGA_3DC2,ADL_SBGA_3DC3,ADL_SBGA_3DC4,RPL-SBGA_5SC,RPL-SBGA_3SC1,ADL-M_3SDC1,ADL-M_3SDC2,ADL-M_2SDC1,ADL-M_2SDC2,RPL-P_3SDC3,RPL-P_PNP_GC,RPL-S_2SDC7</t>
  </si>
  <si>
    <t>Verify Clover Falls (CVF) Camera functionality via capturing Image/Video with pre and post DMS cycles in OS</t>
  </si>
  <si>
    <t>CSS-IVE-135591</t>
  </si>
  <si>
    <t>TGL_H_Delta,UTR_SYNC,ADL-P_SODIMM_DDR5_NA,ADL-P_5SGC1,ADL-M_5SGC1,ADL-M_2SDC1,ADL-P_4SDC1,ADL-P_3SDC4,ADL-P_2SDC3,ADL_N_NA,RPL-P_5SGC1,RPL-P_3SDC2,RPL-P_PNP_GC</t>
  </si>
  <si>
    <t>Verify RTD3 flow support with Clover Falls (CVF) Camera functionality via capturing Image/Video in OS</t>
  </si>
  <si>
    <t>CSS-IVE-135593</t>
  </si>
  <si>
    <t>Negative test: Verify there is no support for SAIPUIMR Configuration in BIOS</t>
  </si>
  <si>
    <t>CSS-IVE-135818</t>
  </si>
  <si>
    <t>MTL_M_MASTER,MTL_P_MASTER,MTL_N_MASTER,RPL_P_MASTER,RPL_M_MASTER,RPL_S_NA,ADL-P_5SGC1,ADL-M_5SGC1,RPL_Steps_Tag_NA,MTL_Steps_Tag_NA,RPL-Px_5SGC1,RPL-Px_4SDC1,RPL-P_5SGC1, RPL-P_4SDC1,RPL-P_3SDC2,RPL-P_2SDC4,ADL_N_REV0,ADL-N_REV1,ADL-M_5SGC1,ADL-M_3SDC1,ADL-M_3SDC2,ADL-M_2SDC1,ADL-M_2SDC2,RPL-P_3SDC3,RPL-P_PNP_GC,MTL-M_5SGC1,MTL-M_4SDC1,MTL-M_4SDC2,MTL-M_3SDC3,MTL-M_2SDC4,MTL-M_2SDC5,MTL-M_2SDC6,MTL-P_5SGC1,MTL-P_4SDC1,MTL-P_4SDC2,MTL-P_3SDC3,MTL-P_3SDC4,MTL-P_2SDC5,MTL-P_2SDC6,ADL-N_Post-Si_In_Production</t>
  </si>
  <si>
    <t>Verify HD/FHD USB camera is functioning properly for capturing images &amp; video with pre and post S3 cycles</t>
  </si>
  <si>
    <t>CSS-IVE-145020</t>
  </si>
  <si>
    <t>ADL-M_5SGC1,ADL-M_3SDC1,ADL-M_3SDC2,ADL-M_2SDC1,ADL-M_2SDC2,RPL-P_5SGC1,RPL-P_4SDC1,RPL-P_3SDC2,RPL-P_2SDC4,UTR_SYNC,RPL_S_MASTER,RPL_S_BackwardComp,ADL-S_ 5SGC_1DPC,ADL-S_4SDC2,ADL_N_MASTER,ADL_N_3SDC1,ADL_N_2SDC3,TGL_H_MASTER,RPL-S_ 5SGC1,RPL-S_4SDC1,ADL-P_5SGC2,ADL-P_2SDC5,ADL-P_3SDC5,RPL_Steps_Tag_NA,MTL_Steps_Tag_NA,RPL-Px_5SGC1,RPL-Px_3SDC1,RPL-P_5SGC1,RPL-P_4SDC1,RPL-P_3SDC2,RPL-P_2SDC4,ADL_N_REV0,ADL-N_REV1,ADL_SBGA_5GC,ADL_SBGA_3DC1,ADL_SBGA_3DC2,ADL_SBGA_3DC3,ADL_SBGA_3DC4,RPL-SBGA_5SC,RPL-SBGA_3SC1,RPL-P_3SDC3,RPL-P_PNP_GC,RPL-S_2SDC7,MTL-M_5SGC1,MTL-P_4SDC2,RPL-SBGA_3SC,RPL-P_4SDC1,RPL-P_2SDC5</t>
  </si>
  <si>
    <t>Clover Falls (CVF): Verify User engagement status and dim/undim status of SUT</t>
  </si>
  <si>
    <t>CSS-IVE-145730</t>
  </si>
  <si>
    <t>ADL-M_5SGC1,ADL-M_2SDC1,TGL_H_Delta,UTR_SYNC,ADL_N_NA,RPL-P_5SGC1,RPL-P_3SDC2,RPL-P_PNP_GC,RPL-Px_5SGC1,RPL-Px_2SDC1</t>
  </si>
  <si>
    <t>Clover Falls (CVF): Verify Camera LED status with various modes and lock on absence feature on SUT</t>
  </si>
  <si>
    <t>CSS-IVE-145733</t>
  </si>
  <si>
    <t>ADL-M_5SGC1,ADL-M_2SDC1,UTR_SYNC,ADL_N_NA,RPL-P_5SGC1,RPL-P_3SDC2,RPL-P_PNP_GC,RPL-Px_5SGC1,RPL-Px_2SDC1</t>
  </si>
  <si>
    <t>Verify Dual display functionality in Extended mode (onboard eDP+HDMI) Post S4, S5, warm and cold reset cycles</t>
  </si>
  <si>
    <t>CSS-IVE-145174</t>
  </si>
  <si>
    <t>BIOS_Optimization,MTL_PSS_1.0,UTR_SYNC,RPL_S_MASTER,RPL_S_BackwardComp,ADL-P_SODIMM_DDR5_NA,ADL-S_4SDC2,ADL_N_MASTER,ADL_N_5SGC1,ADL_N_4SDC1,ADL_N_3SDC1,ADL_N_2SDC1,ADL_N_2SDC3,RPL-S_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In_Simics_execution,RPL_Steps_Tag_NA,MTL_Steps_Tag_NA,RPL-Px_5SGC1,RPL-Px_4SDC1,RPL-P_5SGC1,RPL-P_4SDC1,RPL-P_3SDC2,RPL-P_2SDC4,RPL-P_3SDC3,RPL-P_PNP_GC,ADL_N_REV0,ADL-N_REV1,ADL_SBGA_5GC,ADL_SBGA_3DC1,ADL_SBGA_3DC2,ADL_SBGA_3DC3,ADL_SBGA_3DC4,RPL-SBGA_5SC,RPL-SBGA_3SC1,ADL-M_3SDC1,ADL-M_3SDC2,ADL-M_2SDC1,ADL-M_2SDC2,RPL-S_2SDC7,MTL_M_P_PV_POR,MTL-M_5SGC1,MTL-M_4SDC1,MTL-M_4SDC2,MTL-M_3SDC3,MTL-M_2SDC4,MTL-M_2SDC5,MTL-M_2SDC6,LNL_M_PSS1.0,RPL-P_3SDC2,RPL-P_2SDC4,RPL-Px_2SDC1</t>
  </si>
  <si>
    <t>Verify PlayReady3 functionality on external display pre and post S4 and S5 cycle</t>
  </si>
  <si>
    <t>CSS-IVE-145190</t>
  </si>
  <si>
    <t>BIOS_Optimization,MTL_PSS_1.1,ADL-M_21H2,UTR_SYNC,RPL_S_MASTER,RPL_S_BackwardComp,ADL-S_4SDC2,ADL_N_MASTER,ADL_N_5SGC1,ADL_N_4SDC1,ADL_N_3SDC1,ADL_N_2SDC1,ADL_N_2SDC2,ADL_N_2SDC3,RPL-S_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3SDC1,ADL-M_3SDC2,ADL-M_2SDC1,ADL-M_2SDC2,RPL-P_3SDC3,RPL-P_PNP_GC,RPL-S_2SDC7,MTL-P_5SGC1,MTL-P_4SDC1,MTL-P_4SDC2,MTL-P_3SDC3,MTL-P_3SDC4,MTL-P_2SDC5,MTL-P_2SDC6,LNL_M_PSS1.1</t>
  </si>
  <si>
    <t>Verify Clover Falls (CVF) Camera functionality via capturing Image/Video in OS,  pre and post Sx, warm and cold reset cycles</t>
  </si>
  <si>
    <t>CSS-IVE-145218</t>
  </si>
  <si>
    <t>BIOS_Optimization,UTR_SYNC,ADL-P_SODIMM_DDR5_NA,RPL_S_NA,ADL-P_5SGC1,ADL-M_5SGC1,ADL-M_2SDC1,ADL-P_4SDC1,ADL-P_3SDC4,ADL-P_2SDC3,ADL_N_NA,RPL-P_5SGC1,RPL-P_3SDC2,RPL-P_PNP_GC,RPL-Px_5SGC1,RPL-Px_2SDC1</t>
  </si>
  <si>
    <t>Verify APIC table under ACPI table</t>
  </si>
  <si>
    <t>CSS-IVE-44544</t>
  </si>
  <si>
    <t>CNL_Z0_InProd,CNL_Automation_Production,CFL_Automation_Production,InProdATMS1.0_03March2018,PSE 1.0,RKL_PSS0.5,TGL_PSS_IN_PRODUCTION,ICL_ATMS1.0_Automation,ADL_S_Dryrun_Done,ADL-S_Delta1,ADL-S_Delta2,MTL_TRY_RUN,MTL_PSS_0.5,UTR_SYNC,RPL_S_MASTER,RPL_S_BackwardComp,ADL-S_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MTL-P_2SDC6,ADL-N_Post-Si_In_Production,RPL-Px_4SP2,RPL-Px_2SDC1</t>
  </si>
  <si>
    <t>Verify system can boot to EDK shell from BIOS page with external USB drive connected</t>
  </si>
  <si>
    <t>CSS-IVE-46095</t>
  </si>
  <si>
    <t>UTR_SYNC,RPL_S_MASTER,RPL_S_BackwardComp,ADL-S_ 5SGC_1DPC,ADL-S_4SDC2,ADL-S_4SDC2,ADL_N_MASTER,ADL_N_PSS_0.8,ADL_N_5SGC1,ADL_N_4SDC1,ADL_N_3SDC1,ADL_N_2SDC1,ADL_N_2SDC2,ADL_N_2SDC3,MTL_TRY_RUN,TGL_H_MASTER,RPL-S_ 5SGC1,RPL-S_4SDC1,RPL-S_4SDC2,RPL-S_4SDC2,RPL-S_2SDC8,RPL-S_2SDC1,RPL-S_2SDC2,RPL-S_2SDC3MTL_TRP_2,MTL_PSS_0.8_NEW,ADL-P_5SGC1,ADL-P_5SGC2,ADL-M_5SGC1,MTL_SIMICS_IN_EXECUTION_TEST,RPL-Px_5SGC1, ,RPL-Px_4SDC1,RPL-P_5SGC1,RPL-P_4SDC1,RPL-P_3SDC2,ADL_N_REV0,ADL-N_REV1,NA_4_FHF,ADL_SBGA_5GC,ADL_SBGA_3DC1,ADL_SBGA_3DC2,ADL_SBGA_3DC3,ADL_SBGA_3DC4,RPL-SBGA_5SC,RPL-SBGA_3SC,RPL-SBGA_4SC,RPL-SBGA_2SC1,RPL-SBGA_2SC2,RPL-S_3SDC1,LNL_M_PSS0.8,ADL-S_Post-Si_In_Production,MTL-M_5SGC1,MTL-M_4SDC1,MTL-M_4SDC2,MTL-M_3SDC3,MTL-M_2SDC4,MTL-M_2SDC5,MTL-M_2SDC6,MTL-M/P_Pre-Si_In_Production,MTL-P_5SGC1, MTL-P_4SDC1 ,MTL-P_4SDC2 ,MTL-P_3SDC3 ,MTL-P_3SDC4 ,MTL-P_2SDC5 ,MTL-P_2SDC6,RPL-Px_4SP2, RPL-Px_2SDC1,RPL-P_2SDC3,RPL-P_2SDC4</t>
  </si>
  <si>
    <t>Verify the post code value and the sequence while booting to OS</t>
  </si>
  <si>
    <t>CSS-IVE-44421</t>
  </si>
  <si>
    <t>CFL-PRDtoTC-Mapping,InProdATMS1.0_03March2018,PSE 1.0,OBC-CNL-EC-espi-port80_Postcode,OBC-CFL-EC-espi-port80_Postcode,OBC-LKF-EC-espi-port80_Postcode,OBC-ICL-EC-espi-Debug-port80_Postcode,OBC-TGL-EC-espi-Debug-port80_Postcode,GLK_ATMS1.0_Automated_TCs,KBLR_ATMS1.0_Automated_TCs,TGL_BIOS_PO_P2,ADL-S_TGP-H_PO_Phase1,ADL-S_TGP-H_PO_Phase2,RKL_CMLS_CPU_TCS,ADL_P_ERB_BIOS_PO,RKL-S X2_(CML-S+CMP-H)_S102,RKL-S X2_(CML-S+CMP-H)_S62,MTL_TRY_RUN,ADL-M_21H2,UTR_SYNC,RPL-Px_4SP2,RPL-Px_2SDC1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MTL_S_MASTER,MTL_P_MASTER,MTL_M_MASTER,ADL_N_5SGC1,ADL_N_4SDC1,ADL_N_3SDC1,ADL_N_2SDC1,ADL_N_2SDC2,ADL_N_2SDC3,TGL_H_MASTER,ADL-P_5SGC1,ADL-P_5SGC2,ADL-M_5SGC1,ADL-M_3SDC2,ADL-M_2SDC1,ADL-M_2SDC2,ADL_N_REV0,ADL-N_REV1,ADL_SBGA_5GC,ADL_SBGA_3DC1,ADL_SBGA_3DC2,ADL_SBGA_3DC3,ADL_SBGA_3DC4,ADL_SBGA_3DC,MTL_S_BIOS_Emulation,MTL-M/P_Pre-Si_In_Production</t>
  </si>
  <si>
    <t>Validate EFI reset Cycle (5 times)</t>
  </si>
  <si>
    <t>CSS-IVE-44344</t>
  </si>
  <si>
    <t>ICL-FW-PSS0.3,ICL-FW-PSS0.5,CNL_Z0_InProd,ICL_PSS_BAT_NEW,CNL_Automation_Production,CFL_Automation_Production,InProdATMS1.0_03March2018,PSE 1.0,OBC-CNL-PTF-UEFI-Bootflow-EDK,OBC-CFL-PTF-UEFI-Bootflow-EDK,OBC-ICL-PTF-Common-System-Bootflows_UEFI,OBC-LKF-PTF-UEFI-Bootflow-EDK,OBC-TGL-PTF-Common-System-Bootflows_UEFI,RKL_PSS0.5,TGL_PSS_IN_PRODUCTION,ICL_ATMS1.0_Automation,GLK_ATMS1.0_Automated_TCs,KBLR_ATMS1.0_Automated_TCs,ADL_S_Dryrun_Done,ADL-S_TGP-H_PO_Phase2,WCOS_BIOS_EFI_ONLY_TCS,RKL_S_TGPH_POE,RKL-S X2_(CML-S+CMP-H)_S102,RKL-S X2_(CML-S+CMP-H)_S62,MTL_PSS_1.1,RPL_S_PSS_BASE,UTR_SYNC,RPL-Px_4SP2,RPL-Px_2SDC1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_N_MASTER,ADL_N_REV0,ADL_N_5SGC1,ADL_N_4SDC1,ADL_N_3SDC1,ADL_N_2SDC1,ADL_N_2SDC2,ADL_N_2SDC3,TGL_H_MASTER,ADL-P_5SGC1,ADL-P_5SGC2,ADL-M_5SGC1,ADL-M_3SDC2,ADL-M_2SDC1,ADL-M_2SDC2,ADL-N_REV1,RPL_S_PO_P3,RPL_S_Delta_TCD,ADL_SBGA_5GC,ADL_SBGA_3DC1,ADL_SBGA_3DC2,ADL_SBGA_3DC3,ADL_SBGA_3DC4,ADL_SBGA_3DC,RPL_P_PSS_BIOS,LNL_M_PSS0.8,LNL_M_PSS1.0,LNL_M_PSS1.05,LNL_M_PSS1.1,MTL_S_BIOS_Emulation,RPL_Px_PO_P3,ADL-S_Post-Si_In_Production,RPL_SBGA_PO_P3,ADL-N_Post-Si_In_Production,RPL-S_Post-Si_In_Production</t>
  </si>
  <si>
    <t>Verify if system can display debug messages on Debug BIOS and does not display debug messages on Release BIOS</t>
  </si>
  <si>
    <t>CSS-IVE-44396</t>
  </si>
  <si>
    <t>ICL-ArchReview-PostSi,InProdATMS1.0_03March2018,PSE 1.0,OBC-CNL-PCH-SystemFlash-BIOS,OBC-CFL-PCH-SystemFlash-BIOS,OBC-LKF-PCH-SystemFlash-BIOS,OBC-ICL-PCH-Flash-Software,KBLR_ATMS1.0_Automated_TCs,ADL-S_ADP-S_DDR4_2DPC_PO_Phase3,ADL-S_Delta2,MTL_PSS_1.0,LNL_M_PSS1.0,ADL-P_ADP-LP_DDR4_PO Suite_Phase3,PO_Phase_3,RKL-S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_N_MASTER,ADL_N_PSS_0.8,ADL_N_5SGC1,ADL_N_4SDC1,ADL_N_3SDC1,ADL_N_2SDC1,ADL_N_2SDC2,ADL_N_2SDC3,ADL-P_5SGC1,ADL-P_5SGC2,RPL_S_PO_P2,ADL-M_5SGC1,ADL-M_3SDC2,ADL-M_2SDC1,ADL-M_2SDC2,MTL_SIMICS_IN_EXECUTION_TEST,ADL_N_PO_Phase3,ADL_N_REV0,ADL-N_REV1,ADL_SBGA_5GC,ADL_SBGA_3DC1,ADL_SBGA_3DC2,ADL_SBGA_3DC3,ADL_SBGA_3DC4,ADL_SBGA_3DC,MTL_S_BIOS_Emulation,RPL_Px_PO_P2,ADL-S_Post-Si_In_Production,RPL_SBGA_PO_P2,RPL-S_Post-Si_In_Production</t>
  </si>
  <si>
    <t>Verify valid board ID and Board name displayed in BIOS</t>
  </si>
  <si>
    <t>CSS-IVE-85631</t>
  </si>
  <si>
    <t>UDL2.0_ATMS2.0,ADL-S_TGP-H_PO_Phase1,ADL-S_Delta1,ADL-S_Delta2,RPL_S_PSS_BASE,ADL-M_21H2,UTR_SYNC,RPL-Px_4SP2,RPL-Px_2SDC1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ADL_M_PO_Phase1,MTL_P_MASTER,MTL_M_MASTER,RPL-S_ 5SGC1,RPL-S_2SDC7,RPL-S_3SDC1,RPL-S_4SDC1,RPL-S_4SDC2,RPL-S_4SDC2,RPL-S_2SDC1,RPL-S_2SDC2,RPL-S_2SDC3,RPL_S_MASTER,RPL_S_BackwardCompc,ADL-S_ 5SGC_1DPC,ADL-S_4SDC1,ADL-S_4SDC2,ADL-S_4SDC3,RPL_S_PSS_DELTA,MTL_TRY_RUNMTL_TRP_2,MTL_PSS_0.8_NEW,ADL-P_5SGC1,ADL-P_5SGC2,ADL-M_5SGC1,ADL-M_3SDC2,ADL-M_2SDC1,ADL-M_2SDC2,MTL_SIMICS_IN_EXECUTION_TEST,ADL_N_PO_Phase1,RPL_S_PO_P1,RPL_S_Delta_TCD,ADL_SBGA_5GC,ADL_SBGA_3DC1,ADL_SBGA_3DC2,ADL_SBGA_3DC3,ADL_SBGA_3DC4,ADL_SBGA_3DC,RPL_P_PSS_BIOS,RPL_Px_PO_P1,ADL-S_Post-Si_In_Production,MTL-M/P_Pre-Si_In_Production,LNL_M_PSS0.8,RPL_SBGA_PO_P1,RPL-S_Post-Si_In_Production</t>
  </si>
  <si>
    <t>Verify BIOS reports OEM ID "INTEL" via ACPI Table</t>
  </si>
  <si>
    <t>CSS-IVE-50534</t>
  </si>
  <si>
    <t>CNL_Z0_InProd,CNL_Automation_Production,CFL_Automation_Production,InProdATMS1.0_03March2018,PSE 1.0,RKL_PSS0.5,ICL_ATMS1.0_Automation,GLK_ATMS1.0_Automated_TCs,KBLR_ATMS1.0_Automated_TCs,ADL_S_Dryrun_Done,RKL-S X2_(CML-S+CMP-H)_S102,RKL-S X2_(CML-S+CMP-H)_S62,MTL_TRY_RUN,MTL_PSS_0.5,RPL_S_PSS_BASE,UTR_SYNC,RPL_S_MASTER,RPL_S_BackwardComp,ADL-S_ 5SGC_1DPC,ADL-S_4SDC1,ADL_N_MASTER,ADL_N_PSS_0.5,ADL_N_5SGC1,ADL_N_4SDC1,ADL_N_3SDC1,ADL_N_2SDC1,ADL_N_2SDC2,ADL_N_2SDC3,TGL_H_MASTER,RPL-S_ 5SGC1,RPL-S_4SDC1,RPL-S_4SDC2,, RPL-S_4SDC2,RPL-S_2SDC1,RPL-S_2SDC2,RPL-S_2SDC3,ADL-P_5SGC1,ADL-P_5SGC2,ADL-M_5SGC1,MTL_SIMICS_IN_EXECUTION_TEST,RPL-Px_5SGC1,,ADL_N_REV0,ADL-N_REV1,ADL_SBGA_5GC,RPL-P_5SGC1,,RPL-P_4SDC1,RPL-P_3SDC2,,RPL-S-3SDC2,RPL_P_PSS_BIOS, RPL-S_2SDC7LNL_M_PSS0.5, ADL_SBGA_3DC1, ADL_SBGA_3DC2, ADL_SBGA_3DC3, ADL_SBGA_3DC4,ADL-S_Post-Si_In_Production,MTL-M/P_Pre-Si_In_Production, RPL-SBGA_5SC, RPL-SBGA_4SC, RPL-SBGA_3SC, RPL-SBGA_2SC1, RPL-SBGA_2SC2, MTL-P_5SGC1, MTL-P_4SDC1, MTL-P_4SDC2, MTL-P_3SDC3, MTL-P_3SDC4, MTL-P_2SDC5, MTL-P_2SDC6,RPL-Px_4SP2,RPL-Px_2SDC1</t>
  </si>
  <si>
    <t>Verify booting support through USB 2.0 (HS mass storage) connected over USB Type-A port</t>
  </si>
  <si>
    <t>CSS-IVE-65791</t>
  </si>
  <si>
    <t>UTR_SYNC,RPL_S_MASTER,RPL_S_BackwardComp,ADL-S_ 5SGC_1DPC,ADL-S_4SDC2,ADL_N_MASTER,MTL_S_MASTER,MTL_P_MASTER,ADL_N_REV0,ADL_N_5SGC1,ADL_N_4SDC1,ADL_N_3SDC1,ADL_N_2SDC1,ADL_N_2SDC2,ADL_N_2SDC3,MTL_VS_0.8,MTL_PSS_0.8,TGL_H_MASTER,MTL_VS_0.8_TEST_SUITE,RPL-S_ 5SGC1,RPL-S_4SDC1,RPL-S_4SDC2,RPL-S_4SDC2,RPL-S_2SDC8,RPL-S_2SDC1,RPL-S_2SDC2,RPL-S_2SDC3,MTL_P_VS_0.8,MTL_M_VS_0.8,ADL-P_5SGC1,ADL-P_5SGC2,ADL-M_5SGC1,MTL_SIMICS_IN_EXECUTION_TEST,RPL-Px_5SGC1, ,RPL-Px_4SDC1,RPL-P_5SGC1,RPL-P_4SDC1,RPL-P_3SDC2,MTL_S_VS0,ADL-N_REV1,NA_4_FHF,ADL_SBGA_5GC,ADL_SBGA_3DC1,ADL_SBGA_3DC2,ADL_SBGA_3DC3,ADL_SBGA_3DC4,RPL-SBGA_5SC,RPL-SBGA_3SC,RPL-SBGA_4SC,RPL-SBGA_2SC1,RPL-SBGA_2SC2,RPL-S_3SDC1,MTL-M_5SGC1,MTL-M_4SDC1,MTL-M_4SDC2,MTL-M_3SDC3,MTL-M_2SDC4,MTL-M_2SDC5,MTL-M_2SDC6,MTL-P_5SGC1, MTL-P_4SDC1 ,MTL-P_4SDC2 ,MTL-P_3SDC3 ,MTL-P_3SDC4 ,MTL-P_2SDC5 ,MTL-P_2SDC6,RPL-Px_4SP2, RPL-Px_2SDC1,RPL-P_2SDC3,RPL-P_2SDC4</t>
  </si>
  <si>
    <t>Verification of PEP ACPI device enablement</t>
  </si>
  <si>
    <t>CSS-IVE-62138</t>
  </si>
  <si>
    <t>TAG-APL-ARCH-TO-PROD-WW21.2,CFL-PRDtoTC-Mapping,ICL-ArchReview-PostSi,UDL2.0_ATMS2.0,ADL_S_Dryrun_Done,RKL-S X2_(CML-S+CMP-H)_S102,RKL-S X2_(CML-S+CMP-H)_S62,MTL_TRY_RUN,MTL_PSS_0.5,UTR_SYNC,RPL_S_MASTER,RPL_S_BackwardComp,ADL-S_ 5SGC_1DPC,ADL-S_4SDC1,ADL_N_MASTER,MTL_S_MASTER,MTL_P_MASTER,MTL_M__MASTER,ADL_N_REV0,ADL_N_5SGC1,ADL_N_4SDC1,ADL_N_3SDC1,ADL_N_2SDC1,ADL_N_2SDC2,ADL_N_2SDC3,TGL_H_MASTER,RPL-S_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RPL-SBGA_2SC2,LNL_M_PSS0.5, MTL-P_5SGC1, MTL-P_4SDC1, MTL-P_4SDC2, MTL-P_3SDC3, MTL-P_3SDC4, MTL-P_2SDC5, MTL-P_2SDC6,RPL-Px_4SP2,RPL-Px_2SDC1</t>
  </si>
  <si>
    <t>Verification of HPET (High Precision Event Timer) initialization</t>
  </si>
  <si>
    <t>CSS-IVE-62139</t>
  </si>
  <si>
    <t>CFL-PRDtoTC-Mapping,CNL_Automation_Production,InProdATMS1.0_03March2018,PSE 1.0,RKL_PSS0.5,ICL_ATMS1.0_Automation,KBLR_ATMS1.0_Automated_TCs,CML_DG1,ADL_S_Dryrun_Done,RKL-S X2_(CML-S+CMP-H)_S102,RKL-S X2_(CML-S+CMP-H)_S62,UTR_SYNC,RPL_S_MASTER,RPL_S_BackwardComp,ADL-S_ 5SGC_1DPC,ADL-S_4SDC1,ADL_N_MASTER,MTL_S_MASTER,MTL_P_MASTER,MTL_M_MASTER,ADL_N_PSS_0.8,ADL_N_5SGC1,ADL_N_4SDC1,ADL_N_3SDC1,ADL_N_2SDC1,ADL_N_2SDC2,ADL_N_2SDC3,MTL_TRY_RUN,TGL_H_MASTER,RPL-S_ 5SGC1,RPL-S_4SDC1,RPL-S_4SDC2,RPL-S_2SDC1,RPL-S_2SDC2,RPL-S_2SDC3,MTL_TRP_2,MTL_PSS_0.8,LNL_M_PSS0.8_NEW,LNL_M_PSS0.8,ADL-P_5SGC1,ADL-P_5SGC2,ADL-M_5SGC1,MTL_SIMICS_IN_EXECUTION_TEST,RPL-Px_5SGC1,ADL_N_REV0,ADL-N_REV1,ADL_SBGA_5GC,ADL_SBGA_3DC1,ADL_SBGA_3DC2,ADL_SBGA_3DC3,ADL_SBGA_3DC4,RPL-P_5SGC1,RPL-P_4SDC1,RPL-P_3SDC2,RPL-SBGA_5SC,RPL-S_3SDC2
,MTL-M_5SGC1,MTL-M_4SDC1,MTL-M_4SDC2,MTL-M_3SDC3,MTL-M_2SDC4,MTL-M_2SDC5,MTL-M_2SDC6,ADL-S_Post-Si_In_Production,MTL-M/P_Pre-Si_In_Production,MTL-P_5SGC1,MTL-P_4SDC1,MTL-P_4SDC2,MTL-P_3SDC3,MTL-P_3SDC4,MTL-P_2SDC5,MTL-P_2SDC6,ADL-N_Post-Si_In_Production,RPL-S_Post-Si_In_Production</t>
  </si>
  <si>
    <t>Verify Aggressive LPM Support bios options</t>
  </si>
  <si>
    <t>CSS-IVE-62147</t>
  </si>
  <si>
    <t>CFL-PRDtoTC-Mapping,CFL_Automation_Production,InProdATMS1.0_03March2018,PSE 1.0,RKL_PSS0.5,ICL_ATMS1.0_Automation,GLK_ATMS1.0_Automated_TCs,KBLR_ATMS1.0_Automated_TCs,CML_DG1,TGL_PSS_IN_PRODUCTION,ADL_S_Dryrun_Done,TGL_H_Delta,RKL-S X2_(CML-S+CMP-H)_S102,RKL-S X2_(CML-S+CMP-H)_S62,UTR_SYNC,OBC-CNL-PCH-AHCI-IO-storage_SATA_ALPM,RPL_S_MASTER,RPL_S_BackwardComp,ADL-S_ 5SGC_1DPC,ADL-S_4SDC1,MTL_TRY_RUN,TGL_H_MASTER,RPL-S_ 5SGC1,RPL-S_4SDC1,RPL-S_4SDC2,RPL-S_2SDC1,RPL-S_2SDC2,RPL-S_2SDC3MTL_TRP_2,MTL_PSS_0.8,LNL_M_PSS0.8_NEW,LNL_M_PSS0.8,ADL-P_5SGC1,ADL-P_5SGC2,ADL-M_5SGC1,MTL_SIMICS_IN_EXECUTION_TEST,RPL-Px_5SGC1,ADL_SBGA_5GC,ADL_SBGA_3DC1,ADL_SBGA_3DC2,ADL_SBGA_3DC3,ADL_SBGA_3DC4,RPL-P_5SGC1,RPL-P_4SDC1,RPL-P_3SDC2,RPL-SBGA_5SC,RPL-S_3SDC1,MTL-M_5SGC1,MTL-M_4SDC1,MTL-M_4SDC2,MTL-M_3SDC3,MTL-M_2SDC4,MTL-M_2SDC5,MTL-M_2SDC6,LNL_M_PSS0.8,ADL-S_Post-Si_In_Production,MTL-M/P_Pre-Si_In_Production,MTL-P_5SGC1,MTL-P_4SDC1,MTL-P_4SDC2,MTL-P_3SDC3,MTL-P_3SDC4,MTL-P_2SDC5,MTL-P_2SDC6,RPL-S_Post-Si_In_Production</t>
  </si>
  <si>
    <t>Verify Wake up from S4 on xHCI via keyboard</t>
  </si>
  <si>
    <t>power_management.power_mgmt_cntrl</t>
  </si>
  <si>
    <t>CSS-IVE-62158</t>
  </si>
  <si>
    <t>UDL2.0_ATMS2.0,CML_DG1,RKL-S X2_(CML-S+CMP-H)_S102,RKL-S X2_(CML-S+CMP-H)_S62,MTL_PSS_1.1,LNL_M_PSS1.1,UTR_SYNC,RPL_S_MASTER,RPL_S_BackwardComp,RPL_S_MASTER,RPL_S_BackwardComp,ADL-S_ 5SGC_1DPC,ADL-S_4SDC1,RPL-S_ 5SGC1,RPL-S_4SDC1,RPL-S_4SDC2,RPL-S_2SDC1,RPL-S_2SDC2,RPL-S_2SDC3,ADL-P_5SGC1,ADL-P_5SGC2,ADL-M_5SGC1,RPL-Px_5SGC1,,ADL_SBGA_5GC,ADL_SBGA_3DC1,ADL_SBGA_3DC2,ADL_SBGA_3DC3,ADL_SBGA_3DC4,RPL-P_5SGC1,,RPL-P_4SDC1,RPL-P_3SDC2,RPL-SBGA_5SC,RPL-SBGA_3SC1,RPL-S_3SDC1,MTL-M_5SGC1,MTL-M_4SDC1,MTL-M_4SDC2,MTL-M_3SDC3,MTL-M_2SDC4,MTL-M_2SDC5,MTL-M_2SDC6,MTL-P_5SGC1,MTL-P_4SDC1,MTL-P_4SDC2,MTL-P_3SDC3,MTL-P_3SDC4,MTL-P_2SDC5,MTL-P_2SDC6</t>
  </si>
  <si>
    <t>verify CLKREQ to Root Port Mapping</t>
  </si>
  <si>
    <t>io_pcie</t>
  </si>
  <si>
    <t>CSS-IVE-62163</t>
  </si>
  <si>
    <t>CNL_Automation_Production,InProdATMS1.0_03March2018,PSE 1.0,CML_Delta_From_WHL,KBLR_ATMS1.0_Automated_TCs,CML_DG1,TGL_H_Delta,ADL-S_Delta1,ADL-S_Delta2,RKL-S X2_(CML-S+CMP-H)_S102,RKL-S X2_(CML-S+CMP-H)_S62,UTR_SYNC,RPL_S_MASTER,RPL_S_BackwardComp,ADL-S_ 5SGC_1DPC,ADL-S_4SDC1,ADL_N_MASTER,MTL_S_MASTER,MTL_P_MASTER,ADL_N_REV0,ADL_N_5SGC1,ADL_N_4SDC1,ADL_N_3SDC1,ADL_N_2SDC1,ADL_N_2SDC2,ADL_N_2SDC3,MTL_PSS_0.8,LNL_M_PSS0.8,TGL_H_MASTER,RPL-S_ 5SGC1,RPL-S_4SDC1,RPL-S_4SDC2,RPL-S_2SDC1,RPL-S_2SDC2,MTL_PSS_0.8,LNL_M_PSS0.8_NEW,LNL_M_PSS0.8,ADL-P_5SGC1,ADL-P_5SGC2,ADL-M_5SGC1,MTL_IO_NEW_FEATURE_TEST,RPL-Px_5SGC1,,ADL-N_REV1,ADL_SBGA_5GC,ADL_SBGA_3DC1,ADL_SBGA_3DC2,ADL_SBGA_3DC3,ADL_SBGA_3DC4,RPL-P_5SGC1,RPL-P_4SDC1,RPL-P_3SDC2,RPL-SBGA_5SC,RPL-SBGA_3SC1,RPL-S_3SDC1,MTL_M_P_PV_POR
,MTL-M_5SGC1,MTL-M_4SDC1,MTL-M_4SDC2,MTL-M_3SDC3,MTL-M_2SDC4,MTL-M_2SDC5,MTL-M_2SDC6,ADL-S_Post-Si_In_Production,MTL-P_5SGC1,MTL-P_4SDC1,MTL-P_4SDC2,MTL-P_3SDC3,MTL-P_3SDC4,MTL-P_2SDC5,MTL-P_2SDC6</t>
  </si>
  <si>
    <t>Verify  HDA\iDisplay link frequency set  after S3/S4</t>
  </si>
  <si>
    <t>CSS-IVE-64369</t>
  </si>
  <si>
    <t>CFL-PRDtoTC-Mapping,UDL2.0_ATMS2.0,TGL_VP_NA,OBC-CFL-PTF-AVS-HDA-linkfrequency,OBC-CNL-PTF-AVS-HDA-linkfrequency,OBC-ICL-PTF-AVS-Audio-linkfrequency,OBC-TGL-PTF-AVS-Audio-linkfrequency,OBC-LKF-PTF-AVS-HDA-linkfrequency,MTL_PSS_1.0,RKL-S X2_(CML-S+CMP-H)_S102,RKL-S X2_(CML-S+CMP-H)_S62,ADL-M_21H2,UTR_SYNC,MTL_M_MASTER,MTL_P_MASTER,MTL_N_MASTER,MTL_S_MASTER,MTL_HFPGA_Audio,RPL_S_MASTER,RPL_P_MASTER,RPL_S_BackwardComp,ADL-S_4SDC2,ADL_N_MASTER,ADL_N_5SGC1,ADL_N_3SDC1,ADL_N_2SDC,ADL_N_2SDC2,ADL_N_2SDC3,ADL-N_DT_Regulatory,ADL-N_Mobile_Regulatory,TGL_H_MASTER,RPL-S_ 5SGC1,RPL-S_4SDC1,RPL-S_2SDC1,RPL-S_2SDC2,RPL-S_2SDC3,ADL-P_5SGC2,MTL_SIMICS_IN_EXECUTION_TEST,RPL-Px_5SGC1,ADL_N_REV0,ADL-N_REV1,ADL_SBGA_5GC,ADL_SBGA_3DC1,ADL_SBGA_3DC2,ADL_SBGA_3DC4,RPL-SBGA_5SC,RPL-SBGA_3SC1,ADL-M_5SGC1,ADL-M_3SDC2,ADL-M_2SDC1,RPL-P_5SGC1,RPL-P_PNP_GC,RPL-S_2SDC7,NA_4_FHF,MTL_M_P_PV_POR,MTL-M_5SGC1,MTL-M_3SDC3,LNL_M_PSS0.5,MTL-P_5SGC1,MTL-P_4SDC1,MTL-P_4SDC2,MTL-P_3SDC3,MTL-P_3SDC4,MTL-P_2SDC5,MTL-P_2SDC6,LNL_M_PSS1.0,RPL-Px_2SDC1</t>
  </si>
  <si>
    <t>Verify USB Type-C device is reported as an ACPI device under OS Device Manager</t>
  </si>
  <si>
    <t>CSS-IVE-64383</t>
  </si>
  <si>
    <t>KBL_NON_ULT,TAG-APL-ARCH-TO-PROD-WW21.2,APL_EC_NA,CFL-PRDtoTC-Mapping,UDL2.0_ATMS2.0,LKF_PO_Phase2,TGL_ERB_PO,ADL-M_21H2,UTR_SYNC,MTL_P_MASTER,RPL_P_MASTER,MTL_M_MASTER,ADL_N_MASTER,ADL_N_5SGC1,ADL_N_4SDC1,ADL_N_3SDC1,ADL_N_2SDC1,ADL_N_2SDC2,ADL_N_2SDC3,MTL_VS_0.8,TGL_H_MASTER,MTL_VS_0.8_TEST_SUITE_Additional,MTL_P_VS_0.8,MTL_M_VS_0.8,ADL-P_5SGC1,ADL-P_5SGC2,ADL-M_5SGC1,ADL-M_2SDC2,ADL-M_3SDC1,ADL-M_3SDC2,ADL-M_2SDC1,RPL-Px_5SGC1,RPL-Px_3SDC1,TGL_H_NA_GC,RPL-P_5SGC1,RPL-P_5SGC2,RPL-P_4SDC1,RPL-P_3SDC2,RPL-P_2SDC3,RPL-S_ 5SGC1,RPL-S_4SDC1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</si>
  <si>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Verify data transfer functionality over Type C port after Cold Boot , S3, S4, S5 Cycles</t>
  </si>
  <si>
    <t>CSS-IVE-64384</t>
  </si>
  <si>
    <t>KBL_NON_ULT,EC-FV,EC-TYPEC,EC-SX,ICL-ArchReview-PostSi,InProdATMS1.0_03March2018,LKF_PO_Phase3,LKF_PO_New_P3,PSE 1.0,EC-PD-NA,OBC-CNL-PCH-XDCI-USBC-USB2_Storage,OBC-ICL-CPU-iTCSS-TCSS-USB2_Storage,OBC-TGL-CPU-iTCSS-TCSS-USB2_Storage,OBC-LKF-CPU-TCSS-USBC-USB2_Storage,OBC-CFL-PCH-XDCI-USBC-USB2_Storage,TGL_BIOS_PO_P3,LKF_B0_Power_ON,MTL_PSS_1.1,ADL-M_21H2,UTR_SYNC,RPL_S_BackwardComp,MTL_S_MASTER,RPL_S_MASTER,ADL-S_ 5SGC_1DPC,ADL_N_MASTER,ADL_N_5SGC1,ADL_N_4SDC1,ADL_N_3SDC1,ADL_N_2SDC1,ADL_N_2SDC3,TGL_H_MASTER,RPL-S_ 5SGC1,RPL-S_4SDC1,RPL-S_2SDC2,ADL-P_5SGC1,ADL-P_5SGC2,MTL_P_MASTER,MTL_N_MASTER,RPL-Px_3SDC1,RPL-P_5SGC1,RPL-P_5SGC2,RPL-P_4SDC1,RPL-P_3SDC2,RPL-P_2SDC3,RPL-S_4SDC2,RPL-S_4SDC2,RPL-S_2SDC1,RPL-S_2SDC2,RPL-S_2SDC3,ADL_N_REV0,ADL-N_REV1,ADL_SBGA_5GC,RPL-SBGA_5SC,ADL-M_5SGC1,ADL-M_2SDC2,ADL-M_3SDC1,ADL-M_2SDC1,ADL-M_3SDC2,ADL_P_M_Common_List1,ADL-S_Post-Si_In_Production,MTL-M_5SGC1,MTL-M_4SDC1,MTL-M_4SDC2,MTL-M_3SDC3,MTL-M_2SDC4,MTL-M_2SDC5,MTL-M_2SDC6,MTL-P_5SGC1,MTL-P_4SDC1,MTL-P_4SDC2,MTL-P_3SDC3,MTL-P_3SDC4,MTL-P_2SDC5,MTL-P_2SDC6,RPL-SBGA_4SC,RPL-Px_4SP2</t>
  </si>
  <si>
    <t>Verify _PLD and _UPC capability for all USB ports</t>
  </si>
  <si>
    <t>CSS-IVE-64386</t>
  </si>
  <si>
    <t>KBL_NON_ULT,APL_EC_NA,CFL-PRDtoTC-Mapping,UDL2.0_ATMS2.0,CML_Delta_From_WHL,UTR_SYNC,MTL_P_MASTER,MTL_M_MASTER,MTL_S_MASTER,MTL_N_MASTER,RPL_S_MASTER,RPL_P_MASTER,RPL_S_BackwardComp,ADL-S_ 5SGC_1DPC,TGL_H_MASTER,RPL-S_2SDC3,ADL-S_ 5SGC1,ADL-S_ 5SGC2,ADL-S_4SDC1,ADL-S_4SDC2,ADL-S_4SDC3,ADL-P_5SGC1,ADL-P_5SGC2,ADL-M_5SGC1,ADL-M_2SDC2,ADL-M_3SDC1,ADL-M_3SDC2,ADL-M_2SDC1,RPL-Px_5SGC1,RPL-Px_3SDC1,RPL-P_5SGC1,RPL-P_5SGC2,RPL-P_4SDC1,RPL-P_3SDC2,RPL-P_2SDC3,RPL-S_ 5SGC1,RPL-S_4SDC1,RPL-S_3SDC1,RPL-S_4SDC2,RPL-S_2SDC1,RPL-S_2SDC2,RPL-S_2SDC3,ADL_SBGA_5GC,ADL-S_ 5SGC_1DPC,RPL-SBGA_5SC,ADL_P_M_Common_List2,MTL-M_5SGC1,MTL-M_4SDC1,MTL-M_4SDC2,MTL-M_3SDC3,MTL-M_2SDC4,MTL-M_2SDC5,MTL-M_2SDC6,MTL-P_5SGC1,MTL-P_4SDC1,MTL-P_4SDC2,MTL-P_3SDC3,MTL-P_3SDC4,MTL-P_2SDC5,MTL-P_2SDC6,RPL-SBGA_4SC,RPL-Px_4SP2</t>
  </si>
  <si>
    <t>Verify Blu-Ray 2.2 playback support using HDMI 2.2</t>
  </si>
  <si>
    <t>CSS-IVE-79886</t>
  </si>
  <si>
    <t>UDL2.0_ATMS2.0,OBC-ICL-GPU-PAVP-Graphics-HDMI,OBC-TGL-GPU-PAVP-Graphics-HDMI,ADL-S_Delta2,MTL_PSS_1.0,ADL-S_Delta3,UTR_SYNC,RPL_S_MASTER,RPL_S_BackwardComp,ADL-P_SODIMM_DDR5_NA,ADL-S_4SDC2,ADL_N_MASTER,ADL_N_5SGC1,ADL_N_4SDC1,ADL_N_3SDC1,ADL_N_2SDC1,ADL_N_2SDC3,TGL_H_MASTER,RPL-S_ 5SGC1,RPL-S_4SDC1,RPL-S_3SDC1,RPL-S_4SDC2,RPL-S_2SDC1,RPL-S_2SDC2,RPL-S_2SDC3,ADL-M_5SGC1,ADL-M_3SDC1,RPL_Steps_Tag_NA,MTL_Steps_Tag_NA,RPL-Px_5SGC1,RPL-Px_4SDC1,ADL_N_REV0,ADL-N_REV1,ADL_SBGA_5GC,ADL_SBGA_3DC1,ADL_SBGA_3DC2,ADL_SBGA_3DC3,ADL_SBGA_3DC4,RPL-SBGA_5SC,RPL-SBGA_3SC1,ADL-M_5SGC1,ADL-M_3SDC1,ADL-M_3SDC2,ADL-M_2SDC1,ADL-M_2SDC2,RPL-P_5SGC1,RPL-P_4SDC1,RPL-P_3SDC2,RPL-P_2SDC4,RPL-P_3SDC3,RPL-P_PNP_GC,RPL-S_2SDC7,MTL-P_5SGC1,MTL-P_4SDC2,MTL-P_3SDC3,MTL-P_3SDC4,LNL_M_PSS1.0</t>
  </si>
  <si>
    <t>Verify USB3.0 Hub detection &amp; functionality in OS, EFI, BIOS over USB Type-A and Type-C port</t>
  </si>
  <si>
    <t>CSS-IVE-67806</t>
  </si>
  <si>
    <t>GLK-FW-PO,ICL-ArchReview-PostSi,UDL2.0_ATMS2.0,OBC-CNL-PCH-PXHCI-USB-USB3_Storage,OBC-CFL-PCH-PXHCI-USB-USB3_Storage,OBC-ICL-PCH-XHCI-USB-USB3_Storage,OBC-TGL-PCH-XHCI-USB-USB3_Storage,ADL-S_TGP-H_PO_Phase2,UTR_SYNC,MTL_P_MASTER,MTL_M_MASTER,MTL_N_MASTER,MTL_S_MASTER,RPL_S_MASTER,RPL_P_MASTER,RPL_S_BackwardComp,ADL-S_ 5SGC_1DPC,ADL_N_MASTER,ADL_N_5SGC1,ADL_N_4SDC1,ADL_N_3SDC1,ADL_N_2SDC1,ADL_N_2SDC2,ADL_N_2SDC3,TGL_H_MASTER,RPL-S_2SDC3,ADL-P_5SGC1,ADL-P_5SGC2,ADL-M_5SGC1,ADL-M_2SDC2,ADL-M_3SDC1,ADL-M_3SDC2,ADL-M_2SDC1,RPL-Px_5SGC1,RPL-Px_3SDC1,RPL-P_5SGC1,RPL-P_5SGC2,RPL-P_4SDC1,RPL-P_3SDC2,RPL-P_2SDC3,RPL-S_ 5SGC1,RPL-S_4SDC1,RPL-S_3SDC1,RPL-S_4SDC2,RPL-S_2SDC1,RPL-S_2SDC2,RPL-S_2SDC3,RPL_S_PO_P3,ADL_N_REV0,ADL-N_REV1,ADL_SBGA_5GC,RPL-SBGA_5SC,ADL_P_M_Common_List2,RPL_Px_PO_P3,ADL-S_Post-Si_In_Production,MTL-M_5SGC1,MTL-M_4SDC1,MTL-M_4SDC2,MTL-M_3SDC3,MTL-M_2SDC4,MTL-M_2SDC5,MTL-M_2SDC6,RPL_SBGA_PO_P3,MTL-P_5SGC1,MTL-P_4SDC1,MTL-P_4SDC2,MTL-P_3SDC3,MTL-P_3SDC4,MTL-P_2SDC5,MTL-P_2SDC6,RPL-SBGA_4SC,RPL-Px_4SP2</t>
  </si>
  <si>
    <t>Verify USB ports &amp; USB hub are working properly in OS and EFI with USB 2.0 ,USB 3.0 bootable and non-bootable devices</t>
  </si>
  <si>
    <t>CSS-IVE-67819</t>
  </si>
  <si>
    <t>BIOS_Optimization,MTL_PSS_1.0,ADL-S_ADP-S_DDR4_2DPC_PO_Phase2,ADL-P_ADP-LP_DDR4_PO Suite_Phase2,PO_Phase_2,ADL-P_ADP-LP_LP5_PO Suite_Phase2,ADL-P_ADP-LP_DDR5_PO Suite_Phase2,ADL-P_ADP-LP_LP4x_PO Suite_Phase2,UTR_SYNC,RPL_S_MASTER,RPL_S_BackwardComp,ADL-S_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RPL-SBGA_2SC1,RPL-SBGA_2SC2,ERB,RPL-S_3SDC1,LNL_IO_GENERAL_DELTA_TC,RPL_Px_PO_P3,MTL-M_5SGC1,MTL-M_4SDC1,MTL-M_4SDC2,MTL-M_3SDC3,MTL-M_2SDC4,MTL-M_2SDC5,MTL-M_2SDC6,LNL_M_PSS1.0,RPL_SBGA_PO_P3,RPL_SBGA_IFWI_PO_Phase3,,RPL-P_2SDC3,RPL-P_2SDC4
MTL IFWI_Payload_Platform-Val,MTL-P_5SGC1, MTL-P_4SDC1 ,MTL-P_4SDC2 ,MTL-P_3SDC3 ,MTL-P_3SDC4 ,MTL-P_2SDC5 ,MTL-P_2SDC6,RPL_P_PO_P3,RPL-Px_4SP2, RPL-Px_2SDC1</t>
  </si>
  <si>
    <t>Verifying Driver Enable/ Disable from OS device manager for I2C/UART/SPI</t>
  </si>
  <si>
    <t>CSS-IVE-69877</t>
  </si>
  <si>
    <t>UDL2.0_ATMS2.0,OBC-CNL-PCH-LPSS-Internalbus-biossettings,OBC-CFL-PCH-LPSS-Internalbus-biossettings,OBC-ICL-PCH-LPSS-Internalbus-biossettings,TGL_BIOS_PO_P3,CML_DG1,RKL-S X2_(CML-S+CMP-H)_S102,RKL-S X2_(CML-S+CMP-H)_S62,UTR_SYNC,RPL_S_MASTER,RPL_S_BackwardComp,MTL_S_MASTER,MTL_P_MASTER,ADL-S_ 5SGC_1DPC,ADL-S_4SDC2,ADL_N_MASTER,ADL_N_5SGC1,ADL_N_4SDC1,ADL_N_3SDC1,ADL_N_2SDC1,ADL_N_2SDC3,TGL_H_MASTER,RPL-S_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</si>
  <si>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Verify that the I2C0 Device Touch Pad enumerating properly or not.</t>
  </si>
  <si>
    <t>CSS-IVE-70831</t>
  </si>
  <si>
    <t>UDL2.0_ATMS2.0,RKL-S X2_(CML-S+CMP-H)_S102,RKL-S X2_(CML-S+CMP-H)_S62,UTR_SYNC,MTL_P_MASTER,MTL_M_MASTER,ADL_P_MASTER,ADL-M_5SGC1,RPL-P_5SGC1,ADL_SBGA_5GC,RPL-SBGA_5SC,ADL-M_5SGC1</t>
  </si>
  <si>
    <t>Verify bios options and check for BIOS set retain after CMOS battery clear in the USB configuration page</t>
  </si>
  <si>
    <t>CSS-IVE-70858</t>
  </si>
  <si>
    <t>CFL-PRDtoTC-Mapping,ICL-ArchReview-PostSi,UDL2.0_ATMS2.0,OBC-CNL-PCH-timer-RTC,OBC-CFL-PCH-timer-RTC,OBC-ICL-PTF-RTC-InternalBus-FlexIO_BIOSSettings,OBC-TGL-PTF-RTC-InternalBus-FlexIO_BIOSSettings,ADL-S_Delta1,UTR_SYNC,RPL_S_MASTER,RPL_S_BackwardComp,ADL-S_ 5SGC_1DPC,ADL-S_4SDC1,TGL_H_MASTER,RPL-S_ 5SGC1,RPL-S_4SDC1,RPL-S_4SDC2,RPL-S_2SDC1,RPL-S_2SDC2,RPL-S_2SDC3,ADL-P_5SGC2,ADL-M_5SGC1,RPL-Px_5SGC1,,ADL_SBGA_5GC,ADL_SBGA_3DC1,ADL_SBGA_3DC2,ADL_SBGA_3DC3,ADL_SBGA_3DC4,RPL-P_5SGC1,RPL-P_4SDC1,RPL-P_3SDC2,RPL-SBGA_5SC,RPL-SBGA_3SC1,RPL-S_3SDC1
,MTL-M_5SGC1,MTL-M_4SDC1,MTL-M_4SDC2,MTL-M_3SDC3,MTL-M_2SDC4,MTL-M_2SDC5,MTL-M_2SDC6,MTL-P_5SGC1,MTL-P_4SDC1,MTL-P_4SDC2,MTL-P_3SDC3,MTL-P_3SDC4,MTL-P_2SDC5,MTL-P_2SDC6</t>
  </si>
  <si>
    <t>Verify Intel Smart Sound Technology &amp; DMIC Hardware ID in OS after multiple S3 &amp; S4 cycles</t>
  </si>
  <si>
    <t>bios.pch,fw.ifwi.bios,fw.ifwi.pmc</t>
  </si>
  <si>
    <t>CSS-IVE-70895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</si>
  <si>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4SDC1,ADL_N_3SDC1,ADL_N_2SDC1,ADL_N_2SDC2,ADL_N_2SDC3,TGL_H_MASTER,RPL-S_ 5SGC1,RPL-S_4SDC1,RPL-S_2SDC1,RPL-S_2SDC2,RPL-S_2SDC3,ADL-P_5SGC2,ADL-M_5SGC1,ADL-M_2SDC1,RPL-Px_5SGC1,RPL-Px_4SDC1,ADL-N_REV1,ADL_SBGA_5GC,ADL_SBGA_3DC1,ADL_SBGA_3DC2,ADL_SBGA_3DC3,ADL_SBGA_3DC4,RPL-SBGA_5SC,RPL-SBGA_3SC1,ADL-P_4SDC1,ADL-P_3SDC1,ADL-P_3SDC2,ADL-P_2SDC1,ADL-P_2SDC2,ADL-P_2SDC3,ADL-P_2SDC5,ADL-P_3SDC_5SUT,ADL-M_3SDC1,ADL-M_3SDC2,ADL-M_2SDC2,NA_4_FHF,RPL-P_5SGC1,RPL-P_4SDC1,RPL-P_3SDC2,RPL-P_2SDC4,RPL-P_3SDC3,RPL-P_PNP_GC,RPL-S_2SDC7,LNL_M_PSS1.0,MTL-P_5SGC1,MTL-P_4SDC1,MTL-P_4SDC2,MTL-P_3SDC3,MTL-P_3SDC4,MTL-P_2SDC5,MTL-P_2SDC6,RPL-P_5SGC1,RPL-P_4SDC1,RPL-P_3SDC2,RPL-P_2SDC3,RPL-Px_4SP2,RPL-Px_2SDC1</t>
  </si>
  <si>
    <t>Verify HDA PCI offset 0Ah [7:0] is set to 1 if DSP/Smart Sound Technology is enabled in BIOS</t>
  </si>
  <si>
    <t>CSS-IVE-70896</t>
  </si>
  <si>
    <t>CFL-PRDtoTC-Mapping,ICL_PSS_BAT_NEW,CNL_Automation_Production,CFL_Automation_Production,InProdATMS1.0_03March2018,PSE 1.0,OBC-CNL-PCH-AVS-Audio-ISST,OBC-CFL-PCH-AVS-Audio-ISST,OBC-LKF-PCH-AVS-Audio-ISST,OBC-ICL-PCH-AVS-Audio-ISST,OBC-TGL-PCH-AVS-Audio-ISST,RKL_PSS0.5,ICL_ATMS1.0_Automation,KBLR_ATMS1.0_Automated_TCs,ADL_S_Dryrun_Done,MTL_PSS_1.0,ADL-S_Delta3,RKL-S X2_(CML-S+CMP-H)_S62,ADL-M_21H2,UTR_SYNC,MTL_M_MASTER,MTL_P_MASTER,MTL_N_MASTER,MTL_S_MASTER,MTL_HFPGA_Audio,RPL_S_MASTER,RPL_P_MASTER,RPL_S_BackwardComp,ADL-S_4SDC2,ADL_N_MASTER,ADL_N_REV0,ADL_N_5SGC1,ADL_N_3SDC1,ADL_N_2SDC,ADL_N_2SDC2,ADL_N_2SDC3,ADL-N_DT_Regulatory,ADL-N_Mobile_Regulatory,TGL_H_MASTER,RPL-S_ 5SGC1,RPL-S_4SDC1,RPL-S_2SDC1,RPL-S_2SDC2,RPL-S_2SDC3,ADL-P_5SGC2,ADL-M_5SGC1,ADL-M_2SDC1,RPL-Px_5SGC1,ADL-N_REV1,ADL_SBGA_5GC,ADL_SBGA_3DC1,ADL_SBGA_3DC2,ADL_SBGA_3DC4,RPL-SBGA_5SC,RPL-SBGA_3SC1,ADL-P_4SDC1,ADL-P_3SDC1,ADL-P_3SDC2,ADL-P_2SDC1,ADL-P_2SDC2,ADL-P_2SDC3,ADL-P_2SDC5,ADL-P_3SDC_5SUT,ADL-M_5SGC1,ADL-M_3SDC2,ADL-M_2SDC1,RPL-P_5SGC1,RPL-P_PNP_GC,RPL-S_2SDC7,ADL-S_Post-Si_In_Production,MTL-M_5SGC1,MTL-M_3SDC3,MTL-P_5SGC1,MTL-P_3SDC4,LNL_M_PSS1.0,ADL-N_Post-Si_In_Production,RPL-S_Post-Si_In_Production</t>
  </si>
  <si>
    <t>Verify "PCIe Speed" options for PCI Express Root Port</t>
  </si>
  <si>
    <t>CSS-IVE-71063</t>
  </si>
  <si>
    <t>GraCom,CFL-PRDtoTC-Mapping,ICL-ArchReview-PostSi,UDL2.0_ATMS2.0,CML_DG1,ADL-S_Delta1,RKL-S X2_(CML-S+CMP-H)_S102,RKL-S X2_(CML-S+CMP-H)_S62,ADL-M_21H2,UTR_SYNC,RPL_S_MASTER,RPL_S_BackwardComp,MTL_S_MASTER,MTL_P_MASTER,ADL-S_ 5SGC_1DPC,ADL-S_4SDC1,ADL_N_MASTER,ADL_N_REV0,ADL_N_5SGC1,ADL_N_4SDC1,ADL_N_3SDC1,ADL_N_2SDC1,ADL_N_2SDC2,ADL_N_2SDC3,MTL_TRY_RUN,TGL_H_MASTER,MTL_M_MASTER,RPL-S_ 5SGC1,RPL-S_4SDC1,RPL-S_4SDC2,RPL-S_2SDC1,RPL-S_2SDC2,RPL-S_2SDC3MTL_TRP_2,MTL_PSS_0.8,LNL_M_PSS0.8_NEW,LNL_M_PSS0.8,ADL-P_5SGC1,ADL-P_5SGC2,ADL-M_5SGC1,RPL-Px_5SGC1,ADL-N_REV1,ADL_SBGA_5GC,ADL_SBGA_3DC1,ADL_SBGA_3DC2,ADL_SBGA_3DC3,ADL_SBGA_3DC4,RPL-P_5SGC1,RPL-P_4SDC1,RPL-P_3SDC2,RPL-SBGA_5SC,RPL-SBGA_3SC1,RPL-S_3SDC1,RPL_Negative_Coverage
,MTL-M_5SGC1,MTL-M_4SDC1,MTL-M_4SDC2,MTL-M_3SDC3,MTL-M_2SDC4,MTL-M_2SDC5,MTL-M_2SDC6,LNL_M_PSS0.8,MTL-P_5SGC1,MTL-P_4SDC1,MTL-P_4SDC2,MTL-P_3SDC3,MTL-P_3SDC4,MTL-P_2SDC5,MTL-P_2SDC6</t>
  </si>
  <si>
    <t>Verify POST Serial Debug Message support via PCH LPSS UART0 and UART2</t>
  </si>
  <si>
    <t>CSS-IVE-71066</t>
  </si>
  <si>
    <t>CFL-PRDtoTC-Mapping,UDL2.0_ATMS2.0,OBC-CFL-PCH-DFX-Debug-UART,OBC-CNL-PCH-DFX-Debug-UART,ADL-S_Delta2,MTL_PSS_1.0,LNL_M_PSS1.0,RKL-S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MTL_TEMP,ADL-P_5SGC1,ADL-P_5SGC2,ADL-M_5SGC1,ADL-M_3SDC2,ADL-M_2SDC1,ADL-M_2SDC2,ADL_SBGA_5GC,ADL_SBGA_3DC1,ADL_SBGA_3DC2,ADL_SBGA_3DC3,ADL_SBGA_3DC4,ADL_SBGA_3DC,QRC_BAT_Customized</t>
  </si>
  <si>
    <t>Verify status of USB type C device connected to USB hub /DP for single S3/S0iX and S4 cycle</t>
  </si>
  <si>
    <t>CSS-IVE-71073</t>
  </si>
  <si>
    <t>KBL_NON_ULT,EC-TYPEC,EC-SX,TCSS-TBT-P1,UDL2.0_ATMS2.0,LKF_PO_Phase3,LKF_PO_New_P3,EC-FV,EC-PD-NA,OBC-LKF-CPU-TCSS-USBC-USB2_Display_Storage_DP_HUB,OBC-ICL-CPU-iTCSS-TCSS-USB2_Display_Storage_DP_HUB,OBC-TGL-CPU-iTCSS-TCSS-USB2_Display_Storage_DP_HUB,ECLITE-FV,RKL_CMLS_CPU_TCS,UTR_SYNC,RPL_S_MASTER,RPL_S_BackwardComp,ADL-S_ 5SGC_1DPC,ADL_N_MASTER,ADL_N_5SGC1,ADL_N_4SDC1,ADL_N_3SDC1,ADL_N_2SDC1,ADL_N_2SDC3,TGL_H_MASTER,RPL-S_ 5SGC1,RPL-S_4SDC1,RPL-S_2SDC2,ADL-P_5SGC1,ADL-P_5SGC2,MTL_P_MASTER,MTL_N_MASTER,MTL_S_MASTER,RPL_P_MASTER,RPL-Px_3SDC1,RPL-P_5SGC1,RPL-P_5SGC2,RPL-P_4SDC1,RPL-P_3SDC2,RPL-P_2SDC3,ADL_N_REV0,ADL-N_REV1,ADL_SBGA_5GC,RPL-SBGA_5SC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</si>
  <si>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PDT Unlock Message - Enable/Disable option in Debug BIOS log</t>
  </si>
  <si>
    <t>CSS-IVE-71074</t>
  </si>
  <si>
    <t>CFL-PRDtoTC-Mapping,ICL-ArchReview-PostSi,EC-FV,UDL2.0_ATMS2.0,CML_DG1,RKL-S X2_(CML-S+CMP-H)_S102,RKL-S X2_(CML-S+CMP-H)_S62,UTR_SYNC,MTL_S_MASTER,TGL_H_MASTER,TGL_H_5SGC1,TGL_H_4SDC1,ADL-P_5SGC1,ADL-P_5SGC2,ADL-M_5SGC1,RPL-Px_5SGC1,ADL_SBGA_5GC,ADL_SBGA_3DC1,ADL_SBGA_3DC2,ADL_SBGA_3DC3,ADL_SBGA_3DC4,RPL-P_5SGC1,RPL-P_4SDC1,RPL-P_3SDC2,RPL-SBGA_5SC,RPL-SBGA_3SC1,ARL_PX_MASTER,ARL_S_MASTER,RPL_Negative_Coverage
,MTL-M_5SGC1,MTL-M_4SDC1,MTL-M_4SDC2,MTL-M_3SDC3,MTL-M_2SDC4,MTL-M_2SDC5,MTL-M_2SDC6,MTL-P_5SGC1,MTL-P_4SDC1,MTL-P_4SDC2,MTL-P_3SDC3,MTL-P_3SDC4,MTL-P_2SDC5,MTL-P_2SDC6</t>
  </si>
  <si>
    <t>Verify strap lanes 14-17 of SPTH are programmed to be DMI in the CommonLane section of ChipsetInit</t>
  </si>
  <si>
    <t>CSS-IVE-71377</t>
  </si>
  <si>
    <t>ICL-ArchReview-PostSi,UDL2.0_ATMS2.0,ICL_RVPC_NA,ADL-S_Delta1,MTL_NA,UTR_SYNC,RPL_S_MASTER,RPL_S_BackwardComp,ADL-S_ 5SGC_1DPC,MTL_S_MASTER,ADL-S_4SDC1,ADL_N_MASTER,ADL_N_REV0,ADL_N_5SGC1,ADL_N_4SDC1,ADL_N_3SDC1,ADL_N_2SDC1,ADL_N_2SDC2,ADL_N_2SDC3,TGL_H_MASTER,RPL-S_ 5SGC1,RPL-S_4SDC1,RPL-S_4SDC2,RPL-S_2SDC1,RPL-S_2SDC2,RPL-S_2SDC3,ADL-P_5SGC1,ADL-P_5SGC2,ADL-M_5SGC1,RPL-Px_5SGC1,,ADL-N_REV1,ADL_SBGA_5GC,ADL_SBGA_3DC1,ADL_SBGA_3DC2,ADL_SBGA_3DC3,ADL_SBGA_3DC4,RPL-P_5SGC1,RPL-P_4SDC1,RPL-P_3SDC2
,MTL-M_5SGC1,MTL-M_4SDC1,MTL-M_4SDC2,MTL-M_3SDC3,MTL-M_2SDC4,MTL-M_2SDC5,MTL-M_2SDC6,MTL-P_5SGC1,MTL-P_4SDC1,MTL-P_4SDC2,MTL-P_3SDC3,MTL-P_3SDC4,MTL-P_2SDC5,MTL-P_2SDC6</t>
  </si>
  <si>
    <t>Verify BIOS can set both the eSPI-MC s BME bits and the eSPI Slaves BME bits using the Tunneled Access to Slave Configuration mechanism.</t>
  </si>
  <si>
    <t>CSS-IVE-71378</t>
  </si>
  <si>
    <t>UDL2.0_ATMS2.0,OBC-CNL-PCH-espi-InternalBus,CML_DG1,ADL-S_Delta1,ADL-S_Delta2,RKL-S X2_(CML-S+CMP-H)_S102,RKL-S X2_(CML-S+CMP-H)_S62,ADL-M_21H2,UTR_SYNC,RPL_P_MASTER,RPL_S_MASTER,RPL_S_BackwardComp,MTL_M_MASTER,MTL_P_MASTER,ADL-S_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RPL-S_3SDC1,MTL-M_5SGC1,MTL-M_4SDC1,MTL-M_4SDC2,MTL-M_3SDC3,MTL-M_2SDC4,MTL-M_2SDC5,MTL-M_2SDC6,MTL-P_5SGC1,MTL-P_4SDC1,MTL-P_4SDC2,MTL-P_3SDC3,MTL-P_3SDC4,MTL-P_2SDC5,MTL-P_2SDC6</t>
  </si>
  <si>
    <t>Verifying Speaker/ Audio jack detection and audio switching from Inbuilt speakers to Headphones and vice versa</t>
  </si>
  <si>
    <t>bios.pch,fw.ifwi.bios</t>
  </si>
  <si>
    <t>CSS-IVE-72701</t>
  </si>
  <si>
    <t>GLK-FW-PO,ICL_PSS_BAT_NEW,UDL2.0_ATMS2.0,OBC-CNL-PCH-AVS-Audio-HDA_Speaker_Headphone,OBC-CFL-PCH-AVS-Audio-HDA_Speaker_Headphone,OBC-LKF-PCH-AVS-Audio-HDA_Speaker_Headphone,OBC-ICL-PCH-AVS-Audio-HDA_Speaker_Headphone,OBC-TGL-PCH-AVS-Audio-HDA_Speaker_Headphone,ADL-S_Delta3,MTL_PSS_1.0,UTR_SYNC,MTL_HFPGA_Audio,RPL_S_MASTER,RPL_S_BackwardComp,ADL-S_ 5SGC_1DPC,ADL-S_4SDC2,ADL_N_MASTER,ADL_N_5SGC1,ADL_N_4SDC1,ADL_N_3SDC1,ADL_N_2SDC1,ADL_N_2SDC2,ADL_N_2SDC3,TGL_H_MASTER,MTL_Test_Suite,MTL_PSS_0.8,IFWI_FOC_BAT,IFWI_TEST_SUITE,IFWI_COMMON_UNIFIED,RPL-S_4SDC2,MTL_TEMP,ADL-P_5SGC1,ADL-P_5SGC2,ADL-M_5SGC1,ADL_N_REV0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1.1,
MTL_IFWI_CBV_ACE FW,LNL_M_PSS0.8,LNL_M_PSS1.0</t>
  </si>
  <si>
    <t>Verify USB3 ports description in ACPI domain</t>
  </si>
  <si>
    <t>CSS-IVE-73615</t>
  </si>
  <si>
    <t>CNL_Automation_Production,InProdATMS1.0_03March2018,PSE 1.0,RKL_PSS0.5,TGL_PSS_IN_PRODUCTION,ICL_ATMS1.0_Automation,GLK_ATMS1.0_Automated_TCs,KBLR_ATMS1.0_Automated_TCs,LKF_B0_Power_ON,ADL-S_ADP-S_DDR4_2DPC_PO_Phase1,IFWI_Payload_ISH,IFWI_Payload_BIOS,MTL_ISH,MTL_PSS_0.5,MTL_PSS_0.8,ADL-P_ADP-LP_DDR4_PO Suite_Phase1,PO_Phase_1,ADL-P_ADP-LP_LP5_PO Suite_Phase1,ADL-P_ADP-LP_DDR5_PO Suite_Phase1,ADL-P_ADP-LP_LP4x_PO Suite_Phase1,ADL-P_QRC_BAT,UTR_SYNC,MTL_HFPGA_SANITY,MTL_HFPGA_ISH,ADL_P_Master,MTL_M_MASTER,MTL_S_MASTER,ADL-S_4SDC2,ADL-S_4SDC2,ADL_N_MASTER,ADL_N_PSS_0.5,ADL_N_5SGC1,ADL_N_4SDC1,ADL_N_3SDC1,ADL_N_2SDC1,ADL_N_2SDC2,ADL_N_2SDC3,TGL_H_MASTER,MTL_PSS_0.8_NEW,ADL_N_QRCBAT,ADL-P_5SGC1,ADL-P_5SGC2,ADL_M_QRC_BAT,ADL-M_5SGC1,MTL_SIMICS_IN_EXECUTION_TEST,ADL_N_REV0,ADL-N_QRC_BAT,RPL-Px_5SGC1, ,RPL-Px_4SDC1,RPL-P_5SGC1,RPL-P_4SDC1,RPL-P_3SDC2,ADL-N_REV1,RPL_S_BackwardComp,RPL-SBGA_5SC,RPL-SBGA_3SC,RPL-SBGA_4SC,RPL-SBGA_2SC1,RPL-SBGA_2SC2,RPL-S_3SDC1,LNL_M_PSS0.5,MTL-M_5SGC1,MTL-M_4SDC1,MTL-M_4SDC2,MTL-M_3SDC3,MTL-M_2SDC4,MTL-M_2SDC5,MTL-M_2SDC6,MTL-P_5SGC1, MTL-P_4SDC1 ,MTL-P_4SDC2 ,MTL-P_3SDC3 ,MTL-P_3SDC4 ,MTL-P_2SDC5 ,MTL-P_2SDC6,RPL-Px_4SP2, RPL-Px_2SDC1,RPL-P_2SDC3,RPL-P_2SDC4</t>
  </si>
  <si>
    <t>Verify BIOS display an option to enable or disable ASPM on Root port links</t>
  </si>
  <si>
    <t>CSS-IVE-80008</t>
  </si>
  <si>
    <t>CFL_Automation_Production,InProdATMS1.0_03March2018,PSE 1.0,RKL_PSS0.5,ICL_ATMS1.0_Automation,KBLR_ATMS1.0_Automated_TCs,CML_DG1,ADL_S_Dryrun_Done,WCOS_BIOS_EFI_ONLY_TCS,ADL-S_Delta1,ADL-S_Delta2,RKL-S X2_(CML-S+CMP-H)_S102,RKL-S X2_(CML-S+CMP-H)_S62,UTR_SYNC,ADL_N_MASTER,RPL_S_MASTER,RPL_S_BackwardComp,MTL_S_MASTER,MTL_M_MASTER,MTL_P_MASTER,ADL-S_ 5SGC_1DPC,ADL-S_4SDC1,ADL_N_PSS_0.8,ADL_N_5SGC1,ADL_N_4SDC1,ADL_N_3SDC1,ADL_N_2SDC1,ADL_N_2SDC2,ADL_N_2SDC3,MTL_TRY_RUN,TGL_H_MASTER,RPL-S_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ADL_N_REV0,RPL-Px_5SGC1,ADL-N_REV1,NA_4_FHF,ADL_SBGA_5GC,ADL_SBGA_3DC1,ADL_SBGA_3DC2,ADL_SBGA_3DC3,ADL_SBGA_3DC4,RPL-P_5SGC1,RPL-P_4SDC1,RPL-P_3SDC2,RPL-SBGA_5SC,RPL-SBGA_3SC1,RPL-S_3SDC1,MTL_M_P_PV_POR,LNL_M_PSS0.8,ADL-S_Post-Si_In_Production,MTL-M_5SGC1,MTL-M_4SDC1,MTL-M_4SDC2,MTL-M_3SDC3,MTL-M_2SDC4,MTL-M_2SDC5,MTL-M_2SDC6,MTL-M/P_Pre-Si_In_Production,MTL-P_5SGC1,MTL-P_4SDC1,MTL-P_4SDC2,MTL-P_3SDC3,MTL-P_3SDC4,MTL-P_2SDC5,MTL-P_2SDC6,ADL-N_Post-Si_In_Production,RPL-P_5SGC1,RPL-P_4SDC1,RPL-P_3SDC2,RPL-P_2SDC3,RPL-P_2SDC4,RPL-P_2SDC5,RPL-P_2SDC6</t>
  </si>
  <si>
    <t>Verify USB2 ports enabled by default in BIOS and its Functionality in EFI/Windows OS (Only for ULT/ULX)</t>
  </si>
  <si>
    <t>CSS-IVE-84957</t>
  </si>
  <si>
    <t>CFL-PRDtoTC-Mapping,InProdATMS1.0_03March2018,PSE 1.0,OBC-CNL-PCH-PXHCI-USB-USB2_Storage,OBC-ICL-PCH-XHCI-USB-USB2_Storage,OBC-TGL-PCH-XHCI-USB-USB2_Storage,OBC-CFL-PCH-PXHCI-USB-USB2_Storage,UTR_SYNC,ADL-P_5SGC1,ADL-P_5SGC2,ADL-M_5SGC1,ADL-M_2SDC2,MTL_M_MASTER,MTL_P_MASTER,RPL_P_MASTER,RPL-P_5SGC1,RPL-P_5SGC2,RPL-P_4SDC1,RPL-P_3SDC2,RPL-P_2SDC3,ADL_SBGA_5GC,ADL_P_M_Common_List1,ADL-S_Post-Si_In_Production,MTL-M_5SGC1,MTL-M_4SDC1,MTL-M_4SDC2,MTL-M_3SDC3,MTL-M_2SDC4,MTL-M_2SDC5,MTL-M_2SDC6,MTL-P_5SGC1,MTL-P_4SDC1,MTL-P_4SDC2,MTL-P_3SDC3,MTL-P_3SDC4,MTL-P_2SDC5,MTL-P_2SDC6</t>
  </si>
  <si>
    <t>Verify Audio Codec details are present in ACPI tables</t>
  </si>
  <si>
    <t>CSS-IVE-86413</t>
  </si>
  <si>
    <t>CFL_Automation_Production,InProdATMS1.0_03March2018,PSE 1.0,OBC-LKF-PCH-AVS-HDA,OBC-CFL-PCH-AVS-HDA,OBC-TGL-PCH-AVS-Audio-HDA,OBC-CNL-PCH-AVS-HDA,ICL_ATMS1.0_Automation,GLK_ATMS1.0_Automated_TCs,KBLR_ATMS1.0_Automated_TCs,MTL_PSS_1.0,UTR_SYNC,ADL_N_MASTER,ADL_N_5SGC1,ADL_N_4SDC1,ADL_N_3SDC1,ADL_N_2SDC1,ADL_N_2SDC2,ADL_N_2SDC3,TGL_H_MASTER,RPL-S_ 5SGC1,RPL-S_4SDC1,RPL-S_3SDC1,RPL-S_4SDC2,RPL-S_2SDC1,RPL-S_2SDC2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3,ADL_SBGA_3DC4,MTL-M_5SGC1,MTL-M_4SDC1,MTL-M_4SDC2,MTL-M_3SDC3,MTL-M_2SDC4,MTL-M_2SDC5,MTL-M_2SDC6,MTL-P_5SGC1,MTL-P_4SDC1,MTL-P_4SDC2,MTL-P_3SDC3,MTL-P_3SDC4,MTL-P_2SDC5,MTL-P_2SDC6,LNL_M_PSS1.0</t>
  </si>
  <si>
    <t>PCI Express Register Range Base Address (PCIEXBAR) should be initialized and enabled by System BIOS</t>
  </si>
  <si>
    <t>CSS-IVE-86471</t>
  </si>
  <si>
    <t>InProdATMS1.0_03March2018,PSE 1.0,OBC-CNL-PCH-PCIe-IO-Storage_NVME,OBC-CFL-PCH-PCIe-IO-Storage_NVME,OBC-ICL-PCH-PCIe-IO-Storage_NVME,OBC-TGL-PCH-PCIe-IO-Storage_NVME,GLK_ATMS1.0_Automated_TCs,CML_DG1,ADL-S_Delta1,ADL-S_Delta2,RKL-S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RPL-S_3SDC1,LNL_M_PSS0.8,ADL-S_Post-Si_In_Production,MTL-M_5SGC1,MTL-M_4SDC1,MTL-M_4SDC2,MTL-M_3SDC3,MTL-M_2SDC4,MTL-M_2SDC5,MTL-M_2SDC6,MTL-M/P_Pre-Si_In_Production,MTL-P_5SGC1,MTL-P_4SDC1,MTL-P_4SDC2,MTL-P_3SDC3,MTL-P_3SDC4,MTL-P_2SDC5,MTL-P_2SDC6,RPL-S_Post-Si_In_Production</t>
  </si>
  <si>
    <t>BIOS should configure necessary registry entries which are required for Audio Configuration</t>
  </si>
  <si>
    <t>CSS-IVE-86467</t>
  </si>
  <si>
    <t>TAG-APL-ARCH-TO-PROD-WW21.2,CFL_Automation_Production,InProdATMS1.0_03March2018,PSE 1.0,OBC-CNL-PCH-AVS-Audio-AudioCodec,OBC-CFL-PCH-AVS-Audio-AudioCodec,OBC-ICL-PCH-AVS-Audio-AudioCodec,OBC-TGL-PCH-AVS-Audio-AudioCodec,ICL_ATMS1.0_Automation,UTR_SYNC,RPL_S_MASTER,TGL_H_MASTER,RPL-S_ 5SGC1,RPL-S_4SDC1,RPL-S_3SDC1,RPL-S_4SDC2,RPL-S_2SDC1,RPL-S_2SDC2,RPL-S_2SDC3,ADL-P_5SGC1,ADL-P_5SGC2,ADL-M_5SG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</si>
  <si>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Verification of Audio PEP device ID after resuming from CMS</t>
  </si>
  <si>
    <t>CSS-IVE-78898</t>
  </si>
  <si>
    <t>UDL2.0_ATMS2.0,OBC-CNL-PCH-AVS-Audio-AudioCodec,OBC-CFL-PCH-AVS-Audio-AudioCodec,OBC-ICL-PCH-AVS-Audio-AudioCodec,OBC-TGL-PCH-AVS-Audio-AudioCodec,TGL_H_Delta,UTR_SYNC,RPL_S_MASTER,ADL_N_MASTER,ADL_N_5SGC1,ADL_N_4SDC1,ADL_N_3SDC1,ADL_N_2SDC1,ADL_N_2SDC2,TGL_H_MASTER,RPL-S_ 5SGC1,RPL-S_4SDC1,RPL-S_3SDC1,RPL-S_4SDC2,RPL-S_2SDC1,RPL-S_2SDC3,ADL-P_5SGC1,ADL-P_5SGC2,ADL-M_5SGC1,RPL-Px_5SGC1,RPL-Px_4SDC1,RPL-P_5SGC1,RPL-P_4SDC1,RPL-P_3SDC2,RPL-P_2SDC4,RPL_S_BackwardComp,ADL_N_REV0,ADL-N_REV1,ADL_SBGA_5GC,RPL-SBGA_5SC,RPL-SBGA_3SC1,ADL-M_5SGC1,ADL-M_3SDC1,ADL-M_3SDC2,ADL-M_2SDC1,ADL-M_2SDC2,RPL-P_3SDC3,RPL-P_PNP_GC,RPL-S_2SDC7,ADL_SBGA_3DC1,ADL_SBGA_3DC2,ADL_SBGA_3DC3,ADL_SBGA_3DC4,MTL-M_5SGC1,MTL-M_4SDC1,MTL-M_4SDC2,MTL-M_3SDC3,MTL-M_2SDC4,MTL-M_2SDC5,MTL-M_2SDC6,MTL-P_5SGC1,MTL-P_4SDC1,MTL-P_4SDC2,MTL-P_3SDC3,MTL-P_3SDC4,MTL-P_2SDC5,MTL-P_2SDC6</t>
  </si>
  <si>
    <t>Verify setup option for enabling/disabling reading of PCH temperature</t>
  </si>
  <si>
    <t>CSS-IVE-75404</t>
  </si>
  <si>
    <t>InProdATMS1.0_03March2018,PSE 1.0,KBLR_ATMS1.0_Automated_TCs,RKL_POE,CML-H_ADP-S_PO_Phase2,RKL_S_CMPH_POE,RKL_S_TGPH_POE,ADL_P_ERB_BIOS_PO,IFWI_Payload_BIOS,IFWI_Payload_PCHC,ADL-S_Delta1,RKL-S X2_(CML-S+CMP-H)_S62,RKL-S X2_(CML-S+CMP-H)_S102,UTR_SYNC,RPL_S_BackwardComp,RPL_S_MASTER,RPL-P_5SGC1,RPL-P_5SGC2,RPL-P_2SDC3,ADL-S_ 5SGC_1DPC,ADL-S_4SDC1,ADL-S_4SDC2,ADL-S_4SDC4,TGL_H_MASTER,MTL_TRY_RUN,RPL-S_4SDC1MTL_TRP_2,MTL_PSS_0.8,LNL_M_PSS0.8_NEW,LNL_M_PSS0.8,ADL-P_5SGC1,ADL-P_5SGC2,ADL-M_5SGC1,MTL_SIMICS_IN_EXECUTION_TEST,ADL_SBGA_5GC,ADL_SBGA_3DC1,ADL_SBGA_3DC2,ADL_SBGA_3DC3,ADL_SBGA_3DC4,RPL-SBGA_5SC,ADL_P_M_Common_List2,RPL-Px_5SGC1,MTL-M_5SGC1,MTL-M_4SDC1,MTL-M_4SDC2,MTL-M_3SDC3,MTL-M_2SDC4,MTL-M_2SDC5,MTL-M_2SDC6,ADL-S_Post-Si_In_Production,MTL-M/P_Pre-Si_In_Production,MTL-P_5SGC1,MTL-P_4SDC1,MTL-P_4SDC2,MTL-P_3SDC3,MTL-P_3SDC4,MTL-P_2SDC5,MTL-P_2SDC6</t>
  </si>
  <si>
    <t>Verify Bluetooth endpoint enable/disable switch options for HD Audio Configuration in BIOS setup</t>
  </si>
  <si>
    <t>CSS-IVE-75982</t>
  </si>
  <si>
    <t>CFL-PRDtoTC-Mapping,InProdATMS1.0_03March2018,PSE 1.0,OBC-CNL-PCH-AVS-HDA,OBC-CFL-PCH-AVS-HDA,OBC-LKF-PCH-AVS-HDA,OBC-ICL-PCH-AVS-Audio,OBC-TGL-PCH-AVS-Audio,KBLR_ATMS1.0_Automated_TCs,ADL-S_Delta3,RKL-S X2_(CML-S+CMP-H)_S102,RKL-S X2_(CML-S+CMP-H)_S62,UTR_SYNC,MTL_M_MASTER,MTL_P_MASTER,MTL_N_MASTER,MTL_S_MASTER,MTL_HFPGA_Audio,RPL_S_MASTER,RPL_P_MASTER,RPL_S_BackwardCompx,ADL-S_ 5SGC_1DPC,ADL-S_4SDC2,ADL_N_MASTER,ADL_N_5SGC1,ADL_N_4SDC1,ADL_N_3SDC1,ADL_N_2SDC1,ADL_N_2SDC2,ADL_N_2SDC3,TGL_H_MASTER,RPL-S_ 5SGC1,RPL-S_4SDC1,RPL-S_3SDC1,RPL-S_4SDC2,RPL-S_2SDC1,RPL-S_2SDC2,RPL-S_2SDC3MTL_TRP_2,ADL-P_5SGC1,ADL-P_5SGC2,ADL-M_5SGC1,RPL-Px_5SGC1,RPL-Px_4SDC1,RPL-P_5SGC1,RPL-P_4SDC1,RPL-P_3SDC2,RPL-P_2SDC4,ADL_N_REV0,ADL-N_REV1,ADL_SBGA_5GC,ADL_SBGA_3DC,RPL-SBGA_5SC,RPL-SBGA_3SC1,ADL-M_5SGC1,ADL-M_3SDC1,ADL-M_3SDC2,ADL-M_2SDC1,ADL-M_2SDC2,RPL-P_3SDC3,RPL-P_PNP_GC,RPL-S_2SDC7,ADL_SBGA_3DC3,ADL_SBGA_3DC4,MTL-P_5SGC1,MTL-P_3SDC4</t>
  </si>
  <si>
    <t>Verify SUT wake from S0i3 using PCIE LAN devices (WOL)</t>
  </si>
  <si>
    <t>CSS-IVE-76027</t>
  </si>
  <si>
    <t>CFL-PRDtoTC-Mapping,ICL-ArchReview-PostSi,UDL2.0_ATMS2.0,OBC-CNL-AIC-PCIE-Connectivity-LAN,OBC-CFL-AIC-PCIE-Connectivity-LAN,OBC-ICL-AIC-PCIE-Connectivity-LAN,OBC-TGL-AIC-PCIE-Connectivity-LAN,MTL_PSS_1.1,ADL-M_21H2,UTR_SYNC,MTL_M_MASTER,MTL_P_MASTER,RPL_S_MASTER,RPL_S_BackwardComp,ADL-S_ 5SGC_1DPC,ADL-S_4SDC1,ADL-S_4SDC2,ADL-S_4SDC4,ADL_N_MASTER,ADL_N_5SGC1,ADL_N_4SDC1,ADL_N_3SDC1,ADL_N_2SDC1,ADL_N_2SDC2,TGL_H_MASTER,TGL_H_5SGC1,TGL_H_4SDC1,TGL_H_4SDC2,TGL_H_4SDC3,RPL-S_ 5SGC1,RPL-S_4SDC2,RPL-S_2SDC1,RPL-S_2SDC2,RPL-S_2SDC3,RPL-S_4SDC1,,RPL-S_4SDC2,ADL-P_5SGC1,ADL-P_5SGC2,ADL-M_3SDC2,ADL-P_4SDC1,ADL-P_2SDC3,ADL-P_2SDC5,,ADL_N_REV0,ADL-N_REV1,ADL_SBGA_5GC,RPL-SBGA_5SC, RPL-SBGA_3SC1,RPL-Px_4SDC1,ADL-M_2SDC1,ADL-M_5SGC1,RPL-S_3SDC3, RPL-S_2SDC7, ADL_SBGA_3DC1, ADL_SBGA_3DC2, ADL_SBGA_3DC3, ADL_SBGA_3DC4, MTL-P_3SDC4, MTL-P_3SDC3,RPL-Px_2SDC1</t>
  </si>
  <si>
    <t>Verify that BIOS shall provide verb tables and program Onboard codecs as per spec</t>
  </si>
  <si>
    <t>CSS-IVE-77374</t>
  </si>
  <si>
    <t>CFL-PRDtoTC-Mapping,ICL-ArchReview-PostSi,ICL_RFR,UDL2.0_ATMS2.0,OBC-CNL-PCH-AVS-Audio-AudioCodec,OBC-CFL-PCH-AVS-Audio-AudioCodec,OBC-LKF-PCH-AVS-Audio-AudioCodec,OBC-ICL-PCH-AVS-Audio-AudioCodec,OBC-TGL-PCH-AVS-Audio-AudioCodec,PPMM_Pending_TGL_H,PPMM_Pending_ADL_S,PPMM_Pending_ADL_P,PPMM_Pending_RKL_C1,PPMM_Pending_RKL_C2,PPMM_Pending_RKL_Native,PPMM_Pending_JSLP,MTL_PSS_1.0,ADL-M_21H2,UTR_SYNC,MTL_M_MASTER,MTL_N_MASTER,MTL_S_MASTER,MTL_P_MASTER,MTL_HFPGA_Audio,RPL_S_MASTER,RPL_P_MASTER,RPL_S_BackwardComp,ADL-S_4SDC2,RPL-S_ 5SGC1,RPL-S_4SDC1,RPL-S_3SDC1,RPL-S_4SDC2,RPL-S_2SDC1,RPL-S_2SDC2,RPL-S_2SDC3,CQN_DASHBOARD,ADL-P_5SGC1,ADL-P_5SGC2,ADL-M_5SGC1,RPL-Px_5SGC1,RPL-Px_4SDC1,RPL-P_5SGC1,RPL-P_4SDC1,RPL-P_3SDC2,ADL_N_REV0,ADL-N_REV1,ADL_SBGA_5GC,ADL_SBGA_3DC1,ADL_SBGA_3DC2,ADL_SBGA_3DC3,ADL_SBGA_3DC4,RPL-SBGA_5SC,RPL-SBGA_3SC1,ADL-M_5SGC1,ADL-M_3SDC1,ADL-M_3SDC2,ADL-M_2SDC1,ADL-M_2SDC2,RPL-P_3SDC3,RPL-P_PNP_GC,RPL-S_2SDC7,MTL_M_P_PV_POR,MTL-P_5SGC1,MTL-P_4SDC1,MTL-P_4SDC2,MTL-P_3SDC3,MTL-P_3SDC4,MTL-P_2SDC5,MTL-P_2SDC6,LNL_M_PSS1.0,RPL-P_4SDC1,RPL-P_3SDC2</t>
  </si>
  <si>
    <t>Verify Enable/Disable ICC Watchdog Timer (WDT) option in BIOS</t>
  </si>
  <si>
    <t>CSS-IVE-78913</t>
  </si>
  <si>
    <t>CNL_Z0_InProd,ICL_PSS_BAT_NEW,CFL_Automation_Production,InProdATMS1.0_03March2018,PSE 1.0,OBC-CNL-PCH-PMC-PM,OBC-CFL-PCH-PMC-PM,OBC-TGL-PCH-PMC-PM,OBC-ICL-PCH-PMC-PM,KBLR_ATMS1.0_Automated_TCs,ADL_S_Dryrun_Done,RKL-S X2_(CML-S+CMP-H)_S102,RKL-S X2_(CML-S+CMP-H)_S62,ADL-M_21H2,UTR_SYNC,RPL-Px_4SP2,RPL-Px_2SDC1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MTL_M_MASTER,MTL_S_MASTER,MTL_P_MASTER,ADL-S_4SDC1,ADL-S_4SDC2,ADL-S_4SDC3,ADL-S_3SDC4,MTL_TRY_RUN,TGL_H_MASTERMTL_TRP_2,ADL-P_5SGC1,ADL-P_5SGC2,ADL-M_5SGC1,ADL-M_3SDC2,ADL-M_2SDC1,ADL-M_2SDC2,MTL_SIMICS_IN_EXECUTION_TEST,NA_4_FHF,ADL_SBGA_5GC,ADL_SBGA_3DC1,ADL_SBGA_3DC2,ADL_SBGA_3DC3,ADL_SBGA_3DC4,MTL-M/P_Pre-Si_In_Production</t>
  </si>
  <si>
    <t>Verify BIOS configures Power management events(PME) Support when PCIe bus is in non Native mode</t>
  </si>
  <si>
    <t>CSS-IVE-86775</t>
  </si>
  <si>
    <t>ICL-ArchReview-PostSi,InProdATMS1.0_03March2018,PSE 1.0,ICL_RVPC_NA,OBC-TGL-PCH-Gbe-Internalbus-LANPHY,OBC-ICL-PCH-Gbe-Internalbus-LANPHY,OBC-CFL-PCH-Gbe-Internalbus-LANPHY,OBC-CNL-PCH-Gbe-Internalbus-LANPHY,CML_DG1,IFWI_Payload_BIOS,IFWI_Payload_PMC,RKL-S X2_(CML-S+CMP-H)_S102,RKL-S X2_(CML-S+CMP-H)_S62,UTR_SYNC,RPL_S_MASTER,RPL_S_BackwardComp,ADL-S_ 5SGC_1DPC,ADL-S_4SDC1,TGL_H_MASTER,RPL-S_ 5SGC1,RPL-S_4SDC1,RPL-S_4SDC2,RPL-S_2SDC1,RPL-S_2SDC2,RPL-S_2SDC3,ADL-P_5SGC1,ADL-P_5SGC2,ADL-M_5SGC1,RPL-Px_5SGC1,ADL-N_REV1,ADL_SBGA_5GC,ADL_SBGA_3DC1,ADL_SBGA_3DC2,ADL_SBGA_3DC3,ADL_SBGA_3DC4,RPL-P_5SGC1,RPL-P_4SDC1,RPL-P_3SDC2,RPL-SBGA_5SC,ADL-S_Post-Si_In_Production, MTL-M_5SGC1,MTL-M_4SDC1,MTL-M_4SDC2,MTL-M_3SDC3,MTL-M_2SDC4,MTL-M_2SDC5,MTL-M_2SDC6,MTL-P_5SGC1,MTL-P_4SDC1,MTL-P_4SDC2,MTL-P_3SDC3,MTL-P_3SDC4,MTL-P_2SDC5,MTL-P_2SDC6</t>
  </si>
  <si>
    <t>Verify default Critical Trip point value in BIOS</t>
  </si>
  <si>
    <t>CSS-IVE-91089</t>
  </si>
  <si>
    <t>CNL_Z0_InProd,ICL-ArchReview-PostSi,CFL_Automation_Production,InProdATMS1.0_03March2018,PSE 1.0,OBC-CNL-PTF-PMC-PM-Thermal,OBC-ICL-PTF-PMC-TM-Thermal,OBC-LKF-PTF-PMC-PM-Thermal,OBC-CFL-PTF-PMC-PM-Thermal,ICL_ATMS1.0_Automation,KBLR_ATMS1.0_Automated_TCs,ADL-S_TGP-H_PO_Phase2,WCOS_BIOS_EFI_ONLY_TCS,ADL-S_Delta1,ADL-S_Delta2,RKL-S X2_(CML-S+CMP-H)_S62,RKL-S X2_(CML-S+CMP-H)_S102,UTR_SYNC,RPL_S_BackwardComp,RPL_S_MASTER,RPL-P_5SGC1,RPL-P_5SGC2,RPL-P_2SDC3,ADL-S_ 5SGC_1DPC,ADL-S_4SDC1,ADL_N_MASTER,ADL_N_5SGC1,ADL_N_4SDC1,ADL_N_3SDC1,ADL_N_2SDC1,ADL_N_2SDC2,ADL_N_2SDC3,TGL_H_MASTER,RPL-S_4SDC1MTL_TRP_2,ADL-P_5SGC1,ADL-P_5SGC2,ADL-M_5SGC1,ADL_N_REV0,ADL-N_REV1,ADL_SBGA_5GC,ADL_SBGA_3DC1,ADL_SBGA_3DC2,ADL_SBGA_3DC3,ADL_SBGA_3DC4,RPL-SBGA_5SC,RPL-SBGA_4SC,RPL-SBGA_3SC,RPL-SBGA_2SC1,RPL-SBGA_2SC2,ADL_P_M_Common_List2
,MTL-M_5SGC1,MTL-M_4SDC1,MTL-M_4SDC2,MTL-M_3SDC3,MTL-M_2SDC4,MTL-M_2SDC5,MTL-M_2SDC6,ADL-S_Post-Si_In_Production,LNL_M_PSS0.5,MTL-P_5SGC1,MTL-P_4SDC1,MTL-P_4SDC2,MTL-P_3SDC3,MTL-P_3SDC4,MTL-P_2SDC5,MTL-P_2SDC6,ADL-N_Post-Si_In_Production</t>
  </si>
  <si>
    <t>Verify GPIO device ID</t>
  </si>
  <si>
    <t>CSS-IVE-91897</t>
  </si>
  <si>
    <t>CFL-PRDtoTC-Mapping,CNL_Automation_Production,InProdATMS1.0_03March2018,PSE 1.0,CML_DG1,ADL-S_Delta1,ADL-S_Delta2,RKL-S X2_(CML-S+CMP-H)_S102,RKL-S X2_(CML-S+CMP-H)_S62,RPL_S_PSS_BASE,ADL-M_21H2,UTR_SYNC,RPL_S_PSS_DELTA,ADL_N_MASTER,RPL_S_MASTER,RPL_S_BackwardComp,RPL_P_MASTER,ADL-S_ 5SGC_1DPC,ADL-S_4SDC1,MTL_S_MASTER,MTL_P_MASTER,MTL_M_MASTER,ADL_N_REV0,ADL_N_5SGC1,ADL_N_4SDC1,ADL_N_3SDC1,ADL_N_2SDC1,ADL_N_2SDC2,ADL_N_2SDC3,TGL_H_MASTER,RPL-S_ 5SGC1,RPL-S_4SDC1,RPL-S_4SDC2,RPL-S_2SDC1,RPL-S_2SDC2,RPL-S_2SDC3,ADL_N_VS_0.8,ADL-P_5SGC1,ADL-P_5SGC2,ADL-M_5SGC1,MTL_PSS_1.0,LNL_M_PSS1.0,MTL_SIMICS_IN_EXECUTION_TEST,MTL_IO_NEW_FEATURE_TEST,RPL-Px_5SGC1,ADL-N_REV1,RPL_S_PO_P2,RPL_S_Delta_TCD,ADL_SBGA_5GC,ADL_SBGA_3DC1,ADL_SBGA_3DC2,ADL_SBGA_3DC3,ADL_SBGA_3DC4,RPL-P_5SGC1,RPL-P_4SDC1,RPL-P_3SDC2,RPL-SBGA_5SC,RPL-SBGA_3SC1,RPL-S_3SDC1,LNL_IO_GENERAL_DELTA_TC,MTL_M_P_PV_POR,RPL_Px_PO_P2,MTL-M_5SGC1,MTL-M_4SDC1,MTL-M_4SDC2,MTL-M_3SDC3,MTL-M_2SDC4,MTL-M_2SDC5,MTL-M_2SDC6,ADL-S_Post-Si_In_Production,MTL-M/P_Pre-Si_In_Production,RPL_SBGA_PO_P2,MTL_BIOS_PO,LNL_M_PSS0.5,LNL_M_PSS0.5,MTL-P_5SGC1,MTL-P_4SDC1,MTL-P_4SDC2,MTL-P_3SDC3,MTL-P_3SDC4,MTL-P_2SDC5,MTL-P_2SDC6,ADL-N_Post-Si_In_Production,RPL-S_Post-Si_In_Production</t>
  </si>
  <si>
    <t>Verify system exposes LPSS UART as Legacy UART Device</t>
  </si>
  <si>
    <t>CSS-IVE-71062</t>
  </si>
  <si>
    <t>CFL-PRDtoTC-Mapping,TGL_PSS0.8C,UDL2.0_ATMS2.0,OBC-CNL-PCH-DFX-Debug,OBC-CFL-PCH-DFX-Debug,OBC-ICL-PCH-DFX-Debug,OBC-TGL-PCH-DFX-Debug,OBC-LKF-PCH-DFX-Debug,ADL-S_Delta2,RKL-S X2_(CML-S+CMP-H)_S62,RKL-S X2_(CML-S+CMP-H)_S102,MTL_PSS_0.8,LNL_M_PSS0.8,MTL_PSS_1.0,LNL_M_PSS1.0,UTR_SYNC,RPL-Px_4SP2,RPL-Px_2SDC1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HFPGA_ISH,MTL_S_MASTERIFWI_COVERAGE_DELTA,MTL_M_MASTER,MTL_P_MASTER,MTL_S_MASTER,MTL_TEMP,ADL-P_5SGC1,ADL-P_5SGC2,ADL-M_5SGC1,ADL-M_3SDC2,ADL-M_2SDC1,ADL-M_2SDC2,ADL-N_REV1,ADL_SBGA_5GC,ADL_SBGA_3DC1,ADL_SBGA_3DC2,ADL_SBGA_3DC3,ADL_SBGA_3DC4,ADL_SBGA_3DC,MTL_S_BIOS_Emulation</t>
  </si>
  <si>
    <t>Verify "PCH Trace Hub Memory Region 0 Buffer Size" BIOS policy/option for NPK Support</t>
  </si>
  <si>
    <t>CSS-IVE-84939</t>
  </si>
  <si>
    <t>CFL-PRDtoTC-Mapping,InProdATMS1.0_03March2018,OBC-CNL-CPU-NPK-Debug,OBC-CFL-CPU-NPK-Debug,OBC-LKF-CPU-NPK-Debug,OBC-ICL-CPU-NPK-Debug,OBC-TGL-CPU-NPK-Debug,RKL_PSS0.5,WCOS_BIOS_EFI_ONLY_TCS,ADL_S_Dryrun_Done,RKL_CMLS_CPU_TCS,MTL_PSS_1.0,LNL_M_PSS1.0,RKL-S X2_(CML-S+CMP-H)_S62,RKL-S X2_(CML-S+CMP-H)_S102,MTL_PSS_0.8,,UTR_SYNC,RPL-Px_4SP2,RPL-Px_2SDC1 ,RPL-Px_4SDC1,RPL-P_3SDC3,ADL-M_3SDC1,RPL-SBGA_5SC,RPL-SBGA_4SC,RPL-SBGA_3SC1,RPL-P_5SGC1,RPL-P_2SDC5,RPL-P_2SDC3,RPL-P_2SDC4,RPL-P_2SDC6,RPL-P_PNP_GC,RPL-P_4SDC1,RPL-P_3SDC2,RPL-Px_5SGC1,ADL_N_MASTER,RPL-S_ 5SGC1,RPL-S_2SDC7,RPL-S_3SDC1,RPL-S_4SDC1,RPL-S_4SDC2,RPL-S_4SDC2,RPL-S_2SDC1,RPL-S_2SDC2,RPL-S_2SDC3,RPL_S_MASTER,RPL_S_BackwardCompc,MTL_VS_0.8,ADL-S_ 5SGC_1DPC,ADL-S_4SDC1,ADL-S_4SDC2,ADL-S_4SDC3,ADL-S_3SDC4,MTL_S_MASTER,ADL_N_REV0,ADL_N_5SGC1,ADL_N_4SDC1,ADL_N_3SDC1,ADL_N_2SDC1,ADL_N_2SDC2,ADL_N_2SDC3,TGL_H_MASTER,TGL_H_5SGC1,TGL_H_4SDC1,TGL_H_4SDC2,TGL_H_4SDC,MTL_VS_0.8_TEST_SUITE,ADL-P_5SGC1,ADL-P_5SGC2,ADL-M_5SGC1,ADL-M_3SDC2,ADL-M_2SDC1,ADL-M_2SDC2,MTL_SIMICS_IN_EXECUTION_TEST,MTL_VS_1.0,ADL-N_REV1,ADL_SBGA_5GC,ADL_SBGA_3DC1,ADL_SBGA_3DC2,ADL-S_Post-Si_In_Production,MTL-M/P_Pre-Si_In_Production,ADL-N_Post-Si_In_Production</t>
  </si>
  <si>
    <t>Verify "PCH TH Mem Buffer Size 1" BIOS policy/option for NPK Support</t>
  </si>
  <si>
    <t>CSS-IVE-84942</t>
  </si>
  <si>
    <t>CFL-PRDtoTC-Mapping,UDL2.0_ATMS2.0,OBC-CNL-CPU-NPK-Debug,OBC-CFL-CPU-NPK-Debug,OBC-LKF-CPU-NPK-Debug,OBC-ICL-CPU-NPK-Debug,OBC-TGL-CPU-NPK-Debug,WCOS_BIOS_EFI_ONLY_TCS,ADL_S_Dryrun_Done,RKL_CMLS_CPU_TCS,RKL-S X2_(CML-S+CMP-H)_S62,RKL-S X2_(CML-S+CMP-H)_S102,UTR_SYNC,RPL-Px_4SP2,RPL-Px_2SDC1 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ADL-P_5SGC1,ADL-P_5SGC2,ADL-M_5SGC1,ADL-M_3SDC2,ADL-M_2SDC1,ADL-M_2SDC2,MTL_VS_1.0,ADL-N_REV1,ADL_SBGA_5GC,ADL_SBGA_3DC1,MTL_S_MASTER,ADL-S_Post-Si_In_Production,MTL-M/P_Pre-Si_In_Production,ADL-N_Post-Si_In_Production,RPL-S_Post-Si_In_Production</t>
  </si>
  <si>
    <t>Verify OS boot and enumeration of PCIe based Storage devices with default controller</t>
  </si>
  <si>
    <t>storage</t>
  </si>
  <si>
    <t>CSS-IVE-76099</t>
  </si>
  <si>
    <t>ICL-ArchReview-PostSi,UDL2.0_ATMS2.0,OBC-CNL-PCH-PCIe-IO-Storage_NVME,OBC-CFL-PCH-PCIe-IO-Storage_NVME,OBC-ICL-PCH-PCIe-IO-Storage_NVME,OBC-TGL-PCH-PCIe-IO-Storage_NVME,TGL_BIOS_PO_P3,ADL-S_Delta1,MTL_PSS_1.0,RKL-S X2_(CML-S+CMP-H)_S102,RKL-S X2_(CML-S+CMP-H)_S62,UTR_SYNC,RPL_S_MASTER, RPL_S_BackwardComp,ADL-S_ 5SGC_1DPC,ADL-S_4SDC1,ADL-S_4SDC2,ADL-S_4SDC3,ADL_N_MASTER,ADL_N_REV0,ADL_N_5SGC1,ADL_N_4SDC1,ADL_N_3SDC1,ADL_N_2SDC1,ADL_N_2SDC2,ADL_N_2SDC3,TGL_H_MASTER,RPL-S_ 5SGC1,RPL-S_4SDC1,RPL-S_4SDC2,RPL-S_4SDC2,RPL-S_2SDC8,RPL-S_2SDC1,RPL-S_2SDC2,RPL-S_2SDC3,ADL-P_5SGC1,ADL-P_5SGC2,ADL-M_5SGC1,RPL-Px_5SGC1, ,RPL-Px_4SDC1,MTL_SIMICS_BLOCK,RPL-P_5SGC1,RPL-P_4SDC1,RPL-P_3SDC2,ADL_SBGA_5GC,ADL_SBGA_3DC1,ADL_SBGA_3DC2,ADL_SBGA_3DC3,ADL_SBGA_3DC4,MTL_M_NA,RPL-SBGA_5SC,RPL-SBGA_3SC,RPL-Px_4SP2, RPL-Px_2SDC1</t>
  </si>
  <si>
    <t>Verify Bios page and its sub pages interface load in Bios setup</t>
  </si>
  <si>
    <t>CSS-IVE-76125</t>
  </si>
  <si>
    <t>ICL_PSS_BAT_NEW,CFL_Automation_Production,InProdATMS1.0_03March2018,PSE 1.0,OBC-CNL-PTF-SPI-Internalbus-FlexIO_biossettings,OBC-CFL-PTF-SPI-Internalbus-FlexIO_biossettings,OBC-LKF-PTF-SPI-Internalbus-FlexIO_biossettings,OBC-TGL-PTF-SPI-Internalbus-FlexIO_biossettings,RKL_PSS0.5,TGL_PSS_IN_PRODUCTION,ICL_ATMS1.0_Automation,KBLR_ATMS1.0_Automated_TCs,CML_DG1,ADL_S_Dryrun_Done,WCOS_BIOS_EFI_ONLY_TCS,ADL-S_Delta1,ADL-S_Delta2,RKL-S X2_(CML-S+CMP-H)_S102,RKL-S X2_(CML-S+CMP-H)_S62,UTR_SYNC,RPL_S_MASTER,RPL_S_BackwardComp,ADL-S_ 5SGC_1DPC,ADL-S_4SDC1,ADL_N_MASTER,ADL_N_REV0,ADL_N_5SGC1,ADL_N_4SDC1,ADL_N_3SDC1,ADL_N_2SDC1,ADL_N_2SDC2,ADL_N_2SDC3MTL_TRY_RUN,TGL_H_MASTER,RPL-S_ 5SGC1,RPL-S_4SDC1,RPL-S_4SDC2,RPL-S_2SDC1,RPL-S_2SDC2,RPL-S_2SDC3MTL_TRP_2,MTL_PSS_0.8,LNL_M_PSS0.8_NEW,LNL_M_PSS0.8,ADL-P_5SGC1,ADL-P_5SGC2,ADL-M_5SGC1,MTL_SIMICS_IN_EXECUTION_TESTz,RPL-Px_5SGC1,ADL-N_REV1,ADL_SBGA_5GC,ADL_SBGA_3DC1,ADL_SBGA_3DC2,ADL_SBGA_3DC3,ADL_SBGA_3DC4,RPL-P_5SGC1,RPL-P_4SDC1,RPL-P_3SDC2,RPL-SBGA_5SC,RPL-SBGA_3SC1,RPL-S_3SDC1,MTL-M_5SGC1,MTL-M_4SDC1,MTL-M_4SDC2,MTL-M_3SDC3,MTL-M_2SDC4,MTL-M_2SDC5,MTL-M_2SDC6,ADL-S_Post-Si_In_Production,MTL-M/P_Pre-Si_In_Production,MTL-P_5SGC1,MTL-P_4SDC1,MTL-P_4SDC2,MTL-P_3SDC3,MTL-P_3SDC4,MTL-P_2SDC5,MTL-P_2SDC6,ADL-N_Post-Si_In_Production,RPL-Px_2SDC1,RPL-Px_2SDC1</t>
  </si>
  <si>
    <t>Verify Intel HDA Power/Clock gating setup option in BIOS</t>
  </si>
  <si>
    <t>CSS-IVE-78781</t>
  </si>
  <si>
    <t>UDL2.0_ATMS2.0,OBC-CNL-PCH-AVS-Audio,OBC-CFL-PCH-AVS-Audio,OBC-LKF-PCH-AVS-Audio,OBC-ICL-PCH-AVS-Audio,OBC-TGL-PCH-AVS-Audio,ADL-S_Delta3,RKL-S X2_(CML-S+CMP-H)_S62,UTR_SYNC,MTL_M_MASTER,MTL_P_MASTER,MTL_N_MASTER,MTL_S_MASTER,RPL_S_MASTER,RPL_P_MASTER,RPL_S_BackwardComp,ADL-S_4SDC2,ADL_N_MASTER,ADL_N_PSS_0.8,ADL_N_5SGC1,ADL_N_3SDC1,ADL_N_2SDC,ADL_N_2SDC2,ADL_N_2SDC3,ADL-N_DT_Regulatory,ADL-N_Mobile_Regulatory,TGL_H_MASTER,RPL-S_ 5SGC1,RPL-S_4SDC1,RPL-S_2SDC1,RPL-S_2SDC2,RPL-S_2SDC3MTL_TRP_2,ADL-P_5SGC2,ADL-M_5SGC1,ADL-M_2SDC1,RPL-Px_5SGC1,RPL-P_5SGC1,RPL-P_PNP_GC,ADL_N_REV0,ADL-N_REV1,ADL_SBGA_5GC,ADL_SBGA_3DC3,ADL_SBGA_3DC4,RPL-SBGA_5SC,RPL-SBGA_3SC1,ADL-P_4SDC1,ADL-P_3SDC1,ADL-P_3SDC2,ADL-P_2SDC1,ADL-P_2SDC2,ADL-P_2SDC3,ADL-P_2SDC5,ADL-P_3SDC_5SUT,ADL-M_3SDC2,NA_4_FHF,RPL-S_2SDC7,ADL-S_Post-Si_In_Production,MTL-M_5SGC1,MTL-M_3SDC3,MTL-P_5SGC1,MTL-P_3SDC4,ADL-N_Post-Si_In_Production,RPL-S_Post-Si_In_Production</t>
  </si>
  <si>
    <t>Verify Data Transfer Over Internet - WLAN</t>
  </si>
  <si>
    <t>CSS-IVE-94980</t>
  </si>
  <si>
    <t>GLK-FW-PO,ICL-ArchReview-PostSi,LKF_PO_Phase2,UDL2.0_ATMS2.0,LKF_PO_New_P3,OBC-CFL-PCH-CNVi-Connectivity-WiFi,OBC-CFL-PTF-CNVd-Connectivity-WiFi,OBC-LKF-PTF-CNVd-Connectivity-WiFi,OBC-ICL-PCH-CNVi-Connectivity-WiFi,OBC-ICL-PTF-CNVd-Connectivity-WiFi,OBC-TGL-PCH-CNVi-Connectivity-WiFi,OBC-TGL-PTF-CNVd-Connectivity-WiFi,CML_Delta_From_WHL,ADL-S_Delta1,MTL_PSS_0.8,RKL-S X2_(CML-S+CMP-H)_S62,RKL-S X2_(CML-S+CMP-H)_S102,UTR_SYNC,RPL_S_MASTER,RPL_S_BackwardComp,ADL-S_ 5SGC_1DPC,ADL-S_4SDC1,ADL-S_4SDC2,ADL-S_4SDC4,ADL_N_MASTER,ADL_N_5SGC1,ADL_N_4SDC1,ADL_N_3SDC1,ADL_N_2SDC1,ADL_N_2SDC2,ADL_N_2SDC3,TGL_H_MASTER,TGL_H_5SGC1,TGL_H_4SDC1,RPL-S_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</si>
  <si>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Opal supported NVMe SSD detection in BIOS Opal menu</t>
  </si>
  <si>
    <t>CSS-IVE-95021</t>
  </si>
  <si>
    <t>ICL-ArchReview-PostSi,UDL2.0_ATMS2.0,OBC-ICL-PCH-PCIe-Storage-Opal,OBC-TGL-PCH-PCIe-Storage-Opal,CML_DG1,CML-H_ADP-S_PO_Phase2,ADL-S_Delta1,RKL-S X2_(CML-S+CMP-H)_S102,RKL-S X2_(CML-S+CMP-H)_S62,UTR_SYNC,RPL_S_MASTER, RPL_S_BackwardComp,ADL-S_ 5SGC_1DPC,ADL-S_4SDC1,ADL-S_4SDC2,ADL-S_4SDC3,TGL_H_MASTER,RPL-S_ 5SGC1,RPL-S_4SDC2,RPL-S_2SDC3,RPL-S_4SDC1,RPL-S_4SDC2,RPL-S_2SDC2,ADL-P_5SGC1,ADL-P_5SGC2,ADL-M_5SGC1,ADL-M_3SDC1,ADL-M_2SDC1,RPL-Px_5SGC1, ,RPL-Px_4SDC1,RPL-P_3SDC2ADL_SBGA_5GC,RPL-S_3SDC1,RPL-P_3SDC3,MTL-M_5SGC1,MTL-M_4SDC1,MTL-M_4SDC2,MTL-M_3SDC3,MTL-M_2SDC4,MTL-P_5SGC1, MTL-P_4SDC1 ,MTL-P_4SDC2 ,MTL-P_3SDC3 ,MTL-P_3SDC4,RPL-Px_4SP2, RPL-Px_2SDC1</t>
  </si>
  <si>
    <t>Verify all supported Device ID"s are ported correctly</t>
  </si>
  <si>
    <t>CSS-IVE-85630</t>
  </si>
  <si>
    <t>CFL-PRDtoTC-Mapping,UDL2.0_ATMS2.0,CML_Delta_From_WHL,CML_DG1,ADL_S_Dryrun_Done,ADL-S_Delta1,ADL-S_Delta2,RKL-S X2_(CML-S+CMP-H)_S102,RKL-S X2_(CML-S+CMP-H)_S62,RPL_S_PSS_BASE,ADL-M_21H2,UTR_SYNC,RPL_S_PSS_DELTA,ADL_N_MASTER,RPL_S_MASTER,RPL_S_BackwardComp,MTL_M_MASTER,MTL_S_MASTER,MTL_P_MASTER,ADL-S_ 5SGC_1DPC,ADL-S_4SDC1,ADL_N_5SGC1,ADL_N_4SDC1,ADL_N_3SDC1,ADL_N_2SDC1,ADL_N_2SDC2,ADL_N_2SDC3,ADL_N_PSS_0.5,TGL_H_MASTER,RPL-S_ 5SGC1,RPL-S_4SDC1,RPL-S_4SDC2,RPL-S_2SDC1,RPL-S_2SDC2,RPL-S_2SDC3,ADL_N_PSS_1.0,ADL_N_VS_0.8,ADL-P_5SGC1,ADL-P_5SGC2,ADL-M_5SGC1,MTL_PSS_1.0,LNL_M_PSS1.0,MTL_SIMICS_IN_EXECUTION_TEST,ADL_N_REV0,RPL-Px_5SGC1,ADL-N_REV1,RPL_S_PO_P2,NA_4_FHF,RPL_S_Delta_TCD,ADL_SBGA_5GC,ADL_SBGA_3DC1,ADL_SBGA_3DC2,ADL_SBGA_3DC3,ADL_SBGA_3DC4,RPL-P_5SGC1,RPL-P_4SDC1,RPL-P_3SDC2,RPL-SBGA_5SC,RPL-SBGA_3SC1,MTL_M_P_PV_PORLNL_M_PSS0.5
,MTL-M_5SGC1,MTL-M_4SDC1,MTL-M_4SDC2,MTL-M_3SDC3,MTL-M_2SDC4,MTL-M_2SDC5,MTL-M_2SDC6,RPL_SBGA_PO_P2,MTL-P_5SGC1,MTL-P_4SDC1,MTL-P_4SDC2,MTL-P_3SDC3,MTL-P_3SDC4,MTL-P_2SDC5,MTL-P_2SDC6,RPL-S_2SDC8,</t>
  </si>
  <si>
    <t>Verify SUT support Debug Trace log capture via TAP over JTAG when SUT is in Sleep state (Route traces to PTI)</t>
  </si>
  <si>
    <t>CSS-IVE-99697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</si>
  <si>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</si>
  <si>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Verify that BIOS can enable and Disable for Connected Standby</t>
  </si>
  <si>
    <t>CSS-IVE-84946</t>
  </si>
  <si>
    <t>UDL2.0_ATMS2.0,OBC-CNL-PTF-PMC-PM-S0ix_Biossettings,OBC-CFL-PTF-PMC-PM-S0ix_Biossettings,RKL-S X2_(CML-S+CMP-H)_S62,RKL-S X2_(CML-S+CMP-H)_S102,UTR_SYNC,RPL_S_BackwardComp,RPL_S_MASTER,RPL-P_5SGC1,RPL-P_5SGC2,RPL-P_2SDC3,ADL-S_ 5SGC_1DPC,ADL-S_4SDC1,RPL-S_ 5SGC1,ADL-P_5SGC1,ADL-P_5SGC2,ADL-M_5SGC1,ADL_SBGA_5GC,ADL_SBGA_3DC1,ADL_SBGA_3DC2,ADL_SBGA_3DC3,ADL_SBGA_3DC4,RPL-SBGA_5SC,ADL_P_M_Common_List2,RPL-Px_5SGC1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,RPL-S_Post-Si_In_Production,RPL-S_2SDC8,RPL-P_5SGC1,RPL-P_4SDC1,RPL-P_3SDC2,RPL-P_2SDC3,RPL-P_2SDC4,RPL-P_2SDC5,RPL-P_2SDC6</t>
  </si>
  <si>
    <t>Verify NVMe SSD achieve SLP_S0 residency during 12 hours of CS-idle</t>
  </si>
  <si>
    <t>CSS-IVE-101338</t>
  </si>
  <si>
    <t>UDL2.0_ATMS2.0,OBC-CNL-PCH-PMC-storage-Dstate_RTD3,OBC-CFL-PCH-PMC-storage-Dstate_RTD3,OBC-ICL-PCH-PMC-Storage-Dstate_RTD3,OBC-TGL-PCH-PMC-Storage-Dstate_RTD3,RKL-S X2_(CML-S+CMP-H)_S102,RKL-S X2_(CML-S+CMP-H)_S62,UTR_SYNC,RPL_S_MASTER, RPL_S_BackwardComp,ADL-S_4SDC3,TGL_H_MASTER,RPL-S_ 5SGC1,RPL-S_4SDC1,RPL-S_4SDC2,RPL-S_4SDC2,RPL-S_2SDC8,RPL-S_2SDC1,RPL-S_2SDC2,RPL-S_2SDC3,ADL-P_5SGC1,ADL-P_5SGC2,ADL-M_5SGC1,ADL-M_3SDC1,ADL-M_2SDC1,RPL-Px_5SGC1, ,RPL-Px_4SDC1,RPL-P_3SDC2,ADL_N_REV0,ADL-N_REV1,ADL_SBGA_5GC,ADL_SBGA_3DC1,ADL_SBGA_3DC2,ADL_SBGA_3DC3,ADL_SBGA_3DC4,RPL-SBGA_5SC,RPL-SBGA_3SC,RPL-S_3SDC1,RPL-P_3SDC3,RPL_S_QRCBAT,RPL_Px_QRC,MTL-M_5SGC1,MTL-P_5SGC1, MTL-P_4SDC1 ,MTL-P_4SDC2 ,MTL-P_3SDC3 ,MTL-P_3SDC4,RPL-Px_4SP2, RPL-Px_2SDC1,RPL-P_2SDC3,RPL-P_2SDC4,RPL-P_2SDC5,RPL-P_2SDC6,RPL-sbga_QRC_BAT</t>
  </si>
  <si>
    <t>Verify PCIe SD Card detection after multiple cycles of plug and play media file</t>
  </si>
  <si>
    <t>bios.pch,fw.ifwi.pchc,fw.ifwi.pmc</t>
  </si>
  <si>
    <t>CSS-IVE-101602</t>
  </si>
  <si>
    <t>UDL2.0_ATMS2.0,OBC-CNL-PCH-SDIO-Storage-Sdcard,OBC-CFL-PCH-SDIO-Storage-Sdcard,OBC-ICL-PCH-SDIO-Storage-Sdcard,OBC-TGL-PCH-SDIO-Storage-SDCard,TGL_BIOS_PO_P3,RKL_POE,RKL_CML_S_TGPH_PO_P3,ADL-S_ADP-S_DDR4_2DPC_PO_Phase3,RKL_S_TGPH_POE,ADL_P_ERB_BIOS_PO,IFWI_Payload_Platform,MTL_PSS_0.8,ADL-P_ADP-LP_DDR4_PO Suite_Phase3,PO_Phase_3,ADL-P_ADP-LP_LP5_PO Suite_Phase3,ADL-P_ADP-LP_DDR5_PO Suite_Phase3,ADL-P_ADP-LP_LP4x_PO Suite_Phase3,ADL-P_QRC_BAT,UTR_SYNC,RPL_S_MASTER, RPL_S_BackwardComp,ADL-P_SODIMM_DDR5_NA,ADL-S_ 5SGC_1DPC,ADL-S_4SDC2,ADL-S_4SDC2,ADL_N_MASTER,ADL_N_5SGC1,ADL_N_3SDC1,ADL_N_2SDC2,ADL_N_2SDC3,MTL_Test_Suite,IFWI_TEST_SUITE,IFWI_COMMON_UNIFIED,TGL_H_MASTER,RPL-S_ 5SGC1,MTL_TEMP,ADL-P_5SGC1,RPL_S_PO_P3,ADL_M_QRC_BAT,ADL-M_5SGC1,ADL-M_4SDC1,ADL-P_3SDC1,ADL-N_QRC_BAT,RPL-Px_5SGC1,RPL-P_5SGC1,RPL_P_MASTER,MTL_IFWI_BAT,ADL_SBGA_5GC,RPL-SBGA_5SC,MTL_PSS_1.0_BLOCK,RPL_Px_PO_P3,MTL-M_5SGC1,MTL-M_4SDC1,MTL-M_2SDC4,MTL-M_2SDC5,MTL-M_2SDC6,RPL_SBGA_PO_P3,MTL IFWI_Payload_Platform-Val,RPL_P_PO_P3,RPL-Px_4SP2</t>
  </si>
  <si>
    <t>Verify PCIe SD Card detection after multiple cycles of plug and play media file with Sx cycles</t>
  </si>
  <si>
    <t>CSS-IVE-101603</t>
  </si>
  <si>
    <t>UDL2.0_ATMS2.0,OBC-CNL-PCH-SDIO-Storage-Sdcard,OBC-CFL-PCH-SDIO-Storage-Sdcard,OBC-ICL-PCH-SDIO-Storage-Sdcard,OBC-TGL-PCH-SDIO-Storage-SDCard,IFWI_Payload_Platform,UTR_SYNC,RPL_S_MASTER, RPL_S_BackwardComp,ADL-P_SODIMM_DDR5_NA,ADL-S_ 5SGC_1DPC,ADL-S_4SDC2,ADL-S_4SDC2,ADL_N_MASTER,ADL_N_5SGC1,ADL_N_3SDC1,ADL_N_2SDC2,ADL_N_2SDC3,MTL_Test_Suite,IFWI_TEST_SUITE,IFWI_COMMON_UNIFIED,TGL_H_MASTER,RPL-S_ 5SGC1,ADL-P_5SGC1,ADL-M_5SGC1,ADL-M_4SDC1,ADL-P_3SDC1,RPL-Px_5SGC1,RPL-P_5SGC1,RPL_P_MASTER,ADL_N_REV0,ADL-N_REV1,ADL_SBGA_5GC,RPL-SBGA_5SC,MTL-M_5SGC1,MTL-M_4SDC1,MTL-M_2SDC4,MTL-M_2SDC5,MTL-M_2SDC6,MTL_IFWI_CBV_PMC,MTL IFWI_Payload_Platform-Val,RPL-Px_4SP2</t>
  </si>
  <si>
    <t>Verify PCIe SD Card detection after multiple cycles of plug and play media file with Sx cycles in DC mode</t>
  </si>
  <si>
    <t>bios.pch,fw.ifwi.pmc</t>
  </si>
  <si>
    <t>CSS-IVE-101619</t>
  </si>
  <si>
    <t>UDL2.0_ATMS2.0,OBC-CNL-PCH-SDIO-Storage-Sdcard,OBC-CFL-PCH-SDIO-Storage-Sdcard,OBC-ICL-PCH-SDIO-Storage-Sdcard,OBC-TGL-PCH-SDIO-Storage-SDCard,CML_DG1,IFWI_Payload_Platform,ADL-P_QRC_BAT,UTR_SYNC,ADL-P_SODIMM_DDR5_NA,ADL_N_MASTER,ADL_N_5SGC1,ADL_N_3SDC1,ADL_N_2SDC2,ADL_N_2SDC3,MTL_Test_Suite,IFWI_COMMON_UNIFIED,IFWI_TEST_SUITE,ADL_M_QRC_BAT,ADL-M_5SGC1,ADL-P_3SDC1,ADL-N_QRC_BAT,ADL_N_REV0,ADL-N_REV1,ADL_SBGA_5GC,UDL_2.0,UDL_ATMS2.0,ICL_RVPC_NA,OBC-CNL-PCH-AHCI-IO-storage_SATA,OBC-CFL-PCH-AHCI-IO-storage_SATA,OBC-ICL-PCH-AHCI-IO-storage_SATA,OBC-TGL-PCH-AHCI-IO-storage_SATA,TGL_BIOS_PO_P3,TGL_NEW_BAT,BIOS_BAT_QRC,MTL_PSS_0.5,MTL_HFPGA_SOC_S,ADL_N_4SDC1,ADL_N_2SDC1,IFWI_FOC_BAT_EXT,IFWI_FOC_BAT,MTL_PSS_0.8,MTL_TEMP,MTL_SIMICS_BLOCK,MTL_M_NA,EC-NA,MTL-M_5SGC1,MTL-M_4SDC1,MTL-M_2SDC4,MTL-M_2SDC5,MTL-M_2SDC6,MTL_IFWI_CBV_PMC,MTL IFWI_Payload_Platform-Val</t>
  </si>
  <si>
    <t>Verify Clear LPP_CTL.LPMEN bit before initializing Trace Hub</t>
  </si>
  <si>
    <t>CSS-IVE-102188</t>
  </si>
  <si>
    <t>TGL_PSS1.0C,UDL2.0_ATMS2.0,OBC-CNL-CPU-NPK-Debug,OBC-CFL-CPU-NPK-Debug,OBC-LKF-CPU-NPK-Debug,OBC-ICL-CPU-NPK-Debug,OBC-TGL-CPU-NPK-Debug,ADL_S_Dryrun_Done,ADL-S_TGP-H_PO_Phase2,WCOS_BIOS_EFI_ONLY_TCS,RKL_CMLS_CPU_TCS,MTL_PSS_1.0,RKL-S X2_(CML-S+CMP-H)_S62,RKL-S X2_(CML-S+CMP-H)_S102,MTL_PSS_0.8,UTR_SYNC,RPL-Px_4SP2,RPL-Px_2SDC1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MTL_M_MASTER,MTL_P_MASTER,MTL_S_MASTER,ADL_N_REV0,ADL_N_5SGC1,ADL_N_4SDC1,ADL_N_3SDC1,ADL_N_2SDC1,ADL_N_2SDC2,ADL_N_2SDC3,TGL_H_MASTER,TGL_H_5SGC1,TGL_H_4SDC1,TGL_H_4SDC2,TGL_H_4SDC,ADL-P_5SGC1,ADL-P_5SGC2,ADL-M_5SGC1,ADL-M_3SDC2,ADL-M_2SDC1,ADL-M_2SDC2,MTL_SIMICS_IN_EXECUTION_TEST,ADL-N_REV1,ADL_SBGA_5GC,ADL_SBGA_3DC1,ADL_SBGA_3DC2,ADL_SBGA_3DC3,ADL_SBGA_3DC4,ADL_SBGA_3DC,NA_4_FHF,MTL_S_BIOS_Emulation,ADL-S_Post-Si_In_Production</t>
  </si>
  <si>
    <t>Verify BIOS support for multiple PCI segments</t>
  </si>
  <si>
    <t>CSS-IVE-102195</t>
  </si>
  <si>
    <t>ICL_PSS_BAT_NEW,UDL2.0_ATMS2.0,ADL-S_Delta1,UTR_SYNC,ADL_N_MASTER,RPL_S_MASTER,RPL_S_BackwardComp,ADL-S_ 5SGC_1DPC,ADL-S_4SDC1,ADL_N_PSS_0.8,ADL_N_5SGC1,ADL_N_4SDC1,ADL_N_3SDC1,ADL_N_2SDC1,ADL_N_2SDC2,ADL_N_2SDC3,TGL_H_MASTER,RPL-S_ 5SGC1,RPL-S_4SDC1,RPL-S_4SDC2,RPL-S_2SDC1,RPL-S_2SDC2,RPL-S_2SDC3,ADL-P_5SGC1,ADL-P_5SGC2,ADL-M_5SGC1,RPL-Px_5SGC1,ADL_N_REV0,ADL-N_REV1,ADL_SBGA_5GC,ADL_SBGA_3DC1,ADL_SBGA_3DC2,ADL_SBGA_3DC3,ADL_SBGA_3DC4,RPL-P_5SGC1,RPL-P_4SDC1,RPL-P_3SDC2,RPL-SBGA_5SC,RPL_Negative_Coverage
,MTL-M_5SGC1,MTL-M_4SDC1,MTL-M_4SDC2,MTL-M_3SDC3,MTL-M_2SDC4,MTL-M_2SDC5,MTL-M_2SDC6,MTL-P_5SGC1,MTL-P_4SDC1,MTL-P_4SDC2,MTL-P_3SDC3,MTL-P_3SDC4,MTL-P_2SDC5,MTL-P_2SDC6,ADL-N_Post-Si_In_Production</t>
  </si>
  <si>
    <t>Verify Initialize system memory as trace buffers for CPU Trace Hub</t>
  </si>
  <si>
    <t>CSS-IVE-102403</t>
  </si>
  <si>
    <t>ICL_PSS_BAT_NEW,InProdATMS1.0_03March2018,PSE 1.0,OBC-CNL-CPU-NPK-Debug,OBC-ICL-CPU-NPK-Debug,OBC-LKF-CPU-NPK-Debug,OBC-TGL-CPU-NPK-Debug,ADL_S_Dryrun_Done,ADL-S_TGP-H_PO_Phase3,WCOS_BIOS_EFI_ONLY_TCS,RKL_CMLS_CPU_TCS,ADL-S_Delta1,MTL_PSS_1.0,MTL_NA,UTR_SYNC,RPL-Px_4SP2,RPL-Px_2SDC1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TGL_H_MASTER,TGL_H_5SGC1,TGL_H_4SDC1,TGL_H_4SDC2,TGL_H_4SDC,ADL-P_5SGC1,ADL-P_5SGC2,ADL-M_5SGC1,ADL-M_3SDC2,ADL-M_2SDC1,ADL-M_2SDC2,ADL-N_REV1,ADL_SBGA_5GC,ADL_SBGA_3DC1,ADL_SBGA_3DC2,ADL_SBGA_3DC3,ADL_SBGA_3DC4,ADL_SBGA_3DC,ADL-S_Post-Si_In_Production</t>
  </si>
  <si>
    <t>Verify Initialize system memory as trace buffers for PCH Trace Hub</t>
  </si>
  <si>
    <t>CSS-IVE-102404</t>
  </si>
  <si>
    <t>ICL_PSS_BAT_NEW,InProdATMS1.0_03March2018,PSE 1.0,OBC-CNL-CPU-NPK-Debug,OBC-CFL-CPU-NPK-Debug,OBC-LKF-CPU-NPK-Debug,OBC-ICL-CPU-NPK-Debug,OBC-TGL-CPU-NPK-Debug,ADL_S_Dryrun_Done,ADL-S_TGP-H_PO_Phase3,WCOS_BIOS_EFI_ONLY_TCS,RKL_CMLS_CPU_TCS,ADL-S_Delta1,MTL_PSS_1.0,LNL_M_PSS1.0,RKL-S X2_(CML-S+CMP-H)_S62,RKL-S X2_(CML-S+CMP-H)_S102,MTL_PSS_0.8,,UTR_SYNC,RPL-Px_4SP2,RPL-Px_2SDC1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5SGC1,RPL-S_2SDC7,RPL-S_3SDC1,RPL-S_4SDC1,RPL-S_4SDC2,RPL-S_4SDC2,RPL-S_2SDC1,RPL-S_2SDC2,RPL-S_2SDC3,RPL_S_MASTER,RPL_S_BackwardCompc,MTL_VS_0.8,ADL-S_ 5SGC_1DPC,ADL-S_4SDC1,ADL-S_4SDC2,ADL-S_4SDC3,ADL-S_3SDC4,ADL_N_MASTER,ADL_N_REV0,ADL_N_5SGC1,ADL_N_4SDC1,ADL_N_3SDC1,ADL_N_2SDC1,ADL_N_2SDC2,ADL_N_2SDC3,TGL_H_MASTER,TGL_H_5SGC1,TGL_H_4SDC1,TGL_H_4SDC2,TGL_H_4SDC,MTL_VS_0.8_TEST_SUITE,MTL_P_VS_0.8,MTL_M_VS_0.8,ADL-P_5SGC1,ADL-P_5SGC2,ADL-M_5SGC1,ADL-M_3SDC2,ADL-M_2SDC1,ADL-M_2SDC2,MTL_SIMICS_IN_EXECUTION_TEST,MTL_VS_1.0,ADL-N_REV1,ADL_SBGA_5GC,ADL_SBGA_3DC1,ADL_SBGA_3DC2,ADL_SBGA_3DC3,ADL_SBGA_3DC4,ADL_SBGA_3DC,QRC_BAT_Customized,ADL-S_Post-Si_In_Production,MTL-M/P_Pre-Si_In_Production,ADL-N_Post-Si_In_Production</t>
  </si>
  <si>
    <t>Verify System exposes debug interface that complies with Debug Port Specification</t>
  </si>
  <si>
    <t>CSS-IVE-102444</t>
  </si>
  <si>
    <t>ICL-ArchReview-PostSi,TGL_PSS0.8C,OBC-CNL-PCH-DFX-Debug,OBC-CFL-PCH-DFX-Debug,OBC-ICL-PCH-DFX-Debug,OBC-TGL-PCH-DFX-Debug,OBC-LKF-PCH-DFX-Debug,RKL_PSS0.5,ADL_S_Dryrun_Done,WCOS_BIOS_EFI_ONLY_TCS,ADL-S_Delta1,RKL-S X2_(CML-S+CMP-H)_S62,RKL-S X2_(CML-S+CMP-H)_S102,ADL-M_21H2,UTR_SYNC,RPL-Px_4SP2,RPL-Px_2SDC1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TGL_H_MASTER,TGL_H_5SGC1,TGL_H_4SDC1,TGL_H_4SDC2,TGL_H_4SDC,ADL-P_5SGC1,ADL-P_5SGC2,ADL-M_5SGC1,ADL-M_3SDC2,ADL-M_2SDC1,ADL-M_2SDC2,ADL_N_REV0,ADL-N_REV1,ADL_SBGA_5GC,ADL_SBGA_3DC1,ADL_SBGA_3DC2,ADL_SBGA_3DC3,ADL_SBGA_3DC4,ADL_SBGA_3DC,ADL-S_Post-Si_In_Production</t>
  </si>
  <si>
    <t>Verify "Unlock USB Overcurrent Pins for NOA usage" BIOS policy/option</t>
  </si>
  <si>
    <t>CSS-IVE-102447</t>
  </si>
  <si>
    <t>TGL_PSS0.8C,InProdATMS1.0_03March2018,PSE 1.0,OBC-CNL-CPU-NPK-Debug,OBC-CFL-CPU-NPK-Debug,OBC-LKF-CPU-NPK-Debug,OBC-ICL-CPU-NPK-Debug,OBC-TGL-CPU-NPK-Debug,RKL_PSS0.5,ICL_ATMS1.0_Automation,ADL_S_Dryrun_Done,WCOS_BIOS_EFI_ONLY_TCS,RKL_CMLS_CPU_TCS,ADL-S_Delta1,RKL-S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M_MASTER,MTL_P_MASTER,MTL_S_MASTER,TGL_H_MASTER,TGL_H_5SGC1,TGL_H_4SDC1,TGL_H_4SDC2,TGL_H_4SDCMTL_TRP_2,ADL-P_5SGC1,ADL-P_5SGC2,ADL-M_5SGC1,ADL-M_3SDC2,ADL-M_2SDC1,ADL-M_2SDC2,MTL_VS_1.0,ADL-N_REV1,NA_4_FHF,ADL_SBGA_5GC,ADL_SBGA_3DC1,ADL_SBGA_3DC2,ADL_SBGA_3DC3,ADL_SBGA_3DC4,ADL_SBGA_3DC,ADL-S_Post-Si_In_Production,ADL-N_Post-Si_In_Production,RPL-S_Post-Si_In_Production</t>
  </si>
  <si>
    <t>Verify USB3 DbC enumeration by Enable/Disable USB Overcurrent option in BIOS</t>
  </si>
  <si>
    <t>CSS-IVE-102449</t>
  </si>
  <si>
    <t>TGL_PSS1.0C,UDL2.0_ATMS2.0,OBC-CNL-CPU-NPK-Debug-BSSB,OBC-CFL-CPU-NPK-Debug-BSSB,OBC-ICL-CPU-NPK-Debug-BSSB,OBC-TGL-CPU-NPK-Debug-BSSB,ADL-S_TGP-H_PO_Phase3,RKL_CMLS_CPU_TCS,ADL-S_Delta1,RKL-S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S_MASTER,MTL_P_MASTER,TGL_H_MASTER,TGL_H_5SGC1,TGL_H_4SDC1,TGL_H_4SDC2,TGL_H_4SDC,ADL-P_5SGC1,ADL-P_5SGC2,ADL-M_5SGC1,ADL-M_3SDC2,ADL-M_2SDC1,ADL-M_2SDC2,ADL_N_REV0,ADL-N_REV1,NA_4_FHF,ADL_SBGA_5GC,ADL_SBGA_3DC1,ADL_SBGA_3DC2,ADL_SBGA_3DC3,ADL_SBGA_3DC4,ADL_SBGA_3DC</t>
  </si>
  <si>
    <t>Verify LPSS I2C need to be on PCI mode by default</t>
  </si>
  <si>
    <t>CSS-IVE-105571</t>
  </si>
  <si>
    <t>LKF_PO_Phase1,LKF_PO_Phase2,UDL2.0_ATMS2.0,LKF_PO_New_P1,LKF_PO_New_P2,OBC-ICL-PCH-LPSS-InternalBus,OBC-CFL-PCH-LPSS-I2C,OBC-TGL-PCH-LPSS-InternalBus-I2C,OBC-LKF-PCH-LPSS-I2C,CML_DG1,WCOS_BIOS_WHCP_REQ,LKF_WCOS_BIOS_BAT_NEW,ADL-S_Delta1,ADL-S_Delta2,RKL-S X2_(CML-S+CMP-H)_S102,RKL-S X2_(CML-S+CMP-H)_S62,UTR_SYNC,RPL_S_MASTER,RPL_P_MASTER,MTL_S_MASTER,MTL_P_MASTER,MTL_M_MASTER,ADL_N_MASTER,ADL-S_ 5SGC_1DPC,ADL-S_4SDC2,ADL_N_PSS_0.8,ADL_N_5SGC1,ADL_N_4SDC1,ADL_N_3SDC1,ADL_N_2SDC1,ADL_N_2SDC3,RPL_S_Backwardcomp,TGL_H_MASTER,RPL-S_ 5SGC1,RPL-S_4SDC1,RPL-S_4SDC2,RPL-S_2SDC1,RPL-S_2SDC2,RPL-S_2SDC3,MTL_TRY_RUNMTL_TRP_2,MTL_PSS_0.8,LNL_M_PSS0.8_NEW,LNL_M_PSS0.8,ADL-P_5SGC1,ADL-P_5SGC2,ADL-M_5SGC1,MTL_SIMICS_IN_EXECUTION_TEST,ADL_N_REV0,RPL-Px_5SGC1,ADL-N_REV1,ADL_SBGA_5GC,ADL_SBGA_3DC1,ADL_SBGA_3DC2,ADL_SBGA_3DC3,ADL_SBGA_3DC4,RPL-P_5SGC1,RPL-P_4SDC1,RPL-P_3SDC2,RPL-SBGA_5SC,RPL-SBGA_3SC1,RPL-S_3SDC1,ADL-S_Post-Si_In_Production,MTL-M_5SGC1,MTL-M_4SDC1,MTL-M_4SDC2,MTL-M_3SDC3,MTL-M_2SDC4,MTL-M_2SDC5,MTL-M/P_Pre-Si_In_Production,LNL_M_PSS0.5,LNL_M_PSS0.5,MTL-P_5SGC1,MTL-P_4SDC1,MTL-P_4SDC2,MTL-P_3SDC3,MTL-P_3SDC4,MTL-P_2SDC5,MTL-P_2SDC6,ADL-N_Post-Si_In_Production</t>
  </si>
  <si>
    <t>Verifying PCIe-USB add-on card support post Sx Cycle</t>
  </si>
  <si>
    <t>CSS-IVE-105705</t>
  </si>
  <si>
    <t>UDL2.0_ATMS2.0,OBC-CNL-AIC-PCIe-IO-storage_USB,OBC-CFL-AIC-PCIe-IO-storage_USB,OBC-LKF-AIC-PCIe-IO-storage_USB,OBC-ICL-AIC-PCIe-IO-storage_USB,OBC-TGL-AIC-PCIe-IO-storage_USB,CML_DG1,ADL-S_Delta,ADL-S_Delta1,ADL-S_Delta2,RKL-S X2_(CML-S+CMP-H)_S102,RKL-S X2_(CML-S+CMP-H)_S62,UTR_SYNC,RPL_S_MASTER,RPL_S_BackwardComp,ADL-S_ 5SGC_1DPC,ADL-S_4SDC1,ADL_N_MASTER,ADL_N_5SGC1,ADL_N_4SDC1,ADL_N_3SDC1,ADL_N_2SDC1,ADL_N_2SDC2,ADL_N_2SDC3,TGL_H_MASTER,RPL-S_ 5SGC1,RPL-S_4SDC1,RPL-S_4SDC2,RPL-S_2SDC1,RPL-S_2SDC2,RPL-S_2SDC3,ADL-P_5SGC1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</si>
  <si>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Verify BIOS setup user interface option for changing the EXT_V1p05 voltage and EXT_V1p05 current values</t>
  </si>
  <si>
    <t>CSS-IVE-113612</t>
  </si>
  <si>
    <t>TGL_NEW,UDL2.0_ATMS2.0,OBC-TGL-PCH-PMC-PM-FIVR,TGL_BIOS_PO_P3,IFWI_Payload_PCHC,IFWI_Payload_EC,MTL_NA,UTR_SYNC,ADL_N_MASTER,ADL_N_REV0,ADL_N_5SGC1,ADL_N_4SDC1,ADL_N_3SDC1,ADL_N_2SDC1,ADL_N_2SDC2,ADL_N_2SDC3,TGL_H_MASTER,ADL-P_5SGC1,ADL-P_5SGC2,ADL-M_5SGC1,RPL-Px_5SGC1,RPL-Px_3SDC1,ADL-N_REV1,ADL_SBGA_5GC,RPL-P_5SGC1,RPL-P_5SGC2,RPL-P_4SDC1,RPL-P_3SDC2,RPL-P_2SDC3,RPL-P_3SDC3,RPL-P_2SDC4,RPL-P_PNP_GC,RPL-Px_4SDC1,RPL-Px_3SDC2,RPL-SBGA_5SC,ADL-N_Post-Si_In_Production,RPL-SBGA_4SC,RPL-Px_4SP2</t>
  </si>
  <si>
    <t>Verify BIOS setup user interface option for changing the EXT_VNN voltage and EXT_VNN current max values</t>
  </si>
  <si>
    <t>CSS-IVE-113613</t>
  </si>
  <si>
    <t>Verify PMC Read Disable BIOS SETUP option and its default value</t>
  </si>
  <si>
    <t>CSS-IVE-113856</t>
  </si>
  <si>
    <t>TGL_PSS0.8C,TGL_NEW,UDL2.0_ATMS2.0,OBC-TGL-PCH-PMC-Internalbus-FlexIO_biossettings,CML_DG1,ADL-S_Delta1,ADL-S_Delta2,RKL-S X2_(CML-S+CMP-H)_S102,RKL-S X2_(CML-S+CMP-H)_S62,UTR_SYNC,RPL_S_MASTER,RPL_S_BackwardComp,ADL-S_ 5SGC_1DPC,ADL-S_4SDC1,ADL_N_MASTER,ADL_N_PSS_0.8,ADL_N_5SGC1,ADL_N_4SDC1,ADL_N_3SDC1,ADL_N_2SDC1,ADL_N_2SDC2,ADL_N_2SDC3,MTL_TRY_RUN,TGL_H_MASTER,RPL-S_ 5SGC1,RPL-S_4SDC1,RPL-S_4SDC2,RPL-S_2SDC1,RPL-S_2SDC2,RPL-S_2SDC3MTL_TRP_2,MTL_PSS_0.8,LNL_M_PSS0.8_NEW,LNL_M_PSS0.8,ADL-P_5SGC1,ADL-P_5SGC2,ADL-M_5SGC1,MTL_SIMICS_IN_EXECUTION_TEST,MTL_SIMICS_IN_EXECUTION_TEST,RPL-Px_5SGC1,ADL_N_REV0,ADL-N_REV1,ADL_SBGA_5GC,ADL_SBGA_3DC1,ADL_SBGA_3DC2,ADL_SBGA_3DC3,ADL_SBGA_3DC4,RPL-P_5SGC1,RPL-P_4SDC1,RPL-P_3SDC2,RPL-SBGA_5SC,RPL-SBGA_3SC1,RPL-S_3SDC1,MTL-M_5SGC1,MTL-M_4SDC1,MTL-M_4SDC2,MTL-M_3SDC3,MTL-M_2SDC4,MTL-M_2SDC5,MTL-M_2SDC6,LNL_M_PSS0.8,ADL-S_Post-Si_In_Production,MTL-M/P_Pre-Si_In_Production,MTL-P_5SGC1,MTL-P_4SDC1,MTL-P_4SDC2,MTL-P_3SDC3,MTL-P_3SDC4,MTL-P_2SDC5,MTL-P_2SDC6,ADL-N_Post-Si_In_Production</t>
  </si>
  <si>
    <t>Verify VMD NVMe device boot and system stability after Sx cycles</t>
  </si>
  <si>
    <t>bios.cpu_pm,fw.ifwi.bios,fw.ifwi.pmc</t>
  </si>
  <si>
    <t>CSS-IVE-115637</t>
  </si>
  <si>
    <t>TGL_NEW,UDL2.0_ATMS2.0,TGL_VMD,OBC-ICL-CPU-PCIe-IO-storage_VMD,OBC-TGL-CPU-PCIe-IO-storage_VMD,TGL_BIOS_PO_P3,TGL_H_Delta,IFWI_Payload_Platform,MTL_PSS_0.8,ADL-M_21H2,UTR_SYNC,RPL_S_MASTER,MTL_HFPGA_SOC_SICL-ArchReview-PostSi,ICL_RFR,UDL2.0_ATMS2.0,ICL_RVPC_NA,OBC-CNL-PCH-PMC-storage-Dstate_RTD3,OBC-ICL-PCH-PMC-Storage-Dstate_RTD3,OBC-TGL-PCH-PMC-Storage-Dstate_RTD3,ADL-S_Delta2,UTR_SYNC,RPL_S_MASTER,ADL-S_4SDC3,IFWI_FOC_BAT,MTL_PSS_0.8,MTL_Test_Suite,IFWI_TEST_SUITE,IFWI_COMMON_UNIFIED,TGL_H_MASTER,RPL-S_ 5SGC1,RPL-S_4SDC2,RPL-S_2SDC3,RPL-S_4SDC1,RPL-S_4SDC2,RPL-S_2SDC2,MTL_TEMP,ADL-P_5SGC1,ADL-P_5SGC2,ADL-M_5SGC1,ADL-M_2SDC1, ,RPL-Px_4SDC1,MTL_S_IFWI_PSS_1.0,MTL_SIMICS_BLOCK,RPL-P_3SDC2,RPL_S_BackwardComp,RPL_P_MASTER,ADL_SBGA_5GC,ADL_SBGA_3DC3,ADL_SBGA_3DC4,RPL-SBGA_5SC,RPL-SBGA_3SC,RPL-S_3SDC1,RPL-P_3SDC3,MTL-M_5SGC1,MTL-M_4SDC2,MTL-M_2SDC6,MTL_IFWI_CBV_PMC,MTL_IFWI_CBV_PCHC,MTL_IFWI_CBV_BIOS, MTL-P_4SDC1 ,MTL-P_4SDC2 ,MTL-P_3SDC3 ,MTL_A0_P1,RPL-Px_2SDC1</t>
  </si>
  <si>
    <t>Verify ASPM and L1 substate Values in OS with NVMe remapping</t>
  </si>
  <si>
    <t>CSS-IVE-116781</t>
  </si>
  <si>
    <t>UDL2.0_ATMS2.0,OBC-CFL-PCH-PCIe-IO-Storage_NVME,OBC-ICL-PCH-PCIe-IO-Storage_NVME,OBC-TGL-PCH-PCIe-IO-Storage_NVME,CML_DG1,IFWI_Payload_BIOS,IFWI_Payload_PCHC,MTL_PSS_1.0,RKL-S X2_(CML-S+CMP-H)_S102,RKL-S X2_(CML-S+CMP-H)_S62,UTR_SYNC,RPL_S_MASTER, RPL_S_BackwardComp,ADL-S_4SDC1,ADL-S_4SDC2,ADL-S_4SDC3,ADL_N_MASTER,ADL_N_PSS_1.0,ADL_N_4SDC1,ADL_N_2SDC1,TGL_H_MASTER,RPL-S_2SDC3,ADL-P_5SGC1,ADL-P_5SGC2,ADL-M_5SGC1,ADL-M_3SDC1,ADL-M_2SDC1, ,RPL-Px_4SDC1,,RPL-P_3SDC2,MTL_M_NA,RPL-S_3SDC1,RPL-P_3SDC3,MTL-M_5SGC1,MTL-M_4SDC1,MTL-M_4SDC2,MTL-M_3SDC3,MTL-M_2SDC4,MTL-P_5SGC1, MTL-P_4SDC1 ,MTL-P_4SDC2 ,MTL-P_3SDC3 ,MTL-P_3SDC4,RPL-Px_4SP2, RPL-Px_2SDC1</t>
  </si>
  <si>
    <t>Verify device ID of Integrated Error Handler</t>
  </si>
  <si>
    <t>debug.integrated_error_handler</t>
  </si>
  <si>
    <t>CSS-IVE-117483</t>
  </si>
  <si>
    <t>TGL_BIOS_PO_P3,IFWI_Payload_PCHC,ADL-S_Delta1,UTR_SYNC,ADL_N_MASTER,RPL_S_MASTER,RPL_S_BackwardComp,ADL-S_ 5SGC_1DPC,MTL_S_MASTER,MTL_P_MASTER,MTL_M_MASTER,ADL-S_4SDC1,ADL_N_REV0,ADL_N_5SGC1,ADL_N_4SDC1,ADL_N_3SDC1,ADL_N_2SDC1,ADL_N_2SDC2,ADL_N_2SDC3,TGL_H_MASTER,RPL-S_ 5SGC1,RPL-S_4SDC1,RPL-S_4SDC2,RPL-S_2SDC1,RPL-S_2SDC2,RPL-S_2SDC3,ADL-P_5SGC1,ADL-P_5SGC2,ADL-M_5SGC1,RPL-Px_5SGC1,,ADL-N_REV1,ADL_SBGA_5GC,ADL_SBGA_3DC1,ADL_SBGA_3DC2,ADL_SBGA_3DC3,ADL_SBGA_3DC4,RPL-P_5SGC1,,RPL-P_4SDC1,RPL-P_3SDC2,,RPL-SBGA_5SC,RPL-SBGA_3SC1,NA_4_BHSAP,NA_4_FHF,RPL-S_3SDC1,MTL-M_5SGC1,MTL-M_4SDC1,MTL-M_4SDC2,MTL-M_3SDC3,MTL-M_2SDC4,MTL-M_2SDC5,MTL-M_2SDC6,ADL-S_Post-Si_In_Production,MTL-P_5SGC1,MTL-P_4SDC1,MTL-P_4SDC2,MTL-P_3SDC3,MTL-P_3SDC4,MTL-P_2SDC5,MTL-P_2SDC6,RPL-S_Post-Si_In_Production,ADL-N_Post-Si_In_Production</t>
  </si>
  <si>
    <t>Verify different boot mode of Integrated Error Handler</t>
  </si>
  <si>
    <t>CSS-IVE-117485</t>
  </si>
  <si>
    <t>TGL_BIOS_PO_P3,ADL_S_Dryrun_Done,IFWI_Payload_PCHC,ADL-S_Delta1,UTR_SYNC,ADL_N_MASTER,RPL_S_MASTER,RPL_S_BackwardComp,ADL-S_ 5SGC_1DPC,MTL_S_MASTER,MTL_P_MASTER,MTL_M_MASTER,ADL-S_4SDC1,ADL_N_REV0,ADL_N_5SGC1,ADL_N_4SDC1,ADL_N_3SDC1,ADL_N_2SDC1,ADL_N_2SDC2,ADL_N_2SDC3,MTL_PSS_0.8,LNL_M_PSS0.8,TGL_H_MASTER,RPL-S_ 5SGC1,RPL-S_4SDC1,RPL-S_4SDC2,RPL-S_2SDC1,RPL-S_2SDC2,RPL-S_2SDC3,MTL_PSS_0.8,LNL_M_PSS0.8_NEW,LNL_M_PSS0.8,ADL-P_5SGC1,ADL-P_5SGC2,ADL-M_5SGC1,MTL_SIMICS_IN_EXECUTION_TEST,RPL-Px_5SGC1,,ADL-N_REV1,ADL_SBGA_5GC,ADL_SBGA_3DC1,ADL_SBGA_3DC2,ADL_SBGA_3DC3,ADL_SBGA_3DC4,RPL-P_5SGC1,RPL-P_4SDC1,RPL-P_3SDC2,RPL-SBGA_5SC,RPL-SBGA_3SC1,NA_4_FHF,RPL-S_3SDC1,MTL-M_5SGC1,MTL-M_4SDC1,MTL-M_4SDC2,MTL-M_3SDC3,MTL-M_2SDC4,MTL-M_2SDC5,MTL-M_2SDC6,LNL_M_PSS0.8,ADL-S_Post-Si_In_Production,MTL-M/P_Pre-Si_In_Production,MTL-P_5SGC1,MTL-P_4SDC1,MTL-P_4SDC2,MTL-P_3SDC3,MTL-P_3SDC4,MTL-P_2SDC5,MTL-P_2SDC6,RPL-S_Post-Si_In_Production,ADL-N_Post-Si_In_Production</t>
  </si>
  <si>
    <t>Verify Bios programs chipset initialization registers for PMC</t>
  </si>
  <si>
    <t>CSS-IVE-120102</t>
  </si>
  <si>
    <t>New,UTR_SYNC,RPL_S_BackwardComp,RPL_S_MASTER,RPL-P_5SGC1,RPL-P_5SGC2,RPL-P_2SDC3,ADL-S_ 5SGC_1DPC,ADL-S_4SDC1,TGL_H_MASTER,RPL-S_4SDC1,ADL-P_5SGC1,ADL-P_5SGC2,ADL-M_5SGC1,ADL_SBGA_5GC,ADL_SBGA_3DC1,ADL_SBGA_3DC2,ADL_SBGA_3DC3,ADL_SBGA_3DC4,RPL-SBGA_5SC,ADL_P_M_Common_List2,RPL-Px_5SGC1
,MTL-M_5SGC1,MTL-M_4SDC1,MTL-M_4SDC2,MTL-M_3SDC3,MTL-M_2SDC4,MTL-M_2SDC5,MTL-M_2SDC6,ADL-S_Post-Si_In_Production,MTL-P_5SGC1,MTL-P_4SDC1,MTL-P_4SDC2,MTL-P_3SDC3,MTL-P_3SDC4,MTL-P_2SDC5,MTL-P_2SDC6</t>
  </si>
  <si>
    <t>Verify M.2 SSD achieve SLP_S0 residency during CS</t>
  </si>
  <si>
    <t>CSS-IVE-101272</t>
  </si>
  <si>
    <t>UDL2.0_ATMS2.0,OBC-CNL-PCH-PMC-storage-Dstate_RTD3,OBC-CFL-PCH-PMC-storage-Dstate_RTD3,UTR_SYNC,RPL_S_MASTER, RPL_S_BackwardComp,ADL-S_ 5SGC_1DPC,ADL-S_4SDC3,RPL-S_4SDC1,RPL-S_4SDC2,RPL-S_2SDC1,RPL-S_2SDC2,ADL-P_5SGC1,ADL-P_5SGC2,ADL-M_5SGC1,ADL-M_3SDC1,RPL-Px_5SGC1, ,RPL-Px_4SDC1,ADL_SBGA_5GC,ADL_SBGA_3DC3,ADL_SBGA_3DC4,RPL-SBGA_5SC,RPL-SBGA_3SC,RPL-P_5SGC1,RPL-P_3SDC2,MTL-M_5SGC1,MTL-P_5SGC1, MTL-P_4SDC1 ,MTL-P_4SDC2 ,MTL-P_3SDC3 ,MTL-P_3SDC4,RPL-Px_4SP2, RPL-Px_2SDC1</t>
  </si>
  <si>
    <t>Verify NVMe device boot and system stability after Sx with VMD port disabled</t>
  </si>
  <si>
    <t>CSS-IVE-129730</t>
  </si>
  <si>
    <t>ADL_S_CPU attached M.2,MTL_PSS_0.8,UTR_SYNC,RPL_S_MASTER,RPL_S_BackwardComp,ADL-S_ 5SGC_1DPC,ADL-S_4SDC3,RPL-S_ 5SGC1,RPL-S_4SDC2,RPL-S_2SDC3,RPL-S_4SDC1,RPL-S_2SDC2,MTL_TEMP,ADL-M_5SGC1,ADL-M_2SDC1, ,RPL-Px_4SDC1,MTL_SIMICS_BLOCK,RPL-P_3SDC2,ADL_SBGA_5GC,ADL_SBGA_3DC3,ADL_SBGA_3DC4,MTL_PSS_1.0_BLOCK,RPL-P_3SDC3,MTL-M_5SGC1,MTL-M_4SDC2,MTL-M_2SDC6,RPL-SBGA_5SC,MTL_A0_P1,RPL-Px_2SDC1</t>
  </si>
  <si>
    <t>Verify OS installation and system stability after Sx with NVME connected in PCH slot with VMD port disabled</t>
  </si>
  <si>
    <t>CSS-IVE-129731</t>
  </si>
  <si>
    <t>MTL_PSS_0.8,UTR_SYNC,RPL_S_MASTER,RPL_S_BackwardComp,ADL-S_4SDC3,RPL-S_4SDC1,RPL-S_4SDC2,RPL-S_2SDC1,RPL-S_2SDC2,MTL_TEMP,ADL-P_5SGC1,ADL-P_5SGC2,ADL-M_5SGC1,RPL-P_3SDC2,ADL_SBGA_5GC,ADL_SBGA_3DC3,ADL_SBGA_3DC4,RPL-S_3SDC1,RPL-P_3SDC3,RPL-SBGA_5SC,MTL-P_5SGC1, MTL-P_4SDC1 ,MTL-P_4SDC2 ,MTL-P_3SDC3 ,MTL-P_3SDC4,MTL_A0_P1</t>
  </si>
  <si>
    <t>Verify Bios programs TNTE pre-wake time from the HDA PLL clock</t>
  </si>
  <si>
    <t>CSS-IVE-129783</t>
  </si>
  <si>
    <t>UTR_SYNC,RPL_S_BackwardComp,RPL_S_MASTER,RPL-P_5SGC1,RPL-P_5SGC2,RPL-P_2SDC3,ADL-S_ 5SGC_1DPC,ADL-S_4SDC1,TGL_H_MASTER,RPL-S_4SDC1,ADL-P_5SGC2,ADL-M_5SGC1,ADL-M_2SDC1,ADL_SBGA_5GC,ADL_SBGA_3DC1,ADL_SBGA_3DC2,ADL_SBGA_3DC3,ADL_SBGA_3DC4,RPL-SBGA_5SC,ADL_P_M_Common_List2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</si>
  <si>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VCCIN_AUX voltage rail timings as part of FIVR configuration</t>
  </si>
  <si>
    <t>CSS-IVE-129893</t>
  </si>
  <si>
    <t>UTR_SYNC,TGL_H_MASTER,ADL-P_5SGC1,ADL-P_5SGC2,ADL-M_5SGC1,ADL_P_M_Common_List2
,MTL-M_5SGC1,MTL-M_4SDC1,MTL-M_4SDC2,MTL-M_3SDC3,MTL-M_2SDC4,MTL-M_2SDC5,MTL-M_2SDC6,MTL-P_5SGC1,MTL-P_4SDC1,MTL-P_4SDC2,MTL-P_3SDC3,MTL-P_3SDC4,MTL-P_2SDC5,MTL-P_2SDC6</t>
  </si>
  <si>
    <t>Verify hysteresis value is programmed correctly by BIOS</t>
  </si>
  <si>
    <t>CSS-IVE-129922</t>
  </si>
  <si>
    <t>UTR_SYNC,RPL_S_BackwardComp,RPL_S_MASTER,RPL-P_5SGC1,RPL-P_5SGC2,RPL-P_2SDC3,ADL-S_ 5SGC_1DPC,ADL-S_4SDC1,TGL_H_MASTER,RPL-S_4SDC1,ADL-P_5SGC1,ADL-P_5SGC2,ADL-M_5SGC1,ADL_SBGA_5GC,ADL_SBGA_3DC1,ADL_SBGA_3DC2,ADL_SBGA_3DC3,ADL_SBGA_3DC4,RPL-SBGA_5SC,ADL_P_M_Common_List2
,MTL-M_5SGC1,MTL-M_4SDC1,MTL-M_4SDC2,MTL-M_3SDC3,MTL-M_2SDC4,MTL-M_2SDC5,MTL-M_2SDC6,ADL-S_Post-Si_In_Production,MTL-P_5SGC1,MTL-P_4SDC1,MTL-P_4SDC2,MTL-P_3SDC3,MTL-P_3SDC4,MTL-P_2SDC5,MTL-P_2SDC6</t>
  </si>
  <si>
    <t>Verify BT audio Offload Bios policy for CNVi and discrete Module</t>
  </si>
  <si>
    <t>connectivity.bluetooth</t>
  </si>
  <si>
    <t>CSS-IVE-129967</t>
  </si>
  <si>
    <t>MTL_NA,ADL-M_21H2,UTR_SYNC,RPL-S_ 5SGC1,RPL-S_4SDC1,RPL-S_4SDC2,, RPL-S_4SDC2,RPL-S_2SDC1,RPL-S_2SDC2,RPL-S_2SDC3,RPL_S_MASTER,RPL_S_BackwardCompc,ADL-S_ 5SGC_1DPC,ADL-S_4SDC1,ADL-S_4SDC2,ADL-S_4SDC3,ADL-S_3SDC4,ADL_N_MASTER,ADL_N_5SGC1,ADL_N_4SDC1,ADL_N_3SDC1,ADL_N_2SDC1,ADL_N_2SDC2,ADL_N_2SDC3,TGL_H_MASTER,ADL-M_5SGC1,ADL-M_4SDC1,ADL-M_3SDC1,ADL-M_3SDC3,ADL-M_2SDC1RPL-Px_5SGC1,,ADL_N_REV0,ADL-N_REV1,ADL_SBGA_5GC,RPL-SBGA_3SC1,RPL-SBGA_5SC,ADL-M_3SDC2,,ADL-M_2SDC2,ADL-M_5SGC1,ADL-M_3SDC2,ADL-M_2SDC2,,RPL-S_3SDC1,,RPL-S_3SDC3, RPL-S_2SDC7, ADL_SBGA_3DC3, ADL_SBGA_3DC1, ADL_SBGA_3DC2, ADL_SBGA_3DC4, RPL-SBGA_5SC, RPL-SBGA_4SC, RPL-SBGA_3SC, RPL-SBGA_2SC1, RPL-SBGA_2SC2, RPL-S_2SDC8,RPL-Px_4SP2,RPL-Px_2SDC1,RPL-Px_2SDC1</t>
  </si>
  <si>
    <t>Verify Bios options of L1 substates for PCI Express Configuration in BIOS</t>
  </si>
  <si>
    <t>CSS-IVE-86538</t>
  </si>
  <si>
    <t>CNL_Automation_Production,InProdATMS1.0_03March2018,PSE 1.0,OBC-CNL-PCH-PCIe-InternalBus-FlexIO_BIOSsettings,OBC-CFL-PCH-PCIe-InternalBus-FlexIO_BIOSsettings,OBC-LKF-PCH-PCIe-InternalBus-FlexIO_BIOSsettings,OBC-ICL-PCH-PCIe-InternalBus-FlexIO_BIOSsettings,OBC-TGL-PCH-PCIe-InternalBus-FlexIO_BIOSsettings,RKL_PSS0.5,KBLR_ATMS1.0_Automated_TCs,CML_DG1,WCOS_BIOS_EFI_ONLY_TCS,ADL-S_Delta1,ADL-S_Delta2,RKL-S X2_(CML-S+CMP-H)_S102,RKL-S X2_(CML-S+CMP-H)_S62,UTR_SYNC,RPL_S_MASTER,RPL_S_BackwardComp,ADL-S_ 5SGC_1DPC,ADL-S_4SDC1,MTL_TRY_RUN,TGL_H_MASTER,RPL-S_ 5SGC1,RPL-S_4SDC1,RPL-S_4SDC2,RPL-S_2SDC1,RPL-S_2SDC2,RPL-S_2SDC3MTL_TRP_2,MTL_PSS_0.8,LNL_M_PSS0.8_NEW,LNL_M_PSS0.8,ADL-P_5SGC1,ADL-P_5SGC2,ADL-M_5SGC1,RPL-Px_5SGC1,ADL_SBGA_5GC,ADL_SBGA_3DC1,ADL_SBGA_3DC2,ADL_SBGA_3DC3,ADL_SBGA_3DC4,RPL-P_5SGC1,RPL-P_4SDC1,RPL-P_3SDC2,RPL-SBGA_5SC,RPL-SBGA_3SC1,MTL_M_P_PV_POR,LNL_M_PSS0.8,ADL-S_Post-Si_In_Production,MTL-M_5SGC1,MTL-M_4SDC1, MTL-M_4SDC2,MTL-M_3SDC3,MTL-M_2SDC4,MTL-M_2SDC5,MTL-M_2SDC6,MTL-M/P_Pre-Si_In_Production,MTL-P_5SGC1,MTL-P_4SDC1,MTL-P_4SDC2,MTL-P_3SDC3,MTL-P_3SDC4,MTL-P_2SDC5,MTL-P_2SDC6</t>
  </si>
  <si>
    <t>Verify ITH connection establishment via TAP over JTAG</t>
  </si>
  <si>
    <t>CSS-IVE-132986</t>
  </si>
  <si>
    <t>RKL_POE,RKL_CML_S_TGPH_PO_P1,CML-H_ADP-S_PO_Phase2,WCOS_BIOS_EFI_ONLY_TCS,ADL-S_ADP-S_DDR4_2DPC_PO_Phase3,RKL_S_CMPH_POE,RKL_S_TGPH_POE,RKL_CMLS_CPU_TCS,MTL_Sanity,ADL_P_ERB_BIOS_PO,ADL-S_Delta1,ADL-S_ADP-S_DDR4_2DPC_PO_Phase1,ADL-P_ADP-LP_DDR4_PO Suite_Phase1,ADL-P_ADP-LP_DDR4_PO Suite_Phase3,PO_Phase_1,PO_Phase_3,RKL-S X2_(CML-S+CMP-H)_S62,RKL-S X2_(CML-S+CMP-H)_S102,ADL-P_ADP-LP_LP5_PO Suite_Phase1,ADL-P_ADP-LP_LP5_PO Suite_Phase3,ADL-P_ADP-LP_DDR5_PO Suite_Phase3,ADL-P_ADP-LP_DDR5_PO Suite_Phase1,ADL-P_ADP-LP_LP4x_PO Suite_Phase1,ADL-P_ADP-LP_LP4x_PO Suite_Phase3,UTR_SYNC,RPL-Px_4SP2,RPL-Px_2SDC1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RPL-P_4SDC1,RPL-P_3SDC2,RPL-Px_5SGC1,RPL-S_ 5SGC1,RPL-S_2SDC7,RPL-S_3SDC1,RPL-S_4SDC1,RPL-S_4SDC2,RPL-S_4SDC2,RPL-S_2SDC1,RPL-S_2SDC2,RPL-S_2SDC3,RPL_S_MASTER,RPL_S_BackwardCompc,ADL-S_ 5SGC_1DPC,ADL-S_4SDC1,ADL-S_4SDC2,ADL-S_4SDC3,ADL-S_3SDC4,ADL_N_MASTER,ADL_N_5SGC1,ADL_N_4SDC1,ADL_N_3SDC1,ADL_N_2SDC1,ADL_N_2SDC3,TGL_H_MASTER,TGL_H_5SGC1,TGL_H_4SDC1,TGL_H_4SDC2,TGL_H_4SDC,MTL_VS_0.8_TEST_SUITE_Additional,MTL_P_VS_0.8,MTL_M_VS_0.8,ADL-P_5SGC1,ADL-P_5SGC2,RPL_S_PO_P1,ADL_N_REV0,ADL_N_PO_Phase3,ADL-N_REV1,ADL_SBGA_5GC,ADL_SBGA_3DC1,ADL_SBGA_3DC2,ADL_SBGA_3DC3,ADL_SBGA_3DC4,ADL_SBGA_3DC,ADL-M_2SDC1,ADL-M_2SDC2,ADL-M_3SDC2,ADL-M_5SGC1,NA_4_FHF,RPL_Px_PO_P1,RPL_SBGA_PO_P1,MTL_VS_NA</t>
  </si>
  <si>
    <t>Verify ModPHY SUS Power Gating is enabled from A1 silicon onwards.</t>
  </si>
  <si>
    <t>CSS-IVE-133068</t>
  </si>
  <si>
    <t>TGL_NEW,TGL_NEW_BAT,IFWI_Payload_PCHC,UTR_SYNC,TGL_H_MASTER,ADL_P_master,RPL_P_MASTER,ADL-P_5SGC1,ADL-P_5SGC2,ADL-M_5SGC1,RPL-Px_5SGC1,,RPL-P_5SGC1,,RPL-P_4SDC1,RPL-P_3SDC2,,RPL-SBGA_5SC,RPL-SBGA_3SC1</t>
  </si>
  <si>
    <t>Verify CMS functionality after enabling External V1P05 Rail in BIOS (FIVR Settings)</t>
  </si>
  <si>
    <t>CSS-IVE-133310</t>
  </si>
  <si>
    <t>TGL_H_Delta,MTL_NA,UTR_SYNC,ADL_N_MASTER,ADL_N_5SGC1,ADL_N_4SDC1,ADL_N_3SDC1,ADL_N_2SDC1,ADL_N_2SDC2,TGL_H_MASTER,ADL-P_5SGC1,ADL-P_5SGC2,ADL-M_5SGC1,TGL_H_NA_GC,RPL-Px_5SGC1,RPL-Px_3SDC1,ADL_N_REV0,ADL-N_REV1,ADL_SBGA_5GC,RPL-P_5SGC1,RPL-P_5SGC2,RPL-P_4SDC1,RPL-P_3SDC2,RPL-P_2SDC3,RPL-P_3SDC3,RPL-P_2SDC4,RPL-P_PNP_GC,RPL-Px_4SDC1,RPL-Px_3SDC2,RPL-SBGA_5SC,RPL-SBGA_4SC,RPL-Px_4SP2</t>
  </si>
  <si>
    <t>Verify system enter  and exit CMS  after enabling FIVR  External Vnn Rail in BIOS</t>
  </si>
  <si>
    <t>CSS-IVE-133314</t>
  </si>
  <si>
    <t>TGL_H_Delta,MTL_NA,UTR_SYNC,ADL_N_MASTER,ADL_N_5SGC1,ADL_N_4SDC1,ADL_N_3SDC1,ADL_N_2SDC1,ADL_N_2SDC2,ADL_N_2SDC3,TGL_H_MASTER,ADL-P_5SGC1,ADL-P_5SGC2,ADL-M_5SGC1,TGL_H_NA_GC,RPL-Px_5SGC1,RPL-Px_3SDC1,ADL_N_REV0,ADL-N_REV1,RPL-P_5SGC1,RPL-P_5SGC2,RPL-P_4SDC1,RPL-P_3SDC2,RPL-P_2SDC3,RPL-P_3SDC3,RPL-P_2SDC4,RPL-P_PNP_GC,RPL-Px_4SDC1,RPL-Px_3SDC2,RPL-SBGA_5SC,RPL-SBGA_4SC,RPL-Px_4SP2</t>
  </si>
  <si>
    <t>Verify T-mod settings in BIOS for display codec</t>
  </si>
  <si>
    <t>CSS-IVE-133681</t>
  </si>
  <si>
    <t>ADL-M_5SGC1,ADL-M_3SDC1,ADL-M_3SDC2,ADL-M_2SDC1,ADL-M_2SDC2,RPL-P_5SGC1,RPL-P_4SDC1,RPL-P_3SDC2,RPL-P_2SDC4,UTR_SYNC,MTL_HFPGA_Audio,MTL_P_MASTER,MTL_M_MASTER,TGL_H_MASTER,RPL_Steps_Tag_NA,MTL_Steps_Tag_NA,RPL-Px_5SGC1,RPL-Px_3SDC1,RPL-P_5SGC1,RPL-P_4SDC1,RPL-P_3SDC2,RPL-P_2SDC4,RPL-S_ 5SGC1,RPL-S_4SDC1,RPL-S_3SDC1,RPL-S_4SDC2,RPL-S_2SDC1,RPL-S_2SDC2,RPL-S_2SDC3,RPL_S_BackwardComp,ADL_SBGA_5GC,ADL_SBGA_3DC1,ADL_SBGA_3DC2,ADL_SBGA_3DC3,ADL_SBGA_3DC4,RPL-SBGA_5SC,RPL-SBGA_3SC1,RPL-P_3SDC3,RPL-P_PNP_GC,RPL-S_2SDC7,LNL_M_PSS0.5,MTL-P_5SGC1,MTL-P_4SDC2,MTL-P_3SDC3,MTL-P_3SDC4</t>
  </si>
  <si>
    <t>Verify NHLT Table with internal and external BIOS in ACPI dump</t>
  </si>
  <si>
    <t>CSS-IVE-135373</t>
  </si>
  <si>
    <t>UTR_SYNC,MTL_M_MASTER,MTL_P_MASTER,MTL_N_MASTER,MTL_S_MASTER,RPL_S_MASTER,RPL_P_MASTER,RPL_S_BackwardComp,ADL-S_4SDC2,ADL_N_MASTER,ADL_N_REV0,ADL_N_5SGC1,ADL_N_4SDC1,ADL_N_3SDC1,ADL_N_2SDC1,ADL_N_2SDC2,ADL_N_2SDC3,MTL_TRY_RUN,TGL_H_MASTER,RPL-S_ 5SGC1,RPL-S_4SDC1,RPL-S_3SDC1,RPL-S_4SDC2,RPL-S_2SDC1,RPL-S_2SDC2,RPL-S_2SDC3MTL_TRP_2,MTL_PSS_0.8_NEW,ADL-P_5SGC1,ADL-P_5SGC2,ADL-M_5SGC1,MTL_SIMICS_IN_EXECUTION_TEST,RPL_Steps_Tag_NA,MTL_Steps_Tag_NA,RPL-Px_5SGC1,RPL-Px_4SDC1,RPL-P_5SGC1,RPL-P_4SDC1,RPL-P_3SDC2,RPL-P_2SDC4,ADL-N_REV1,ADL_SBGA_5GC,ADL_SBGA_3DC1,ADL_SBGA_3DC2,ADL_SBGA_3DC3,ADL_SBGA_3DC4,RPL-SBGA_5SC,RPL-SBGA_3SC1,ADL-M_5SGC1,ADL-M_3SDC1,ADL-M_3SDC2,ADL-M_2SDC1,ADL-M_2SDC2,RPL-P_3SDC3,RPL-P_PNP_GC,RPL-S_2SDC7,LNL_M_PSS0.8,MTL-M_5SGC1,MTL-M_4SDC1,MTL-M_4SDC2,MTL-M_3SDC3,MTL-M_2SDC4,MTL-M_2SDC5,MTL-M_2SDC6,MTL-P_5SGC1,MTL-P_4SDC1,MTL-P_4SDC2,MTL-P_3SDC3,MTL-P_3SDC4,MTL-P_2SDC5,MTL-P_2SDC6</t>
  </si>
  <si>
    <t>Verify PMC executes the Host Boot Post   IccConfig chipsetinit to program MPPrivReg1 register bits</t>
  </si>
  <si>
    <t>CSS-IVE-135425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</si>
  <si>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,MTL-M_5SGC1,MTL-M_4SDC1,MTL-M_4SDC2,MTL-M_3SDC3,MTL-M_2SDC4,MTL-M_2SDC5,MTL-M_2SDC6,MTL-P_5SGC1,MTL-P_4SDC1,MTL-P_4SDC2,MTL-P_3SDC3,MTL-P_3SDC4,MTL-P_2SDC5,MTL-P_2SDC6</t>
  </si>
  <si>
    <t>Verify  PMC executes the Host Boot Post   IccConfig chipsetinit to program USB3Reg1 register bits</t>
  </si>
  <si>
    <t>CSS-IVE-135435</t>
  </si>
  <si>
    <t>UTR_SYNC,RPL_S_MASTER,RPL_S_BackwardComp,ADL-S_ 5SGC_1DPC,ADL-S_3SDC5,RPL-S_ 5SGC1,RPL-S_4SDC1,RPL-S_4SDC2,RPL-S_2SDC1,RPL-S_2SDC2,RPL-S_2SDC3,ADL-P_5SGC1,ADL-P_5SGC2,ADL-M_5SGC1,RPL-Px_5SGC1,ADL_SBGA_5GC,ADL_SBGA_3DC1,ADL_SBGA_3DC2,ADL_SBGA_3DC3,ADL_SBGA_3DC4,RPL-P_5SGC1,,RPL-P_4SDC1,RPL-P_3SDC2,,RPL-SBGA_5SC,RPL-S_3SDC1</t>
  </si>
  <si>
    <t>Verify PCIe controller enters D3 when function disabled</t>
  </si>
  <si>
    <t>CSS-IVE-135690</t>
  </si>
  <si>
    <t>ADL-S_Delta1,ADL-S_Delta2,UTR_SYNC,ADL_N_MASTER,RPL_P_MASTER,RPL_S_MASTER,RPL_S_BackwardComp,ADL-S_ 5SGC_1DPC,ADL-S_4SDC1,ADL_N_REV0,ADL_N_5SGC1,ADL_N_4SDC1,ADL_N_3SDC1,ADL_N_2SDC1,ADL_N_2SDC2,ADL_N_2SDC3,RPL-S_ 5SGC1,ADL-P_5SGC1,ADL-P_5SGC2,ADL-M_5SGC1,RPL-Px_5SGC1,ADL-N_REV1,ADL_SBGA_5GC,ADL_SBGA_3DC1,ADL_SBGA_3DC2,ADL_SBGA_3DC3,ADL_SBGA_3DC4,RPL-P_5SGC1,RPL-P_4SDC1,RPL-P_3SDC2,RPL-SBGA_5SC,RPL-S_3SDC1,RPL_Negative_Coverage,MTL-P_5SGC1,MTL-P_4SDC1,MTL-P_4SDC2,MTL-P_3SDC3,MTL-P_3SDC4,MTL-P_2SDC5,MTL-P_2SDC6</t>
  </si>
  <si>
    <t>Verify PCI_CFG_DIS bit is set in the Private configuration space</t>
  </si>
  <si>
    <t>io_pcie.pcie</t>
  </si>
  <si>
    <t>CSS-IVE-135697</t>
  </si>
  <si>
    <t>UTR_SYNC,ADL_N_MASTER,RPL_S_MASTER,RPL_S_BackwardComp,MTL_VS_0.8,ADL-S_ 5SGC_1DPC,ADL-S_3SDC5,ADL_N_PSS_0.8,ADL_N_5SGC1,ADL_N_4SDC1,ADL_N_3SDC1,ADL_N_2SDC1,ADL_N_2SDC2,ADL_N_2SDC3,MTL_S_MASTER,MTL_M__MASTER,MTL_P_MASTER,RPL-S_ 5SGC1,MTL_VS_0.8_TEST_SUITE_Additional,ADL-P_5SGC1,ADL-P_5SGC2,ADL-M_5SGC1,MTL_PSS_1.0,LNL_M_PSS1.0,MTL_SIMICS_IN_EXECUTION_TEST,RPL-Px_5SGC1,ADL_N_REV0,ADL-N_REV1,ADL_SBGA_5GC,ADL_SBGA_3DC1,ADL_SBGA_3DC2,ADL_SBGA_3DC3,ADL_SBGA_3DC4,RPL-SBGA_5SC,RPL-S_3SDC1,RPL-P_5SGC1,MTL_M_P_PV_POR,MTL-M_5SGC1,MTL-M_4SDC1,MTL-M_4SDC2,MTL-M_3SDC3,MTL-M_2SDC4, MTL-M_2SDC5, MTL-M_2SDC6,MTL-P_5SGC1,MTL-P_4SDC1,MTL-P_4SDC2,MTL-P_3SDC3,MTL-P_3SDC4,MTL-P_2SDC5,MTL-P_2SDC6</t>
  </si>
  <si>
    <t>Verify root port based setup options in Intel Test menu</t>
  </si>
  <si>
    <t>CSS-IVE-136344</t>
  </si>
  <si>
    <t>ADL-S_Delta1,ADL-S_Delta2,UTR_SYNC,RPL_S_MASTER,RPL_S_BackwardComp,ADL-S_ 5SGC_1DPC,ADL-S_4SDC1,RPL-S_ 5SGC1,RPL-S_4SDC1,RPL-S_4SDC2,RPL-S_2SDC1,RPL-S_2SDC2,RPL-S_2SDC3,ADL-P_5SGC1,ADL-P_5SGC2,ADL-M_5SGC1,ADL_N_REV0,RPL-Px_5SGC1,ADL_SBGA_5GC,ADL_SBGA_3DC1,ADL_SBGA_3DC2,ADL_SBGA_3DC3,ADL_SBGA_3DC4,RPL-P_5SGC1,RPL-P_4SDC1,RPL-P_3SDC2,RPL-SBGA_5SC,RPL-SBGA_3SC1,MTL-M_5SGC1,MTL-M_4SDC1,MTL-M_4SDC2,MTL-M_3SDC3,MTL-M_2SDC4,MTL-M_2SDC5,MTL-M_2SDC6,ADL-S_Post-Si_In_Production</t>
  </si>
  <si>
    <t>Verify HEBC settings in BIOS</t>
  </si>
  <si>
    <t>CSS-IVE-136354</t>
  </si>
  <si>
    <t>UTR_SYNC,RPL_S_MASTER,MTL_TRY_RUN,TGL_H_MASTER,RPL-S_ 5SGC1,RPL-S_4SDC1,RPL-S_4SDC2,RPL-S_2SDC1,RPL-S_2SDC2,RPL-S_2SDC3MTL_TRP_2,MTL_PSS_0.8,LNL_M_PSS0.8_NEW,LNL_M_PSS0.8,ADL-P_5SGC1,ADL-P_5SGC2,ADL-M_5SGC1,MTL_SIMICS_IN_EXECUTION_TEST,RPL-Px_5SGC1,,RPL-P_5SGC1,,RPL-P_4SDC1,RPL-P_3SDC2,,RPL-SBGA_5SC,RPL-SBGA_3SC1,RPL-S_3SDC1,MTL-M_5SGC1,MTL-M_4SDC1,MTL-M_4SDC2,MTL-M_3SDC3,MTL-M_2SDC4,MTL-M_2SDC5,MTL-M_2SDC6,LNL_M_PSS0.8,MTL-M/P_Pre-Si_In_Production,MTL-P_5SGC1,MTL-P_4SDC1,MTL-P_4SDC2,MTL-P_3SDC3,MTL-P_3SDC4,MTL-P_2SDC5,MTL-P_2SDC6</t>
  </si>
  <si>
    <t>Verify RTD3 support for NVME SSD connected over CPU M.2 Slot</t>
  </si>
  <si>
    <t>bios.cpu_pm,bios.platform,bios.sa</t>
  </si>
  <si>
    <t>CSS-IVE-136394</t>
  </si>
  <si>
    <t>UTR_SYNC,RPL_S_MASTER,RPL_S_BackwardComp,ADL-S_ 5SGC_1DPC,ADL-S_4SDC1,ADL_N_MASTER,MTL_S_MASTER,MTL_P_MASTER,MTL_M_MASTER,RPL-S_ 5SGC1,RPL-S_2SDC3,ADL-P_5SGC1,ADL-M_5SGC1,ADL-M_2SDC1,ADL-P_3SDC3,ADL-P_3SDC4,ADL-P_2SDC1,ADL-P_3SDC5,RPL-Px_5SGC1,ADL_SBGA_5GC,ADL_SBGA_3DC1,ADL_SBGA_3DC2,ADL_SBGA_3DC3,ADL_SBGA_3DC4,RPL-P_5SGC1,RPL-P_5SGC2,RPL-SBGA_5SC,RPL-SBGA_3SC1,MTL-M_5SGC1,MTL-M_4SDC1,MTL-M_4SDC2,MTL-M_3SDC3,MTL-M_2SDC4,MTL-M_2SDC5,MTL-M_2SDC6,MTL_PSS_1.0,MTL-P_5SGC1,MTL-P_4SDC1,MTL-P_4SDC2,MTL-P_3SDC3,MTL-P_3SDC4,MTL-P_2SDC6,RPL-P_5SGC1,RPL-P_2SDC3,RPL-P_2SDC6</t>
  </si>
  <si>
    <t>Verify x2Apic structures support in MADT ACPI Table</t>
  </si>
  <si>
    <t>CSS-IVE-138266</t>
  </si>
  <si>
    <t>MTL_TRY_RUN,MTL_PSS_0.5,ADL-M_21H2,UTR_SYNC,RPL_S_MASTER,RPL_S_BackwardComp,ADL-S_ 5SGC_1DPC,ADL-S_4SDC1,MTL_M__MASTER,MTL_S_MASTER,MTL_P_MASTER,RPL-S_ 5SGC1,RPL-S_4SDC1,RPL-S_4SDC2,, RPL-S_4SDC2,RPL-S_2SDC1,RPL-S_2SDC2,RPL-S_2SDC3,CQN_DASHBOARD,ADL-P_5SGC1,ADL-P_5SGC2,ADL-M_5SGC1,MTL_SIMICS_IN_EXECUTION_TEST,ADL_N_REV0,RPL-Px_5SGC1,,ADL_SBGA_5GC,RPL-P_5SGC1,,RPL-P_4SDC1,RPL-P_3SDC2,,RPL-S-3SDC2, RPL-S_2SDC7,MTL_M_P_PV_POR, ADL_SBGA_3DC1, ADL_SBGA_3DC2, ADL_SBGA_3DC3, ADL_SBGA_3DC4,MTL-M/P_Pre-Si_In_Production, RPL-SBGA_5SC, RPL-SBGA_4SC, RPL-SBGA_3SC, RPL-SBGA_2SC1, RPL-SBGA_2SC2,LNL_M_PSS0.5, MTL-P_5SGC1, MTL-P_4SDC1, MTL-P_4SDC2, MTL-P_3SDC3, MTL-P_3SDC4, MTL-P_2SDC5, MTL-P_2SDC6,RPL-Px_4SP2,RPL-Px_2SDC1</t>
  </si>
  <si>
    <t>Verify FSPscope tool lists all FSP Components</t>
  </si>
  <si>
    <t>bios.cpu_pm,bios.fsp,bios.platform</t>
  </si>
  <si>
    <t>CSS-IVE-144417</t>
  </si>
  <si>
    <t>ADL-S_Delta1,ADL-S_Delta2,RPL_S_PSS_BASE,UTR_SYNC,RPL_S_MASTER,RPL_S_BackwardComp,ADL-S_ 5SGC_1DPC,ADL-S_4SDC1,ADL_N_MASTER,ADL_N_PSS_0.8,ADL_N_5SGC1,ADL_N_4SDC1,ADL_N_3SDC1,ADL_N_2SDC1,ADL_N_2SDC2,ADL_N_2SDC3,TGL_H_MASTER,RPL-S_ 5SGC1,RPL-S_4SDC1,RPL-S_4SDC2,, RPL-S_4SDC2,RPL-S_2SDC1,RPL-S_2SDC2,RPL-S_2SDC3,ADL-P_5SGC1,ADL-P_5SGC2,ADL-M_5SGC1,RPL-Px_5SGC1,,ADL_SBGA_5GC,RPL-P_5SGC1,,RPL-P_4SDC1,RPL-P_3SDC2,,RPL-S-3SDC2,RPL_P_PSS_BIOS,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MTL-P_2SDC6,ADL-N_Post-Si_In_Production,RPL-S_Post-Si_In_Production,RPL-Px_4SP2,RPL-Px_2SDC1</t>
  </si>
  <si>
    <t>[FSP]Verify Component info with each FSP Components</t>
  </si>
  <si>
    <t>CSS-IVE-144431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</si>
  <si>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</si>
  <si>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[FSP]Verify build and release type of FSP Component</t>
  </si>
  <si>
    <t>CSS-IVE-144435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</si>
  <si>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ADL_SBGA_3DC4,ADL-S_Post-Si_In_Production, MTL-M_5SGC1, MTL-M_4SDC1, MTL-M_4SDC2, MTL-M_3SDC3, MTL-M_2SDC4, MTL-M_2SDC5, MTL-M_2SDC6, RPL-SBGA_5SC, RPL-SBGA_4SC, RPL-SBGA_3SC, RPL-SBGA_2SC1, RPL-SBGA_2SC2, MTL-P_5SGC1, MTL-P_4SDC1, MTL-P_4SDC2, MTL-P_3SDC3, MTL-P_3SDC4, MTL-P_2SDC5, MTL-P_2SDC6,RPL-S_Post-Si_In_Production,RPL-Px_4SP2,RPL-Px_2SDC1</t>
  </si>
  <si>
    <t>[FSP]: Verify FSP_RESERVED_MEMORY_RESOURCE _HOB and FSP_NON_VOLATILE_STORAGE_HOB table is available in FSP log</t>
  </si>
  <si>
    <t>CSS-IVE-144437</t>
  </si>
  <si>
    <t>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MTL-P_5SGC1, MTL-P_4SDC1, MTL-P_4SDC2, MTL-P_3SDC3, MTL-P_3SDC4, MTL-P_2SDC5, MTL-P_2SDC6,RPL-Px_4SP2,RPL-Px_2SDC1</t>
  </si>
  <si>
    <t>Verify  BIOS should provide the options to Enable/Disable PEP devices</t>
  </si>
  <si>
    <t>CSS-IVE-144706</t>
  </si>
  <si>
    <t>ADL-M_21H2,UTR_SYNC,ADL_N_MASTER,ADL_S_Master,RPL_S_MASTER,RPL_S_BackwardComp,ADL-S_ 5SGC_1DPC,ADL-S_4SDC1,ADL_N_REV0,TGL_H_MASTER,RPL-S_ 5SGC1,RPL-S_4SDC1,RPL-S_4SDC2,RPL-S_2SDC1,RPL-S_2SDC2,RPL-S_2SDC3,ADL-P_5SGC1,ADL-P_5SGC2,MTL_S_MASTER,MTL_P_MASTER,MTL_M_MASTER,ADL-M_5SGC1,ADL_N_REV0,RPL-Px_5SGC1,,ADL-N_REV1,ADL_SBGA_5GC,ADL_SBGA_3DC1,ADL_SBGA_3DC2,ADL_SBGA_3DC3,ADL_SBGA_3DC4,RPL-P_5SGC1,RPL-P_4SDC1,RPL-P_3SDC2,,RPL-SBGA_5SC,RPL-SBGA_3SC1,RPL-S_3SDC1,MTL-M_5SGC1,MTL-M_4SDC1,MTL-M_4SDC2,MTL-M_3SDC3,MTL-M_2SDC4,MTL-M_2SDC5,MTL-M_2SDC6,ADL-S_Post-Si_In_Production,MTL-P_5SGC1,MTL-P_4SDC1,MTL-P_4SDC2,MTL-P_3SDC3,MTL-P_3SDC4,MTL-P_2SDC5,MTL-P_2SDC6,ADL-N_Post-Si_In_Production</t>
  </si>
  <si>
    <t>Verify HID driver event filter driver from BIOS menu for mobile platforms</t>
  </si>
  <si>
    <t>CSS-IVE-144709</t>
  </si>
  <si>
    <t>UTR_SYNC,RPL_S_MASTER,TGL_H_MASTER,RPL-S_ 5SGC1,RPL-S_4SDC1,RPL-S_4SDC2,RPL-S_2SDC1,RPL-S_2SDC2,RPL-S_2SDC3,ADL-P_5SGC1,ADL-P_5SGC2,ADL-M_5SGC1,RPL-Px_5SGC1,,RPL-P_5SGC1,,RPL-P_4SDC1,RPL-P_3SDC2,,RPL-SBGA_5SC,RPL-SBGA_3SC1,RPL-S_3SDC1,MTL-M_5SGC1,MTL-M_4SDC1,MTL-M_4SDC2,MTL-M_3SDC3,MTL-M_2SDC4,MTL-M_2SDC5,MTL-M_2SDC6,MTL-P_5SGC1,MTL-P_4SDC1,MTL-P_4SDC2,MTL-P_3SDC3,MTL-P_3SDC4,MTL-P_2SDC5,MTL-P_2SDC6</t>
  </si>
  <si>
    <t>Verify that MMIO registers are set for IC_SDA_HOLD  programmed in the Synopsys I2C controller</t>
  </si>
  <si>
    <t>CSS-IVE-144710</t>
  </si>
  <si>
    <t>COMMON_QRC_BAT,RKL_BIOSAcceptance_criteria_TCs,ADL_S_QRCBAT,ADL-S_Delta2,ADL-P_QRC,ADL-M_21H2,UTR_SYNC,MTL_HFPGA_Audio,RPL_S_BackwardComp,ADL-S_ 5SGC_1DPC,ADL-S_4SDC2,TGL_H_MASTER,RPL_S_MASTER,MTL_P_MASTER,MTL_M_MASTER,ADL-P_5SGC1,ADL-P_5SGC2,ADL-M_5SGC1,TGL_H_NA_GC,RPL_S_QRCBAT,ADL-M_2SDC2,RPL-S_3SDC1,RPL-SBGA_5SC,RPL-sbga_QRC_BAT</t>
  </si>
  <si>
    <t>Verify Storage remapping for PCIe NAND storage device Through VMD</t>
  </si>
  <si>
    <t>CSS-IVE-144592</t>
  </si>
  <si>
    <t>ADL-M_21H2,UTR_SYNC,RPL_S_MASTER,RPL_M_MASTER,RPL_P_MASTER,RPL_S_BackwardComp,ADL-S_4SDC1,ADL-S_4SDC2,ADL-S_4SDC3,MTL_S_MASTER,MTL_P_MASTER,MTL_M_MASTER,TGL_H_MASTER,RPL-S_ 5SGC1,RPL-S_4SDC1,RPL-S_4SDC2,RPL-S_4SDC2,RPL-S_2SDC8,RPL-S_2SDC1,RPL-S_2SDC2,RPL-S_2SDC3,MTL_S_PSS_1.0,ADL-P_5SGC1,ADL-P_5SGC2,ADL-M_5SGC1,ADL_N_REV0, ,RPL-Px_4SDC1,RPL-P_5SGC1,RPL-P_4SDC1,RPL-P_3SDC2,NA_4_FHF,ADL_SBGA_5GC,ADL_SBGA_3DC3,ADL_SBGA_3DC4,
,MTL-M_5SGC1,MTL-M_4SDC2,MTL-M_2SDC6,RPL-SBGA_5SC, , MTL-P_4SDC1 ,MTL-P_4SDC2 ,MTL-P_3SDC3,RPL-Px_2SDC1</t>
  </si>
  <si>
    <t>Verify Sx cycles before and after remapping of NVMe device Through VMD</t>
  </si>
  <si>
    <t>CSS-IVE-144696</t>
  </si>
  <si>
    <t>IFWI_Payload_Platform,ADL_S_PCH attached M.2 slot,ADL-M_21H2,UTR_SYNC,RPL_M_MASTER,RPL_S_MASTER,RPL_S_BackwardComp,ADL-S_4SDC1,ADL-S_4SDC2,ADL-S_4SDC3,TGL_H_MASTER,RPL-S_ 5SGC1,RPL-S_4SDC1,RPL-S_4SDC2,RPL-S_4SDC2,RPL-S_2SDC8,RPL-S_2SDC1,RPL-S_2SDC2,RPL-S_2SDC3,ADL-P_5SGC1,ADL-P_5SGC2,ADL-M_5SGC1,ADL-M_2SDC1,RPL-Px_4SDC1,,RPL-P_3SDC2,NA_4_FHF,RPL-SBGA_5SC,RPL-SBGA_3SC,RPL-S_3SDC1,RPL-P_3SDC3
,MTL-M_5SGC1,MTL-M_4SDC2,MTL-M_2SDC6,RPL-Px_2SDC1,RPL-P_2SDC3,RPL-P_2SDC4,RPL-P_2SDC5,RPL-P_2SDC6</t>
  </si>
  <si>
    <t>Verify ROSC TCG bit programming under SMBus Controller</t>
  </si>
  <si>
    <t>CSS-IVE-145015</t>
  </si>
  <si>
    <t>MTL_NA,UTR_SYNC,ADL-P_5SGC1,ADL-P_5SGC2,ADL-M_5SGC1,ADL_P_M_Common_List2</t>
  </si>
  <si>
    <t>Verify ModPHY core power gating should be enabled for "unassigned" lanes</t>
  </si>
  <si>
    <t>CSS-IVE-145486</t>
  </si>
  <si>
    <t>MTL_NA,UTR_SYNC,ADL_N_MASTER,RPL_S_MASTER,ADL_N_PSS_0.8,ADL_N_5SGC1,ADL_N_4SDC1,ADL_N_3SDC1,ADL_N_2SDC1,ADL_N_2SDC2,ADL_N_2SDC3,ADL-P_5SGC1,ADL-P_5SGC2,ADL-M_5SGC1,ADL_N_REV0,ADL-N_REV1,RPL-SBGA_5SC,RPL-P_5SGC1,RPL-P_5SGC2,RPL-P_2SDC3,ADL_P_M_Common_List2</t>
  </si>
  <si>
    <t>Verify Audio Play back after S0i3(Modern Standby) cycles with USB headset in DC mode</t>
  </si>
  <si>
    <t>CSS-IVE-145662</t>
  </si>
  <si>
    <t>UTR_SYNC,ADL_N_MASTER,ADL_N_5SGC1,ADL_N_3SDC1,ADL_N_2SDC1,ADL_N_2SDC2,RPL_S_NA,ADL-P_5SGC2,ADL-M_5SGC1,RPL_Steps_Tag_NA,MTL_Steps_Tag_NA,RPL-Px_5SGC1,RPL-Px_4SDC1,RPL-P_5SGC1,RPL-P_4SDC1,RPL-P_3SDC2,RPL-P_2SDC4,ADL-M_5SGC1,ADL-M_3SDC1,ADL-M_3SDC2,ADL-M_2SDC1,ADL-M_2SDC2,RPL-P_3SDC3,RPL-P_PNP_GC</t>
  </si>
  <si>
    <t>Validate Foxville LAN device for RTD3</t>
  </si>
  <si>
    <t>CSS-IVE-145161</t>
  </si>
  <si>
    <t>ADL-S_Delta1,RKL-S X2_(CML-S+CMP-H)_S102,RKL-S X2_(CML-S+CMP-H)_S62,MTL_NA,UTR_SYNC,RPL_S_MASRTER,RPL_P_MASTER,ADL-P_5SGC1,ADL-M_3SDC2,ADL-P_4SDC1,ADL-P_2SDC3,ADL-P_2SDC5,,RPL-S_4SDC1,RPL_S_BackwardComp,ADL_SBGA_5GC,RPL-SBGA_5SC, RPL-SBGA_3SC1,RPL-Px_4SDC1,ADL-M_2SDC1,ADL-M_5SGC1,RPL-S_3SDC3, RPL-S_2SDC7, ADL_SBGA_3DC1, ADL_SBGA_3DC2, ADL_SBGA_3DC3, ADL_SBGA_3DC4, MTL-P_3SDC4, MTL-P_3SDC3,RPL-Px_2SDC1</t>
  </si>
  <si>
    <t>Verify BIOS support for [CNV][WIFI] New ACPI table WTAS - Wi-Fi time Average SAR</t>
  </si>
  <si>
    <t>CSS-IVE-145681</t>
  </si>
  <si>
    <t>UTR_SYNC,ADL_N_MASTER,MTL_M_MASTER,MTL_P_MASTER,RPL_P_MASTER,RPL_S_MASTER,RPL_S_BackwardComp,ADL-S_ 5SGC_1DPC,ADL-S_4SDC1,ADL-S_4SDC2,ADL-S_4SDC3,ADL-S_3SDC4,ADL_N_5SGC1,ADL_N_4SDC1,ADL_N_3SDC1,ADL_N_2SDC1,ADL_N_2SDC2,ADL_N_2SDC3,RPL-S_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,ADL-N_REV1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</si>
  <si>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that PSMI Handler reservation happened before MRC_DONE</t>
  </si>
  <si>
    <t>CSS-IVE-145685</t>
  </si>
  <si>
    <t>ADL-M_21H2,UTR_SYNC,RPL-Px_4SP2,RPL-Px_2SDC1 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5SGC_1DPC,ADL-S_4SDC1,ADL-S_4SDC2,ADL-S_4SDC3,ADL-S_3SDC4,ADL-P_5SGC1,ADL-P_5SGC2,ADL-M_5SGC1,ADL-M_3SDC2,ADL-M_2SDC1,ADL-M_2SDC2,ADL_SBGA_5GC,ADL_SBGA_3DC1,ADL_SBGA_3DC2,ADL_SBGA_3DC3,ADL_SBGA_3DC4,ADL_SBGA_3DC</t>
  </si>
  <si>
    <t>Verify BIOS provide DDR-RFIM feature enable/disable status via MCHBAR</t>
  </si>
  <si>
    <t>CSS-IVE-145686</t>
  </si>
  <si>
    <t>MTL_NA,UTR_SYNC,MTL_M_MASTER,MTL_P_MASTER,RPL_S_MASTER,RPL_S_BackwardComp,ADL-S_4SDC1,ADL-S_4SDC2,RPL-S_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</si>
  <si>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DMIC basic functionality test over High Definition Audio (HDA) Codec, pre and post S4, S5 and warm and cold reset cycles</t>
  </si>
  <si>
    <t>CSS-IVE-145665</t>
  </si>
  <si>
    <t>ADL-M_21H2,UTR_SYNC,MTL_HFPGA_Audio,RPL_S,RPL_S_BackwardComp,ADL-S_ 5SGC_1DPC,ADL-S_4SDC1,ADL-S_4SDC2,ADL-S_4SDC3,ADL-S_3SDC4,RPL_S_MASTER,RPL_S_Backwardcomp,TGL_H_MASTER,RPL-S_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</si>
  <si>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Verify DMIC basic functionality test over High Definition Audio (HDA) Codec, pre and post S3 cycles</t>
  </si>
  <si>
    <t>CSS-IVE-145666</t>
  </si>
  <si>
    <t>ADL-M_21H2,UTR_SYNC,RPL_S_MASTER,RPL_S_BackwardComp,ADL-S_ 5SGC_1DPC,ADL-S_4SDC1,ADL-S_4SDC2,ADL-S_4SDC3,ADL-S_3SDC4,TGL_H_MASTER,RPL-S_ 5SGC1,RPL-S_4SDC1,RPL-S_2SDC1,RPL-S_2SDC2,RPL-S_2SDC3,MTL_P_MASTER,MTL_M_MASTER,ADL-P_5SGC2,RPL-Px_5SGC1,ADL_SBGA_5GC,ADL_SBGA_3DC3,ADL_SBGA_3DC4,RPL-SBGA_5SC,ADL-P_4SDC1,ADL-P_3SDC1,ADL-P_3SDC2,ADL-P_2SDC1,ADL-P_2SDC2,ADL-P_2SDC3,ADL-P_2SDC5,ADL-P_3SDC_5SUT,ADL-M_5SGC1,ADL-M_3SDC2,ADL-M_2SDC1,RPL-P_5SGC1,RPL-P_PNP_GC,RPL-S_2SDC7,LNL_M_PSS1.1,MTL-M_5SGC1,MTL-M_3SDC3,MTL-P_5SGC1,MTL-P_3SDC4,RPL-S_2SDC8,RPL-SBGA_4SC,RPL-Px_2SDC1</t>
  </si>
  <si>
    <t>Verify package C10 after hot-plugging and hot-unplugging NVMe SSD over PEG60 Slot</t>
  </si>
  <si>
    <t>bios.cpu_pm,bios.sa</t>
  </si>
  <si>
    <t>CSS-IVE-145701</t>
  </si>
  <si>
    <t>UTR_SYNC,RPL_S_MASTER,RPL_S_BackwardComp,ADL-S_ 5SGC_1DPC,ADL-S_4SDC1,TGL_H_MASTER,MTL_S_MASTER,RPL-S_ 5SGC1,RPL-S_2SDC3,ADL-P_5SGC1,ADL-P_5SGC2,ADL-M_5SGC1,ADL-M_3SDC1,ADL-M_2SDC1,RPL-Px_5SGC1,ADL_SBGA_5GC,ADL_SBGA_3DC1,ADL_SBGA_3DC2,ADL_SBGA_3DC3,ADL_SBGA_3DC4,RPL-P_5SGC1,RPL-P_5SGC2,RPL-SBGA_5SC,ADL_P_M_Common_List1,MTL-M_5SGC1,MTL-M_4SDC1,MTL-M_4SDC2,MTL-M_3SDC3,MTL-M_2SDC4,MTL-M_2SDC5,MTL-M_2SDC6,MTL-P_5SGC1,MTL-P_4SDC1,MTL-P_4SDC2,MTL-P_3SDC3,MTL-P_3SDC4,MTL-P_2SDC6,RPL-Px_4SP2</t>
  </si>
  <si>
    <t>Verify _DSD method for D3 enable/disable in VMD scope</t>
  </si>
  <si>
    <t>CSS-IVE-145690</t>
  </si>
  <si>
    <t>MTL_NA,ADL-M_21H2,UTR_SYNC,MTL_S_MASTER,RPL_S_MASTER,RPL_S_BackwardComp,ADL-S_4SDC3,TGL_H_MASTER,RPL-S_ 5SGC1,RPL-S_4SDC2,RPL-S_2SDC3,ADL-P_5SGC1,ADL-P_5SGC2,ADL-M_5SGC1,RPL-P_5SGC1,RPL-P_4SDC1,RPL-P_3SDC2,ADL_SBGA_5GC,ADL_SBGA_3DC3,ADL_SBGA_3DC4,RPL-SBGA_5SC,RPL-SBGA_3SC
,MTL-M_5SGC1,, MTL-P_4SDC1 ,MTL-P_4SDC2 ,MTL-P_3SDC3</t>
  </si>
  <si>
    <t>Verify Audio Play back after S0i3(Modern Standby) cycles with USB headset in AC mode</t>
  </si>
  <si>
    <t>CSS-IVE-63701</t>
  </si>
  <si>
    <t>Audio,ICL-ArchReview-PostSi,ICL_RFR,UDL2.0_ATMS2.0,OBC-CNL-PCH-AVS-Audio-HDA_Headphone,OBC-CFL-PCH-AVS-Audio-HDA_Headphone,OBC-ICL-PCH-AVS-Audio-HDA_Headphone,OBC-TGL-PCH-AVS-Audio-HDA_Headphone,IFWI_Payload_Platform,RKL-S X2_(CML-S+CMP-H)_S62,RKL-S X2_(CML-S+CMP-H)_S102,UTR_SYNC,RPL_S_MASTER,RPL_S_BackwardComp,ADL-S_ 5SGC_1DPC,ADL-S_4SDC1,ADL-S_4SDC2,ADL-S_4SDC3,ADL-S_3SDC4,TGL_H_MASTER,RPL-S_ 5SGC1,RPL-S_4SDC1,RPL-S_3SDC1,RPL-S_4SDC2,RPL-S_2SDC1,RPL-S_2SDC2,RPL-S_2SDC3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</t>
  </si>
  <si>
    <t>Verify preconfigured BLE HID devices are auto connected in UEFI mode after S4 , S5 , cold reboot and warm reboot cycles</t>
  </si>
  <si>
    <t>CSS-IVE-145054</t>
  </si>
  <si>
    <t>BIOS_Optimization,MTL_PSS_0.8,RKL-S X2_(CML-S+CMP-H)_S102,RKL-S X2_(CML-S+CMP-H)_S62,ADL-M_21H2,UTR_SYNC,RPL_S_MASTER,RPL_S_BackwardComp,ADL-S_ 5SGC_1DPC,MTL_M_MASTER,MTL_P_MASTER,ADL-S_4SDC1,ADL-S_4SDC2,ADL-S_4SDC3,ADL-S_3SDC4,RPL-S_ 5SGC1,RPL-S_4SDC1,RPL-S_4SDC2,, RPL-S_4SDC2,RPL-S_2SDC1,RPL-S_2SDC2,RPL-S_2SDC3,MTL_TEMP,ADL-P_5SGC1,ADL-P_5SGC2,ADL-M_5SGC1,ADL-M_4SDC1,ADL-M_3SDC1,ADL-M_3SDC3,ADL-M_2SDC1RPL-Px_5SGC1,,ADL_SBGA_5GC,RPL-SBGA_3SC1,RPL-SBGA_5SC,ADL-M_3SDC2,,ADL-M_2SDC2,ADL-M_5SGC1,ADL-M_3SDC2,ADL-M_2SDC2,,RPL-S_3SDC1,,RPL-S_3SDC3, RPL-S_2SDC7, ADL_SBGA_3DC3, ADL_SBGA_3DC1, ADL_SBGA_3DC2, ADL_SBGA_3DC4, MTL-M_3SDC3, MTL-M_5SGC1, MTL-M_4SDC1, MTL-M_4SDC2, MTL-M_2SDC4, MTL-M_2SDC5, MTL-M_2SDC6, RPL-SBGA_5SC, RPL-SBGA_4SC, RPL-SBGA_3SC, RPL-SBGA_2SC1, RPL-SBGA_2SC2, MTL-P_5SGC1, MTL-P_4SDC1, MTL-P_4SDC2, MTL-P_3SDC3, MTL-P_3SDC4, MTL-P_2SDC5, MTL-P_2SDC6, RPL-S_2SDC8,RPL-Px_4SP2,RPL-Px_2SDC1,RPL-Px_2SDC1</t>
  </si>
  <si>
    <t>Verify Graphics DirectX support - 3DMark benchmark</t>
  </si>
  <si>
    <t>bios.sa,fw.ifwi.bios</t>
  </si>
  <si>
    <t>CSS-IVE-71598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</si>
  <si>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</t>
  </si>
  <si>
    <t>Verify CNVi Bluetooth functionality in OS pre and post S4 , S5 , warm and cold reboot cycles</t>
  </si>
  <si>
    <t>CSS-IVE-145038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</si>
  <si>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,,RPL-S_2SDC2,RPL-S_2SDC3,ADL-P_5SGC1,ADL-P_5SGC2,ADL-M_5SGC1,ADL-M_3SDC1,ADL-M_3SDC3,ADL-M_2SDC1,ADL-P_3SDC1RPL-Px_5SGC1,,MTL_S_IFWI_PSS_0.8,MTL_S_PSS_0.8,ADL_N_REV0,ADL-N_REV1,NA_4_FHF,RPL_P_MASTER,ADL_SBGA_5GC,RPL-SBGA_5SC,ADL-M_5SGC1,ADL-M_3SDC2,ADL-M_2SDC2,MTL_S_PSS_0.5,,RPL-S_3SDC1,, ,, RPL-S_2SDC2, RPL-S_2SDC3,  ,RPL-S_4SDC2,, RPL-S_4SDC2, RPL-S_4SDC1, RPL-S_5SGC1, RPL-P_5SGC1, , , RPL-P_3SDC2, RPL-P_5SGC1, ,  , RPL-S_2SDC7, ADL_SBGA_3DC3, RPL-P_3SDC3, RPL-P_4SDC1, RPL-P_PNP_GC, ADL_SBGA_3DC4, LNL_M_PSS0.8, MTL-M_5SGC1, MTL-M_4SDC1, MTL-M_4SDC2, MTL-M_2SDC4, MTL-M_2SDC5, MTL-M_2SDC6,MTL_IFWI_QAC,MTL_IFWI_CBV_PMC, RPL-SBGA_5SC,RPL-SBGA_3SC, RPL-SBGA_2SC1, RPL-SBGA_2SC2,
MTL IFWI_Payload_Platform-Val, MTL-P_5SGC1, MTL-P_4SDC1, MTL-P_4SDC2, MTL-P_3SDC3, MTL-P_2SDC5, MTL-P_2SDC6, RPL-S_2SDC8,RPL-S_2SDC8,RPL-Px_4SP2,RPL-Px_2SDC1,RPL-Px_2SDC1,RPL-P_2SDC5,RPL-P_2SDC6,RPL-P_2SDC3</t>
  </si>
  <si>
    <t>Verify CNVi WLAN Functionality in OS  pre and post S4 , S5 , warm and cold reboot cycles</t>
  </si>
  <si>
    <t>CSS-IVE-145041</t>
  </si>
  <si>
    <t>BIOS_Optimization,RKL-S X2_(CML-S+CMP-H)_S102,RKL-S X2_(CML-S+CMP-H)_S62,UTR_SYNC,RPL_S_MASTER,RPL_S_BackwardComp,ADL-S_ 5SGC_1DPC,4SDC3,ADL-S_4SDC4,ADL-S_3SDC5,ADL_N_MASTER,ADL_N_5SGC1,ADL_N_4SDC1,ADL_N_2SDC1,ADL_N_2SDC2,ADL_N_2SDC3,RPL-S_ 5SGC1,RPL-S_4SDC1,RPL-S_4SDC2,RPL-S_2SDC1,RPL-S_2SDC2,RPL-S_2SDC3,ADL-P_5SGC1,ADL-P_5SGC2,ADL-M_5SGC1,ADL-M_3SDC1,ADL-M_3SDC3,ADL-M_2SDC1,ADL-P_3SDC1RPL-Px_5SGC1,,ADL_N_REV0,ADL-N_REV1,ADL_SBGA_5GC,RPL-SBGA_5SC,ADL-M_5SGC1,ADL-M_3SDC2,ADL-M_2SDC2,,RPL-S_3SDC1,,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</si>
  <si>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display check on HDMI when connected via DP 1.2 to HDMI dongle</t>
  </si>
  <si>
    <t>CSS-IVE-71258</t>
  </si>
  <si>
    <t>InProdATMS1.0_03March2018,PSE 1.0,GLK_ATMS1.0_Automated_TCs,IFWI_Payload_Platform,ADL-S_Delta2,ADL-S_Delta3,UTR_SYNC,RPL_S_MASTER,RPL_S_BackwardComp,ADL-S_4SDC2,MTL_Test_Suite,IFWI_TEST_SUITE,IFWI_COMMON_UNIFIED,MTL_P_MASTER,ADL-M_5SGC1,RPL_Steps_Tag_NA,MTL_Steps_Tag_NA,RPL-Px_5SGC1,RPL-Px_4SDC1,ADL_N_REV0,ADL-N_REV1,ADL_SBGA_5GC,ADL_SBGA_3DC1,ADL_SBGA_3DC2,ADL_SBGA_3DC3,ADL_SBGA_3DC4,RPL-SBGA_5SC,RPL-SBGA_3SC1,ADL-M_5SGC1,ADL-M_3SDC1,ADL-M_3SDC2,ADL-M_2SDC1,ADL-M_2SDC2,RPL-P_3SDC3,RPL-P_PNP_GC,MTL IFWI_Payload_Platform-Val,MTL-P_5SGC1,MTL-P_4SDC2,MTL-P_3SDC3,MTL-P_3SDC4,RPL_Px_PO_New_P3,RPL-P_3SDC2,RPL-P_2SDC4</t>
  </si>
  <si>
    <t>Verify the Dual Display functionality (onboard eDP+DP) in OS pre and Post S4, S5, warm and cold reboot cycles</t>
  </si>
  <si>
    <t>CSS-IVE-145175</t>
  </si>
  <si>
    <t>BIOS_Optimization,MTL_PSS_1.1,ADL-M_21H2,UTR_SYNC,RPL_S_MASTER,RPL_S_BackwardComp,ADL-S_4SDC2,ADL_N_MASTER,ADL_N_5SGC1,ADL_N_4SDC1,ADL_N_3SDC1,ADL_N_2SDC1,ADL_N_2SDC3,RPL-S_ 5SGC1,RPL-S_4SDC1,RPL-S_3SDC1,RPL-S_4SDC2,RPL-S_2SDC1,RPL-S_2SDC2,RPL-S_2SDC3,ADL-P_5SGC1,ADL-P_5SGC2,ADL-P_4SDC1,ADL-P_4SDC2,ADL-P_2SDC4,MTL-M_4SDC2,MTL-P_5SGC1,ADL-M_5SGC1,ADL-M_3SDC1,ADL-M_3SDC2,ADL-M_2SDC1,MTL_SIMICS_IN_EXECUTION_TEST,RPL_Steps_Tag_NA,MTL_Steps_Tag_NA,RPL-Px_5SGC1,RPL-Px_4SDC1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LNL_M_PSS1.1,RPL-P_4SDC1</t>
  </si>
  <si>
    <t>Verify charging of dead battery on SUT through USB Type-C PD adapter</t>
  </si>
  <si>
    <t>bios.platform,bios.sa,fw.ifwi.MGPhy,fw.ifwi.dekelPhy,fw.ifwi.iom,fw.ifwi.nphy,fw.ifwi.pmc,fw.ifwi.sphy,fw.ifwi.tbt</t>
  </si>
  <si>
    <t>CSS-IVE-63567</t>
  </si>
  <si>
    <t>KBL_NON_ULT,TCSS-TBT-P1,EC-FV,EC-TYPEC,EC-BATTERY,EC-SX,LKF_ERB_PO,UDL2.0_ATMS2.0,LKF_PO_Phase2,OBC-CNL-PTF-PD-EM-ManageCharger,OBC-CFL-PTF-PD-EM-ManageCharger,OBC-ICL-PTF-PD-TCSS-ManageCharger,OBC-TGL-PTF-PD-TCSS-ManageCharger,AML_5W_NA,CML_EC_FV,WCOS_BIOS_WHCP_REQ,LKF_WCOS_BIOS_BAT_NEW,IFWI_Payload_TBT,MTL_PSS_1.1,UTR_SYNC,ADL_N_MASTER,ADL_N_5SGC1,ADL_N_2SDC2,TGL_H_MASTER,IFWI_TEST_SUITE,IFWI_COMMON_UNIFIED,MTL_Test_Suite,IFWI_FOC_BAT,ADL-P_5SGC2,MTL_P_MASTER,MTL_M_MASTER,ADL-M_5SGC1,ADL-M_2SDC2,ADL-M_3SDC2,MTL_N_MASTER,RPL-Px_3SDC1,RPL-P_5SGC2,RPL-P_3SDC2,ADL_N_REV0,ADL-N_REV1,RPL-P_5SGC1,RPL-P_4SDC1,ADL_N_PO_Phase3,MTL-M_5SGC1,MTL-M_4SDC1,MTL-M_4SDC2,MTL-M_3SDC3,MTL-M_2SDC4,MTL-M_2SDC5,MTL-M_2SDC6,MTL_IFWI_CBV_TBT,MTL_IFWI_CBV_EC,MTL_IFWI_CBV_IOM,MTL-P_5SGC1,MTL-P_4SDC1,MTL-P_4SDC2,MTL-P_3SDC3,MTL-P_3SDC4,MTL-P_2SDC5,MTL-P_2SDC6</t>
  </si>
  <si>
    <t>Verify "Wake on Voice" functionality when System in SLP_S0 state, pre and post S4 and S5 cycles</t>
  </si>
  <si>
    <t>CSS-IVE-145224</t>
  </si>
  <si>
    <t>BIOS_Optimization,MTL_PSS_1.1,ADL-M_21H2,UTR_SYNC,MTL_HFPGA_Audio,RPL_S_MASTER,RPL_S_BackwardComp,ADL-S_4SDC2,ADL_N_MASTER,ADL_N_5SGC1,ADL_N_4SDC1,ADL_N_3SDC1,ADL_N_2SDC1,ADL_N_2SDC2,ADL_N_2SDC3,RPL-S_ 5SGC1,RPL-S_4SDC1,RPL-S_3SDC1,RPL-S_4SDC2,RPL-S_2SDC1,RPL-S_2SDC2,RPL-S_2SDC3,ADL-P_5SGC1,ADL-P_5SGC2,ADL-M_5SGC1,ADL-M_3SDC1,ADL-M_3SDC2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LNL_M_PSS1.1,RPL-P_5SGC1,RPL-P_4SDC1,RPL-P_3SDC2,RPL-P_2SDC3,RPL-P_2SDC4,RPL-P_2SDC5,RPL-P_2SDC6,RPL-Px_4SP2,RPL-Px_2SDC1</t>
  </si>
  <si>
    <t>Validate Type-C USB3.0 Host Mode (Type-C to A) functionality - device connected to Hub, Cable connected when SUT is in Sx state</t>
  </si>
  <si>
    <t>CSS-IVE-63571</t>
  </si>
  <si>
    <t>KBL_NON_ULT,GLK-IFWI-SI,EC-FV,EC-SX,EC-TYPEC,TCSS-TBT-P1,LKF_TI_GATING,UDL_2.0,UDL_ATMS2.0,UDL2.0_ATMS2.0,LKF_PO_Phase2,EC-PD-NA,TGL_ERB_PO,CML_BIOS_SPL,LKF_ROW_BIOS,TGL_IFWI_FOC_BLUE,IFWI_Payload_TBT,IFWI_Payload_EC,UTR_SYNC,MTL_P_MASTER,MTL_M_MASTER,RPL_P_MASTER,RPL_S_MASTER,PRL_S_MASTER,RPL_S_BackwardComp,ADL-S_ 5SGC_1DPC,ADL_N_MASTER,ADL_N_5SGC1,ADL_N_4SDC1,ADL_N_3SDC1,ADL_N_2SDC1,ADL_N_2SDC2,ADL_N_2SDC3,TGL_H_MASTER,IFWI_TEST_SUITE,IFWI_COMMON_UNIFIED,MTL_Test_Suite,RPL-S_ 5SGC1,RPL-S_4SDC1,RPL-S_2SDC2,ADL-P_5SGC1,ADL-P_5SGC2,MTL_S_MASTER,ADL-M_5SGC1,ADL-M_2SDC2,ADL-M_3SDC1,ADL-M_3SDC2,ADL-M_2SDC1,MTL_N_MASTER,MTL_S_MASTER,MTL_M_MASTER,MTL_P_MASTER,RPL-Px_3SDC1,RPL-P_5SGC1,RPL-P_5SGC2,RPL-P_4SDC1,RPL-P_3SDC2,RPL-P_2SDC3,RPL-S_3SDC1,RPL-S_4SDC2,RPL-S_2SDC1,RPL-S_2SDC2,RPL-S_2SDC3,ADL_N_REV0,ADL-N_REV1,ADL_SBGA_5GC,RPL-SBGA_5SC,ADL_P_M_Common_List2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</si>
  <si>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Device Specific Method(_DSM) support  in the ACPI dump for Bluetooth device</t>
  </si>
  <si>
    <t>CSS-IVE-145804</t>
  </si>
  <si>
    <t>MTL_PSS_1.1,ADL-M_21H2,ADL_N_MASTER,RPL_P_MASTER,RPL_S_MASTER,RPL_S_BackwardComp,MTL_M_MASTER,MTL_P_MASTER,ADL-S_4SDC1,ADL-S_4SDC2,ADL_N_5SGC1,ADL_N_4SDC1,ADL_N_3SDC1,ADL_N_2SDC1,ADL_N_2SDC2,ADL_N_2SDC3,RPL-S_ 5SGC1,RPL-S_4SDC1,RPL-S_4SDC2, RPL-S_4SDC2,RPL-S_2SDC1,RPL-S_2SDC2,RPL-S_2SDC3,ADL-P_5SGC1,ADL-P_5SGC2,ADL-M_5SGC1,ADL-M_4SDC1,ADL-M_3SDC1,ADL-M_3SDC3,ADL-M_2SDC1,ADL_N_REV0RPL-Px_5SGC1,UTR_SYNC,ADL-N_REV1,RPL-SBGA_3SC1,RPL-SBGA_5SC,RPL-Px_5SGC1,RPL-Px_4SDC1,ADL-M_3SDC2,ADL-M_2SDC2,RPL-S_3SDC1,RPL-S_3SDC3,RPL-S_2SDC7,ADL_SBGA_5GC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RPL-S_2SDC8,RPL-Px_4SP2,RPL-Px_2SDC1,RPL-Px_2SDC1,LNL_M_PSS0.8</t>
  </si>
  <si>
    <t>Verify BIOS support for [CNV][BLUETOOTH] ACPI table BTLC   Bluetooth Tile Configuration</t>
  </si>
  <si>
    <t>CSS-IVE-145805</t>
  </si>
  <si>
    <t>MTL_PSS_1.1,UTR_SYNC,ADL_N_MASTER,RPL_P_MASTER,RPL_S_MASTER,RPL_S_BackwardComp,ADL-S_ 5SGC_1DPC,MTL_M_MASTER,MTL_P_MASTER,ADL-S_4SDC1,ADL-S_4SDC2,ADL-S_4SDC3,ADL-S_3SDC4,ADL_N_5SGC1,ADL_N_4SDC1,ADL_N_3SDC1,ADL_N_2SDC1,ADL_N_2SDC2,ADL_N_2SDC3,RPL-S_ 5SGC1,RPL-S_4SDC1,RPL-S_4SDC2,, RPL-S_4SDC2,RPL-S_2SDC1,RPL-S_2SDC2,RPL-S_2SDC3,ADL-P_5SGC1,ADL-P_5SGC2,ADL-M_5SGC1,ADL-M_4SDC1,ADL-M_3SDC1,ADL-M_3SDC3,ADL-M_2SDC1,ADL_N_REV0RPL-Px_5SGC1,ADL-N_REV1,ADL_SBGA_5GC,RPL-SBGA_3SC1,RPL-SBGA_5SC,ADL-M_3SDC2,ADL-M_2SDC2,,RPL-S_3SDC1,,RPL-S_3SDC3,RPL-S_2SDC7,ADL_SBGA_3DC3,ADL_SBGA_3DC1,ADL_SBGA_3DC2,ADL_SBGA_3DC4,MTL-M_3SDC3,MTL-M_5SGC1,MTL-M_4SDC1,MTL-M_4SDC2,MTL-M_2SDC4,MTL-M_2SDC5,MTL-M_2SDC6,LNL_M_PSS1.1, RPL-SBGA_5SC, RPL-SBGA_4SC, RPL-SBGA_3SC, RPL-SBGA_2SC1, RPL-SBGA_2SC2, MTL-P_5SGC1, MTL-P_4SDC1, MTL-P_4SDC2, MTL-P_3SDC3, MTL-P_3SDC4, MTL-P_2SDC5, MTL-P_2SDC6, RPL-S_2SDC8,RPL-Px_4SP2,RPL-Px_2SDC1,RPL-Px_2SDC1</t>
  </si>
  <si>
    <t>Verify USB 2.0 devices functionality check over USB Type-C along with Sx cycles</t>
  </si>
  <si>
    <t>CSS-IVE-63568</t>
  </si>
  <si>
    <t>KBL_NON_ULT,GLK-IFWI-SI,EC-FV,EC-TYPEC,EC-SX,TCSS-TBT-P1,UDL2.0_ATMS2.0,LKF_PO_Phase3,LKF_PO_New_P3,EC-PD-NA,OBC-CNL-PCH-XDCI-USBC-USB2_Storage,OBC-ICL-CPU-iTCSS-TCSS-USB2_Storage,OBC-TGL-CPU-iTCSS-TCSS-USB2_Storage,OBC-LKF-CPU-TCSS-USBC-USB2_Storage,OBC-CFL-PCH-XDCI-USBC-USB2_Storage,CML_BIOS_SPL,TGL_IFWI_FOC_BLUE,IFWI_Payload_TBT,IFWI_Payload_EC,MTL_PSS_0.8,MTL_PSS_1.0,UTR_SYNC,RPL_S_MASTER,RPL_S_BackwardComp,ADL-S_ 5SGC_1DPC,ADL_N_MASTER,ADL_N_5SGC1,ADL_N_4SDC1,ADL_N_3SDC1,ADL_N_2SDC1,ADL_N_2SDC3,TGL_H_MASTER,IFWI_TEST_SUITE,IFWI_COMMON_UNIFIED,MTL_Test_Suite,IFWI_FOC_BAT,RPL-S_ 5SGC1,RPL-S_4SDC1,RPL-S_2SDC2,CQN_DASHBOARD,ADL-P_5SGC1,ADL-P_5SGC2,MTL_P_MASTER,MTL_M_Master,MTL_S_MASTER,ADL-M_5SGC1,ADL-M_2SDC2,ADL-M_3SDC1,ADL-M_3SDC2,ADL-M_2SDC1,MTL_SIMICS_IN_EXECUTION_TEST,RPL-Px_3SDC1,RPL-P_5SGC1,RPL-P_5SGC2,RPL-P_4SDC1,RPL-P_3SDC2,RPL-P_2SDC3,RPL-S_3SDC1,RPL-S_4SDC2,RPL-S_2SDC1,RPL-S_2SDC2,RPL-S_2SDC3,ADL_N_REV0,ADL-N_REV1,ADL_SBGA_5GC,RPL-SBGA_5SC,EC-NA,EC-REVIEW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ADL_M_PO_Phase2,ADL-S_4SDC1,ADL-S_4SDC2,ADL-S_4SDC4,ADL_N_2SDC2,MTL_VS_0.8,MTL_IFWI_PSS_EXTENDED,MTL_M_MASTER,ADL-P_4SDC2,ADL_N_PO_Phase2,RPL-Px_5SGC1,MTL_IFWI_BAT,MTL_HFPGA_TCSS,RPL-S_5SGC1,RPL-S_4SDC2,RPL-S_2SDC4,RPL-S_2SDC7,MTL-M_5SGC1,MTL-M_4SDC1,MTL-M_4SDC2,MTL-M_3SDC3,MTL-M_2SDC4,MTL-M_2SDC5,MTL-M_2SDC6,MTL_IFWI_CBV_PMC,MTL_IFWI_CBV_TBT,MTL_IFWI_CBV_EC,MTL_IFWI_CBV_IOM,MTL-P_5SGC1,MTL-P_4SDC1,MTL-P_4SDC2,MTL-P_3SDC3,MTL-P_3SDC4,MTL-P_2SDC5,MTL-P_2SDC6,RPL-S_2SDC8,RPL-SBGA_4SC,RPL-Px_4SP2</t>
  </si>
  <si>
    <t>Verify Dynamic Backbone Clock Gate is programmed per port</t>
  </si>
  <si>
    <t>CSS-IVE-145812</t>
  </si>
  <si>
    <t>MTL_NA,UTR_SYNC,RPL_S_MASTER,RPL_S_BackwardComp,ADL-S_ 5SGC_1DPC,ADL-S_4SDC2,RPL-S_ 5SGC1,RPL-S_2SDC2,ADL-M_5SGC1,RPL-Px_5SGC1,RPL-Px_3SDC1,ADL_SBGA_5GC,ADL_SBGA_3DC1,ADL_SBGA_3DC2,ADL_SBGA_3DC3,ADL_SBGA_3DC4,RPL-SBGA_5SC,RPL-S_3SDC1</t>
  </si>
  <si>
    <t>Verify USB2.0/3.0 device enumeration in EFI over USB Type-A port</t>
  </si>
  <si>
    <t>CSS-IVE-62370</t>
  </si>
  <si>
    <t>ADL_N_PSS_0.8,ADL_N_5SGC1,ADL_N_4SDC1,ADL_N_3SDC1,ADL_N_2SDC1,ADL_N_2SDC2,ADL_N_2SDC3,RPL_S_PSS_BASE,RPL_S_MASTER,RPL_S_Backwardcomp,MTL_PSS_0.8,TGL_H_MASTER,RPL-S_ 5SGC1,RPL-S_4SDC1,RPL-S_4SDC2,RPL-S_4SDC2,RPL-S_2SDC8,RPL-S_2SDC1,RPL-S_2SDC2,RPL-S_2SDC3,ADL-S_ 5SGC_1DPC, ADL-S_5SGC_2DPC,ADL-S_4SDC1,ADL-S_4SDC2,ADL-S_4SDC3,ADL-S_3SDC4,ADL-P_5SGC1,ADL-P_5SGC2,ADL-M_5SGC1,MTL_SIMICS_IN_EXECUTION_TEST,RPL-Px_5SGC1, ,RPL-Px_4SDC1,RPL-P_5SGC1,RPL-P_4SDC1,RPL-P_3SDC2,RPL-S_ 5SGC1, RPL-S_4SDC1, RPL-S_4SDC2, RPL-S_4SDC2,RPL-S_2SDC8, RPL-S_2SDC1, RPL-S_2SDC2, RPL-S_2SDC3, ,NA_4_FHF,ADL_SBGA_5GC,ADL_SBGA_3DC1,ADL_SBGA_3DC2,ADL_SBGA_3DC3,ADL_SBGA_3DC4,RPL-SBGA_5SC,RPL-SBGA_3SC,RPL-SBGA_4SC,RPL-SBGA_2SC1,RPL-SBGA_2SC2,RPL-S_3SDC1,RPL_P_PSS_BIOS,ADL-S_Post-Si_In_Production,MTL-M_5SGC1,MTL-M_4SDC1,MTL-M_4SDC2,MTL-M_3SDC3,MTL-M_2SDC4,MTL-M_2SDC5,MTL-M_2SDC6,LNL_M_PSS0.8,MTL-P_5SGC1, MTL-P_4SDC1 ,MTL-P_4SDC2 ,MTL-P_3SDC3 ,MTL-P_3SDC4 ,MTL-P_2SDC5 ,MTL-P_2SDC6,RPL-Px_4SP2, RPL-Px_2SDC1,RPL-P_2SDC3,RPL-P_2SDC4</t>
  </si>
  <si>
    <t>Verify if BIOS defaults can be saved and restored back in setup menu by configuring CMOS battery</t>
  </si>
  <si>
    <t>CSS-IVE-62405</t>
  </si>
  <si>
    <t>BXTM_Test_Case,BIOS,BIOS+IFWI,InProdATMS1.0_03March2018,UDL2.0_ATMS2.0,PSE 1.0,OBC-CNL-PCH-timer-RTC,OBC-CFL-PCH-timer-RTC,OBC-ICL-PTF-RTC-InternalBus-FlexIO_BIOSSettings,OBC-TGL-PTF-RTC-InternalBus-FlexIO_BIOSSettings,CML_DG1,IFWI_Payload_BIOS,IFWI_Payload_CSME,ADL-S_Delta2,RKL-S X2_(CML-S+CMP-H)_S102,RKL-S X2_(CML-S+CMP-H)_S62,UTR_SYNC,RPL_S_MASTER,RPL_S_BackwardComp,ADL-S_ 5SGC_1DPC,ADL-S_4SDC1,ADL_N_MASTER,ADL_N_5SGC1,ADL_N_4SDC1,ADL_N_3SDC1,ADL_N_2SDC1,ADL_N_2SDC2,ADL_N_2SDC3,RPL-S_ 5SGC1,RPL-S_4SDC1,RPL-S_4SDC2,RPL-S_2SDC1,RPL-S_2SDC2,RPL-S_2SDC3,ADL-P_5SGC2,ADL-M_5SGC1,RPL-Px_5SGC1,,ADL_N_REV0,ADL-N_REV1,ADL_SBGA_5GC,ADL_SBGA_3DC1,ADL_SBGA_3DC2,ADL_SBGA_3DC3,ADL_SBGA_3DC4,RPL-P_5SGC1,,RPL-P_4SDC1,RPL-P_3SDC2,,RPL-SBGA_5SC,RPL-SBGA_3SC1,RPL-S_3SDC1,MTL-M_5SGC1,MTL-M_4SDC1,MTL-M_4SDC2,MTL-M_3SDC3,MTL-M_2SDC4,MTL-M_2SDC5,MTL-M_2SDC6,MTL-P_5SGC1,MTL-P_4SDC1,MTL-P_4SDC2,MTL-P_3SDC3,MTL-P_3SDC4,MTL-P_2SDC5,MTL-P_2SDC6</t>
  </si>
  <si>
    <t>Microcode version should be uniform in all CPU cores</t>
  </si>
  <si>
    <t>bios.cpu_pm,fw.ifwi.unknown</t>
  </si>
  <si>
    <t>CSS-IVE-65505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</si>
  <si>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,MTL_P_MASTER,MTL_M_MASTER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</t>
  </si>
  <si>
    <t>Verify platform can be able to send and receive data over serial port(capture windbg)</t>
  </si>
  <si>
    <t>CSS-IVE-97330</t>
  </si>
  <si>
    <t>EC-NA,ICL-ArchReview-PostSi,UDL2.0_ATMS2.0,ec-pd,OBC-CNL-PCH-DFX-Debug-Com,OBC-CFL-PCH-DFX-Debug-Com,OBC-ICL-PCH-DFX-Debug-Com,OBC-TGL-PCH-DFX-Debug-Com,RKL_CMLS_CPU_TCS,MTL_PSS_1.0,LNL_M_PSS1.0,RKL-S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REV0,ADL_N_5SGC1,ADL_N_4SDC1,ADL_N_3SDC1,ADL_N_2SDC1,ADL_N_2SDC2,ADL_N_2SDC3,MTL_S_MASTER,MTL_P_MASTER,TGL_H_MASTER,TGL_H_5SGC1,TGL_H_4SDC1,TGL_H_4SDC2,TGL_H_4SDC,MTL_TEMP,ADL-P_5SGC1,ADL-P_5SGC2,ADL-M_5SGC1,ADL-M_3SDC2,ADL-M_2SDC1,ADL-M_2SDC2,ADL-N_REV1,ADL_SBGA_5GC,ADL_SBGA_3DC1,ADL_SBGA_3DC2,ADL_SBGA_3DC3,ADL_SBGA_3DC4,ADL_SBGA_3DC</t>
  </si>
  <si>
    <t>Verify OS debug support using Windbg debugging via USB3.0 debug port during SUT resume from S4, S5 state</t>
  </si>
  <si>
    <t>CSS-IVE-101497</t>
  </si>
  <si>
    <t>ICL-ArchReview-PostSi,UDL2.0_ATMS2.0,OBC-CNL-PCH-DFX-Debug-USB,OBC-CFL-PCH-DFX-Debug-USB,OBC-ICL-PCH-DFX-Debug-USB,OBC-TGL-PCH-DFX-Debug-USB,RKL-S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5SGC_1DPC,ADL-S_4SDC1,ADL-S_4SDC2,ADL-S_4SDC3,ADL-S_3SDC4,TGL_H_MASTER,TGL_H_5SGC1,TGL_H_4SDC1,TGL_H_4SDC2,TGL_H_4SDC,ADL-P_5SGC1,ADL-P_5SGC2,ADL-M_5SGC1,ADL-M_3SDC2,ADL-M_2SDC1,ADL-M_2SDC2,ADL_SBGA_5GC,ADL_SBGA_3DC1,ADL_SBGA_3DC2,ADL_SBGA_3DC3,ADL_SBGA_3DC4,ADL_SBGA_3DC</t>
  </si>
  <si>
    <t>Verify OS debug support using Windbg debugging over Type-C port during SUT resume from S4,S5 state</t>
  </si>
  <si>
    <t>CSS-IVE-101503</t>
  </si>
  <si>
    <t>EC-FV2,EC-TYPEC,EC-SX,TCSS-TBT-P1,ICL-ArchReview-PostSi,UDL2.0_ATMS2.0,EC-PD-NA,OBC-CNL-PCH-DFX-Debug,OBC-CFL-PCH-DFX-Debug,OBC-ICL-PCH-DFX-Debug,OBC-TGL-PCH-DFX-Debug,OBC-LKF-PCH-DFX-Debug,CML-H_ADP-S_PO_Phase3,MTL_PSS_1.0,LNL_M_PSS1.0,RKL-S X2_(CML-S+CMP-H)_S62,RKL-S X2_(CML-S+CMP-H)_S102,UTR_SYNC,RPL-Px_4SP2,RPL-Px_2SDC1 ,MTL-P_4SDC1,MTL-P_3SDC3,MTL-P_3SDC4,MTL-P_5SGC1,MTL-P_4SDC2,MTL-P_2SDC5,MTL-P_2SDC6,MTL-M_5SGC1,MTL-M_2SDC4,MTL-M_2SDC5,MTL-M_2SDC6,MTL-M_4SDC1,MTL-M_3SDC3,MTL-M_4SDC2,RPL-Px_4SDC1,RPL-P_3SDC3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TGL_H_MASTER,TGL_H_5SGC1,TGL_H_4SDC1,TGL_H_4SDC2,TGL_H_4SDC,ADL-P_5SGC1,ADL-P_5SGC2,ADL-M_5SGC1,ADL-M_4SDC1,ADL-M_3SDC1,ADL-M_3SDC2,ADL-M_3SDC3,ADL_SBGA_5GC,ADL_SBGA_3DC1,ADL_SBGA_3DC2,ADL_SBGA_3DC3,ADL_SBGA_3DC4,ADL_SBGA_3DC,MTL_PSS_1.0_BLOCK,ADL-M_2SDC1,ADL-M_2SDC2</t>
  </si>
  <si>
    <t>Verify OS debug support using Windbg via native serial UART during SUT resume from S4,S5 state</t>
  </si>
  <si>
    <t>CSS-IVE-101504</t>
  </si>
  <si>
    <t>EC-REVIEW,EC-NA,TGL_RFR,TGL_NEW,ATMS2Activity,UDL_2.0,UDL_ATMS2.0,UDL2.0_ATMS2.0,OBC-CNL-PCH-DFX-Debug,OBC-CFL-PCH-DFX-Debug,OBC-ICL-PCH-DFX-Debug,OBC-TGL-PCH-DFX-Debug,OBC-LKF-PCH-DFX-Debug,EC-PD-NA,CML-H_ADP-S_PO_Phase3,MTL_PSS_1.0,LNL_M_PSS1.0,RKL-S X2_(CML-S+CMP-H)_S62,RKL-S X2_(CML-S+CMP-H)_S102,MTL_PSS_0.8,LNL_M_PSS0.8,UTR_SYNC,RPL-Px_4SP2,RPL-Px_2SDC1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TGL_H_MASTER,TGL_H_5SGC1,TGL_H_4SDC1,TGL_H_4SDC2,TGL_H_4SDC,MTL_TEMP,ADL-P_5SGC1,ADL-P_5SGC2,ADL-M_5SGC1,ADL-M_3SDC2,ADL-M_2SDC1,ADL-M_2SDC2,ADL_N_REV0,ADL-N_REV1,ADL_SBGA_5GC,ADL_SBGA_3DC1,ADL_SBGA_3DC2,ADL_SBGA_3DC3,ADL_SBGA_3DC4,ADL_SBGA_3DC</t>
  </si>
  <si>
    <t>Verify SUT wake from S0i3 by CNVi Wi-Fi wake event</t>
  </si>
  <si>
    <t>CSS-IVE-113684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</si>
  <si>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5SGC1,RPL-S_4SDC1,RPL-S_4SDC2,,,RPL-S_2SDC2,RPL-S_2SDC3,ADL-P_5SGC1,ADL-P_5SGC2,ADL-M_5SGC1,ADL-M_3SDC1,ADL-M_3SDC3,ADL-M_2SDC1,ADL_N_REV0RPL-Px_5SGC1,,ADL-N_REV1,RPL_P_MASTER,ADL_SBGA_5GC,RPL-SBGA_5SC,ADL-M_5SGC1,ADL-M_3SDC2,ADL-M_2SDC2,,RPL-S_3SDC1,,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</si>
  <si>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and Bluetooth functionality in Pre-OS with RF Kill switch enabled on board</t>
  </si>
  <si>
    <t>CSS-IVE-113961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</si>
  <si>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5SGC1,RPL-S_4SDC1,RPL-S_4SDC2,RPL-S_2SDC1,RPL-S_2SDC2,RPL-S_2SDC3,ADL-P_5SGC1,ADL-P_5SGC2,ADL-M_5SGC1,ADL-M_3SDC1,ADL-M_3SDC3,ADL-M_2SDC1RPL-Px_5SGC1,,ADL_N_REV0,ADL-N_REV1,ADL_SBGA_5GC,RPL-SBGA_5SC,ADL-M_5SGC1,ADL-M_3SDC2,ADL-M_2SDC2,,RPL-S_3SDC1,,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</si>
  <si>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Booting over Wi-Fi using UEFI PXEv6 Boot with 2.4 Ghz Access Point (AP)</t>
  </si>
  <si>
    <t>CSS-IVE-113978</t>
  </si>
  <si>
    <t>ICL-ArchReview-PostSi,UDL2.0_ATMS2.0,OBC-CNL-PCH-CNVi-Connectivity-WiFi,OBC-CNL-PTF-CNVd-Connectivity-WiFi,OBC-CFL-PCH-CNVi-Connectivity-WiFi,OBC-CFL-PTF-CNVd-Connectivity-WiFi,OBC-ICL-PCH-CNVi-Connectivity-WiFi,OBC-ICL-PTF-CNVd-Connectivity-WiFi,OBC-TGL-PCH-CNVi-Connectivity-WiFi,OBC-TGL-PTF-CNVd-Connectivity-WiFi,MTL_NA,UTR_SYNC,MTL_M_MASTER,MTL_P_MASTER,TGL_H_MASTER,TGL_H_5SGC1,TGL_H_4SDC1,RPL_P_MASTER,ADL_N_MASTER,ADL-P_5SGC1,ADL-M_3SDC2,ADL-M_2SDC2,ADL-M_5SGC1,RPL-S_3SDC1,RPL-S_3SDC3,RPL-S_2SDC7,ADL_SBGA_5GC,ADL_SBGA_3DC3,ADL_SBGA_3DC1,ADL_SBGA_3DC2,ADL_SBGA_3DC4,MTL-M_3SDC3,MTL-M_5SGC1,MTL-M_4SDC1,MTL-M_4SDC2,MTL-M_2SDC4,MTL-M_2SDC5,MTL-M_2SDC6,RPL-SBGA_5SC,RPL-SBGA_4SC,RPL-SBGA_3SC,RPL-SBGA_2SC1,RPL-SBGA_2SC2,RPL-S_2SDC1,MTL-P_5SGC1,MTL-P_4SDC1,MTL-P_4SDC2,MTL-P_3SDC3,MTL-P_3SDC4,MTL-P_2SDC5,MTL-P_2SDC6,RPL-S_2SDC8,RPL-Px_4SP2,RPL-Px_2SDC1,RPL-P_2SDC4,RPL-P_5SGC1,RPL-Px_5SGC1,ADL-P_5SGC2,RPL-P_4SDC1,RPL-P_3SDC2,RPL-P_2SDC5,RPL-P_2SDC6</t>
  </si>
  <si>
    <t>Verify BIOS provides option to enable/disable ISH Configuration</t>
  </si>
  <si>
    <t>CSS-IVE-62691</t>
  </si>
  <si>
    <t>BIOS_Optimization,MTL_PSS_1.0,MTL_PSS_0.5,UTR_SYNC,RPL_S_MASTER,RPL_S_BackwardComp,ADL-S_ 5SGC_1DPC,ADL-S_4SDC2,MTL_Test_Suite,MTL_S_MASTER,MTL_P_MASTER,MTL_M_MASTER,IFWI_TEST_SUITE,IFWI_COMMON_UNIFIED,TGL_H_MASTER,TGL_H_5SGC1,TGL_H_4SDC1,RPL-S_3SDC1,ADL-P_5SGC1,ADL-P_5SGC2,MTL_S_PSS_1.0,ADL-M_5SGC1,ADL-M_2SDC1,MTL_SIMICS_IN_EXECUTION_TEST,ADL_N_REV0,RPL-Px_5SGC1, RPL-Px_4SDC1,ADL_SBGA_5GC,RPL-SBGA_5SC,RPL-SBGA_3SC1,ARL_S_MASTER,ARL_PX_MASTER,RPL-P_4SDC1,RPL-P_5SGC1,RPL-P_5SGC2,ADL-M_2SDC2,MTL_M_P_PV_POR, ADL_SBGA_3DC4,MTL-M/P_Pre-Si_In_Production,LNL_M_PSS1.0,LNL_M_PSS0.5,MTL-P_5SGC1,MTL-P_4SDC1,MTL-P_2SDC5</t>
  </si>
  <si>
    <t>DPTF participant devices should be listed only with DPTF enabled in BIOS</t>
  </si>
  <si>
    <t>CSS-IVE-65451</t>
  </si>
  <si>
    <t>UDL2.0_ATMS2.0,LKF_PO_Phase2,OBC-CNL-PTF-DPTF-PTM,OBC-CFL-PTF-DPTF-PTM,OBC-LKF-PTF-DPTF-PTM,OBC-ICL-PTF-DPTF-TM,OBC-TGL-PTF-DPTF-TM,IFWI_Payload_Platform,RKL-S X2_(CML-S+CMP-H)_S102,RKL-S X2_(CML-S+CMP-H)_S62,ADL_N_MASTER,RPL_S_MASTER,RPL_S_BackwardComp,ADL-S_ 5SGC_1DPC,ADL-S_4SDC1,ADL_N_REV0,ADL_N_5SGC1,ADL_N_4SDC1,ADL_N_3SDC1,ADL_N_2SDC1,ADL_N_2SDC2,ADL_N_2SDC3,TGL_H_MASTER,RPL-S_5SGC1,RPL-S_4SDC1,RPL-S_4SDC2,RPL-S_4SDC2,RPL-S_2SDC1,RPL-S_2SDC2,RPL-S_2SDC61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_2SDC8,RPL-Px_4SP2</t>
  </si>
  <si>
    <t>Legacy thermal options should get absolute when Dynamic Platform Thermal Framework is enabled on the system</t>
  </si>
  <si>
    <t>CSS-IVE-118447</t>
  </si>
  <si>
    <t>OBC-CNL-PTF-DPTF-PTM,OBC-CFL-PTF-DPTF-PTM,OBC-LKF-PTF-DPTF-PTM,OBC-ICL-PTF-DPTF-TM,OBC-TGL-PTF-DPTF-TM,CML_EC_BAT,EC-FV2,ECVAL-DT-FV,ADL-S_Delta2,RKL-S X2_(CML-S+CMP-H)_S102,RKL-S X2_(CML-S+CMP-H)_S62,UTR_SYNC,ADL_N_MASTER,RPL_S_MASTER,RPL_S_BackwardComp,ADL-S_ 5SGC_1DPC,ADL-S_4SDC1,ADL_N_REV0,ADL_N_5SGC1,ADL_N_4SDC1,ADL_N_3SDC1,ADL_N_2SDC1,ADL_N_2SDC2,ADL_N_2SDC3,TGL_H_MASTER,RPL-S_5SGC1,RPL-S_4SDC1,RPL-S_4SDC2,RPL-S_4SDC2,RPL-S_2SDC1,RPL-S_2SDC2,RPL-S_2SDC62,ADL-P_5SGC1,ADL-P_5SGC2,ADL-M_5SGC1,RPL-Px_5SGC1,RPL-Px_3SDC1,ADL-N_REV1,ADL_SBGA_5GC,RPL-S_3SDC1,RPL-P_5SGC1,RPL-P_5SGC2,RPL-P_4SDC1,RPL-P_3SDC2,RPL-P_2SDC3,RPL-P_3SDC3,RPL-P_2SDC4,RPL-P_PNP_GC,RPL-Px_4SDC1,RPL-Px_3SDC2,MTL-M_5SGC1,MTL-M_4SDC1,MTL-M_4SDC2,MTL-M_3SDC3,MTL-M_2SDC4,MTL-M_2SDC5,MTL-M_2SDC6,RPL-SBGA_5SC,MTL-P_5SGC1,MTL-P_4SDC1,MTL-P_4SDC2,MTL-P_3SDC3,MTL-P_3SDC4,MTL-P_2SDC5,MTL-P_2SDC6,RPL-SBGA_4SC,RPL-Px_4SP2</t>
  </si>
  <si>
    <t>Verify Intel(R) SpeedStep(TM) support and P-state cycling</t>
  </si>
  <si>
    <t>CSS-IVE-63680</t>
  </si>
  <si>
    <t>BIOS+IFWI,ICL_PSS_BAT_NEW,InProdATMS1.0_03March2018,PSE 1.0,GLK_ATMS1.0_Automated_TCs,TGL_IFWI_PO_P2,MCU_UTR,MCU_NO_HARM,TGL_IFWI_FOC_BLUE,IFWI_Payload_BIOS,IFWI_Payload_PMC,IFWI_Payload_ChipsetInit,RPL_S_PSS_BASE,UTR_SYNC,RPL_S_BackwardComp,RPL_S_MASTER,RPL-S_ 5SGC1,RPL-P_5SGC1,RPL-P_5SGC2,RPL-P_2SDC3,MTL_S_MASTER,MTL_VS_0.8,ADL-S_ 5SGC_1DPC,ADL-S_4SDC1,ADL_N_MASTER,ADL_N_PSS_1.1,ADL_N_5SGC1,ADL_N_4SDC1,ADL_N_3SDC1,ADL_N_2SDC1,ADL_N_2SDC2,ADL_N_2SDC3,TGL_H_MASTER,RPL-S_4SDC1,ADL-P_5SGC1,ADL-P_5SGC2,ADL-M_5SGC1,RPL_S_IFWI_PO_Phase3,ADL_N_REV0,ADL-N_REV1,ADL_SBGA_5GC,ADL_SBGA_3DC1,ADL_SBGA_3DC2,ADL_SBGA_3DC3,ADL_SBGA_3DC4,RPL-SBGA_5SC,RPL_P_PSS_BIOS,ADL_P_M_Common_List2,MTL-M_4SDC1,MTL-M_4SDC2,MTL-M_3SDC3,MTL-M_2SDC4,MTL-M_2SDC5,MTL-M_2SDC6,RPL_Px_PO_P3
MTL-M_5SGC1,RPL-Px_4SDC1,RPL-Px_5SGC1,RPL_SBGA_IFWI_PO_Phase3,MTL-P_5SGC1,MTL-P_4SDC1,MTL-P_4SDC2,MTL-P_3SDC3,MTL-P_3SDC4,MTL-P_2SDC5,MTL-P_2SDC6</t>
  </si>
  <si>
    <t>Verify SUT wakes from S0i3/C-MoS using Bluetooth (BT Devices)</t>
  </si>
  <si>
    <t>CSS-IVE-65480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</si>
  <si>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5SGC1,RPL-S_4SDC1,RPL-S_4SDC2,, RPL-S_4SDC2,RPL-S_2SDC1,RPL-S_2SDC2,RPL-S_2SDC3,ADL-P_5SGC1,ADL-P_5SGC2,ADL-M_5SGC1,ADL-M_4SDC1,ADL-M_3SDC1,ADL-M_3SDC3,ADL-M_2SDC1,ADL-P_4SDC1,ADL_N_REV0RPL-Px_5SGC1,,ADL-N_REV1,MTL_IFWI_BAT,ADL_SBGA_5GC,RPL-SBGA_3SC1,RPL-SBGA_5SC,ADL-M_3SDC2,,ADL-M_2SDC2,ADL-M_5SGC1,ADL-M_3SDC2,ADL-M_2SDC2,,RPL-S_3SDC1,,RPL-S_3SDC3,MTL_PSS_CMS, ,RPL-S_3SDC1,, RPL-S_2SDC1, RPL-S_2SDC2, RPL-S_2SDC3,  , RPL-S_4SDC2, RPL-S_4SDC2, RPL-S_4SDC1, RPL-S_5SGC1, RPL-P_4SDC1, RPL-P_5SGC1, ,  , RPL-S_2SDC7, ADL_SBGA_3DC3, ADL_SBGA_3DC1, ADL_SBGA_3DC2, ADL_SBGA_3DC4, MTL-M_3SDC3, MTL-M_5SGC1, MTL-M_4SDC1, MTL-M_4SDC2, MTL-M_2SDC4, MTL-M_2SDC5, MTL-M_2SDC6,MTL_IFWI_QAC, RPL-SBGA_5SC, RPL-SBGA_4SC, RPL-SBGA_3SC, RPL-SBGA_2SC1, RPL-SBGA_2SC2,MTL IFWI_Payload_Platform-Val, MTL-P_5SGC1, MTL-P_4SDC1, MTL-P_4SDC2, MTL-P_3SDC3, MTL-P_3SDC4, MTL-P_2SDC5, MTL-P_2SDC6,MTL_A0_P1, RPL-S_2SDC8,RPL-S_2SDC8,RPL-Px_4SP2,RPL-Px_2SDC1,RPL-Px_2SDC1</t>
  </si>
  <si>
    <t>Verify Package C-states support</t>
  </si>
  <si>
    <t>CSS-IVE-65501</t>
  </si>
  <si>
    <t>GLK-FW-PO,ICL-ArchReview-PostSi,LKF_PO_Phase3,UDL2.0_ATMS2.0,LKF_PO_New_P3,OBC-CNL-CPU-Punit-PM-CState,OBC-TGL-CPU-Punit-PM-CState,OBC-ICL-CPU-Punit-PM-CState,OBC-LKF-CPU-Punit-PM-CState,OBC-CFL-CPU-Punit-PM-CState,TGL_BIOS_PO_P2,TGL_IFWI_PO_P3,ADL-S_TGP-H_PO_Phase2,ADL-S_TGP-H_PO_Phase3,WCOS_BIOS_WHCP_REQ,LKF_WCOS_BIOS_BAT_NEW,ADL_S_Dryrun_Done,RKL_S_CMPH_POE_Sanity,RKL_S_TGPH_POE_Sanity,IFWI_Payload_BIOS,IFWI_Payload_EC,IFWI_Payload_PMC,IFWI_Payload_ChipsetInit,RKL-S X2_(CML-S+CMP-H)_S62,RKL-S X2_(CML-S+CMP-H)_S102,PRT_FIX,UTR_SYNC,RPL_S_BackwardComp,RPL_S_MASTER,RPL-P_5SGC1,RPL-P_5SGC2,RPL-P_2SDC3,ADL-S_ 5SGC_1DPC,ADL-S_4SDC1,ADL-S_4SDC2,ADL-S_4SDC3,ADL-S_3SDC4,ADL_N_MASTER,ADL_N_PSS_1.1,ADL_N_5SGC1,ADL_N_4SDC1,ADL_N_3SDC1,ADL_N_2SDC1,ADL_N_2SDC2,ADL_N_2SDC3,TGL_H_MASTER,RPL-S_4SDC1,ADL-P_5SGC1,ADL-P_5SGC2,ADL-M_5SGC1,ADL-M_4SDC1,ADL-M_3SDC1,ADL-M_3SDC2,ADL-M_3SDC3,ADL-M_2SDC1,ADL-P_4SDC1,ADL-P_4SDC2,ADL-P_3SDC1,ADL-P_3SDC2,ADL-P_3SDC3,ADL-P_3SDC4,ADL-P_2SDC1,ADL-P_2SDC2,ADL-P_2SDC3,ADL-P_2SDC4,ADL-P_2SDC5,ADL-P_2SDC6_OC,ADL-P_3SDC5,ADL_N_REV0,ADL-N_REV1,ADL_SBGA_5GC,ADL_SBGA_3DC1,ADL_SBGA_3DC2,ADL_SBGA_3DC3,ADL_SBGA_3DC4,RPL-SBGA_5SC,ADL_P_M_Common_List2,RPL-Px_5SGC1,MTL-M_5SGC1,MTL-M_4SDC1,MTL-M_4SDC2,MTL-M_3SDC3,MTL-M_2SDC4,MTL-M_2SDC5,MTL-M_2SDC6,MTL-P_5SGC1,MTL-P_4SDC1,MTL-P_4SDC2,MTL-P_3SDC3,MTL-P_3SDC4,MTL-P_2SDC5,MTL-P_2SDC6</t>
  </si>
  <si>
    <t>Verify SUT waking up from Connected Modern standby when it hits low battery event</t>
  </si>
  <si>
    <t>CSS-IVE-71145</t>
  </si>
  <si>
    <t>EC-FV,EC-SX,EC-BATTERY,InProdATMS1.0_03March2018,PSE 1.0,OBC-LKF-PTF-PMC-PM-S0ix,OBC-ICL-PTF-PMC-PM-S0ix,OBC-TGL-PTF-PMC-PM-S0ix,IFWI_Payload_EC,IFWI_Payload_PMC,UTR_SYNC,ADL_N_MASTER,ADL_N_5SGC1,ADL_N_3SDC1,ADL_N_2SDC1,ADL_N_2SDC2,ADL_N_2SDC3,IFWI_TEST_SUITE,IFWI_COMMON_UNIFIED,MTL_Test_Suite,TGL_H_MASTER,ADL-P_5SGC2,ADL-M_5SGC1,RPL-Px_5SGC1,RPL-Px_3SDC1,ADL_N_REV0,ADL-N_REV1,ADL_SBGA_5GC,GLK-IFWI-SI,ICL-ArchReview-PostSi,OBC-CNL-EC-SMC-EM-ManageCharger,OBC-CFL-EC-SMC-EM-ManageCharger,OBC-ICL-EC-SMC-EM-ManageCharger,OBC-TGL-EC-SMC-EM-ManageCharger,OBC-LKF-PTF-DekelPhy-EM-PMC_EClite_ManageCharger,GLK_ATMS1.0_Automated_TCs,CML_BIOS_SPL,CML_EC_FV,IFWI_Payload_Platform,RPL-P_5SGC1,RPL-P_5SGC2,RPL-P_4SDC1,RPL-P_3SDC2,RPL-P_2SDC3,RPL-P_3SDC3,RPL-P_2SDC4,RPL-P_PNP_GC,RPL-Px_4SDC1,RPL-Px_3SDC2,MTL-M_5SGC1,MTL-M_4SDC1,MTL-M_4SDC2,MTL-M_3SDC3,MTL-M_2SDC4,MTL-M_2SDC5,MTL-M_2SDC6,MTL_IFWI_CBV_EC,RPL-SBGA_5SC,MTL-P_5SGC1,MTL-P_4SDC1,MTL-P_4SDC2,MTL-P_3SDC3,MTL-P_3SDC4,MTL-P_2SDC5,MTL-P_2SDC6,RPL-SBGA_4SC,RPL-Px_4SP2</t>
  </si>
  <si>
    <t>Verify that the microcode patch is loaded and applied</t>
  </si>
  <si>
    <t>CSS-IVE-62676</t>
  </si>
  <si>
    <t>CFL_Automation_Production,InProdATMS1.0_03March2018,PSE 1.0,OBC-CNL-CPU-MC-Security-SGX,OBC-CFL-CPU-MC-Security,OBC-LKF-CPU-MC-Security,OBC-ICL-CPU-MCU-System,OBC-TGL-CPU-MCU-System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5SGC1,RPL-S_2SDC7,RPL-S_4SDC2,RPL_S_MASTER,RPL_S_BackwardCompc,ADL-S_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LNL_S_MASTER,LNL_P_MASTER,LNL_M_MASTER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</t>
  </si>
  <si>
    <t>BIOS should provide option to enable or disable Serial debug messages.</t>
  </si>
  <si>
    <t>CSS-IVE-81030</t>
  </si>
  <si>
    <t>CFL-PRDtoTC-Mapping,ICL-ArchReview-PostSi,UDL2.0_ATMS2.0,OBC-CNL-PCH-DFX-Debug-Com,OBC-CFL-PCH-DFX-Debug-Com,OBC-LKF-PCH-DFX-Debug-Com,OBC-ICL-PCH-DFX-Debug-Com,OBC-TGL-PCH-DFX-Debug-Com,ADL_S_Dryrun_Done,ADL-S_ADP-S_DDR4_2DPC_PO_Phase3,RKL_CMLS_CPU_TCS,MTL_PSS_1.0,LNL_M_PSS1.0,ADL-P_ADP-LP_DDR4_PO Suite_Phase3,PO_Phase_3,RKL-S X2_(CML-S+CMP-H)_S62,RKL-S X2_(CML-S+CMP-H)_S102,ADL-P_ADP-LP_LP5_PO Suite_Phase3,ADL-P_ADP-LP_DDR5_PO Suite_Phase3,ADL-P_ADP-LP_LP4x_PO Suite_Phase3,MTL_PSS_0.8,LNL_M_PSS0.8,UTR_SYNC,RPL-Px_4SP2,RPL-Px_2SDC1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5SGC1,RPL-S_2SDC7,RPL-S_3SDC1,RPL-S_4SDC1,RPL-S_4SDC2,RPL-S_4SDC2,RPL-S_2SDC1,RPL-S_2SDC2,RPL-S_2SDC3,RPL_S_MASTER,RPL_S_BackwardCompc,MTL_HFPGA_SOC_S,ADL-S_ 5SGC_1DPC,MTL_P_MASTER,MTL_M_MASTER,ADL-S_4SDC1,ADL-S_4SDC2,ADL-S_4SDC3,ADL-S_3SDC4,MTL_S_MASTER,ADL_N_MASTER,ADL_N_PSS_0.8,ADL_N_5SGC1,ADL_N_4SDC1,ADL_N_3SDC1,ADL_N_2SDC1,ADL_N_2SDC2,ADL_N_2SDC3,TGL_H_MASTER,ADL-P_5SGC1,ADL-P_5SGC2,MTL_S_MASTER,RPL_S_PO_P2,ADL-M_5SGC1,ADL-M_3SDC2,ADL-M_2SDC1,ADL-M_2SDC2,LNL_S_MASTER,LNL_P_MASTER,LNL_M_MASTER,MTL_SIMICS_IN_EXECUTION_TEST,ADL_N_PO_Phase3,MTL_VS_1.0,ADL_N_REV0,ADL-N_REV1,ADL_SBGA_5GC,ADL_SBGA_3DC1,ADL_SBGA_3DC2,ADL_SBGA_3DC3,ADL_SBGA_3DC4,ADL_SBGA_3DC,MTL_S_BIOS_Emulation,RPL_Px_PO_P2,ADL-S_Post-Si_In_Production,MTL-M/P_Pre-Si_In_Production,RPL_SBGA_PO_P2</t>
  </si>
  <si>
    <t>Processor ID and PCH stepping should be enumerated in BIOS</t>
  </si>
  <si>
    <t>CSS-IVE-84582</t>
  </si>
  <si>
    <t>CFL-PRDtoTC-Mapping,ICL-ArchReview-PostSi,UDL2.0_ATMS2.0,OBC-CNL-PCH-InternalBus-FlexIO-BIOSsettings,OBC-CFL-PCH-InternalBus-FlexIO-BIOSsettings,OBC-ICL-CPU-Common-System-BIOSsettings,OBC-TGL-CPU-Common-System-BIOSsettings,RKL-S X2_(CML-S+CMP-H)_S102,RKL-S X2_(CML-S+CMP-H)_S62,RPL_S_PSS_BASE,UTR_SYNC,RPL-Px_4SP2,RPL-Px_2SDC1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5SGC1,RPL-S_2SDC7,RPL-S_3SDC1,RPL-S_4SDC1,RPL-S_4SDC2,RPL-S_4SDC2,RPL-S_2SDC1,RPL-S_2SDC2,RPL-S_2SDC3,RPL_S_MASTER,RPL_S_BackwardCompc,RPL_P_MASTER,MTL_S_MASTER,MTL_P_MASTER,MTL_M_MASTER,ADL-S_ 5SGC_1DPC,ADL-S_4SDC1,ADL-S_4SDC2,ADL-S_4SDC3,ADL-S_3SDC4,ADL_N_MASTER,ADL_N_PSS_0.8,ADL_N_5SGC1,ADL_N_4SDC1,ADL_N_3SDC1,ADL_N_2SDC1,ADL_N_2SDC2,ADL_N_2SDC3MTL_TRP_2,ADL-P_5SGC1,ADL-P_5SGC2,ADL-M_5SGC1,ADL-M_3SDC2,ADL-M_2SDC1,ADL-M_2SDC2,ADL_N_REV0,ADL-N_REV1,ADL_SBGA_5GC,ADL_SBGA_3DC1,ADL_SBGA_3DC2,ADL_SBGA_3DC3,ADL_SBGA_3DC4,ADL_SBGA_3DC,RPL_P_PSS_BIOS,ADL-S_Post-Si_In_Production,ADL-N_Post-Si_In_Production,RPL-S_Post-Si_In_Production</t>
  </si>
  <si>
    <t>Verify the BIOS behavior related to EOP MEI message in Manufacturing/Re-Manufacturing Environment</t>
  </si>
  <si>
    <t>CSS-IVE-80342</t>
  </si>
  <si>
    <t>CFL-PRDtoTC-Mapping,UDL2.0_ATMS2.0,OBC-ICL-PCH-CSME-Software,OBC-TGL-PCH-CSME-Software,OBC-CNL-PCH-CSME-Software,OBC-CFL-PCH-CSME-Software,ADL-S_Delta1,RKL-S X2_(CML-S+CMP-H)_S102,RKL-S X2_(CML-S+CMP-H)_S62,UTR_SYNC,RPL_S_MASTER,RPL_S_BACKWARDCOMP,ADL-S_ 5SGC_1DPC,ADL-S_4SDC1,TGL_H_MASTER,RPL-S_ 5SGC1,RPL-S_4SDC1,RPL-S_4SDC2,RPL-S_4SDC2,RPL-S_2SDC1,RPL-S_2SDC2,RPL-S_2SDC3,ADL-P_5SGC1,ADL-P_5SGC2,ADL-M_5SGC1,RPL-P_5SGC1,RPL-P_5SGC2,RPL-P_4SDC1,RPL-P_3SDC2,RPL-P_2SDC3,RPL-Px_5SGC1,RPL-Px_4SDC1, ,,ADL_SBGA_5GC, ADL_SBGA_3DC4,RPL-SBGA_5SC,RPL-SBGA_3SC1,RPL-S_2SDC7,MTL-M_5SGC1,MTL-M_4SDC1,MTL-M_4SDC2,MTL-M_3SDC3,MTL-M_2SDC4,MTL-M_2SDC5,MTL-M_2SDC6,MTL-P_5SGC1,MTL-P_3SDC4,MTL-P_2SDC6,RPL-S_2SDC8</t>
  </si>
  <si>
    <t>BIOS should have an option to enable or disable HMRFPO MEI message to Intel ME</t>
  </si>
  <si>
    <t>CSS-IVE-80343</t>
  </si>
  <si>
    <t>CFL-PRDtoTC-Mapping,InProdATMS1.0_03March2018,PSE 1.0,RKL_PSS0.5,TGL_PSS_IN_PRODUCTION,ICL_ATMS1.0_Automation,KBLR_ATMS1.0_Automated_TCs,WCOS_BIOS_EFI_ONLY_TCS,RKL-S X2_(CML-S+CMP-H)_S102,RKL-S X2_(CML-S+CMP-H)_S62,MTL_TRY_RUN,MTL_PSS_0.5,UTR_SYNC,RPL_S_MASTER,RPL_S_BackwardComp,ADL-S_ 5SGC_1DPC,ADL-S_4SDC1,ADL_N_MASTER,ADL_N_REV0,ADL_N_5SGC1,ADL_N_4SDC1,ADL_N_3SDC1,ADL_N_2SDC1,ADL_N_2SDC2,ADL_N_2SDC3,MTL_S_MASTER,MTL_P_MASTER,MTL_M_MASTER,TGL_H_MASTER,RPL-S_ 5SGC1,RPL-S_4SDC1,RPL-S_4SDC2,, RPL-S_4SDC2,RPL-S_2SDC1,RPL-S_2SDC2,RPL-S_2SDC3,ADL-P_5SGC1,ADL-M_5SGC1,MTL_SIMICS_IN_EXECUTION_TEST,RPL-Px_5SGC1,,ADL-N_REV1,ADL_SBGA_5GC,RPL-P_5SGC1,,RPL-P_4SDC1,RPL-P_3SDC2,,RPL-S-3SDC2,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</si>
  <si>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Bios should send End of POST (EOP) MEI message to ME and wait for response prior to OS load</t>
  </si>
  <si>
    <t>CSS-IVE-80345</t>
  </si>
  <si>
    <t>CFL-PRDtoTC-Mapping,CNL_Automation_Production,InProdATMS1.0_03March2018,PSE 1.0,RKL_PSS0.5,KBLR_ATMS1.0_Automated_TCs,WCOS_BIOS_EFI_ONLY_TCS,ADL_S_Dryrun_Done,RKL-S X2_(CML-S+CMP-H)_S102,RKL-S X2_(CML-S+CMP-H)_S62,MTL_TRY_RUN,MTL_PSS_0.5,UTR_SYNC,RPL_S_MASTER,RPL_S_BackwardComp,ADL-S_ 5SGC_1DPC,ADL-S_4SDC1,ADL_N_MASTER,ADL-M_,5SGC1,MTL_S_MASTER,MTL_P_MASTER,MTL_M__MASTER,ADL_N_REV0,ADL_N_5SGC1,ADL_N_4SDC1,ADL_N_3SDC1,ADL_N_2SDC1,ADL_N_2SDC2,ADL_N_2SDC3,TGL_H_MASTER,RPL-S_ 5SGC1,RPL-S_4SDC1,RPL-S_4SDC2,, RPL-S_4SDC2,RPL-S_2SDC1,RPL-S_2SDC2,RPL-S_2SDC3,ADL-P_5SGC1,ADL-P_5SGC2,ADL-M_5SGC1,MTL_SIMICS_IN_EXECUTION_TEST,RPL-Px_5SGC1,,ADL-N_REV1,ADL_SBGA_5GC,RPL-P_5SGC1,,RPL-P_4SDC1,RPL-P_3SDC2,,RPL-S-3SDC2,ARL_S_MASTER,ARL_PX_MASTER, RPL-S_2SDC7, ADL_SBGA_3DC2,ADL-S_Post-Si_In_Production,MTL-M/P_Pre-Si_In_Production, RPL-SBGA_5SC, RPL-SBGA_4SC, RPL-SBGA_3SC, RPL-SBGA_2SC1, RPL-SBGA_2SC2,LNL_M_PSS0.5, MTL-P_5SGC1, MTL-P_4SDC1, MTL-P_4SDC2, MTL-P_3SDC3, MTL-P_3SDC4, MTL-P_2SDC5, MTL-P_2SDC6,ADL-N_Post-Si_In_Production,RPL-S_Post-Si_In_Production,RPL-Px_4SP2,RPL-Px_2SDC1</t>
  </si>
  <si>
    <t>Bios should not send End of POST (EOP) MEI message during ME Recovery/Error/Disabled state</t>
  </si>
  <si>
    <t>CSS-IVE-80344</t>
  </si>
  <si>
    <t>CFL-PRDtoTC-Mapping,UDL2.0_ATMS2.0,OBC-CNL-PCH-CSME-Manageability,OBC-CFL-PCH-CSME-Manageability,OBC-ICL-PCH-CSME-Manageability,OBC-LKF-PCH-CSME-Manageability,OBC-TGL-PCH-CSME-Manageability,CML_Delta_From_WHL,WCOS_BIOS_EFI_ONLY_TCS,RKL-S X2_(CML-S+CMP-H)_S62,RKL-S X2_(CML-S+CMP-H)_S102,MTL_NA,UTR_SYNC,RPL-Px_4SP2,RPL-Px_2SDC1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PSS_0.8,ADL_N_5SGC1,ADL_N_4SDC1,ADL_N_3SDC1,ADL_N_2SDC1,ADL_N_2SDC2,ADL_N_2SDC3,MTL_M_MASTER,MTL_S_MASTER,MTL_P_MASTER,TGL_H_MASTER,TGL_H_5SGC1,TGL_H_4SDC1,TGL_H_4SDC2,TGL_H_4SDC,ADL-P_5SGC1,ADL-P_5SGC2,ADL-M_5SGC1,ADL-M_3SDC2,ADL-M_2SDC1,ADL-M_2SDC2,ADL_N_REV0,ADL-N_REV1,ADL_SBGA_5GC,ADL_SBGA_3DC1,ADL_SBGA_3DC2,ADL_SBGA_3DC3,ADL_SBGA_3DC4,ADL_SBGA_3DC</t>
  </si>
  <si>
    <t>BIOS shall initialize Intel MEI #1 (HECI 1)prior to the system memory initialization.</t>
  </si>
  <si>
    <t>CSS-IVE-80346</t>
  </si>
  <si>
    <t>CFL-PRDtoTC-Mapping,InProdATMS1.0_03March2018,PSE 1.0,KBLR_ATMS1.0_Automated_TCs,WCOS_BIOS_EFI_ONLY_TCS,RKL-S X2_(CML-S+CMP-H)_S102,RKL-S X2_(CML-S+CMP-H)_S62,UTR_SYNC,RPL_S_MASTER,RPL-S_ 5SGC1,RPL-S_2SDC3,RPL_S_MASTER,RPL_S_BACKWARDCOMP,RPL_P_MASTER,MTL_P_MASTER,MTL_M_MASTER,ADL-S_ 5SGC_1DPC,ADL-S_4SDC1,ADL_N_MASTER,ADL_N_REV0,ADL_N_5SGC1,ADL_N_4SDC1,ADL_N_3SDC1,ADL_N_2SDC1,ADL_N_2SDC2,ADL_N_2SDC3,TGL_H_MASTER,ADL-P_5SGC1,ADL-P_5SGC2,ADL-M_5SGC1,RPL-P_5SGC1,RPL-P_5SGC2,RPL-P_4SDC1,RPL-P_3SDC2,RPL-P_2SDC3,RPL-Px_5SGC1,RPL-Px_4SDC1, ,,ADL-N_REV1,ADL_SBGA_5GC, ADL_SBGA_3DC4,RPL-SBGA_5SC,ARL_S_MASTER,ARL_PX_MASTER,RPL-S_2SDC7,MTL-M_5SGC1,MTL-M_4SDC1,MTL-M_4SDC2,MTL-M_3SDC3,MTL-M_2SDC4,MTL-M_2SDC5,MTL-M_2SDC6,RPL-S_ 5SGC1,RPL-S_4SDC1,RPL-S_4SDC2,RPL-S_3SDC1,RPL-S_2SDC1,RPL-S_2SDC2,RPL-S_2SDC3,RPL-S_2SDC7,MTL-P_5SGC1,MTL-P_3SDC4,MTL-P_2SDC6,RPL-S_2SDC8</t>
  </si>
  <si>
    <t>Verify if BIOS populates Structure Identifier of Intel ME Platform under SMBIOS table 131</t>
  </si>
  <si>
    <t>CSS-IVE-80130</t>
  </si>
  <si>
    <t>CFL-PRDtoTC-Mapping,CNL_Automation_Production,InProdATMS1.0_03March2018,PSE 1.0,OBC-ICL-PTF-Software-Software-SMBIOS,OBC-TGL-PTF-Software-Software-SMBIOS,OBC-CFL-PTF-Software-Software-SMBIOS,OBC-CNL-PTF-Software-Software-SMBIOS,ADL-S_Delta1,ADL-S_Delta2,RKL-S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ADL_SBGA_3DC3,ADL-S_Post-Si_In_Production, MTL-M_5SGC1, MTL-M_4SDC1, MTL-M_4SDC2, MTL-M_3SDC3, MTL-M_2SDC4, MTL-M_2SDC5, MTL-M_2SDC6, RPL-SBGA_5SC, RPL-SBGA_4SC, RPL-SBGA_3SC, RPL-SBGA_2SC1, RPL-SBGA_2SC2,LNL_M_PSS0.5, MTL-P_4SDC1, MTL-P_2SDC5,RPL-Px_4SP2,RPL-Px_2SDC1</t>
  </si>
  <si>
    <t>Verify if BIOS populates Network Device - LAN capabilities under SMBIOS table 131</t>
  </si>
  <si>
    <t>bios.me,bios.platform</t>
  </si>
  <si>
    <t>CSS-IVE-80109</t>
  </si>
  <si>
    <t>CFL-PRDtoTC-Mapping,ICL-ArchReview-PostSi,UDL2.0_ATMS2.0,OBC-ICL-PTF-Software-Software-SMBIOS,OBC-TGL-PTF-Software-Software-SMBIOS,OBC-CFL-PTF-Software-Software-SMBIOS,OBC-CNL-PTF-Software-Software-SMBIOS,RKL-S X2_(CML-S+CMP-H)_S102,RKL-S X2_(CML-S+CMP-H)_S62,UTR_SYNC,RPL_S_MASTER,RPL_S_BackwardComp,ADL-S_ 5SGC_1DPC,ADL-S_4SDC1,TGL_H_MASTER,RPL-S_ 5SGC1,RPL-S_4SDC1,RPL-S_4SDC2,, RPL-S_4SDC2,RPL-S_2SDC1,RPL-S_2SDC2,RPL-S_2SDC3,ADL-P_5SGC1,ADL-P_5SGC2,ADL-M_5SGC1,RPL-Px_5SGC1,,ADL_SBGA_5GC,RPL-P_5SGC1,,RPL-P_4SDC1,RPL-P_3SDC2,,RPL-S-3SDC2, RPL-S_2SDC7, ADL_SBGA_3DC1, ADL_SBGA_3DC2, ADL_SBGA_3DC3, ADL_SBGA_3DC4, MTL-M_5SGC1, MTL-M_4SDC1, MTL-M_4SDC2, MTL-M_3SDC3, MTL-M_2SDC4, MTL-M_2SDC5, MTL-M_2SDC6, RPL-SBGA_5SC, RPL-SBGA_4SC, RPL-SBGA_3SC, RPL-SBGA_2SC1, RPL-SBGA_2SC2, MTL-P_4SDC1, MTL-P_2SDC5,RPL-Px_4SP2,RPL-Px_2SDC1</t>
  </si>
  <si>
    <t>Verify if BIOS populates Intel(r) Management Engine Platform Configuration State under SMBIOS table 131</t>
  </si>
  <si>
    <t>CSS-IVE-80082</t>
  </si>
  <si>
    <t>CFL-PRDtoTC-Mapping,CNL_Automation_Production,InProdATMS1.0_03March2018,PSE 1.0,OBC-ICL-PTF-Software-Software-SMBIOS,OBC-TGL-PTF-Software-Software-SMBIOS,OBC-CFL-PTF-Software-Software-SMBIOS,OBC-CNL-PTF-Software-Software-SMBIOS,ADL-S_Delta2,RKL-S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ADL_SBGA_5GC,RPL-P_5SGC1,RPL-P_4SDC1,RPL-P_3SDC2,QRC_BAT_Customized,RPL-S-3SDC2,RPL-S_2SDC7,ADL_SBGA_3DC1,ADL_SBGA_3DC2,ADL_SBGA_3DC3,ADL-S_Post-Si_In_Production,MTL-M_5SGC1,MTL-M_4SDC1,MTL-M_4SDC2,MTL-M_3SDC3,MTL-M_2SDC4,MTL-M_2SDC5,MTL-M_2SDC6,RPL-SBGA_5SC,RPL-SBGA_4SC,RPL-SBGA_3SC,RPL-SBGA_2SC1,RPL-SBGA_2SC2,LNL_M_PSS0.5,MTL-M/P_Pre-Si_In_Production, MTL-P_4SDC1, MTL-P_2SDC5,RPL-Px_4SP2,RPL-Px_2SDC1</t>
  </si>
  <si>
    <t>Verify if BIOS populates PCH Capability under SMBIOS table 131</t>
  </si>
  <si>
    <t>CSS-IVE-80079</t>
  </si>
  <si>
    <t>CFL-PRDtoTC-Mapping,InProdATMS1.0_03March2018,PSE 1.0,KBLR_ATMS1.0_Automated_TCs,TGL_BIOS_PO_P3,ADL-S_Delta2,RKL-S X2_(CML-S+CMP-H)_S102,RKL-S X2_(CML-S+CMP-H)_S62,MTL_TRY_RUN,MTL_PSS_0.5,UTR_SYNC,MTL_S_MASTER,MTL_P_MASTER,MTL_M_MASTER,RPL_S_MASTER,RPL_S_BackwardComp,RPL_P_MASTER,ADL-S_ 5SGC_1DPC,ADL-S_4SDC1,TGL_H_MASTER,RPL-S_ 5SGC1,RPL-S_4SDC1,RPL-S_4SDC2,, RPL-S_4SDC2,RPL-S_2SDC1,RPL-S_2SDC2,RPL-S_2SDC3,ADL-P_5SGC1,ADL-P_5SGC2,ADL-M_5SGC1,ADL_N_REV0,RPL-Px_5SGC1,ADL_SBGA_5GC,RPL-P_5SGC1,RPL-P_4SDC1,RPL-P_3SDC2,RPL-S-3SDC2,RPL-S_2SDC7,ADL_SBGA_3DC1,ADL_SBGA_3DC2,ADL_SBGA_3DC3,MTL-M_5SGC1,MTL-M_4SDC1,MTL-M_4SDC2,MTL-M_3SDC3,MTL-M_2SDC4,MTL-M_2SDC5,MTL-M_2SDC6,RPL-SBGA_5SC,RPL-SBGA_4SC,RPL-SBGA_3SC,RPL-SBGA_2SC1,RPL-SBGA_2SC2,LNL_M_PSS0.5,MTL-M/P_Pre-Si_In_Production, MTL-P_4SDC1, MTL-P_2SDC5,RPL-Px_4SP2,RPL-Px_2SDC1</t>
  </si>
  <si>
    <t>Verify if BIOS populates Type, Length and Handle of Intel ME Platform under SMBIOS table 131</t>
  </si>
  <si>
    <t>CSS-IVE-80023</t>
  </si>
  <si>
    <t>CFL-PRDtoTC-Mapping,InProdATMS1.0_03March2018,PSE 1.0,OBC-ICL-PTF-Software-Software-SMBIOS,OBC-TGL-PTF-Software-Software-SMBIOS,OBC-CFL-PTF-Software-Software-SMBIOS,OBC-CNL-PTF-Software-Software-SMBIOS,ICL_ATMS1.0_Automation,KBLR_ATMS1.0_Automated_TCs,ADL-S_Delta1,ADL-S_Delta2,RKL-S X2_(CML-S+CMP-H)_S102,RKL-S X2_(CML-S+CMP-H)_S62,MTL_TRY_RUN,MTL_PSS_0.5,UTR_SYNC,RPL_S_MASTER,RPL_S_BackwardComp,ADL-S_ 5SGC_1DPC,ADL-S_4SDC1,TGL_H_MASTER,RPL-S_ 5SGC1,RPL-S_4SDC1,RPL-S_4SDC2,, RPL-S_4SDC2,RPL-S_2SDC1,RPL-S_2SDC2,RPL-S_2SDC3,ADL-P_5SGC1,ADL-P_5SGC2,ADL-M_5SGC1,MTL_SIMICS_IN_EXECUTION_TEST,RPL-Px_5SGC1,,ADL_SBGA_5GC,RPL-P_5SGC1,,RPL-P_4SDC1,RPL-P_3SDC2,,RPL-S-3SDC2, RPL-S_2SDC7, ADL_SBGA_3DC1, ADL_SBGA_3DC2, ADL_SBGA_3DC3, MTL-M_5SGC1, MTL-M_4SDC1, MTL-M_4SDC2, MTL-M_3SDC3, MTL-M_2SDC4, MTL-M_2SDC5, MTL-M_2SDC6, RPL-SBGA_5SC, RPL-SBGA_4SC, RPL-SBGA_3SC, RPL-SBGA_2SC1, RPL-SBGA_2SC2,LNL_M_PSS0.5, MTL-P_4SDC1, MTL-P_2SDC5,RPL-Px_4SP2,RPL-Px_2SDC1</t>
  </si>
  <si>
    <t>Verify BIOS shall display Corporate SKU or Consumer SKU based on IFWI image flashed</t>
  </si>
  <si>
    <t>bios.me,fw.ifwi.bios,fw.ifwi.csme</t>
  </si>
  <si>
    <t>CSS-IVE-76127</t>
  </si>
  <si>
    <t>CFL-PRDtoTC-Mapping,InProdATMS1.0_03March2018,PSE 1.0,OBC-CNL-PCH-CSME-Manageability-MEBx,OBC-CFL-PCH-CSME-Manageability-MEBx,OBC-ICL-PCH-CSME-Manageability-MEBx,OBC-TGL-PCH-CSME-Manageability-MEBx,KBLR_ATMS1.0_Automated_TCs,RKL_POE,RKL_CML_S_TGPH_PO_P3,ADL-S_TGP-H_PO_Phase1,RKL_S_CMPH_POE,RKL_S_TGPH_POE,ADL_P_ERB_BIOS_PO,IFWI_Payload_BIOS,IFWI_Payload_CSME,ADL-S_Delta1,ADL-S_Delta2,RKL-S X2_(CML-S+CMP-H)_S102,RKL-S X2_(CML-S+CMP-H)_S62,MTL_PSS_1.1,RPL_S_PSS_BASE,UTR_SYNC,RPL_S_MASTER,RPL_S_BackwardComp,ADL-S_ 5SGC_1DPC,ADL-S_4SDC1,TGL_H_MASTER,RPL-S_ 5SGC1,RPL-S_4SDC1,RPL-S_4SDC2,, RPL-S_4SDC2,RPL-S_2SDC1,RPL-S_2SDC2,RPL-S_2SDC3,ADL-P_5SGC1,ADL-P_5SGC2,ADL-M_5SGC1,RPL-Px_5SGC1,ADL_SBGA_5GC,RPL-P_5SGC1,RPL-P_4SDC1,RPL-P_3SDC2,RPL-S-3SDC2,RPL-S_2SDC7,ADL_SBGA_3DC2,ADL-S_Post-Si_In_Production,MTL-M_5SGC1,MTL-M_3SDC3,MTL-M_2SDC4,MTL-M_2SDC5,MTL-M_2SDC6,LNL_M_PSS1.1, RPL-SBGA_5SC, RPL-SBGA_4SC, RPL-SBGA_3SC, RPL-SBGA_2SC1, RPL-SBGA_2SC2, MTL-P_5SGC1, MTL-P_4SDC1, MTL-P_4SDC2, MTL-P_3SDC3, MTL-P_3SDC4, MTL-P_2SDC5, MTL-P_2SDC6,RPL-S_Post-Si_In_Production,RPL-Px_4SP2,RPL-Px_2SDC1</t>
  </si>
  <si>
    <t>DRAM Initialization done message should be sent by BIOS post System Transition from G3,S4 and S5 to S0 state</t>
  </si>
  <si>
    <t>CSS-IVE-145021</t>
  </si>
  <si>
    <t>BIOS_Optimization,UTR_SYNC,RPL_S_MASTER,RPL_S_BackwardComp,ADL-S_ 5SGC_1DPC,ADL-S_4SDC1,ADL_N_MASTER,MTL_S_MASTER,MTL_P_MASTER,MTL_M_MASTER,ADL_N_5SGC1,ADL_N_4SDC1,ADL_N_3SDC1,ADL_N_2SDC1,ADL_N_2SDC2,ADL_N_2SDC3,MTL_PSS_0.8,RPL-S_ 5SGC1,RPL-S_4SDC1,RPL-S_4SDC2,, RPL-S_4SDC2,RPL-S_2SDC1,RPL-S_2SDC2,RPL-S_2SDC3,MTL_PSS_0.8_NEW,ADL-P_5SGC1,ADL-P_5SGC2,ADL-M_5SGC1,MTL_SIMICS_IN_EXECUTION_TEST,RPL-Px_5SGC1,,ADL_N_REV0,ADL-N_REV1,ADL_SBGA_5GC,RPL-P_5SGC1,,RPL-P_4SDC1,RPL-P_3SDC2,,RPL-S-3SDC2, RPL-S_2SDC7, ADL_SBGA_3DC2, LNL_M_PSS0.8, MTL-M_5SGC1, MTL-M_3SDC3, MTL-M_2SDC4, MTL-M_2SDC5, MTL-M_2SDC6,MTL-M/P_Pre-Si_In_Production, RPL-SBGA_5SC, RPL-SBGA_4SC, RPL-SBGA_3SC, RPL-SBGA_2SC1, RPL-SBGA_2SC2, MTL-P_5SGC1, MTL-P_4SDC1, MTL-P_4SDC2, MTL-P_3SDC3, MTL-P_3SDC4, MTL-P_2SDC5, MTL-P_2SDC6,RPL-Px_4SP2,RPL-Px_2SDC1</t>
  </si>
  <si>
    <t>Verify GPS/GNSS functionality check post S4 cycle</t>
  </si>
  <si>
    <t>CSS-IVE-76189</t>
  </si>
  <si>
    <t>GraCom,ICL_BAT_NEW,BIOS_EXT_BAT,UDL_2.0,UDL_ATMS2.0,UDL2.0_ATMS2.0,LKF_PO_Phase3,LKF_PO_New_P3,OBC-CNL-PTF-PCIE-Connectivity-GNSS,OBC-CFL-PTF-PCIE-Connectivity-GNSS,OBC-LKF-PTF-PCIE-Connectivity-GNSS,OBC-ICL-PTF-PCIE-Connectivity-GNSS,OBC-TGL-PTF-PCIE-Connectivity-GNSS,AMLY22_delta_from_Y42,IFWI_Payload_Platform,UTR_SYNC,ADL_N_MASTER,ADL_N_2SDC2,ADL-P_5SGC1,ADL-M_5SGC1,ADL-M_4SDC1,ADL_N_REV0,ADL-N_REV1, MTL-M_4SDC1, MTL-M_4SDC2, MTL-P_4SDC1, MTL-P_4SDC2, MTL-P_3SDC3</t>
  </si>
  <si>
    <t>Verify GPS/GNSS functionality check post S5 cycle</t>
  </si>
  <si>
    <t>CSS-IVE-76190</t>
  </si>
  <si>
    <t>Validate Type-C USB2.0 Host Mode (Type-C to A) functionality - after S5, device connected when SUT is in S5 State</t>
  </si>
  <si>
    <t>CSS-IVE-76578</t>
  </si>
  <si>
    <t>GraCom,KBL_NON_ULT,GLK-IFWI-SI,EC-FV,EC-TYPEC,LKF_TI_GATING,InProdATMS1.0_03March2018,LKF_PO_Phase3,LKF_PO_New_P3,PSE 1.0,EC-PD-NA,OBC-CNL-PCH-XDCI-USBC-USB2_Storage,OBC-ICL-CPU-iTCSS-TCSS-USB2_Storage,OBC-TGL-CPU-iTCSS-TCSS-USB2_Storage,OBC-LKF-CPU-TCSS-USBC-USB2_Storage,GLK_ATMS1.0_Automated_TCs,KBLR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2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</si>
  <si>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Type-C USB3.0 Host Mode (Type-C to A) functionality after S4, Cable connected at S4 State</t>
  </si>
  <si>
    <t>CSS-IVE-76579</t>
  </si>
  <si>
    <t>GraCom,KBL_NON_ULT,GLK-IFWI-SI,EC-FV,EC-TYPEC,TCSS-TBT-P1,LKF_TI_GATING,TGL_PSS1.0C,InProdATMS1.0_03March2018,LKF_PO_Phase3,LKF_PO_New_P3,PSE 1.0,EC-PD-NA,OBC-CNL-PCH-XDCI-USBC-USB3_Storage,OBC-ICL-CPU-iTCSS-TCSS-USB3_Storage,OBC-TGL-CPU-iTCSS-TCSS-USB3_Storage,OBC-LKF-CPU-TCSS-USBC-USB3_Storage,OBC-CFL-PCH-XDCI-USBC-USB3_Storage,GLK_ATMS1.0_Automated_TCs,CML_BIOS_SPL,IFWI_Payload_TBT,IFWI_Payload_EC,UTR_SYNC,MTL_P_MASTER,MTL_M_MASTER,MTL_S_MASTER,MTL_N_MASTER,RPL_P_MASTER,RPL_S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</si>
  <si>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after S5, Cable connected at S5 State</t>
  </si>
  <si>
    <t>CSS-IVE-76580</t>
  </si>
  <si>
    <t>GraCom,KBL_NON_ULT,GLK-IFWI-SI,EC-FV,EC-TYPEC,TCSS-TBT-P1,LKF_TI_GATING,TGL_PSS1.0C,InProdATMS1.0_03March2018,LKF_PO_Phase3,LKF_PO_New_P3,PSE 1.0,EC-PD-NA,GLK_ATMS1.0_Automated_TCs,CML_BIOS_SPL,KBLR_ATMS1.0_Automated_TCs,IFWI_Payload_TBT,IFWI_Payload_EC,UTR_SYNC,MTL_P_MASTER,MTL_M_MASTER,MTL_N_MASTER,MTL_S_MASTER,RPL_S_MASTER,RPL_P_MASTER,RPL_S_BackwardComp,ADL-S_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2,RPL-S_2SDC3,ADL_N_REV0,ADL-N_REV1,ADL_SBGA_5GC,RPL-SBGA_5SC,ADL_P_M_Common_List2,MTL-M_5SGC1,MTL-M_4SDC1,MTL-M_4SDC2,MTL-M_3SDC3,MTL-M_2SDC4,MTL-M_2SDC5,MTL-M_2SDC6,MTL-P_5SGC1,MTL-P_4SDC1,MTL-P_4SDC2,MTL-P_3SDC3,MTL-P_3SDC4,MTL-P_2SDC5,MTL-P_2SDC6,RPL-SBGA_4SC,RPL-Px_4SP2</t>
  </si>
  <si>
    <t>Validate Type-C USB3.0 Host Mode (Type-C to A) functionality - on hot plug after S4 cycle</t>
  </si>
  <si>
    <t>CSS-IVE-76583</t>
  </si>
  <si>
    <t>GraCom,KBL_NON_ULT,GLK-IFWI-SI,EC-FV2,EC-TYPEC,EC-SX,LKF_TI_GATING,CNL_Automation_Production,TGL_PSS1.0C,CFL_Automation_Production,InProdATMS1.0_03March2018,LKF_PO_Phase3,LKF_PO_New_P3,PSE 1.0,EC-PD-NA,OBC-CNL-PCH-XDCI-USBC-USB3_Storage,OBC-ICL-CPU-iTCSS-TCSS-USB3_Storage,OBC-TGL-CPU-iTCSS-TCSS-USB3_Storage,OBC-LKF-CPU-TCSS-USBC-USB3_Storage,OBC-CFL-PCH-XDCI-USBC-USB3_Storage,ICL_ATMS1.0_Automation,GLK_ATMS1.0_Automated_TCs,KBLR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</si>
  <si>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Type-C USB3.0 Host Mode (Type-C to A) functionality - on hot plug after S5 cycle</t>
  </si>
  <si>
    <t>CSS-IVE-76584</t>
  </si>
  <si>
    <t>GraCom,KBL_NON_ULT,GLK-IFWI-SI,EC-FV2,EC-TYPEC,EC-SX,LKF_TI_GATING,ICL_PSS_BAT_NEW,TGL_PSS1.0C,InProdATMS1.0_03March2018,LKF_PO_Phase3,LKF_PO_New_P3,PSE 1.0,EC-PD-NA,GLK_ATMS1.0_Automated_TCs,IFWI_Payload_IOM,IFWI_Payload_TBT,IFWI_Payload_EC,MTL_PSS_1.0,UTR_SYNC,MTL_P_MASTER,MTL_M_MASTER,RPL_P_MASTER,RPL_S_MASTER,RPL_S_BackwardComp,ADL-S_ 5SGC_1DPC,ADL_N_MASTER,ADL_N_5SGC1,ADL_N_4SDC1,ADL_N_3SDC1,ADL_N_2SDC1,ADL_N_2SDC2,ADL_N_2SDC3,TGL_H_MASTER,RPL-S_ 5SGC1,RPL-S_4SDC1,RPL-S_2SDC2,CQN_DASHBOARD,ADL-P_5SGC1,ADL-P_5SGC2,ADL-M_5SGC1,ADL-M_2SDC2,ADL-M_3SDC1,ADL-M_3SDC2,ADL-M_2SDC1,RPL-Px_5SGC1,RPL-Px_3SDC1,RPL-P_5SGC1,RPL-P_5SGC2,RPL-P_4SDC1,RPL-P_3SDC2,RPL-P_2SDC3,RPL-S_3SDC1,RPL-S_4SDC2,RPL-S_2SDC1,RPL-S_2SDC3,ADL_N_REV0,ADL-N_REV1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</si>
  <si>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Validate Graphics turbo frequency is achieved by system pre and post S3 cycle</t>
  </si>
  <si>
    <t>bios.sa,fw.ifwi.bios,fw.ifwi.pmc</t>
  </si>
  <si>
    <t>CSS-IVE-77469</t>
  </si>
  <si>
    <t>ADL-M_5SGC1,ADL-M_3SDC1,ADL-M_3SDC2,ADL-M_2SDC1,ADL-M_2SDC2,RPL-P_5SGC1,RPL-P_4SDC1,RPL-P_3SDC2,RPL-P_2SDC4,ICL-ArchReview-PostSi,UDL_2.0,UDL_ATMS2.0,UDL2.0_ATMS2.0,OBC-CNL-GPU-Punit-PM-Turbo,OBC-CFL-GPU-Punit-PM-Turbo,OBC-ICL-GPU-Punit-Graphics-Turbo,OBC-TGL-GPU-Punit-Graphics-Turbo,ADL_S_Dryrun_Done,IFWI_Payload_Platform,RKL-S X2_(CML-S+CMP-H)_S62,PRT_FIX,UTR_SYNC,RPL_S_MASTER,RPL_S_BackwardComp,ADL-S_4SDC1,ADL-S_4SDC2,ADL-S_4SDC3,ADL-S_3SDC4,TGL_H_MASTER,RPL-S_ 5SGC1,RPL-S_4SDC1,RPL-S_3SDC1,RPL-S_4SDC2,RPL-S_2SDC1,RPL-S_2SDC2,RPL-S_2SDC3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-P_5SGC1,MTL-P_4SDC1,MTL-P_4SDC2,MTL-P_3SDC3,MTL-P_3SDC4,MTL-P_2SDC5,MTL-P_2SDC6</t>
  </si>
  <si>
    <t>System stability test while performing G3 with ongoing video playback</t>
  </si>
  <si>
    <t>CSS-IVE-80393</t>
  </si>
  <si>
    <t>ICL-ArchReview-PostSi,InProdATMS1.0_03March2018,PSE 1.0,OBC-CNL-GPU-DDI-Display-Video,OBC-CFL-GPU-DDI-Display-Video,OBC-ICL-GPU-DDI-Display-Video,OBC-TGL-GPU-DDI-Display-Video,GLK_ATMS1.0_Automated_TCs,CML_DG1_Delta,IFWI_Payload_Platform,RKL-S X2_(CML-S+CMP-H)_S102,RKL-S X2_(CML-S+CMP-H)_S62,UTR_SYNC,RPL_S_MASTER,RPL_S_BackwardComp,ADL-S_4SDC1,ADL-S_4SDC2,ADL-S_4SDC3,ADL-S_3SDC4,ADL_N_MASTER,ADL_N_5SGC1,ADL_N_4SDC1,ADL_N_3SDC1,ADL_N_2SDC1,ADL_N_2SDC2,ADL_N_2SDC3,TGL_H_MASTER,RPL-S_ 5SGC1,RPL-S_4SDC1,RPL-S_3SDC1,RPL-S_4SDC2,RPL-S_2SDC1,RPL-S_2SDC2,RPL-S_2SDC3,MTL_P_MASTER,MTL_M_MASTER,ADL-P_5SGC1,ADL-P_5SGC2,ADL-M_5SGC1,RPL_Steps_Tag_NA,MTL_Steps_Tag_NA,RPL-P_5SGC1,RPL-P_4SDC1,RPL-P_3SDC2,RPL-P_2SDC4,ADL_SBGA_5GC,ADL_SBGA_3DC1,ADL_SBGA_3DC2,ADL_SBGA_3DC3,ADL_SBGA_3DC4,RPL-SBGA_5SC,RPL-SBGA_3SC1,ADL-M_5SGC1,ADL-M_3SDC1,ADL-M_3SDC2,ADL-M_2SDC1,ADL-M_2SDC2,RPL-P_3SDC3,RPL-P_PNP_GC,RPL-S_2SDC7,RPL-Px_5SGC1,RPL-Px_4SDC1,MTL-M_5SGC1,MTL-M_4SDC1,MTL-M_4SDC2,MTL-M_3SDC3,MTL-M_2SDC4,MTL-M_2SDC5,MTL-M_2SDC6,MTL-P_5SGC1,MTL-P_4SDC1,MTL-P_4SDC2,MTL-P_3SDC3,MTL-P_3SDC4,MTL-P_2SDC5,MTL-P_2SDC6</t>
  </si>
  <si>
    <t>System stability test while performing warm reset (S5) Cycles with ongoing video playback</t>
  </si>
  <si>
    <t>CSS-IVE-80396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</si>
  <si>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RPL_S_PSS_BASE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</t>
  </si>
  <si>
    <t>System stability test while performing Hibernate (S4) cycles with ongoing video playback</t>
  </si>
  <si>
    <t>bios.platform,fw.ifwi.bios,fw.ifwi.pmc</t>
  </si>
  <si>
    <t>CSS-IVE-80397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</si>
  <si>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</t>
  </si>
  <si>
    <t>System stability test while performing Sleep S3 cycles with ongoing video playback on external displays</t>
  </si>
  <si>
    <t>CSS-IVE-80398</t>
  </si>
  <si>
    <t>ADL-M_5SGC1,ADL-M_3SDC1,ADL-M_3SDC2,ADL-M_2SDC1,ADL-M_2SDC2,RPL-P_5SGC1,RPL-P_4SDC1,RPL-P_3SDC2,RPL-P_2SDC4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IFWI_Payload_Platform-Val,MTL-P_5SGC1,MTL-P_4SDC1,MTL-P_4SDC2,MTL-P_3SDC3,MTL-P_3SDC4,RPL-P_4SDC1,RPL-P_3SDC2,RPL-P_2SDC4,RPL-Px_4SP2,RPL-Px_2SDC1</t>
  </si>
  <si>
    <t>System stability test while performing Hybrid Sleep cycles with ongoing video playback</t>
  </si>
  <si>
    <t>CSS-IVE-80694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</si>
  <si>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5SG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</t>
  </si>
  <si>
    <t>Validate Cold Reboot Cycles with Online Video Streaming</t>
  </si>
  <si>
    <t>CSS-IVE-86579</t>
  </si>
  <si>
    <t>ICL-ArchReview-PostSi,ATMS2Activity,UDL_2.0,UDL_ATMS2.0,UDL2.0_ATMS2.0,OBC-ICL-PCH-AVS-Graphics-Video,OBC-TGL-PCH-AVS-Graphics-Video,CML_DG1_Delta,TGL_U_GC_DC,IFWI_Payload_Platform,RKL-S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</si>
  <si>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Warm Reboot Cycles with Online Video Streaming</t>
  </si>
  <si>
    <t>CSS-IVE-86580</t>
  </si>
  <si>
    <t>ICL-ArchReview-PostSi,ATMS2Activity,UDL_2.0,UDL_ATMS2.0,UDL2.0_ATMS2.0,OBC-ICL-PCH-AVS-Graphics-Video,OBC-TGL-PCH-AVS-Graphics-Video,CML_DG1_Delta,IFWI_Payload_Platform,RKL-S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</t>
  </si>
  <si>
    <t>Validate Hibernate Cycles with Online Video Streaming</t>
  </si>
  <si>
    <t>CSS-IVE-86581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</si>
  <si>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</si>
  <si>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Sleep Cycles with online video streaming</t>
  </si>
  <si>
    <t>CSS-IVE-86582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</si>
  <si>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</si>
  <si>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Validate Hybrid Sleep Cycles with online video streaming</t>
  </si>
  <si>
    <t>CSS-IVE-86583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</si>
  <si>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X2_(CML-S+CMP-H)_S102,MTL_PSS_1.1,UTR_SYNC,RPL_S_MASTER,RPL_S_BackwardComp,ADL-S_4SDC1,ADL-S_4SDC2,ADL-S_4SDC3,ADL-S_3SDC4,ADL_N_MASTER,ADL_N_5SGC1,ADL_N_4SDC1,ADL_N_3SDC1,ADL_N_2SDC1,ADL_N_2SDC2,ADL_N_2SDC3,TGL_H_MASTER,MTL_Test_Suite,IFWI_COMMON_UNIFIED,IFWI_TEST_SUITE,RPL-S_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</t>
  </si>
  <si>
    <t>Validate CMS/S0i3 cycles with online video streaming</t>
  </si>
  <si>
    <t>CSS-IVE-89996</t>
  </si>
  <si>
    <t>ICL-ArchReview-PostSi,UDL2.0_ATMS2.0,OBC-ICL-PCH-AVS-Graphics-Video,OBC-TGL-PCH-AVS-Graphics-Video,CML_DG1_Delta,IFWI_Payload_Platform,RKL-S X2_(CML-S+CMP-H)_S62,RKL-S X2_(CML-S+CMP-H)_S102,MTL_PSS_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</t>
  </si>
  <si>
    <t>Validate Graphics turbo frequency is achieved by system pre and post DMS/S0i3 cycle</t>
  </si>
  <si>
    <t>CSS-IVE-90979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</si>
  <si>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</t>
  </si>
  <si>
    <t>System stability test while performing CMS/S0i3 cycles with ongoing video playback</t>
  </si>
  <si>
    <t>CSS-IVE-90983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</si>
  <si>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RPL-SBGA_5SC,RPL-SBGA_3SC1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IFWI_Payload_Platform-Val,MTL-P_5SGC1,MTL-P_4SDC1,MTL-P_4SDC2,MTL-P_3SDC3,MTL-P_3SDC4,MTL-P_2SDC5,MTL-P_2SDC6,RPL-P_2SDC3,RPL-P_2SDC5,RPL-P_2SDC6,RPL-Px_4SP2,RPL-Px_2SDC1</t>
  </si>
  <si>
    <t>Verify system attains responsiveness metrics with PTT enabled Corporate IFWI</t>
  </si>
  <si>
    <t>CSS-IVE-91102</t>
  </si>
  <si>
    <t>CFL-PRDtoTC-Mapping,PTT_FV,UDL2.0_ATMS2.0,TGL_U_GC_DC,ADL-S_Delta1,ADL-S_Delta2,RKL-S X2_(CML-S+CMP-H)_S102,RKL-S X2_(CML-S+CMP-H)_S62,UTR_SYNC,MTL_S_MASTER,RPL_S_MASTER,RPL_S_BACKWARDCOMP,ADL_P_master,ADL_S_Master,ADL-S_ 5SGC_1DPC,ADL-S_4SDC1,ADL-S_4SDC2,ADL-S_4SDC3,TGL_H_MASTER,ADL-P_5SGC1,ADL-P_5SGC2,ADL-M_5SGC1,ADL_SBGA_5GC,RPL-SBGA_5SC,RPL-S_3SDC1,RPL-S_4SDC1,RPL-S_3SDC1,ARL_S_MASTER,ARL_PX_MASTER,,,RPL-P_4SDC1,RPL-P_3SDC, ADL_SBGA_3DC4,MTL-P_5SGC1, MTL-P_3SDC3, MTL-P_3SDC4, MTL-P_2SDC5, MTL-P_2SDC6,RPL-S_2SDC8</t>
  </si>
  <si>
    <t>Validate Type-C USB2.0 Host Mode (Type-C to A) functionality - after S4, device connected when SUT is in S4 State</t>
  </si>
  <si>
    <t>CSS-IVE-90954</t>
  </si>
  <si>
    <t>KBL_NON_ULT,GLK-IFWI-SI,EC-FV,EC-TYPEC,EC-SX,TCSS-TBT-P1,LKF_TI_GATING,TGL_PSS1.0C,InProdATMS1.0_03March2018,LKF_PO_Phase3,LKF_PO_New_P3,PSE 1.0,EC-PD-NA,GLK_ATMS1.0_Automated_TCs,IFWI_Payload_TBT,IFWI_Payload_EC,MTL_PSS_1.0,UTR_SYNC,MTL_P_MASTER,MTL_M_MASTER,MTL_S_MASTER,RPL_S_MASTER,RPL_P_MASTER,RPL_S_BackwardComp,ADL-S_ 5SGC_1DPC,ADL_N_MASTER,ADL_N_5SGC1,ADL_N_4SDC1,ADL_N_3SDC1,ADL_N_2SDC1,ADL_N_2SDC2,ADL_N_2SDC3,TGL_H_MASTER,RPL-S_ 5SGC1,RPL-S_4SDC1,RPL-S_2SDC2,ADL-P_5SGC1,ADL-P_5SGC2,ADL-M_5SGC1,ADL-M_2SDC2,ADL-M_3SDC1,ADL-M_3SDC2,ADL-M_2SDC1,RPL-Px_5SGC1,RPL-Px_3SDC1,RPL-P_5SGC1,RPL-P_5SGC2,RPL-P_4SDC1,RPL-P_3SDC2,RPL-P_2SDC3,RPL-S_3SDC1,RPL-S_4SDC2,RPL-S_2SDC1,RPL-S_2SDC3,ADL_SBGA_5GC,RPL-SBGA_5SC,ADL_P_M_Common_List2,ADL-S_Post-Si_In_Production,MTL-M_5SGC1,MTL-M_4SDC1,MTL-M_4SDC2,MTL-M_3SDC3,MTL-M_2SDC4,MTL-M_2SDC5,MTL-M_2SDC6,MTL-M/P_Pre-Si_In_Production,MTL-P_5SGC1,MTL-P_4SDC1,MTL-P_4SDC2,MTL-P_3SDC3,MTL-P_3SDC4,MTL-P_2SDC5,MTL-P_2SDC6,RPL-SBGA_4SC,RPL-Px_4SP2</t>
  </si>
  <si>
    <t>Verify CNVi Bluetooth Functionality in OS before/after S3 cycle</t>
  </si>
  <si>
    <t>CSS-IVE-95144</t>
  </si>
  <si>
    <t>ICL_BAT_NEW,TGL_PSS1.0C,BIOS_EXT_BAT,UDL2.0_ATMS2.0,OBC-CNL-PCH-CNVi-Connectivity-BT,OBC-CFL-PCH-CNVi-Connectivity-BT,OBC-ICL-PCH-CNVi-Connectivity-BT,OBC-TGL-PCH-CNVi-Connectivity-BT,ADL_S_Dryrun_Done,IFWI_Payload_Platform,RKL-S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5SGC1,RPL-S_4SDC1,RPL-S_4SDC2,RPL-S_2SDC1,RPL-S_2SDC2,RPL-S_2SDC3,ADL-P_5SGC2RPL-Px_5SGC1,,MTL_S_IFWI_PSS_0.8,MTL_S_PSS_0.8,ADL_SBGA_5GC,RPL-SBGA_5SC,ADL-M_5SGC1,ADL-M_3SDC2,ADL-M_2SDC2,ADL-M_5SGC1,ADL-M_3SDC2,ADL-M_2SDC2,,RPL-S_3SDC1,,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</si>
  <si>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Bluetooth Functionality in OS before/after disconnected MoS cycle</t>
  </si>
  <si>
    <t>CSS-IVE-95147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</si>
  <si>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MTL-M_2SDC6,MTL_IFWI_QAC,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</si>
  <si>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Functionality in OS before/after S3 cycle</t>
  </si>
  <si>
    <t>CSS-IVE-95149</t>
  </si>
  <si>
    <t>GLK-CI,GLK-CI-2,ICL-ArchReview-PostSi,GLK_Win10S,ICL_BAT_NEW,TGL_PSS1.0C,BIOS_EXT_BAT,InProdATMS1.0_03March2018,PSE 1.0,TGL_ERB_PO,OBC-CNL-PCH-CNVi-Connectivity-WiFi,OBC-CFL-PCH-CNVi-Connectivity-WiFi,OBC-ICL-PCH-CNVi-Connectivity-WiFi,OBC-TGL-PCH-CNVi-Connectivity-WiFi,GLK_ATMS1.0_Automated_TCs,IFWI_Payload_Platform,RKL-S X2_(CML-S+CMP-H)_S62,RKL-S X2_(CML-S+CMP-H)_S102,UTR_SYNC,RPL_S_MASTER,RPL_S_BackwardComp,ADL-S_ 5SGC_1DPC,4SDC3,ADL-S_4SDC4,ADL-S_3SDC5,ADL_N_MASTER,ADL_N_5SGC1,ADL_N_4SDC1,ADL_N_2SDC1,ADL_N_2SDC3,TGL_H_MASTER,TGL_H_5SGC1,TGL_H_4SDC1,RPL-S_ 5SGC1,RPL-S_4SDC1,RPL-S_4SDC2,RPL-S_2SDC1,RPL-S_2SDC2,RPL-S_2SDC3,ADL-P_5SGC2RPL-Px_5SGC1,,ADL_SBGA_5GC,RPL-SBGA_5SC,ADL-M_5SGC1,ADL-M_3SDC2,ADL-M_2SDC2,ADL-M_5SGC1,ADL-M_3SDC2,ADL-M_2SDC2,,RPL-S_3SDC1,,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</si>
  <si>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CNVi WLAN Functionality in OS before/after disconnected Mos Cycle</t>
  </si>
  <si>
    <t>CSS-IVE-95152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</si>
  <si>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5SGC1,RPL-S_4SDC1,RPL-S_4SDC2,,,RPL-S_2SDC2,RPL-S_2SDC3,ADL-P_3SDC1RPL-Px_5SGC1,,RPL_P_MASTER,ADL_SBGA_5GC,RPL-SBGA_5SC,ADL-M_5SGC1,ADL-M_3SDC2,ADL-M_2SDC2,ADL-M_5SGC1,ADL-M_3SDC2,ADL-M_2SDC2,,RPL-S_3SDC1,, ,, RPL-S_2SDC2, RPL-S_2SDC3,  ,RPL-S_4SDC2,, RPL-S_4SDC2, RPL-S_4SDC1, RPL-S_5SGC1, RPL-P_5SGC1, , , RPL-P_3SDC2, RPL-P_5SGC1, ,  , RPL-S_2SDC7, ADL_SBGA_3DC3, RPL-P_3SDC3, RPL-P_4SDC1, RPL-P_PNP_GC, ADL_SBGA_3DC4, MTL-M_5SGC1, MTL-M_4SDC1, MTL-M_4SDC2, MTL-M_2SDC4, MTL-M_2SDC5, MTL-M_2SDC6, RPL-SBGA_5SC,RPL-SBGA_3SC, RPL-SBGA_2SC1, RPL-SBGA_2SC2,MTL IFWI_Payload_Platform-Val, MTL-P_5SGC1, MTL-P_4SDC1, MTL-P_4SDC2, MTL-P_3SDC3, MTL-P_2SDC5, MTL-P_2SDC6, RPL-S_2SDC8,RPL-S_2SDC8,RPL-Px_4SP2,RPL-Px_2SDC1,RPL-Px_2SDC1,RPL-P_2SDC5,RPL-P_2SDC6,RPL-P_2SDC3</t>
  </si>
  <si>
    <t>Verify CNVi WLAN and Bluetooth functionality in OS with RF Kill switch enabled on board</t>
  </si>
  <si>
    <t>CSS-IVE-95225</t>
  </si>
  <si>
    <t>ICL-ArchReview-PostSi,UDL2.0_ATMS2.0,OBC-CNL-PCH-CNVi-Connectivity-WiFi_BT,OBC-CFL-PCH-CNVi-Connectivity-WiFi_BT,OBC-ICL-PCH-CNVi-Connectivity-WiFi_BT,OBC-TGL-PCH-CNVi-Connectivity-WiFi_BT,IFWI_Payload_Platform,RKL-S X2_(CML-S+CMP-H)_S62,RKL-S X2_(CML-S+CMP-H)_S102,UTR_SYNC,RPL_S_MASTER,RPL_S_BackwardComp,ADL-S_ 5SGC_1DPC,4SDC3,ADL-S_4SDC4,ADL-S_3SDC5,ADL_N_MASTER,ADL_N_5SGC1,ADL_N_4SDC1,ADL_N_2SDC1,ADL_N_2SDC2,ADL_N_2SDC3,TGL_H_MASTER,TGL_H_5SGC1,TGL_H_4SDC1,RPL-S_ 5SGC1,RPL-S_4SDC1,RPL-S_4SDC2,RPL-S_2SDC1,RPL-S_2SDC2,RPL-S_2SDC3,ADL-P_5SGC1,ADL-P_5SGC2,ADL-M_5SGC1,ADL-M_3SDC1,ADL-M_3SDC3,ADL-M_2SDC1RPL-Px_5SGC1,,ADL_SBGA_5GC,RPL-SBGA_5SC,ADL-M_5SGC1,ADL-M_3SDC2,ADL-M_2SDC2,,RPL-S_3SDC1,, RPL-S_2SDC7, ADL_SBGA_3DC3, ADL_SBGA_3DC4, MTL-M_5SGC1, MTL-M_4SDC1, MTL-M_4SDC2, MTL-M_2SDC4, MTL-M_2SDC5, MTL-M_2SDC6, RPL-SBGA_5SC,RPL-SBGA_3SC, RPL-SBGA_2SC1, RPL-SBGA_2SC2, MTL-P_5SGC1, MTL-P_4SDC1, MTL-P_4SDC2, MTL-P_3SDC3, MTL-P_2SDC5, MTL-P_2SDC6, RPL-S_2SDC8,RPL-Px_4SP2,RPL-Px_2SDC1,RPL-Px_2SDC1</t>
  </si>
  <si>
    <t>Verify Coexistence Support of CNVi Wi-Fi and Bluetooth functionality in OS after DS4, DS5 cycles</t>
  </si>
  <si>
    <t>CSS-IVE-95488</t>
  </si>
  <si>
    <t>ICL-ArchReview-PostSi,TGL_PSS1.0C,InProdATMS1.0_03March2018,PSE 1.0,OBC-CNL-PCH-CNVi-Connectivity-WiFi_BT,OBC-CFL-PCH-CNVi-Connectivity-WiFi_BT,OBC-ICL-PCH-CNVi-Connectivity-WiFi_BT,OBC-TGL-PCH-CNVi-Connectivity-WiFi_BT,GLK_ATMS1.0_Automated_TCs,RKL_CMLS_CPU_TCS,IFWI_Payload_Platform,UTR_SYNC,ADL_N_MASTER,ADL_N_4SDC1,TGL_H_MASTER,IFWI_TEST_SUITE,IFWI_COMMON_UNIFIED,MTL_Test_Suite,TGL_H_5SGC1,TGL_H_4SDC1,NA_4_FHF,RPL_S_MASTER,RPL_P_MASTER,RPL-SBGA_5SC,RPL-Px_5SGC1,RPL-Px_4SDC1,ADL-M_5SGC1,ADL-M_3SDC2,ADL-M_2SDC2,ADL-M_5SGC1,ADL-M_3SDC2,ADL-M_2SDC2,RPL-S_3SDC2, ,, RPL-S_2SDC2, RPL-S_2SDC3,  RPL-S_3SDC1, RPL-S_4SDC2, RPL-S_4SDC1, RPL-S_5SGC1, RPL-P_5SGC1, RPL-P_5SGC2,  RPL-P_2SDC3, RPL-S_2SDC7, ADL_SBGA_5GC, ADL_SBGA_3DC3, ADL_SBGA_3DC4, MTL-M_5SGC1, MTL-M_4SDC1, MTL-M_4SDC2, MTL-M_2SDC4, MTL-M_2SDC5, MTL-M_2SDC6,MTL_IFWI_QAC,MTL_IFWI_CBV_PMC,MTL IFWI_Payload_Platform-Val, MTL-P_5SGC1, MTL-P_4SDC1, MTL-P_4SDC2, MTL-P_3SDC3, MTL-P_2SDC5, MTL-P_2SDC6,RPL-S_2SDC8,RPL-Px_4SP2,RPL-Px_2SDC1,RPL-P_4SDC1,RPL-P_3SDC2,RPL-P_2SDC5,RPL-P_2SDC6</t>
  </si>
  <si>
    <t>Verify flashing of BIOS using FPT tool followed by Global Reset</t>
  </si>
  <si>
    <t>CSS-IVE-97286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</si>
  <si>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1,RPL-Px_5SGC1,,RPL-S_ 5SGC1,RPL-S_2SDC7,RPL-S_3SDC1,RPL-S_4SDC1,RPL-S_3SDC1,RPL-S_4SDC2,RPL-S_4SDC2,RPL-S_2SDC1,RPL-S_2SDC2,RPL-S_2SDC3,MTL_Test_Suite,IFWI_TEST_SUITE,IFWI_COMMON_UNIFIED,TGL_H_MASTER,RPL_S_MASTER,RPL_P_MASTER,MTL_P_VS_0.8,MTL_M_VS_0.8,ADL-M_5SGC1,ADL-M_3SDC2,ADL-M_2SDC1,ADL-M_2SDC2,RPL_S_BackwardComp,MTL_IFWI_BAT,ADL_SBGA_5GC,ADL_SBGA_3DC1,ADL_SBGA_3DC2,ADL_SBGA_3DC3,ADL_SBGA_3DC4,ADL_SBGA_3DC,,RPL-P_5SGC1,RPL-P_2SDC5,RPL-P_2SDC3,RPL-P_2SDC4,RPL-P_2SDC6,RPL-P_PNP_GC,RPL-P_4SDC1,,RPL-P_3SDC2,RPL-P_3SDC2,,MTL_IFWI_CBV_DMU,MTL_IFWI_CBV_PUNIT,MTL IFWI_Payload_Platform-Val</t>
  </si>
  <si>
    <t>Verify TCSS D3 cold exit will be happen before display is turned ON</t>
  </si>
  <si>
    <t>CSS-IVE-132619</t>
  </si>
  <si>
    <t>EC-FV,TGL_U_GC_DC,IFWI_Payload_TBT,IFWI_Payload_Dekel,MTL_NA,UTR_SYNC,TGL_H_MASTER,ADL-P_5SGC1,ADL-P_5SGC2,ADL-M_5SGC1,ADL-M_2SDC2,ADL-M_3SDC1,ADL-M_3SDC2,ADL-M_2SDC1,RPL-Px_5SGC1,RPL-Px_3SDC1,RPL-P_5SGC1,RPL-P_5SGC2,RPL-P_4SDC1,RPL-P_3SDC2,RPL-P_2SDC3,ADL_SBGA_5GC,RPL-SBGA_5SC,ADL_P_M_Common_List2,RPL-SBGA_4SC,RPL-Px_4SP2</t>
  </si>
  <si>
    <t>CSS-IVE-147192</t>
  </si>
  <si>
    <t>IFWI_SYNC,ADL_N_NA,ADL-M_5SGC1,ADL-M_2SDC1,RPL-P_5SGC1,RPL-P_3SDC2,RPL-P_PNP_GC,RPL-Px_5SGC1,RPL-Px_2SDC1</t>
  </si>
  <si>
    <t>Clover Falls (CVF): Verify wake from CMS using Wake on Face functionality</t>
  </si>
  <si>
    <t>CSS-IVE-147194</t>
  </si>
  <si>
    <t>CSS-IVE-147195</t>
  </si>
  <si>
    <t>CSS-IVE-147196</t>
  </si>
  <si>
    <t>CSS-IVE-147198</t>
  </si>
  <si>
    <t>IFWI_SYNC,ADL-P_5SGC1,ADL-M_5SGC1,ADL-P_4SDC1,ADL-P_3SDC4,ADL-P_2SDC3,ADL_N_NA,ADL-M_5SGC1,ADL-M_2SDC1,RPL-P_5SGC1,RPL-P_3SDC2,RPL-P_PNP_GC,RPL-Px_5SGC1,RPL-Px_2SDC1</t>
  </si>
  <si>
    <t>Verify second edp display panel register programming in dual display mode (edp+edp)</t>
  </si>
  <si>
    <t>CSS-IVE-146006</t>
  </si>
  <si>
    <t>UTR_SYNC,MTL_P_MASTER,MTL_M_MASTER,ADL-P_5SGC1,ADL-P_5SGC2,ADL-M_3SDC2,ADL-M_2SDC1,RPL_Steps_Tag_NA,MTL_Steps_Tag_NA,RPL_S_NA,ADL-M_5SGC1,ADL-M_3SDC1,ADL-M_3SDC2,ADL-M_2SDC1,ADL-M_2SDC2,RPL-P_5SGC1,RPL-P_4SDC1,RPL-P_3SDC2,RPL-P_2SDC4,RPL-P_3SDC3,RPL-P_PNP_GC,MTL-M_5SGC1,MTL-M_4SDC1,MTL-M_4SDC2,MTL-M_3SDC3,MTL-M_2SDC4,MTL-M_2SDC5,MTL-M_2SDC6,MTL-P_5SGC1,MTL-P_4SDC1,MTL-P_4SDC2,MTL-P_3SDC3,MTL-P_3SDC4,MTL-P_2SDC5,MTL-P_2SDC6,RPL-P_2SDC3,RPL-P_2SDC5,RPL-P_2SDC6</t>
  </si>
  <si>
    <t>Verify SUT switches to Sx state from Pseudo-G3 upon connecting Type-C adapter in Pseudo-G3 and battery also charges</t>
  </si>
  <si>
    <t>ADL_N_MASTER,ADL_N_5SGC1,ADL_N_3SDC1,ADL_N_2SDC1,ADL_N_2SDC2,ADL_N_2SDC3,ADL-P_5SGC2,ADL-M_5SGC1,ADL-M_3SDC2,ADL-P_3SDC3,ADL_N_REV0,ADL-N_REV1</t>
  </si>
  <si>
    <t>Verify IPU-Camera Sensor module enumeration with G1 Card, Pre and Post S4, S5 and Warm/cold reset cycles</t>
  </si>
  <si>
    <t>RPL_S_NA,ADL-M_5SGC1,ADL-M_3SDC2,ADL-M_2SDC1,RPL-P_5SGC1,RPL-P_3SDC2,RPL-P_2SDC4,RPL-P_PNP_GC</t>
  </si>
  <si>
    <t>Verify ACPI enumeration for LED I2C controller for Close Lid WoV</t>
  </si>
  <si>
    <t>UTR_SYNC,ADL_N_MASTER,ADL_N_5SGC1,ADL_N_4SDC1,ADL_N_3SDC1,ADL_N_2SDC1,ADL_N_2SDC3,RPL_P_MASTER,ADL-P_5SGC1,ADL-P_5SGC2,ADL-M_5SGC1,RPL-Px_5SGC1,,RPL-P_5SGC1,,RPL-P_4SDC1,RPL-P_3SDC2,,RPL-S-3SDC2, ADL_SBGA_3DC1, ADL_SBGA_3DC2, ADL_SBGA_3DC3, ADL_SBGA_3DC4, RPL-SBGA_5SC, RPL-SBGA_4SC, RPL-SBGA_3SC, RPL-SBGA_2SC1, RPL-SBGA_2SC2,RPL-Px_4SP2,RPL-Px_2SDC1</t>
  </si>
  <si>
    <t>Verify the CPU family Name and Module number in MRC</t>
  </si>
  <si>
    <t>bios.mrc_client</t>
  </si>
  <si>
    <t>ADL_N_MASTER,ADL_N_PSS_0.5,ADL_N_5SGC1,ADL_N_4SDC1,ADL_N_3SDC1,ADL_N_2SDC1,ADL_N_2SDC2,ADL_N_2SDC3,ADL-M_5SGC1,ADL_SBGA_5GC</t>
  </si>
  <si>
    <t>Verify FHD USB camera is functioning properly for capturing images &amp; video with S4, S5 and warm/cold reset cycles</t>
  </si>
  <si>
    <t>CSS-IVE-86896</t>
  </si>
  <si>
    <t>RPL_S_MASTER,RPL_S_BackwardComp,ADL-S_ 5SGC_1DPC,ADL-S_4SDC2,ADL_N_MASTER,ADL_N_3SDC1,ADL_N_2SDC3,TGL_H_MASTER,RPL-S_ 5SGC1,RPL-S_4SDC1,ADL-P_5SGC2,ADL-P_2SDC5,ADL-P_3SDC5,RPL-Px_5SGC1,RPL-Px_4SDC1,RPL-P_5SGC1,RPL-P_4SDC1,RPL-P_3SDC2,RPL-P_2SDC4,ADL_SBGA_5GC,ADL_SBGA_3DC1,ADL_SBGA_3DC2,ADL_SBGA_3DC3,ADL_SBGA_3DC4,RPL-SBGA_5SC,RPL-SBGA_3SC1,ADL-M_5SGC1,ADL-M_3SDC1,ADL-M_3SDC2,ADL-M_2SDC1,ADL-M_2SDC2,RPL-P_3SDC3,RPL-P_PNP_GC,RPL-S_2SDC7,MTL-M_5SGC1,MTL-P_4SDC2,RPL-SBGA_3SC,RPL-P_4SDC1,RPL-P_2SDC5</t>
  </si>
  <si>
    <t>Verify DFD Restore setup option is not present in BIOS</t>
  </si>
  <si>
    <t>UDL2.0_ATMS2.0,UTR_SYNC,RPL_S_MASTER,MTL_M_MASTER,MTL_P_MASTER,MTL_S_MASTER,RPL-S_ 5SGC1,RPL-S_4SDC1,RPL-S_3SDC1,RPL-S_4SDC2,RPL-S_2SDC1,RPL-S_2SDC2,RPL-S_2SDC3,ADL-P_5SGC1,ADL-P_5SGC2,ADL-M_5SGC1,ADL_N_REV0,RPL_Steps_Tag_NA,MTL_Steps_Tag_NA,RPL-Px_5SGC1,RPL-Px_4SDC1,RPL-P_5SGC1,RPL-P_4SDC1,RPL-P_3SDC2,RPL-P_2SDC4,RPL-SBGA_5SC,RPL-SBGA_3SC1,ADL-M_5SGC1,ADL-M_3SDC1,ADL-M_3SDC2,ADL-M_2SDC1,ADL-M_2SDC2,RPL-P_3SDC3,RPL-P_PNP_GC,RPL-S_2SDC7,MTL-M_5SGC1,MTL-M_4SDC1,MTL-M_4SDC2,MTL-M_3SDC3,MTL-M_2SDC4,MTL-M_2SDC5,MTL-M_2SDC6,MTL-P_5SGC1,MTL-P_4SDC1,MTL-P_4SDC2,MTL-P_3SDC3,MTL-P_3SDC4,MTL-P_2SDC5,MTL-P_2SDC6</t>
  </si>
  <si>
    <t>Verify No Full MRC training, If Capsule update does not have MRC changes</t>
  </si>
  <si>
    <t>CSS-IVE-54174</t>
  </si>
  <si>
    <t>bsurisex</t>
  </si>
  <si>
    <t>UTR_SYNC,ADL_N_MASTER,ADL_N_5SGC1,ADL_N_4SDC1,ADL_N_3SDC1,ADL_N_2SDC1,ADL_N_2SDC2,ADL_N_2SDC3,ADL_N_REV0,ADL-S_ 5SGC_1DPC, ADL-S_5SGC_2DPC,ADL-P_5SGC1,ADL-P_5SGC2,ADL-M_5SGC1,ADL-N_REV1,ADL_SBGA_5GC,ADL_P_M_Common_List2</t>
  </si>
  <si>
    <t>Verify BIOS setup menu provides options to set FAN RPM Control (CPU FAN Control)</t>
  </si>
  <si>
    <t>CSS-IVE-72687</t>
  </si>
  <si>
    <t>ADL_N_MASTER,RPL_S_MASTER,RPL_S_BackwardComp,ADL_N_5SGC1,RPL-S_5SGC1,RPL-S_4SDC1,RPL-S_4SDC2,RPL-S_4SDC2,RPL-S_2SDC1,RPL-S_2SDC2,RPL-S_2SDC66,ADL-P_5SGC1,ADL-P_5SGC2,ADL-M_5SGC1,MTL-S_MASTER,ADL_SBGA_5GC,RPL-S_3SDC1,RPL-P_5SGC1,RPL-P_5SGC2,RPL-P_4SDC1,RPL-P_3SDC2,RPL-P_2SDC3,RPL-P_3SDC3,RPL-P_2SDC4,RPL-P_PNP_GC,RPL-Px_4SDC1,RPL-Px_3SDC2</t>
  </si>
  <si>
    <t>Verify TBT IOMMU and segment support option removal in BIOS</t>
  </si>
  <si>
    <t>ADL_S_Master,ADL_P_MASTER,RPL_S_MASRTER,RPL_P_MASTER,ADL-P_5SGC1,ADL-P_5SGC2,ADL-M_5SGC1,ADL-M_2SDC2,RPL-Px_5SGC1,RPL-Px_3SDC1,RPL-P_5SGC1,RPL-P_5SGC2,RPL-P_4SDC1,RPL-P_3SDC2,RPL-P_2SDC3,RPL-S_ 5SGC1,RPL-S_4SDC1,ADL_SBGA_5GC,RPL-SBGA_5SC,ADL_P_M_Common_List1,ADL-S_Post-Si_In_Production,RPL-S_Post-Si_In_Production,RPL-SBGA_4SC,RPL-Px_4SP2</t>
  </si>
  <si>
    <t>Verify BIOS PMC LDO configuring PMC in PEI</t>
  </si>
  <si>
    <t>ADL_P_MASTER,MTL_P_MASTER,MTL_M_MASTER,RPL_P_MASTER,ADL-P_5SGC1,ADL-P_5SGC2,ADL-M_5SGC1,RPL-P_5SGC1,RPL-P_5SGC2,RPL-P_2SDC3,ADL_P_M_Common_List2,RPL-Px_5SGC1
,MTL-M_5SGC1,MTL-M_4SDC1,MTL-M_4SDC2,MTL-M_3SDC3,MTL-M_2SDC4,MTL-M_2SDC5,MTL-M_2SDC6,MTL-P_5SGC1,MTL-P_4SDC1,MTL-P_4SDC2,MTL-P_3SDC3,MTL-P_3SDC4,MTL-P_2SDC5,MTL-P_2SDC6</t>
  </si>
  <si>
    <t>Verifying SSID and SVID updated in BIOS and OS</t>
  </si>
  <si>
    <t>TGL_H_5SGC1,TGL_H_4SDC2,TGL_H_4SDC1,TGL_H_4SDC3,RPL-Px_5SGC1,RPL-Px_3SDC1,ADL-P_5SGC1,ADL-P_5SGC2,ADL-P_4SDC1,ADL-P_4SDC2,ADL-M_5SGC1,ADL-M_2SDC2,RPL-P_5SGC1,RPL-P_5SGC2,RPL-P_4SDC1,RPL-P_3SDC2,RPL-P_2SDC3,ADL_SBGA_5GC,RPL-SBGA_5SC,ADL_P_M_Common_List2,RPL-SBGA_4SC,RPL-Px_4SP2</t>
  </si>
  <si>
    <t>Verify non USB2 and USB3 functionality working through Type-C TBT Ports</t>
  </si>
  <si>
    <t>ADL-P_5SGC1,ADL-P_5SGC2,RPL_P_MASTER,ADL-M_5SGC1,ADL-M_2SDC2,RPL-Px_5SGC1,RPL-Px_3SDC1,RPL-P_5SGC1,RPL-P_5SGC2,RPL-P_4SDC1,RPL-P_3SDC2,RPL-P_2SDC3,,ADL_SBGA_5GC,RPL-SBGA_5SC,ADL_P_M_Common_List2,RPL-SBGA_4SC,RPL-Px_4SP2</t>
  </si>
  <si>
    <t>Verify BIOS exposes non implemented FIVR Efficiency override knob</t>
  </si>
  <si>
    <t>ADL-P_5SGC1,ADL-P_5SGC2,ADL-M_5SGC1,RPL_S_MASTER,RPL-P_5SGC1,RPL-P_5SGC2,RPL-P_2SDC3,ADL_S_MASTER, ,RPL_S_BackwardComp,ADL_SBGA_5GC,ADL_SBGA_3DC1,ADL_SBGA_3DC2,ADL_SBGA_3DC3,ADL_SBGA_3DC4,RPL-SBGA_5SC,ADL_P_M_Common_List2,RPL_Negative_Coverage,RPL-Px_5SGC1
,MTL-M_5SGC1,MTL-M_4SDC1,MTL-M_4SDC2,MTL-M_3SDC3,MTL-M_2SDC4,MTL-M_2SDC5,MTL-M_2SDC6,MTL-P_5SGC1,MTL-P_4SDC1,MTL-P_4SDC2,MTL-P_3SDC3,MTL-P_3SDC4,MTL-P_2SDC5,MTL-P_2SDC6</t>
  </si>
  <si>
    <t>Verify BIOS exposes non implemented FIVR Faults override knob</t>
  </si>
  <si>
    <t>ADL-P_5SGC1,ADL-P_5SGC2,ADL-M_5SGC1,RPL_S_MASTER,RPL-P_5SGC1,RPL-P_5SGC2,RPL-P_2SDC3,ADL_S_MASTER,RPL-S_2SDC1,RPL_S_BackwardComp,ADL_SBGA_5GC,ADL_SBGA_3DC1,ADL_SBGA_3DC2,ADL_SBGA_3DC3,ADL_SBGA_3DC4,RPL-SBGA_5SC,RPL_Negative_Coverage,RPL-Px_5SGC1
,MTL-M_5SGC1,MTL-M_4SDC1,MTL-M_4SDC2,MTL-M_3SDC3,MTL-M_2SDC4,MTL-M_2SDC5,MTL-M_2SDC6,MTL-P_5SGC1,MTL-P_4SDC1,MTL-P_4SDC2,MTL-P_3SDC3,MTL-P_3SDC4,MTL-P_2SDC5,MTL-P_2SDC6</t>
  </si>
  <si>
    <t>CSS-IVE-115732</t>
  </si>
  <si>
    <t>ADL-S_ADP-S_DDR4_2DPC_PO_Phase2,ADL-P_ADP-LP_DDR4_PO Suite_Phase2,PO_Phase_2,ADL-P_ADP-LP_LP5_PO Suite_Phase2,ADL-P_ADP-LP_DDR5_PO Suite_Phase2,ADL-P_ADP-LP_LP4x_PO Suite_Phase2,ADL-M_21H2,UTR_SYNC,RPL-Px_4SP2,RPL-Px_2SDC1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ADL_SBGA_5GC,ADL_SBGA_3DC1,ADL_SBGA_3DC2,ADL_SBGA_3DC3,ADL_SBGA_3DC4,ADL_SBGA_3DC,RPL-P_5SGC1,RPL-P_2SDC5,RPL-P_2SDC3,RPL-P_2SDC4,RPL-P_2SDC6,RPL-P_PNP_GC,,RPL-P_4SDC1,RPL-P_3SDC2,,RPL-Px_5SGC1,,MTL_P_MASTER,MTL_M_MASTER,RPL-S_ 5SGC1,RPL-S_2SDC7,RPL-S_3SDC1,RPL-S_4SDC1,RPL-S_4SDC2,RPL-S_4SDC2,RPL-S_2SDC1,RPL-S_2SDC2,RPL-S_2SDC3,RPL_S_MASTER,RPL_S_BackwardCompc,ADL-S_4SDC2,ADL-P_5SGC1,ADL-P_5SGC2,ADL-S_ 5SGC1,ADL-S_ 5SGC2,RPL_S_PO_P2,ADL-M_5SGC1,ADL-M_3SDC2,ADL-M_2SDC1,ADL-M_2SDC2,RPL_Px_PO_P2,RPL_SBGA_PO_P2z</t>
  </si>
  <si>
    <t>Verify CMS cycle with ACPI D3 cold option enabled/disabled in BIOS</t>
  </si>
  <si>
    <t>ADL-M_21H2,UTR_SYNC,MTL_P_MASTER,MTL_M_MASTER,RPL-S_5SGC1,RPL-S_4SDC1,RPL-S_4SDC2,RPL-S_2SDC1,RPL-S_2SDC2,RPL-S_2SDC3,RPL_S_MASTER,RPL-P_5SGC1,RPL-P_5SGC2,RPL-P_2SDC3,RPL_S_BackwardCompc,ADL-S_4SDC2,ADL-P_5SGC1,ADL-P_5SGC2,ADL-S_5SGC1,ADL-S_5SGC2,ADL-M_5SGC1,ADL_N_REV0,ADL-N_REV1,ADL_SBGA_5GC,ADL_SBGA_3DC1,ADL_SBGA_3DC2,ADL_SBGA_3DC3,ADL_SBGA_3DC4,RPL-SBGA_5SC,RPL-SBGA_5SC,RPL-SBGA_3SC1,ADL_P_M_Common_List2,RPL-Px_5SGC1,MTL-M_4SDC2,MTL-P_4SDC2</t>
  </si>
  <si>
    <t>Verify BIOS supports for Audio DSP (ADSP) Enabled/disabled Fuses</t>
  </si>
  <si>
    <t>CSS-IVE-73619</t>
  </si>
  <si>
    <t>RKL-S X2_(CML-S+CMP-H)_S102,RKL-S X2_(CML-S+CMP-H)_S62,MTL_M_MASTER,MTL_P_MASTER,MTL_N_MASTER,MTL_S_MASTER,RPL_S_MASTER,RPL_P_MASTER,TGL_H_MASTER,MTL_Test_Suite,RPL-S_ 5SGC1,RPL-S_4SDC1,RPL-S_3SDC1,RPL-S_4SDC2,RPL-S_2SDC1,RPL-S_2SDC2,RPL-S_2SDC3,ADL-P_5SGC1,ADL-P_5SGC2,ADL-S_3SDC3,ADL-S_3SDC2,ADL-S_3SDC1,ADL-S_4SDC3,ADL-S_4SDC2,ADL-S_4SDC1,ADL-S_5SGC1,ADL-M_5SGC1,RPL_Steps_Tag_NA,MTL_Steps_Tag_NA,RPL-Px_5SGC1,RPL-Px_4SDC1,RPL-P_5SGC1,RPL-P_4SDC1,RPL-P_3SDC2,RPL-P_2SDC4,RPL_S_BackwardComp,ADL_SBGA_5GC,ADL_SBGA_3DC1,ADL_SBGA_3DC2,ADL_SBGA_3DC3,ADL_SBGA_3DC4,RPL-SBGA_5SC,RPL-SBGA_3SC1,ADL-M_5SGC1,ADL-M_3SDC1,ADL-M_3SDC2,ADL-M_2SDC1,ADL-M_2SDC2,RPL-P_3SDC3,RPL-P_PNP_GC,RPL-S_2SDC7,MTL-M_5SGC1,MTL-M_3SDC3,MTL-P_5SGC1,MTL-P_4SDC1,MTL-P_4SDC2,MTL-P_3SDC3,MTL-P_3SDC4,MTL-P_2SDC5,MTL-P_2SDC6</t>
  </si>
  <si>
    <t>Verify Functionality of Camera Flash device in OS pre and post S4, S5, warm/cold reset cycles</t>
  </si>
  <si>
    <t>CSS-IVE-76253</t>
  </si>
  <si>
    <t>GraCom,UDL2.0_ATMS2.0,OBC-ICL-CPU-IPU-Camera-MIPI,OBC-TGL-CPU-IPU-Camera-MIPI,TGL_U_GC_DC,IFWI_Payload_Platform,MTL_NA,UTR_SYNC,ADL-P_SODIMM_DDR5_NA,ADL_N_MASTER,ADL_N_5SGC1,ADL_N_4SDC1,ADL_N_3SDC1,ADL_N_2SDC1,TGL_H_MASTER,RPL_S_NA,RPL-Px_4SDC1,RPL-P_5SGC1,RPL-P_3SDC2,RPL-P_2SDC4,ADL-M_5SGC1,ADL-M_3SDC1,ADL-M_3SDC2,ADL-M_2SDC1,ADL-M_2SDC2,RPL-P_3SDC3,RPL-P_PNP_GC,MTL-M_4SDC1,MTL-M_2SDC4,MTL-P_5SGC1,MTL-P_4SDC1,MTL-P_2SDC5,RPL-P_5SGC1,RPL-P_3SDC2,RPL-P_2SDC4</t>
  </si>
  <si>
    <t>Verify Enumeration and functionality of Camera Flash device pre and post RTD3 cycles in OS</t>
  </si>
  <si>
    <t>CSS-IVE-90941</t>
  </si>
  <si>
    <t>LKF_PO_Phase3,UDL2.0_ATMS2.0,LKF_PO_New_P3,OBC-ICL-CPU-IPU-Camera-MIPI,OBC-TGL-CPU-IPU-Camera-MIPI,WCOS_BIOS_WHCP_REQ,LKF_WCOS_BIOS_BAT_NEW,IFWI_Payload_IPU,UTR_SYNC,Automation_Inproduction,ADL-P_SODIMM_DDR5_NA,ADL_N_MASTER,ADL_N_5SGC1,ADL_N_4SDC1,ADL_N_3SDC1,ADL_N_2SDC1,ADL_N_2SDC2,RPL_S_NA,ADL-P_5SGC1,ADL-M_5SGC1,ADL-M_3SDC1,ADL-M_3SDC2,ADL-M_3SDC2,ADL-M_2SDC1,RPL-Px_4SDC1,RPL-P_5SGC1,RPL-P_3SDC2,RPL-P_2SDC4,ADL-M_5SGC1,ADL-M_3SDC1,ADL-M_3SDC2,ADL-M_2SDC1,ADL-M_2SDC2,RPL-P_3SDC3,RPL-P_PNP_GC,MTL-M_4SDC1,MTL-M_2SDC4,MTL_M_P_PV_POR,MTL-P_5SGC1,MTL-P_4SDC1,MTL-P_2SDC5,RPL-P_5SGC1,RPL-P_3SDC2,RPL-P_2SDC4</t>
  </si>
  <si>
    <t>Verify USB4 storage functionality hot plug during S3 cycles</t>
  </si>
  <si>
    <t>MTL_PSS_1.0,MTL_PSS_0.8,MTL_PSS_1.1,UTR_SYNC,IFWI_FOC_BAT,MTL_P_MASTER,MTL_M_MASTER,MTL_S_MASTER,RPL_S_MASTER,RPL_S_BackwardComp,ADL-S_ 5SGC_1DPC,IFWI_TEST_SUITE,IFWI_COMMON_UNIFIED,ADL-P_5SGC1,ADL-P_5SGC2,ADL-M_5SGC1,ADL-M_2SDC2,ADL-P_4SDC1,ADL-P_3SDC5,MTL_SIMICS_IN_EXECUTION_TEST,RPL-Px_3SDC1,RPL-P_5SGC2,RPL-P_2SDC3,RPL-S_ 5SGC1,RPL-S_4SDC1,RPL_S_IFWI_PO_Phase3,MTL_HFPGA_TCSS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RPL-P_5SGC1,RPL-P_4SDC1,RPL-P_3SDC2,ADL_N_REV0,ADL-N_REV1,MTL_IFWI_BAT,RPL-S_5SGC1,RPL-S_4SDC2,RPL-S_3SDC1,RPL-S_2SDC1,RPL-S_2SDC2,RPL-S_2SDC3,RPL-S_4SDC2,RPL-S_2SDC4,RPL-S_2SDC7,RPL_Px_PO_P3,RPL_Px_PO_P3,RPL_Px_PO_P3,MTL-M_5SGC1,MTL-M_4SDC1,MTL-M_4SDC2,MTL-M_3SDC3,MTL-M_2SDC4,MTL-M_2SDC5,MTL-M_2SDC6,MTL_IFWI_IAC_NPHY,RPL_SBGA_IFWI_PO_Phase3,MTL_IFWI_CBV_PMC,MTL_IFWI_CBV_TBT,MTL_IFWI_CBV_EC,MTL-P_5SGC1,MTL-P_4SDC1,MTL-P_4SDC2,MTL-P_3SDC3,MTL-P_3SDC4,MTL-P_2SDC5,MTL-P_2SDC6,MTL_A0_P1,RPL_P_PO_P3,RPL-S_2SDC8,RPL-SBGA_4SC,RPL-Px_4SP2</t>
  </si>
  <si>
    <t>Validate USB3.2 Gen2x2 Storage device functionality after CMS Cycles</t>
  </si>
  <si>
    <t>ADL-S_ 5SGC_1DPC,ADL-S_4SDC1,ADL_SBGA_5GC,ADL-P_5SGC1,ADL-P_5SGC2,ADL-M_5SGC1,ADL-M_2SDC2,RPL-P_5SGC1,RPL-P_5SGC2,RPL-Px_5SGC1,RPL-S_ 5SGC1,RPL-SBGA_5SC,RPL-SBGA_5SC,ADL_P_M_Common_List1,MTL-M_5SGC1,MTL-M_4SDC1,MTL-M_4SDC2,MTL-M_3SDC3,MTL-M_2SDC4,MTL-M_2SDC5,MTL-M_2SDC6,MTL-P_5SGC1,MTL-P_4SDC1,MTL-P_4SDC2,MTL-P_3SDC3,MTL-P_3SDC4,MTL-P_2SDC5,MTL-P_2SDC6,RPL-SBGA_4SC,RPL-Px_4SP2</t>
  </si>
  <si>
    <t>Validate USB3.2 Gen2x2 Storage device functionality after S3 Cycles</t>
  </si>
  <si>
    <t>ADL-S_ 5SGC_1DPC,ADL_SBGA_5GC,ADL-P_5SGC2,ADL-M_5SGC1,ADL-M_2SDC2,RPL-P_5SGC2,RPL-Px_5SGC1,RPL-S_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</si>
  <si>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after S4,S5, WR and G3 Cycles</t>
  </si>
  <si>
    <t>ADL-S_ 5SGC_1DPC,ADL_SBGA_5GC,ADL-P_5SGC1,ADL-P_5SGC2,ADL-M_5SGC1,ADL-M_2SDC2,RPL-P_5SGC1,RPL-P_5SGC2,RPL-Px_5SGC1,RPL-S_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</si>
  <si>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Validate USB3.2 Gen2x2 Storage device functionality on hot plug after S4,S5 and WR Cycles</t>
  </si>
  <si>
    <t>Validate USB3.2 Gen2x2 Storage device functionality on hot plug after S3 cycle</t>
  </si>
  <si>
    <t>Validate USB3.2 Gen2x2 Storage device functionality on hot plug after CMS Cycle</t>
  </si>
  <si>
    <t>Validate USB3.2 Gen2x2 Storage device functionality on hot plug in CMS</t>
  </si>
  <si>
    <t>Validate USB3.2 Gen2x2 Storage device functionality on hot plug in S3</t>
  </si>
  <si>
    <t>Validate USB3.2 Gen2x2 Storage device functionality on hot plug in S4, S5</t>
  </si>
  <si>
    <t>Verify Boot from USB3.2 Gen2x2 Storage device</t>
  </si>
  <si>
    <t>Verify Device Swap during S4 &amp; S5 with USB3.2 Gen2x2 and DP</t>
  </si>
  <si>
    <t>Verify Device Swap during S3 with USB3.2 Gen2x2 and DP</t>
  </si>
  <si>
    <t>Verify Device Swap during CMS with USB3.2 Gen2x2 and DP</t>
  </si>
  <si>
    <t>Verify TBT3 devices functionality after S4, S5 and reboot cycles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</si>
  <si>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RPL_S_QRCBAT,RPL_S_QRCBAT,RPL_S_QRCBAT,RPL_Px_QRC,MTL-M_5SGC1,MTL-M_4SDC1,MTL-M_4SDC2,MTL-M_3SDC3,MTL-M_2SDC4,MTL-M_2SDC5,MTL-M_2SDC6,MTL-P_5SGC1,MTL-P_4SDC1,MTL-P_4SDC2,MTL-P_3SDC3,MTL-P_3SDC4,MTL-P_2SDC5,MTL-P_2SDC6,RPL-SBGA_4SC,RPL-sbga_QRC_BAT,RPL-Px_4SP2</t>
  </si>
  <si>
    <t>Verify TBT3 devices functionality after cold boot connected behind TBT4-Dock</t>
  </si>
  <si>
    <t>TGL_H_5SGC1,TGL_H_4SDC1,TGL_H_4SDC2,TGL_H_4SDC3,ADL_SBGA_5GC,ADL-P_5SGC1,ADL-P_5SGC2,ADL-P_4SDC1,ADL-P_4SDC2,ADL-P_3SDC3,ADL-P_3SDC4,ADL-P_2SDC5,ADL-M_5SGC1,ADL-M_2SDC2,ADL-S_ 5SGC_1DPC,RPL-P_5SGC1,RPL-P_5SGC2,RPL-Px_5SGC1,RPL-S_ 5SGC1,RPL-SBGA_5SC,RPL-SBGA_5SC,ADL_P_M_Common_List2,MTL-M_5SGC1,MTL-M_4SDC1,MTL-M_4SDC2,MTL-M_3SDC3,MTL-M_2SDC4,MTL-M_2SDC5,MTL-M_2SDC6,MTL-P_5SGC1,MTL-P_4SDC1,MTL-P_4SDC2,MTL-P_3SDC3,MTL-P_3SDC4,MTL-P_2SDC5,MTL-P_2SDC6,RPL-SBGA_4SC,RPL-Px_4SP2</t>
  </si>
  <si>
    <t>Verify TBT3 devices functionality connected behind TBT4-Dock and reversibility</t>
  </si>
  <si>
    <t>TGL_H_5SGC1,TGL_H_4SDC1,TGL_H_4SDC2,TGL_H_4SDC3,ADL_SBGA_5GC,ADL-P_5SGC1,ADL-P_5SGC2,ADL-P_4SDC1,ADL-P_4SDC2,ADL-P_3SDC3,ADL-P_3SDC4,ADL-P_2SDC5,ADL-M_5SGC1,ADL-M_2SDC2,ADL-S_ 5SGC_1DPC,RPL-P_5SGC1,RPL-P_5SGC2,RPL-Px_5SGC1,RPL-S_ 5SGC1,RPL-SBGA_5SC,IFWI_SYNC,ADL_P_M_Common_List2,RPL-SBGA_4SC,RPL-Px_4SP2</t>
  </si>
  <si>
    <t>Verify TBT3 devices functionality after CMS cycles connected behind TBT4-Dock</t>
  </si>
  <si>
    <t>Verify DP-display and Keyboard functionality over USB Type-C port before and after S3 state</t>
  </si>
  <si>
    <t>GraCom,KBL_EC_NA,CFL-PRDtoTC-Mapping,EC-FV,EC-SX,EC-TYPEC,EC-TBT3,TGL_PSS1.0P,LKF_PO_Phase3,UDL2.0_ATMS2.0,LKF_PO_New_P3,EC-PD-NA,OBC-CNL-PCH-PXHCI-USB-USB3_Keyboard,OBC-CFL-PCH-PXHCI-USB-USB3_Keyboard,OBC-ICL-PCH-XHCI-USB-USB3_Keyboard,OBC-TGL-PCH-XHCI-USB-USB3_Keyboard,OBC-LKF-CPU-IOM-TCSS-TYPE-C-DP,TGL_BIOS_PO_P3,ADL-M_21H2,UTR_SYNC,MTL_P_MASTER,MTL_M_MASTER,RPL_P_MASTER,RPL_S_MASTER,RPL_S_BackwardComp,MTL_VS_0.8,ADL-S_ 5SGC_1DPC,ADL-S_4SDC1,ADL-S_4SDC2,ADL-S_4SDC4,ADL_N_MASTER,ADL_N_5SGC1,ADL_N_4SDC1,ADL_N_3SDC1,ADL_N_2SDC1,ADL_N_2SDC3,TGL_H_MASTER,MTL_VS_0.8_TEST_SUITE_Additional,RPL-S_ 5SGC1,RPL-S_4SDC1,ADL-P_5SGC1,ADL-P_5SGC2,ADL-P_3SDC1,ADL-P_3SDC2,ADL-P_3SDC3,ADL-P_3SDC4,ADL-P_2SDC1,ADL-P_2SDC2,ADL-P_2SDC4,RPL-Px_3SDC1,RPL-P_5SGC1,RPL-P_5SGC2,RPL-P_4SDC1,RPL-P_3SDC2,RPL-P_2SDC3,ADL_N_REV0,ADL-N_REV1,ADL_SBGA_5GC,RPL-SBGA_5SC,ADL-M_5SGC1,ADL-M_2SDC2,ADL-M_3SDC1,ADL-M_2SDC1,ADL-M_3SDC2,ADL_P_M_Common_List2,MTL-M_5SGC1,MTL-M_4SDC1,MTL-M_4SDC2,MTL-M_3SDC3,MTL-M_2SDC4,MTL-M_2SDC5,MTL-M_2SDC6,MTL-P_5SGC1,MTL-P_4SDC1,MTL-P_4SDC2,MTL-P_3SDC3,MTL-P_3SDC4,MTL-P_2SDC5,MTL-P_2SDC6,RPL-SBGA_4SC,RPL-Px_4SP2</t>
  </si>
  <si>
    <t>Verify DP-display and Keyboard functionality over USB Type-C port before and after CMS state</t>
  </si>
  <si>
    <t>Verify CVF Camera GPIO initialization and respective values using GPIO configuration tool</t>
  </si>
  <si>
    <t>imaging.ipu</t>
  </si>
  <si>
    <t>CSS-IVE-115843</t>
  </si>
  <si>
    <t>RPL-P_5SGC1,RPL-P_3SDC2,RPL-P_PNP_GC,RPL-Px_5SGC1,ADL-P_5SGC1,ADL-P_4SDC1,ADL-M_5SGC1,ADL-M_2SDC1,ADL-P_3SDC4,ADL-P_2SDC3,ADL_N_NA,RPL-Px_2SDC1</t>
  </si>
  <si>
    <t>Verify Lid WOV with lightning support is enabled in BIOS</t>
  </si>
  <si>
    <t>CSS-IVE-53969</t>
  </si>
  <si>
    <t>ADL-M_21H2,ADL-M_5SGC1,ADL-M_3SDC1,ADL-M_3SDC2,ADL-M_2SDC1,ADL-M_2SDC2</t>
  </si>
  <si>
    <t>Verify RTC Date &amp; Time can be retrieved without Coin battery support and it remains intact after Warm Boot</t>
  </si>
  <si>
    <t>CSS-IVE-118800</t>
  </si>
  <si>
    <t>TGL_BIOS_PO_P3,RKL-S X2_(CML-S+CMP-H)_S102,RKL-S X2_(CML-S+CMP-H)_S62,ADL-P_QRC_BAT,UTR_SYNC,RPL-Px_4SP2,RPL-Px_2SDC1 ,MTL-P_4SDC1,MTL-P_3SDC3,MTL-P_3SDC4,MTL-P_5SGC1,MTL-P_4SDC2,MTL-P_2SDC5,MTL-P_2SDC6,MTL-M_5SGC1,MTL-M_2SDC4,MTL-M_2SDC5,MTL-M_2SDC6,MTL-M_4SDC1,MTL-M_3SDC3,MTL-M_4SDC2,RPL-Px_4SDC1,RPL-P_3SDC3,ADL-M_3SDC1,RPL-SBGA_5SC,RPL-SBGA_4SC,RPL-SBGA_3SC1,RPL-P_5SGC1,RPL-P_2SDC5,RPL-P_2SDC3,RPL-P_2SDC4,RPL-P_2SDC6,RPL-P_PNP_GC,,RPL-P_4SDC1,RPL-P_3SDC2,,RPL-Px_5SGC1,,RPL-S_ 5SGC1,RPL-S_2SDC7,RPL-S_3SDC1,RPL-S_4SDC1,RPL-S_4SDC2,RPL-S_4SDC2,RPL-S_2SDC1,RPL-S_2SDC2,RPL-S_2SDC3,RPL_S_MASTER,RPL_S_BackwardCompc,ADL-S_ 5SGC_1DPC,ADL-S_4SDC1,ADL-S_4SDC2,ADL-S_4SDC3,ADL-S_3SDC4,ADL_N_MASTER,ADL_N_5SGC1,ADL_N_4SDC1,ADL_N_3SDC1,ADL_N_2SDC1,ADL_N_2SDC2,ADL_N_2SDC3,MTL_M_MASTER,MTL_P_MASTER,TGL_H_MASTER,ADL-P_5SGC2,MTL_S_MASTER,MTL_N_MASTER,ADL_M_QRC_BAT,ADL-M_5SGC1,ADL-M_3SDC2,ADL-M_2SDC1,ADL-M_2SDC2,ADL-P_4SDC1,ADL-N_QRC_BAT,MTL_IO_NEW_FEATURE_TEST,ADL_SBGA_5GC,ADL_SBGA_3DC1,ADL_SBGA_3DC2,ADL_SBGA_3DC3,ADL_SBGA_3DC4,ADL_SBGA_3DC</t>
  </si>
  <si>
    <t>Verify hot-plug functionality of TBT Daisy chain between S4 and resume phases</t>
  </si>
  <si>
    <t>CSS-IVE-118813</t>
  </si>
  <si>
    <t>Bios_DMA,CML_TBT_Security_BIOS,,,UTR_SYNC,RPL_S_MASTER,RPL_S_BackwardComp,ADL-S_ 5SGC_1DPC,TGL_H_MASTER,RPL-S_ 5SGC1,RPL-S_4SDC1,ADL-P_5SGC1,ADL-P_5SGC2,ADL-M_5SGC1,ADL-M_2SDC2,ADL-M_3SDC1,ADL-P_3SDC2,ADL-P_3SDC4,MTL_S_MASTER,MTL_M_MASTER,MTL_P_MASTER,RPL_P_MASTER,RPL-Px_5SGC1,RPL-Px_3SDC1,RPL-P_5SGC1,RPL-P_5SGC2,RPL-P_4SDC1,RPL-P_3SDC2,RPL-P_2SDC3,ADL_SBGA_5GC,RPL-SBGA_5SC,ADL_P_M_Common_List2,MTL-M_5SGC1,MTL-M_4SDC1,MTL-M_4SDC2,MTL-M_3SDC3,MTL-M_2SDC4,MTL-M_2SDC5,MTL-M_2SDC6,MTL-P_5SGC1,MTL-P_4SDC1,MTL-P_4SDC2,MTL-P_3SDC3,MTL-P_3SDC4,MTL-P_2SDC5,MTL-P_2SDC6,MTL_A0_P1,RPL-SBGA_4SC,RPL-Px_4SP2</t>
  </si>
  <si>
    <t>Validate Type-C USB3.2 gen2 Host Mode functionality - after G3 and Warm reboot cycles</t>
  </si>
  <si>
    <t>CSS-IVE-113751</t>
  </si>
  <si>
    <t>TGL_NEW,TGL_IFWI_FOC_BLUE,MTL_PSS_0.8,UTR_SYNC,MTL_P_MASTER,MTL_M_MASTER,MTL_S_MASTER,RPL_S_MASTER,RPL_P_MASTER,RPL_S_BackwardComp,ADL-S_ 5SGC_1DPC,ADL_N_MASTER,ADL_N_5SGC1,ADL_N_4SDC1,ADL_N_3SDC1,ADL_N_2SDC1,ADL_N_2SDC2,ADL_N_2SDC3,TGL_H_MASTER,MTL_VS_0.8_TEST_SUITE,RPL-S_2SDC3,MTL_P_VS_0.8,MTL_M_VS_0.8,CQN_DASHBOARD,ADL-P_5SGC1,ADL-P_5SGC2,ADL-M_5SGC1,ADL-M_2SDC2,ADL-M_3SDC1,ADL-M_3SDC2,ADL-M_2SDC1,MTL_SIMICS_IN_EXECUTION_TEST,ADL_N_REV0,RPL-Px_5SGC1,RPL-Px_3SDC1,RPL-P_5SGC1,RPL-P_5SGC2,RPL-P_4SDC1,RPL-P_3SDC2,RPL-P_2SDC3,RPL-S_ 5SGC1,RPL-S_4SDC1,RPL-S_3SDC1,RPL-S_4SDC2,RPL-S_2SDC1,RPL-S_2SDC2,RPL-S_2SDC3,ADL-N_REV1,ADL_SBGA_5GC,RPL-SBGA_5SC,ADL_P_M_Common_List2,MTL-M/P_Pre-Si_In_Production,MTL-M_5SGC1,MTL-M_4SDC1,MTL-M_4SDC2,MTL-M_3SDC3,MTL-M_2SDC4,MTL-M_2SDC5,MTL-M_2SDC6,MTL-P_5SGC1,MTL-P_4SDC1,MTL-P_4SDC2,MTL-P_3SDC3,MTL-P_3SDC4,MTL-P_2SDC5,MTL-P_2SDC6,MTL_A0_P1,RPL-SBGA_4SC,RPL-Px_4SP2</t>
  </si>
  <si>
    <t>Verify USB3.2 Gen2 device functionality with pre and post Sx cycles over Type-C port</t>
  </si>
  <si>
    <t>CSS-IVE-113755</t>
  </si>
  <si>
    <t>TGL_NEW,TGL_IFWI_FOC_BLUE,MTL_PSS_0.8,UTR_SYNC,MTL_P_MASTER,MTL_M_MASTER,RPL_P_MASTER,RPL_S_MASTER,RPL_S_BackwardComp,ADL-S_ 5SGC_1DPC,ADL_N_MASTER,ADL_N_5SGC1,ADL_N_4SDC1,ADL_N_3SDC1,ADL_N_2SDC1,ADL_N_2SDC2,ADL_N_2SDC3,TGL_H_MASTER,RPL-S_2SDC3,ADL-P_5SGC1,ADL-P_5SGC2,ADL-M_5SGC1,ADL-M_2SDC2,ADL-M_3SDC1,ADL-M_3SDC2,ADL-M_2SDC1,MTL_SIMICS_IN_EXECUTION_TEST,RPL-Px_3SDC1,RPL-P_5SGC1,RPL-P_5SGC2,RPL-P_4SDC1,RPL-P_3SDC2,RPL-P_2SDC3,RPL-S_ 5SGC1,RPL-S_4SDC1,RPL-S_3SDC1,RPL-S_4SDC2,RPL-S_2SDC1,RPL-S_2SDC2,RPL-S_2SDC3,ADL_SBGA_5GC,RPL-SBGA_5SC,ADL_P_M_Common_List2,MTL_M_P_PV_POR,MTL-M_5SGC1,MTL-M_4SDC1,MTL-M_4SDC2,MTL-M_3SDC3,MTL-M_2SDC4,MTL-M_2SDC5,MTL-M_2SDC6,MTL-P_5SGC1,MTL-P_4SDC1,MTL-P_4SDC2,MTL-P_3SDC3,MTL-P_3SDC4,MTL-P_2SDC5,MTL-P_2SDC6,MTL_A0_P1,RPL-SBGA_4SC,RPL-Px_4SP2</t>
  </si>
  <si>
    <t>Validate Type-C USB3.2 gen2x2 host mode functionality on hot insert and removal over Type-C port</t>
  </si>
  <si>
    <t>CSS-IVE-113757</t>
  </si>
  <si>
    <t>TGL_NEW,MTL_PSS_1.0,MTL_PSS_0.8,UTR_SYNC,MTL_P_MASTER,MTL_M_MASTER,MTL_S_MASTER,RPL_S_MASTER,RPL_P_MASTER,RPL_S_BackwardComp,ADL-S_ 5SGC_1DPC,ADL-S_4SDC1,ADL-S_4SDC2,ADL-S_4SDC3,ADL-S_3SDC4,ADL_N_MASTER,ADL_N_5SGC1,ADL_N_4SDC1,ADL_N_3SDC1,ADL_N_2SDC1,ADL_N_2SDC2,ADL_N_2SDC3,TGL_H_MASTER,RPL-S_2SDC3,ADL-P_5SGC1,ADL-P_5SGC2,ADL-M_5SGC1,ADL-M_2SDC2,ADL-M_3SDC1,ADL-M_3SDC2,ADL-M_2SDC1,ADL-P_3SDC2,ADL-P_3SDC3,ADL-P_3SDC4,ADL-P_2SDC1,ADL-P_2SDC2,ADL-P_2SDC3,MTL_SIMICS_IN_EXECUTION_TEST,RPL-Px_5SGC1,RPL-Px_3SDC1,RPL-P_5SGC1,RPL-P_5SGC2,RPL-P_4SDC1,RPL-P_3SDC2,RPL-P_2SDC3,MTL_S_PSS_0.8,MTL_S_IFWI_PSS_0.8,MTL_S_DELTA_FR_COVERAGE,RPL-S_ 5SGC1,RPL-S_4SDC1,RPL-S_3SDC1,RPL-S_4SDC2,RPL-S_2SDC1,RPL-S_2SDC2,RPL_S_IFWI_PO_Phase2,IFWI_Common_Unified,RPL_S_PO_P3,ADL_SBGA_5GC,RPL-SBGA_5SC,IFWI_SYNC,ADL_P_M_Common_List2,RPL-S_4SDC2,RPL-S_2SDC4,RPL-S_2SDC7,LNL_M_IFWI_PSS,RPL_Px_PO_P3,RPL_SBGA_PO_P3,RPL_SBGA_IFWI_PO_Phase2,MTL_IFWI_CBV_TBT,MTL_IFWI_CBV_EC,MTL_IFWI_CBV_SPHY,MTL_IFWI_CBV_IOM,MTL-P_5SGC1,MTL-P_4SDC1,MTL-P_4SDC2,MTL-P_3SDC3,MTL-P_3SDC4,MTL-P_2SDC5,MTL-P_2SDC6,MTL_A0_P1,RPL_P_PO_P3,RPL-S_2SDC8,RPL-SBGA_4SC,RPL-Px_4SP2</t>
  </si>
  <si>
    <t>Verify USB3.2 gen2 device functionality before/after CMS state over Type-C port</t>
  </si>
  <si>
    <t>CSS-IVE-113758</t>
  </si>
  <si>
    <t>TGL_H_Delta,MTL_PSS_1.0,UTR_SYNC,MTL_P_MASTER,MTL_M_MASTER,MTL_S_MASTER,RPL_S_MASTER,RPL_P_MASTER,RPL_S_BackwardComp,ADL-S_ 5SGC_1DPC,ADL_N_MASTER,ADL_N_5SGC1,ADL_N_4SDC1,ADL_N_3SDC1,ADL_N_2SDC1,ADL_N_2SDC2,TGL_H_MASTER,RPL-S_2SDC3,CQN_DASHBOARD,ADL-P_5SGC1,ADL-P_5SGC2,ADL-M_5SGC1,ADL-M_2SDC2,ADL-M_3SDC1,ADL-M_3SDC2,ADL-M_2SDC1,RPL-Px_5SGC1,RPL-Px_3SDC1,RPL-P_5SGC1,RPL-P_5SGC2,RPL-P_4SDC1,RPL-P_3SDC2,RPL-P_2SDC3,RPL-S_ 5SGC1,RPL-S_4SDC1,RPL-S_3SDC1,RPL-S_4SDC2,RPL-S_2SDC1,RPL-S_2SDC2,ADL_SBGA_5GC,RPL-SBGA_5SC,MTL_PSS_CMS,ADL_P_M_Common_List2,MTL-M_5SGC1,MTL-M_4SDC1,MTL-M_4SDC2,MTL-M_3SDC3,MTL-M_2SDC4,MTL-M_2SDC5,MTL-M_2SDC6,MTL-P_5SGC1,MTL-P_4SDC1,MTL-P_4SDC2,MTL-P_3SDC3,MTL-P_3SDC4,MTL-P_2SDC5,MTL-P_2SDC6,RPL-SBGA_4SC,RPL-Px_4SP2</t>
  </si>
  <si>
    <t>Validate USB3.2 Gen2 device functionality with pre and post Sx cycles over USB3.0Type-A port</t>
  </si>
  <si>
    <t>CSS-IVE-113776</t>
  </si>
  <si>
    <t>BIOS_Optimization,MTL_PSS_0.8,MTL_PSS_0.5,UTR_SYNC,RPL_S_MASTER, RPL_S_BackwardComp,ADL-S_ 5SGC_1DPC,ADL-S_4SDC2,ADL-S_4SDC2,ADL_N_MASTER,ADL_N_5SGC1,ADL_N_4SDC1,ADL_N_3SDC1,ADL_N_2SDC1,ADL_N_2SDC2,ADL_N_2SDC3,TGL_H_MASTER,RPL-S_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MTL_SIMICS_IN_EXECUTION_TEST,RPL-P_5SGC1,RPL-P_4SDC1,RPL-P_3SDC2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</si>
  <si>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Verify USB3.2 gen2 device enumeration as SuperSpeed+ device over USB3.0 Type-A port</t>
  </si>
  <si>
    <t>CSS-IVE-113777</t>
  </si>
  <si>
    <t>BIOS_Optimization,MTL_PSS_0.8,UTR_SYNC,RPL_S_MASTER, RPL_S_BackwardComp,ADL-S_ 5SGC_1DPC,ADL-S_4SDC2,ADL-S_4SDC2,ADL_N_MASTER,ADL_N_REV0,ADL_N_5SGC1,ADL_N_4SDC1,ADL_N_3SDC1,ADL_N_2SDC1,ADL_N_2SDC2,ADL_N_2SDC3,TGL_H_MASTER,RPL-S_ 5SGC1,RPL-S_4SDC1,RPL-S_4SDC2,RPL-S_4SDC2,RPL-S_2SDC8,RPL-S_2SDC1,RPL-S_2SDC2,RPL-S_2SDC3,ADL-P_5SGC1,ADL-P_5SGC2,ADL-M_5SGC1,RPL-P_5SGC1,RPL-P_4SDC1,RPL-P_3SDC2,ADL-N_REV1,ADL_SBGA_5GC,ADL_SBGA_3DC1,ADL_SBGA_3DC2,ADL_SBGA_3DC3,ADL_SBGA_3DC4,RPL-SBGA_5SC,RPL-SBGA_3SC,RPL-SBGA_4SC,RPL-SBGA_2SC1,RPL-SBGA_2SC2,RPL-S_3SDC1,RPL-PX_5SGC1,MTL-M_5SGC1,MTL-M_4SDC1,MTL-M_4SDC2,MTL-M_3SDC3,MTL-M_2SDC4,MTL-M_2SDC5,MTL-M_2SDC6,LNL_M_PSS0.8,MTL-P_5SGC1, MTL-P_4SDC1 ,MTL-P_4SDC2 ,MTL-P_3SDC3 ,MTL-P_3SDC4 ,MTL-P_2SDC5 ,MTL-P_2SDC6,RPL-Px_4SP2, RPL-Px_2SDC1,RPL-P_2SDC3,RPL-P_2SDC4</t>
  </si>
  <si>
    <t>Validate USB3.2 gen2 device functionality before/after CMS state over USB3.0 Type-A port</t>
  </si>
  <si>
    <t>CSS-IVE-113778</t>
  </si>
  <si>
    <t>BIOS_Optimization,MTL_PSS_1.0,UTR_SYNC,RPL_S_MASTER,RPL_S_BackwardComp,ADL-S_ 5SGC_1DPC,ADL-S_4SDC2,ADL_N_MASTER,ADL_N_5SGC1,ADL_N_4SDC1,ADL_N_3SDC1,ADL_N_2SDC1,ADL_N_2SDC2,ADL_N_2SDC3,TGL_H_MASTER,RPL-S_ 5SGC1,RPL-S_4SDC1,RPL-S_4SDC2,RPL-S_4SDC2,RPL-S_2SDC8,RPL-S_2SDC1,RPL-S_2SDC2,RPL-S_2SDC3,ADL-P_5SGC1,ADL-P_5SGC2,ADL-M_5SGC1,ADL-M_4SDC1,ADL-M_3SDC1,ADL-M_3SDC2,ADL-M_3SDC3,RPL-P_5SGC1,RPL-P_4SDC1,RPL-P_3SDC2,ADL_SBGA_5GC,ADL_SBGA_3DC1,ADL_SBGA_3DC2,ADL_SBGA_3DC3,ADL_SBGA_3DC4,RPL-SBGA_5SC,RPL-SBGA_3SC,RPL-SBGA_4SC,RPL-SBGA_2SC1,RPL-SBGA_2SC2,RPL-S_3SDC1,MTL_PSS_CMS,RPL-PX_5SGC1,ADN_N_5SGC1,MTL-M_5SGC1,MTL-M_4SDC1,MTL-M_4SDC2,MTL-M_3SDC3,MTL-M_2SDC4,MTL-M_2SDC5,MTL-M_2SDC6,LNL_M_PSS0.8,LNL_M_PSS1.0,MTL-P_5SGC1, MTL-P_4SDC1 ,MTL-P_4SDC2 ,MTL-P_3SDC3 ,MTL-P_3SDC4 ,MTL-P_2SDC5 ,MTL-P_2SDC6,RPL-Px_4SP2, RPL-Px_2SDC1,RPL-P_2SDC3,RPL-P_2SDC4</t>
  </si>
  <si>
    <t>Verify changed BIOS settings do not effective on power button press before saving settings</t>
  </si>
  <si>
    <t>CSS-IVE-119229</t>
  </si>
  <si>
    <t>TGL_BIOS_PO_P3,WCOS_BIOS_EFI_ONLY_TCS,RKL-S X2_(CML-S+CMP-H)_S102,RKL-S X2_(CML-S+CMP-H)_S62,UTR_SYNC,RPL-Px_4SP2,RPL-Px_2SDC1 ,MTL-P_4SDC1,MTL-P_3SDC3,MTL-P_3SDC4,MTL-P_5SGC1,MTL-P_4SDC2,MTL-P_2SDC5,MTL-P_2SDC6,MTL-M_5SGC1,MTL-M_2SDC4,MTL-M_2SDC5,MTL-M_2SDC6,MTL-M_4SDC1,MTL-M_3SDC3,MTL-M_4SDC2,RPL-Px_4SDC1,ADL-M_3SDC1,RPL-SBGA_5SC,RPL-SBGA_4SC,RPL-SBGA_3SC1,RPL-Px_5SGC1,,RPL-S_ 5SGC1,RPL-S_2SDC7,RPL-S_3SDC1,RPL-S_4SDC1,RPL-S_4SDC2,RPL-S_4SDC2,RPL-S_2SDC1,RPL-S_2SDC2,RPL-S_2SDC3,RPL_S_MASTER,RPL_S_BackwardCompc,ADL-S_ 5SGC_1DPC,ADL-S_4SDC1,ADL-S_4SDC2,ADL-S_4SDC3,ADL-S_3SDC4,TGL_H_MASTER,ADL-M_5SGC1,ADL-M_3SDC2,ADL-M_2SDC1,ADL-M_2SDC2,ADL_SBGA_5GC,ADL_SBGA_3DC1,ADL_SBGA_3DC2,ADL_SBGA_3DC3,ADL_SBGA_3DC4,ADL_SBGA_3DC</t>
  </si>
  <si>
    <t>Verify changed BIOS settings intact on power button press after saving settings</t>
  </si>
  <si>
    <t>CSS-IVE-119230</t>
  </si>
  <si>
    <t>Verify SUT should not crash by Random PWR BTN press during BIOS Boot</t>
  </si>
  <si>
    <t>CSS-IVE-119235</t>
  </si>
  <si>
    <t>TGL_BIOS_PO_P3,WCOS_BIOS_EFI_ONLY_TCS,RKL-S X2_(CML-S+CMP-H)_S102,RKL-S X2_(CML-S+CMP-H)_S62,MTL_TRY_RUN,MTL_PSS_0.5,UTR_SYNC,RPL-Px_4SP2,RPL-Px_2SDC1 ,MTL-P_4SDC1,MTL-P_3SDC3,MTL-P_3SDC4,MTL-P_5SGC1,MTL-P_4SDC2,MTL-P_2SDC5,MTL-P_2SDC6,MTL-M_5SGC1,MTL-M_2SDC4,MTL-M_2SDC5,MTL-M_2SDC6,MTL-M_4SDC1,MTL-M_3SDC3,MTL-M_4SDC2,RPL-Px_4SDC1,ADL-M_3SDC1,RPL-SBGA_5SC,RPL-SBGA_4SC,RPL-SBGA_3SC1,RPL-Px_5SGC1,RPL-S_ 5SGC1,RPL-S_2SDC7,RPL-S_3SDC1,RPL-S_4SDC1,RPL-S_4SDC2,RPL-S_4SDC2,RPL-S_2SDC1,RPL-S_2SDC2,RPL-S_2SDC3,RPL_S_MASTER,RPL_S_BackwardCompc,ADL-S_ 5SGC_1DPC,ADL-S_4SDC1,ADL-S_4SDC2,ADL-S_4SDC3,ADL-S_3SDC4,TGL_H_MASTER,ADL-M_5SGC1,ADL-M_3SDC2,ADL-M_2SDC1,ADL-M_2SDC2,MTL_SIMICS_IN_EXECUTION_TEST,ADL_SBGA_5GC,ADL_SBGA_3DC1,ADL_SBGA_3DC2,ADL_SBGA_3DC3,ADL_SBGA_3DC4,ADL_SBGA_3DC,MTL-M/P_Pre-Si_In_Production,LNL_M_PSS0.5,MTL-S_Pre-Si_In_Production</t>
  </si>
  <si>
    <t>Verify system stability on performing Sx cycles post reset from EDK shell</t>
  </si>
  <si>
    <t>CSS-IVE-119240</t>
  </si>
  <si>
    <t>LKF_ROW_BIOS,ADL_S_Dryrun_Done,ADL-S_ADP-S_DDR4_2DPC_PO_Phase3,IFWI_Payload_BIOS,IFWI_Payload_EC,IFWI_Payload_PMC,ADL-P_ADP-LP_DDR4_PO Suite_Phase3,PO_Phase_3,ADL-P_ADP-LP_LP5_PO Suite_Phase3,ADL-P_ADP-LP_DDR5_PO Suite_Phase3,ADL-P_ADP-LP_LP4x_PO Suite_Phase3,RKL-S X2_(CML-S+CMP-H)_S62,RKL-S X2_(CML-S+CMP-H)_S102,MTL_PSS_1.1,LNL_M_PSS1.1,UTR_SYNC,RPL_S_BackwardComp,RPL_S_MASTER,RPL-P_5SGC1,RPL-P_5SGC2,RPL-P_2SDC3,ADL-S_ 5SGC_1DPC,ADL-S_4SDC1,ADL-S_4SDC2,ADL-S_4SDC3,ADL-S_3SDC4,ADL_N_MASTER,ADL_N_5SGC1,ADL_N_4SDC1,ADL_N_3SDC1,ADL_N_2SDC1,ADL_N_2SDC2,ADL_N_2SDC3,TGL_H_MASTER,RPL-S_4SDC2,ADL-P_5SGC1,ADL-P_5SGC2,RPL_S_PO_P2,ADL-M_5SGC1,ADL_N_PO_Phase3,ADL_SBGA_5GC,ADL_SBGA_3DC1,ADL_SBGA_3DC2,ADL_SBGA_3DC3,ADL_SBGA_3DC4,RPL-SB,MTL-M_5SGC1,MTL-M_4SDC1,MTL-M_4SDC2,MTL-M_3SDC3,MTL-M_2SDC4,MTL-M_2SDC5,MTL-M_2SDC6GA_5SC,ADL_P_M_Common_List2,MTL_S_BIOS_Emulation,RPL-Px_5SGC1,RPL_Px_PO_P2,RPL_Px_PO_P2,RPL_Px_PO_P2,RPL_Px_PO_P2,ADL-S_Post-Si_In_Production,RPL_SBGA_PO_P2,RPL_SBGA_PO_P2,RPL_SBGA_PO_P2,RPL_SBGA_PO_P2,MTL-P_5SGC1,MTL-P_4SDC1,MTL-P_4SDC2,MTL-P_3SDC3,MTL-P_3SDC4,MTL-P_2SDC5,MTL-P_2SDC6,RPL-S_2SDC8,RPL-Px_4SP2,RPL-Px_2SDC1</t>
  </si>
  <si>
    <t>Verify functionality of TBT3 Dock (hot plug) before and after resume from S4,S5 for 5 cycles</t>
  </si>
  <si>
    <t>CSS-IVE-119264</t>
  </si>
  <si>
    <t>EC-FV2,MTL_PSS_0.8,EC_DT_NA,UTR_SYNC,RPL_S_MASTER,RPL_S_BackwardComp,MTL_VS_0.8,ADL-S_ 5SGC_1DPC,MTL_P_MASTER,MTL_M_MASTER,TGL_H_MASTER,RPL-S_ 5SGC1,RPL-S_4SDC1,CQN_DASHBOARD,ADL-P_5SGC1,ADL-P_5SGC2,RPL-Px_3SDC1,RPL-P_5SGC1,RPL-P_5SGC2,RPL-P_4SDC1,RPL-P_3SDC2,RPL-P_2SDC3,ADL_SBGA_5GC,RPL-SBGA_5SC,MTL_PSS_1.0_BLOCK,ADL-M_5SGC1,ADL-M_2SDC2,ADL-M_3SDC1,ADL-M_2SDC1,ADL_P_M_Common_List2,MTL-M_5SGC1,MTL-M_4SDC1,MTL-M_4SDC2,MTL-M_3SDC3,MTL-M_2SDC4,MTL-M_2SDC5,MTL-M_2SDC6,MTL-P_5SGC1,MTL-P_4SDC1,MTL-P_4SDC2,MTL-P_3SDC3,MTL-P_3SDC4,MTL-P_2SDC5,MTL-P_2SDC6,RPL-SBGA_4SC,RPL-Px_4SP2</t>
  </si>
  <si>
    <t>Verify TCSS FW version are updated in FVI table</t>
  </si>
  <si>
    <t>CSS-IVE-119266</t>
  </si>
  <si>
    <t>UTR_SYNC,ADL_N_MASTER,ADL_N_REV0,ADL_N_5SGC1,ADL_N_4SDC1,ADL_N_3SDC1,ADL_N_2SDC1,ADL_N_2SDC2,ADL_N_2SDC3,TGL_H_MASTER,ADL-P_5SGC1,ADL-P_5SGC2,ADL-M_5SGC1,ADL-M_2SDC2,ADL-M_3SDC1,ADL-M_3SDC2,MTL_S_MASTER,MTL_M_MASTER,MTL_P_MASTER,RPL-Px_5SGC1,RPL-Px_3SDC1,RPL-P_5SGC1,RPL-P_5SGC2,RPL-P_4SDC1,RPL-P_3SDC2,RPL-P_2SDC3,ADL-N_REV1,ADL_SBGA_5GC,RPL-SBGA_5SC,TAG-APL-ARCH-TO-PROD-WW21.2,GLK_NA,UDL2.0_ATMS2.0,OBC-CNL-PTF-PMC-Storage-Dstate_RTD3,OBC-CFL-PTF-PMC-Storage-Dstate_RTD3,OBC-ICL-PTF-PMC-Storage-Dstate_RTD3,OBC-TGL-PTF-PMC-Storage-Dstate_RTD3,MTL_PSS_1.0,MTL_PSS_0.8,MTL_TEMP,EC-NA,ADL_P_M_Common_List2,LNL_M_PSS0.8,MTL-M_5SGC1,MTL-M_4SDC1,MTL-M_4SDC2,MTL-M_3SDC3,MTL-M_2SDC4,MTL-M_2SDC5,MTL-M_2SDC6,MTL_VS_1.1,MTL-P_5SGC1,MTL-P_4SDC1,MTL-P_4SDC2,MTL-P_3SDC3,MTL-P_3SDC4,MTL-P_2SDC5,MTL-P_2SDC6,MTL_VS_NA,RPL-SBGA_4SC,RPL-Px_4SP2</t>
  </si>
  <si>
    <t>Verify TCSS status dashboard - TBT FW Ready and error info.</t>
  </si>
  <si>
    <t>CSS-IVE-119493</t>
  </si>
  <si>
    <t>UTR_SYNC,MTL_P_MASTER,MTL_M_MASTER,MTL_S_MASTER,TGL_H_MASTER,ADL-P_5SGC1,ADL-P_5SGC2,RPL_P_MASTER,RPL_S_MASTER,ADL-M_5SGC1,ADL-M_2SDC2,RPL-P_5SGC1,RPL-P_5SGC2,RPL-P_4SDC1,RPL-P_3SDC2,RPL-P_2SDC3,RPL-S_ 5SGC1,RPL-S_4SDC1,ADL_SBGA_5GC,TAG-APL-ARCH-TO-PROD-WW21.2,GLK_NA,UDL2.0_ATMS2.0,OBC-CNL-PTF-PMC-Storage-Dstate_RTD3,OBC-CFL-PTF-PMC-Storage-Dstate_RTD3,OBC-ICL-PTF-PMC-Storage-Dstate_RTD3,OBC-TGL-PTF-PMC-Storage-Dstate_RTD3,MTL_PSS_1.0,MTL_PSS_0.8,MTL_TEMP,EC-NA,ADL_P_M_Common_List2,ADL-S_Post-Si_In_Production,MTL-M/P_Pre-Si_In_Production,MTL-M_5SGC1,MTL-M_4SDC1,MTL-M_4SDC2,MTL-M_3SDC3,MTL-M_2SDC4,MTL-M_2SDC5,MTL-M_2SDC6,LNL_M_PSS0.5,MTL-P_5SGC1,MTL-P_4SDC1,MTL-P_4SDC2,MTL-P_3SDC3,MTL-P_3SDC4,MTL-P_2SDC5,MTL-P_2SDC6,MTL-S_Pre-Si_In_Production</t>
  </si>
  <si>
    <t>Verify Type-C device functionality before/after S4, S5 state when VCCST option is enabled/Disabled in BIOS</t>
  </si>
  <si>
    <t>CSS-IVE-119494</t>
  </si>
  <si>
    <t>UTR_SYNC,MTL_M_MASTER,MTL_P_MASTER,ADL_N_MASTER,ADL_N_5SGC1,ADL_N_4SDC1,ADL_N_3SDC1,ADL_N_2SDC1,ADL_N_2SDC2,ADL_N_2SDC3,TGL_H_MASTER,ADL-P_5SGC1,ADL-P_5SGC2,RPL_P_MASTER,ADL-M_5SGC1,ADL-M_2SDC2,ADL-M_3SDC1,ADL-M_3SDC2,ADL-M_2SDC1,RPL-Px_3SDC1,RPL-P_5SGC1,RPL-P_5SGC2,RPL-P_4SDC1,RPL-P_3SDC2,RPL-P_2SDC3,ADL_P_M_Common_List2,MTL-M_5SGC1,MTL-M_4SDC1,MTL-M_4SDC2,MTL-M_3SDC3,MTL-M_2SDC4,MTL-M_2SDC5,MTL-M_2SDC6,MTL-P_5SGC1,MTL-P_4SDC1,MTL-P_4SDC2,MTL-P_3SDC3,MTL-P_3SDC4,MTL-P_2SDC5,MTL-P_2SDC6,RPL-Px_4SP2</t>
  </si>
  <si>
    <t>HSD ID</t>
  </si>
  <si>
    <t>Comments</t>
  </si>
  <si>
    <t>BIOS Version</t>
  </si>
  <si>
    <t>NA</t>
  </si>
  <si>
    <t>SATA is NA</t>
  </si>
  <si>
    <t>X-16 is NA</t>
  </si>
  <si>
    <t>ignored s3</t>
  </si>
  <si>
    <t>Date</t>
  </si>
  <si>
    <t>s3 ignored</t>
  </si>
  <si>
    <t>checked with por nvme</t>
  </si>
  <si>
    <t>Dongle not avilable</t>
  </si>
  <si>
    <t>WWAN</t>
  </si>
  <si>
    <t>Checked with POR NVME</t>
  </si>
  <si>
    <t>s3 not applicable</t>
  </si>
  <si>
    <t>Current Link Speed Check Ignored</t>
  </si>
  <si>
    <t>X4 is not available</t>
  </si>
  <si>
    <t>Network preloading NA</t>
  </si>
  <si>
    <t>S3 state not applicable</t>
  </si>
  <si>
    <t>X4 not available</t>
  </si>
  <si>
    <t>Onboard LAN port not available</t>
  </si>
  <si>
    <t>checked with por Nvme</t>
  </si>
  <si>
    <t>https://hsdes.intel.com/appstore/article/#/16014958363</t>
  </si>
  <si>
    <t>Overclocking not enabled</t>
  </si>
  <si>
    <t xml:space="preserve"> CLID- 5741, TC untagged for ADL_M</t>
  </si>
  <si>
    <t>PEG60 slot not applicable</t>
  </si>
  <si>
    <t>ITP</t>
  </si>
  <si>
    <t>CLID-6147, TC need to be untagged for ADL_M</t>
  </si>
  <si>
    <t>USB Add on card</t>
  </si>
  <si>
    <t xml:space="preserve"> X16-PEG10 slot </t>
  </si>
  <si>
    <t>TC is NA as per CLID : 6209</t>
  </si>
  <si>
    <t>Touch-panel is NA</t>
  </si>
  <si>
    <t>Working with Consumer IFWI</t>
  </si>
  <si>
    <t>checked with USB headset</t>
  </si>
  <si>
    <t>X16 slot NA</t>
  </si>
  <si>
    <t xml:space="preserve">checked with fixed memory </t>
  </si>
  <si>
    <t>S3 not applicable</t>
  </si>
  <si>
    <t xml:space="preserve">S3 not applicable </t>
  </si>
  <si>
    <t>power bank</t>
  </si>
  <si>
    <t>dbg</t>
  </si>
  <si>
    <t>s3 is not applicable</t>
  </si>
  <si>
    <t>ECC supported memory not available</t>
  </si>
  <si>
    <t>Blu Ray is not applicable</t>
  </si>
  <si>
    <t>Cca-Debugger</t>
  </si>
  <si>
    <t>Current VR Current Limit option not available</t>
  </si>
  <si>
    <t>VCCIN option is not available</t>
  </si>
  <si>
    <t>ZPPOD not applicable</t>
  </si>
  <si>
    <t>Dbc</t>
  </si>
  <si>
    <t>windbg 3.0</t>
  </si>
  <si>
    <t>windbg3.0</t>
  </si>
  <si>
    <t>testmenu</t>
  </si>
  <si>
    <t>3.0 jumper</t>
  </si>
  <si>
    <t xml:space="preserve">windbg </t>
  </si>
  <si>
    <t>ITp</t>
  </si>
  <si>
    <t>Checked with POR and NVME</t>
  </si>
  <si>
    <t>OC not enabled</t>
  </si>
  <si>
    <t>Checked with normal IFWI</t>
  </si>
  <si>
    <t>New Cd Clock Frequency added in the BIOS options as per the RCR: 14011442755</t>
  </si>
  <si>
    <t>TC needs to be untagged</t>
  </si>
  <si>
    <t>verified CMS state</t>
  </si>
  <si>
    <t>SBC</t>
  </si>
  <si>
    <t>Applicable  only for security team</t>
  </si>
  <si>
    <t>Checked with SES5 IFWI</t>
  </si>
  <si>
    <t>Test Configuration (* is mandatory)</t>
  </si>
  <si>
    <t>SUT_NAME*</t>
  </si>
  <si>
    <t>ADL-M</t>
  </si>
  <si>
    <t>TEST_TYPE*</t>
  </si>
  <si>
    <t>BIOS FV</t>
  </si>
  <si>
    <t>TEST_BIOS*</t>
  </si>
  <si>
    <t>BASE_BIOS</t>
  </si>
  <si>
    <t>OS_NAME</t>
  </si>
  <si>
    <t>SIMICS_PACKAGE</t>
  </si>
  <si>
    <t>TEST_IFWI</t>
  </si>
  <si>
    <t>IFWI_INGREDIENT</t>
  </si>
  <si>
    <t>TEST_ENV</t>
  </si>
  <si>
    <t>{"CPU":"ADL-M R3", "MEMORY":"LP5"}</t>
  </si>
  <si>
    <t>Y</t>
  </si>
  <si>
    <t>N</t>
  </si>
  <si>
    <t>Domain</t>
  </si>
  <si>
    <t>Is_Auto</t>
  </si>
  <si>
    <t>Status</t>
  </si>
  <si>
    <t>IFWI_Short_Name</t>
  </si>
  <si>
    <t>IFWI_Full_Name</t>
  </si>
  <si>
    <t>IFWI_Ingredient</t>
  </si>
  <si>
    <t>FSP Release</t>
  </si>
  <si>
    <t>verified with dp+edp</t>
  </si>
  <si>
    <t>till 49 steps verified</t>
  </si>
  <si>
    <t>ignored step 2 and 15</t>
  </si>
  <si>
    <t>ignored step 9 &amp; 12</t>
  </si>
  <si>
    <t>ignored step 8 &amp; 13,15</t>
  </si>
  <si>
    <t>DMIC</t>
  </si>
  <si>
    <t xml:space="preserve"> </t>
  </si>
  <si>
    <t>checked with disable</t>
  </si>
  <si>
    <t>checked with D3 hot</t>
  </si>
  <si>
    <t>checked with LPIT Table</t>
  </si>
  <si>
    <t>checked with .psd</t>
  </si>
  <si>
    <t>checked with pc6</t>
  </si>
  <si>
    <t>checked with D3 Hot</t>
  </si>
  <si>
    <t>checked with c6</t>
  </si>
  <si>
    <t>This test case to verify hetero core support from OS</t>
  </si>
  <si>
    <t>checked with  0x1A80C7E0 in step 5</t>
  </si>
  <si>
    <t>checked with IPC_COMMAND=0xB1</t>
  </si>
  <si>
    <t xml:space="preserve">Verify PPIN Feature when SUT is in Manufacturing mode </t>
  </si>
  <si>
    <t>Harshitha</t>
  </si>
  <si>
    <t>Priyanka</t>
  </si>
  <si>
    <t>Bibin</t>
  </si>
  <si>
    <t>Aishwarya</t>
  </si>
  <si>
    <t>Prudhvi</t>
  </si>
  <si>
    <t>passed</t>
  </si>
  <si>
    <t>Passed</t>
  </si>
  <si>
    <t>Gopika</t>
  </si>
  <si>
    <t>checked with d3 unknown</t>
  </si>
  <si>
    <t>TBT</t>
  </si>
  <si>
    <t>cheked with d3 unknown</t>
  </si>
  <si>
    <t>priyanka</t>
  </si>
  <si>
    <t>Savitha</t>
  </si>
  <si>
    <t>CVF-Camera</t>
  </si>
  <si>
    <t>verified ScramblerSupport: 1h</t>
  </si>
  <si>
    <t>checked with 3.0hdd</t>
  </si>
  <si>
    <t>Failed</t>
  </si>
  <si>
    <t>l</t>
  </si>
  <si>
    <t>Sreelakshmi</t>
  </si>
  <si>
    <t>graphics card</t>
  </si>
  <si>
    <t xml:space="preserve">Mobile Hotspot </t>
  </si>
  <si>
    <t>Perf</t>
  </si>
  <si>
    <t>ifwi</t>
  </si>
  <si>
    <t>intel</t>
  </si>
  <si>
    <t>checked with usb keboard</t>
  </si>
  <si>
    <t>Verify IO Mwait Redirection status via PKG_CST_CONFIG_CONTROL MSR</t>
  </si>
  <si>
    <t>checked with d0</t>
  </si>
  <si>
    <t>checked with101</t>
  </si>
  <si>
    <t>verified with core isolation disabled in OS</t>
  </si>
  <si>
    <t>v3385_00_323_SV2</t>
  </si>
  <si>
    <t xml:space="preserve">ADL-M-SV2-CONS-22.34.3.50 </t>
  </si>
  <si>
    <t>Roopa</t>
  </si>
  <si>
    <t>Anju</t>
  </si>
  <si>
    <t>Arul</t>
  </si>
  <si>
    <t>Reshma</t>
  </si>
  <si>
    <t>Dhanya</t>
  </si>
  <si>
    <t>sachin</t>
  </si>
  <si>
    <t>Vineeth</t>
  </si>
  <si>
    <t>harshitha</t>
  </si>
  <si>
    <t>Afza</t>
  </si>
  <si>
    <t>roopa</t>
  </si>
  <si>
    <t>ADL_MR02_RXA1-XXXADPP_CPSF_SEP4_03710408_2022WW39.2.1.bin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</si>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</sst>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12529"/>
      <name val="Roboto"/>
    </font>
    <font>
      <sz val="11"/>
      <color rgb="FF212529"/>
      <name val="Roboto"/>
    </font>
    <font>
      <sz val="8"/>
      <color rgb="FF212529"/>
      <name val="Roboto"/>
      <family val="2"/>
    </font>
    <font>
      <sz val="7"/>
      <color rgb="FF212529"/>
      <name val="Roboto"/>
    </font>
    <font>
      <sz val="9"/>
      <color rgb="FF9399F5"/>
      <name val="Segoe U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1252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3" fillId="33" borderId="0" xfId="0" applyFont="1" applyFill="1" applyAlignment="1"/>
    <xf numFmtId="0" fontId="24" fillId="34" borderId="10" xfId="0" applyFont="1" applyFill="1" applyBorder="1" applyAlignment="1">
      <alignment horizontal="left" vertical="center"/>
    </xf>
    <xf numFmtId="0" fontId="24" fillId="34" borderId="11" xfId="0" applyFont="1" applyFill="1" applyBorder="1" applyAlignment="1">
      <alignment horizontal="left" vertical="center"/>
    </xf>
    <xf numFmtId="0" fontId="24" fillId="35" borderId="12" xfId="0" applyFont="1" applyFill="1" applyBorder="1" applyAlignment="1">
      <alignment horizontal="left" vertical="top"/>
    </xf>
    <xf numFmtId="0" fontId="25" fillId="36" borderId="12" xfId="0" applyFont="1" applyFill="1" applyBorder="1" applyAlignment="1">
      <alignment horizontal="left" vertical="top"/>
    </xf>
    <xf numFmtId="0" fontId="25" fillId="0" borderId="12" xfId="0" applyFont="1" applyBorder="1" applyAlignment="1">
      <alignment horizontal="left" vertical="top"/>
    </xf>
    <xf numFmtId="0" fontId="26" fillId="0" borderId="0" xfId="0" applyFont="1"/>
    <xf numFmtId="0" fontId="0" fillId="0" borderId="0" xfId="0" applyFill="1" applyAlignment="1"/>
    <xf numFmtId="0" fontId="18" fillId="0" borderId="0" xfId="0" applyFont="1" applyFill="1" applyAlignment="1"/>
    <xf numFmtId="0" fontId="0" fillId="0" borderId="0" xfId="0" applyFill="1"/>
    <xf numFmtId="15" fontId="0" fillId="0" borderId="0" xfId="0" applyNumberFormat="1" applyFill="1" applyAlignment="1"/>
    <xf numFmtId="16" fontId="0" fillId="0" borderId="0" xfId="0" applyNumberFormat="1" applyFill="1" applyAlignment="1"/>
    <xf numFmtId="14" fontId="0" fillId="0" borderId="0" xfId="0" applyNumberFormat="1" applyFill="1" applyAlignment="1"/>
    <xf numFmtId="0" fontId="21" fillId="0" borderId="0" xfId="0" applyFont="1" applyFill="1" applyAlignment="1"/>
    <xf numFmtId="0" fontId="23" fillId="0" borderId="0" xfId="0" applyFont="1" applyFill="1"/>
    <xf numFmtId="0" fontId="22" fillId="0" borderId="0" xfId="0" applyFont="1" applyFill="1"/>
    <xf numFmtId="0" fontId="20" fillId="0" borderId="0" xfId="0" applyFont="1" applyFill="1"/>
    <xf numFmtId="0" fontId="19" fillId="0" borderId="0" xfId="0" applyFont="1" applyFill="1"/>
    <xf numFmtId="0" fontId="0" fillId="0" borderId="0" xfId="0" applyNumberFormat="1" applyFill="1" applyAlignment="1"/>
    <xf numFmtId="18" fontId="0" fillId="0" borderId="0" xfId="0" applyNumberFormat="1" applyFill="1" applyAlignment="1"/>
    <xf numFmtId="0" fontId="0" fillId="37" borderId="0" xfId="0" applyFill="1" applyAlignment="1"/>
    <xf numFmtId="0" fontId="0" fillId="37" borderId="12" xfId="0" applyFill="1" applyBorder="1" applyAlignment="1"/>
    <xf numFmtId="0" fontId="18" fillId="37" borderId="0" xfId="0" applyFont="1" applyFill="1" applyAlignment="1"/>
    <xf numFmtId="0" fontId="0" fillId="0" borderId="0" xfId="0" applyFill="1" applyAlignment="1">
      <alignment horizontal="left" indent="1"/>
    </xf>
    <xf numFmtId="0" fontId="18" fillId="0" borderId="0" xfId="0" applyFont="1" applyFill="1"/>
    <xf numFmtId="0" fontId="0" fillId="0" borderId="13" xfId="0" applyFill="1" applyBorder="1" applyAlignment="1"/>
    <xf numFmtId="0" fontId="0" fillId="37" borderId="14" xfId="0" applyFill="1" applyBorder="1" applyAlignment="1"/>
    <xf numFmtId="0" fontId="0" fillId="0" borderId="15" xfId="0" applyFill="1" applyBorder="1" applyAlignment="1"/>
    <xf numFmtId="0" fontId="0" fillId="37" borderId="15" xfId="0" applyFill="1" applyBorder="1" applyAlignment="1"/>
    <xf numFmtId="0" fontId="27" fillId="0" borderId="0" xfId="0" applyFont="1"/>
    <xf numFmtId="0" fontId="18" fillId="37" borderId="0" xfId="0" applyFont="1" applyFill="1"/>
    <xf numFmtId="0" fontId="0" fillId="37" borderId="0" xfId="0" applyFont="1" applyFill="1" applyAlignment="1"/>
    <xf numFmtId="15" fontId="0" fillId="37" borderId="0" xfId="0" applyNumberFormat="1" applyFill="1" applyAlignment="1"/>
    <xf numFmtId="0" fontId="0" fillId="0" borderId="0" xfId="0" applyFill="1" applyBorder="1" applyAlignment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109" Type="http://schemas.openxmlformats.org/officeDocument/2006/relationships/revisionLog" Target="revisionLog109.xml"/><Relationship Id="rId112" Type="http://schemas.openxmlformats.org/officeDocument/2006/relationships/revisionLog" Target="revisionLog112.xml"/><Relationship Id="rId120" Type="http://schemas.openxmlformats.org/officeDocument/2006/relationships/revisionLog" Target="revisionLog120.xml"/><Relationship Id="rId104" Type="http://schemas.openxmlformats.org/officeDocument/2006/relationships/revisionLog" Target="revisionLog104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25" Type="http://schemas.openxmlformats.org/officeDocument/2006/relationships/revisionLog" Target="revisionLog125.xml"/><Relationship Id="rId92" Type="http://schemas.openxmlformats.org/officeDocument/2006/relationships/revisionLog" Target="revisionLog92.xml"/><Relationship Id="rId124" Type="http://schemas.openxmlformats.org/officeDocument/2006/relationships/revisionLog" Target="revisionLog124.xml"/><Relationship Id="rId116" Type="http://schemas.openxmlformats.org/officeDocument/2006/relationships/revisionLog" Target="revisionLog116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129" Type="http://schemas.openxmlformats.org/officeDocument/2006/relationships/revisionLog" Target="revisionLog4.xml"/><Relationship Id="rId107" Type="http://schemas.openxmlformats.org/officeDocument/2006/relationships/revisionLog" Target="revisionLog107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15" Type="http://schemas.openxmlformats.org/officeDocument/2006/relationships/revisionLog" Target="revisionLog115.xml"/><Relationship Id="rId87" Type="http://schemas.openxmlformats.org/officeDocument/2006/relationships/revisionLog" Target="revisionLog87.xml"/><Relationship Id="rId102" Type="http://schemas.openxmlformats.org/officeDocument/2006/relationships/revisionLog" Target="revisionLog102.xml"/><Relationship Id="rId110" Type="http://schemas.openxmlformats.org/officeDocument/2006/relationships/revisionLog" Target="revisionLog110.xml"/><Relationship Id="rId123" Type="http://schemas.openxmlformats.org/officeDocument/2006/relationships/revisionLog" Target="revisionLog123.xml"/><Relationship Id="rId79" Type="http://schemas.openxmlformats.org/officeDocument/2006/relationships/revisionLog" Target="revisionLog79.xml"/><Relationship Id="rId128" Type="http://schemas.openxmlformats.org/officeDocument/2006/relationships/revisionLog" Target="revisionLog3.xml"/><Relationship Id="rId82" Type="http://schemas.openxmlformats.org/officeDocument/2006/relationships/revisionLog" Target="revisionLog82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119" Type="http://schemas.openxmlformats.org/officeDocument/2006/relationships/revisionLog" Target="revisionLog119.xml"/><Relationship Id="rId114" Type="http://schemas.openxmlformats.org/officeDocument/2006/relationships/revisionLog" Target="revisionLog114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2.xml"/><Relationship Id="rId99" Type="http://schemas.openxmlformats.org/officeDocument/2006/relationships/revisionLog" Target="revisionLog99.xml"/><Relationship Id="rId78" Type="http://schemas.openxmlformats.org/officeDocument/2006/relationships/revisionLog" Target="revisionLog78.xml"/><Relationship Id="rId94" Type="http://schemas.openxmlformats.org/officeDocument/2006/relationships/revisionLog" Target="revisionLog94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122" Type="http://schemas.openxmlformats.org/officeDocument/2006/relationships/revisionLog" Target="revisionLog122.xml"/><Relationship Id="rId101" Type="http://schemas.openxmlformats.org/officeDocument/2006/relationships/revisionLog" Target="revisionLog101.xml"/><Relationship Id="rId100" Type="http://schemas.openxmlformats.org/officeDocument/2006/relationships/revisionLog" Target="revisionLog100.xml"/><Relationship Id="rId77" Type="http://schemas.openxmlformats.org/officeDocument/2006/relationships/revisionLog" Target="revisionLog77.xml"/><Relationship Id="rId118" Type="http://schemas.openxmlformats.org/officeDocument/2006/relationships/revisionLog" Target="revisionLog118.xml"/><Relationship Id="rId105" Type="http://schemas.openxmlformats.org/officeDocument/2006/relationships/revisionLog" Target="revisionLog105.xml"/><Relationship Id="rId113" Type="http://schemas.openxmlformats.org/officeDocument/2006/relationships/revisionLog" Target="revisionLog113.xml"/><Relationship Id="rId126" Type="http://schemas.openxmlformats.org/officeDocument/2006/relationships/revisionLog" Target="revisionLog1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21" Type="http://schemas.openxmlformats.org/officeDocument/2006/relationships/revisionLog" Target="revisionLog121.xml"/><Relationship Id="rId98" Type="http://schemas.openxmlformats.org/officeDocument/2006/relationships/revisionLog" Target="revisionLog98.xml"/><Relationship Id="rId93" Type="http://schemas.openxmlformats.org/officeDocument/2006/relationships/revisionLog" Target="revisionLog9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BA954E6-4B1F-40D8-A5B4-B2182F3DCB75}" diskRevisions="1" revisionId="2739" version="129">
  <header guid="{9F3FE75B-8FB4-4856-8B66-0D64EB7D8D00}" dateTime="2022-09-22T17:37:57" maxSheetId="3" userName="Br, RamyaX" r:id="rId76" minRId="415" maxRId="416">
    <sheetIdMap count="2">
      <sheetId val="1"/>
      <sheetId val="2"/>
    </sheetIdMap>
  </header>
  <header guid="{9829D7F8-A4E9-4307-9406-3067A9A24CA0}" dateTime="2022-09-22T17:43:04" maxSheetId="3" userName="U, SavithaX B" r:id="rId77" minRId="417" maxRId="471">
    <sheetIdMap count="2">
      <sheetId val="1"/>
      <sheetId val="2"/>
    </sheetIdMap>
  </header>
  <header guid="{7DE879BA-65EA-4481-9552-4E4C1674D0B1}" dateTime="2022-09-22T17:53:08" maxSheetId="3" userName="Marikanti, PriyankaX B" r:id="rId78" minRId="472" maxRId="479">
    <sheetIdMap count="2">
      <sheetId val="1"/>
      <sheetId val="2"/>
    </sheetIdMap>
  </header>
  <header guid="{F90CD1F2-4F17-4D63-B588-026AC505D51A}" dateTime="2022-09-22T18:03:13" maxSheetId="3" userName="Nanjundaswamy, HarshithaX" r:id="rId79" minRId="480" maxRId="482">
    <sheetIdMap count="2">
      <sheetId val="1"/>
      <sheetId val="2"/>
    </sheetIdMap>
  </header>
  <header guid="{40D69C74-4E0C-4BB8-A23F-95E838646BE3}" dateTime="2022-09-22T18:44:50" maxSheetId="3" userName="Marikanti, PriyankaX B" r:id="rId80" minRId="483" maxRId="495">
    <sheetIdMap count="2">
      <sheetId val="1"/>
      <sheetId val="2"/>
    </sheetIdMap>
  </header>
  <header guid="{1C06C143-FBFF-40FA-B41C-7384BC3F017E}" dateTime="2022-09-22T18:46:47" maxSheetId="3" userName="Marikanti, PriyankaX B" r:id="rId81" minRId="498" maxRId="499">
    <sheetIdMap count="2">
      <sheetId val="1"/>
      <sheetId val="2"/>
    </sheetIdMap>
  </header>
  <header guid="{B9264836-11D6-49E4-A4E9-48F630678CC3}" dateTime="2022-09-23T10:19:01" maxSheetId="3" userName="Rajeswari, GopikaX R" r:id="rId82" minRId="500" maxRId="501">
    <sheetIdMap count="2">
      <sheetId val="1"/>
      <sheetId val="2"/>
    </sheetIdMap>
  </header>
  <header guid="{66F46C57-8C69-412C-9A51-2C02CA6D5641}" dateTime="2022-09-23T10:25:35" maxSheetId="3" userName="Marikanti, PriyankaX B" r:id="rId83">
    <sheetIdMap count="2">
      <sheetId val="1"/>
      <sheetId val="2"/>
    </sheetIdMap>
  </header>
  <header guid="{0599914F-44B3-467E-A043-231395DA1161}" dateTime="2022-09-23T10:27:19" maxSheetId="3" userName="Br, RamyaX" r:id="rId84" minRId="506" maxRId="520">
    <sheetIdMap count="2">
      <sheetId val="1"/>
      <sheetId val="2"/>
    </sheetIdMap>
  </header>
  <header guid="{23F0C01C-D2CE-49EB-A3F5-046E9756C9F9}" dateTime="2022-09-23T10:29:20" maxSheetId="3" userName="Br, RamyaX" r:id="rId85" minRId="523" maxRId="533">
    <sheetIdMap count="2">
      <sheetId val="1"/>
      <sheetId val="2"/>
    </sheetIdMap>
  </header>
  <header guid="{D652B075-6540-42E0-8517-595DD8A4E545}" dateTime="2022-09-23T10:30:34" maxSheetId="3" userName="Br, RamyaX" r:id="rId86" minRId="536" maxRId="550">
    <sheetIdMap count="2">
      <sheetId val="1"/>
      <sheetId val="2"/>
    </sheetIdMap>
  </header>
  <header guid="{716DAA6B-8EEF-4E12-91D8-9053CD42EA58}" dateTime="2022-09-23T10:43:45" maxSheetId="3" userName="Marikanti, PriyankaX B" r:id="rId87" minRId="553" maxRId="559">
    <sheetIdMap count="2">
      <sheetId val="1"/>
      <sheetId val="2"/>
    </sheetIdMap>
  </header>
  <header guid="{F3EBA2C6-5F5F-4614-ABF9-56A0AB530108}" dateTime="2022-09-23T10:50:07" maxSheetId="3" userName="Nanjundaswamy, HarshithaX" r:id="rId88" minRId="560">
    <sheetIdMap count="2">
      <sheetId val="1"/>
      <sheetId val="2"/>
    </sheetIdMap>
  </header>
  <header guid="{BFB9F26C-F4EE-4AA0-B76C-07813618DF0E}" dateTime="2022-09-23T11:28:05" maxSheetId="3" userName="Vijayan, AiswaryaX" r:id="rId89" minRId="561">
    <sheetIdMap count="2">
      <sheetId val="1"/>
      <sheetId val="2"/>
    </sheetIdMap>
  </header>
  <header guid="{198B9C55-89CF-4B21-8468-8443CAC1D13D}" dateTime="2022-09-23T12:03:03" maxSheetId="3" userName="Rajeswari, GopikaX R" r:id="rId90">
    <sheetIdMap count="2">
      <sheetId val="1"/>
      <sheetId val="2"/>
    </sheetIdMap>
  </header>
  <header guid="{F5F64C54-0967-4B90-A03D-E693E2564176}" dateTime="2022-09-23T12:22:46" maxSheetId="3" userName="Rajeswari, GopikaX R" r:id="rId91" minRId="564" maxRId="575">
    <sheetIdMap count="2">
      <sheetId val="1"/>
      <sheetId val="2"/>
    </sheetIdMap>
  </header>
  <header guid="{7A71F2F8-EF4D-4B8D-A3BF-82F8D4258E59}" dateTime="2022-09-23T13:13:57" maxSheetId="3" userName="Marikanti, PriyankaX B" r:id="rId92" minRId="576" maxRId="591">
    <sheetIdMap count="2">
      <sheetId val="1"/>
      <sheetId val="2"/>
    </sheetIdMap>
  </header>
  <header guid="{DB03F1D6-EDCD-413A-9A73-FF31B91E2EFF}" dateTime="2022-09-23T13:25:19" maxSheetId="3" userName="Rajeswari, GopikaX R" r:id="rId93" minRId="592" maxRId="605">
    <sheetIdMap count="2">
      <sheetId val="1"/>
      <sheetId val="2"/>
    </sheetIdMap>
  </header>
  <header guid="{26B179A2-5621-474A-B5DB-05543DFA3F2A}" dateTime="2022-09-23T14:46:02" maxSheetId="3" userName="Rajeswari, GopikaX R" r:id="rId94" minRId="606" maxRId="623">
    <sheetIdMap count="2">
      <sheetId val="1"/>
      <sheetId val="2"/>
    </sheetIdMap>
  </header>
  <header guid="{DB550F2B-48B4-453B-BBF9-BB4BDCB5EBD2}" dateTime="2022-09-23T15:10:00" maxSheetId="3" userName="Rajeswari, GopikaX R" r:id="rId95" minRId="624" maxRId="625">
    <sheetIdMap count="2">
      <sheetId val="1"/>
      <sheetId val="2"/>
    </sheetIdMap>
  </header>
  <header guid="{20930D92-56AA-43CF-95F6-675FC6792387}" dateTime="2022-09-23T15:41:57" maxSheetId="3" userName="Marikanti, PriyankaX B" r:id="rId96" minRId="626" maxRId="635">
    <sheetIdMap count="2">
      <sheetId val="1"/>
      <sheetId val="2"/>
    </sheetIdMap>
  </header>
  <header guid="{86B59D98-1E30-4225-AE1A-076C14070AF6}" dateTime="2022-09-23T15:48:48" maxSheetId="3" userName="Rajeswari, GopikaX R" r:id="rId97" minRId="638" maxRId="647">
    <sheetIdMap count="2">
      <sheetId val="1"/>
      <sheetId val="2"/>
    </sheetIdMap>
  </header>
  <header guid="{23B4BA9A-1E3C-4EEC-B8EB-8C2E90693F82}" dateTime="2022-09-23T16:02:25" maxSheetId="3" userName="Rajeswari, GopikaX R" r:id="rId98" minRId="648" maxRId="649">
    <sheetIdMap count="2">
      <sheetId val="1"/>
      <sheetId val="2"/>
    </sheetIdMap>
  </header>
  <header guid="{01C69EFB-DFA5-4058-988A-68E145F24056}" dateTime="2022-09-23T16:03:33" maxSheetId="3" userName="Rajeswari, GopikaX R" r:id="rId99" minRId="650">
    <sheetIdMap count="2">
      <sheetId val="1"/>
      <sheetId val="2"/>
    </sheetIdMap>
  </header>
  <header guid="{FFF30A53-6B01-427C-BF8D-A3E90D5A4142}" dateTime="2022-09-23T16:15:25" maxSheetId="3" userName="Rajeswari, GopikaX R" r:id="rId100" minRId="651" maxRId="652">
    <sheetIdMap count="2">
      <sheetId val="1"/>
      <sheetId val="2"/>
    </sheetIdMap>
  </header>
  <header guid="{456A7002-C3EC-48DD-AC0C-CC7B32F882DE}" dateTime="2022-09-23T16:50:47" maxSheetId="3" userName="Marikanti, PriyankaX B" r:id="rId101" minRId="653" maxRId="654">
    <sheetIdMap count="2">
      <sheetId val="1"/>
      <sheetId val="2"/>
    </sheetIdMap>
  </header>
  <header guid="{8C92F767-AF27-4D1C-AF67-4B841348E27B}" dateTime="2022-09-23T17:01:44" maxSheetId="3" userName="Rajeswari, GopikaX R" r:id="rId102" minRId="655" maxRId="661">
    <sheetIdMap count="2">
      <sheetId val="1"/>
      <sheetId val="2"/>
    </sheetIdMap>
  </header>
  <header guid="{642DC70A-0E8A-42D1-BE81-CF83659631A3}" dateTime="2022-09-23T17:05:50" maxSheetId="3" userName="Rajeswari, GopikaX R" r:id="rId103" minRId="664" maxRId="665">
    <sheetIdMap count="2">
      <sheetId val="1"/>
      <sheetId val="2"/>
    </sheetIdMap>
  </header>
  <header guid="{B1056E7F-DAF3-4228-AC1D-B41FF746F38C}" dateTime="2022-09-23T18:00:10" maxSheetId="3" userName="Marikanti, PriyankaX B" r:id="rId104" minRId="666" maxRId="674">
    <sheetIdMap count="2">
      <sheetId val="1"/>
      <sheetId val="2"/>
    </sheetIdMap>
  </header>
  <header guid="{7CA3BC06-BD3D-4ED0-ADCD-068E9D777A8F}" dateTime="2022-09-23T18:04:22" maxSheetId="3" userName="Marikanti, PriyankaX B" r:id="rId105" minRId="677">
    <sheetIdMap count="2">
      <sheetId val="1"/>
      <sheetId val="2"/>
    </sheetIdMap>
  </header>
  <header guid="{BB6AADD3-08FB-4043-965A-B5BF8689F842}" dateTime="2022-09-23T18:18:48" maxSheetId="3" userName="Biju, BeethuX" r:id="rId106">
    <sheetIdMap count="2">
      <sheetId val="1"/>
      <sheetId val="2"/>
    </sheetIdMap>
  </header>
  <header guid="{CD64A44E-8FC4-410A-A5A4-0EEC6BFB653F}" dateTime="2022-09-26T09:50:54" maxSheetId="3" userName="U, SavithaX B" r:id="rId107" minRId="679" maxRId="682">
    <sheetIdMap count="2">
      <sheetId val="1"/>
      <sheetId val="2"/>
    </sheetIdMap>
  </header>
  <header guid="{5AD1BA89-16A5-4079-9CD7-EFFD3CFF3A6D}" dateTime="2022-09-26T11:13:46" maxSheetId="3" userName="U, SavithaX B" r:id="rId108">
    <sheetIdMap count="2">
      <sheetId val="1"/>
      <sheetId val="2"/>
    </sheetIdMap>
  </header>
  <header guid="{F68C8B2E-8FF7-4CCF-900A-B36276B180BD}" dateTime="2022-09-26T11:15:19" maxSheetId="3" userName="U, SavithaX B" r:id="rId109">
    <sheetIdMap count="2">
      <sheetId val="1"/>
      <sheetId val="2"/>
    </sheetIdMap>
  </header>
  <header guid="{BBD62938-8855-4749-9D62-AA0EA26BE13B}" dateTime="2022-09-26T11:17:22" maxSheetId="3" userName="U, SavithaX B" r:id="rId110" minRId="687">
    <sheetIdMap count="2">
      <sheetId val="1"/>
      <sheetId val="2"/>
    </sheetIdMap>
  </header>
  <header guid="{500D1AC4-969E-4966-A0C6-A4697BF0BB6E}" dateTime="2022-09-26T11:18:02" maxSheetId="3" userName="U, SavithaX B" r:id="rId111" minRId="690">
    <sheetIdMap count="2">
      <sheetId val="1"/>
      <sheetId val="2"/>
    </sheetIdMap>
  </header>
  <header guid="{DBAD8B52-4556-49D7-8D4F-E7285AA298C2}" dateTime="2022-09-26T11:28:07" maxSheetId="3" userName="U, SavithaX B" r:id="rId112" minRId="691" maxRId="703">
    <sheetIdMap count="2">
      <sheetId val="1"/>
      <sheetId val="2"/>
    </sheetIdMap>
  </header>
  <header guid="{E700C7DC-88F3-4B6E-BC64-393F3B8F41D0}" dateTime="2022-09-26T11:29:01" maxSheetId="3" userName="U, SavithaX B" r:id="rId113" minRId="704" maxRId="747">
    <sheetIdMap count="2">
      <sheetId val="1"/>
      <sheetId val="2"/>
    </sheetIdMap>
  </header>
  <header guid="{AC531C0D-3801-4351-BA92-DBE432283A74}" dateTime="2022-09-26T12:09:06" maxSheetId="3" userName="U, SavithaX B" r:id="rId114">
    <sheetIdMap count="2">
      <sheetId val="1"/>
      <sheetId val="2"/>
    </sheetIdMap>
  </header>
  <header guid="{611C5568-AA1B-47CB-A282-8BEF5FBE24B9}" dateTime="2022-09-26T12:10:23" maxSheetId="3" userName="U, SavithaX B" r:id="rId115" minRId="752" maxRId="776">
    <sheetIdMap count="2">
      <sheetId val="1"/>
      <sheetId val="2"/>
    </sheetIdMap>
  </header>
  <header guid="{257271D0-6C72-4740-B8CE-71C705379CC0}" dateTime="2022-09-26T12:44:29" maxSheetId="3" userName="U, SavithaX B" r:id="rId116">
    <sheetIdMap count="2">
      <sheetId val="1"/>
      <sheetId val="2"/>
    </sheetIdMap>
  </header>
  <header guid="{D3B95B91-FB94-4B91-A8A8-2C0FDD5D0BFF}" dateTime="2022-09-26T12:47:55" maxSheetId="3" userName="U, SavithaX B" r:id="rId117" minRId="779">
    <sheetIdMap count="2">
      <sheetId val="1"/>
      <sheetId val="2"/>
    </sheetIdMap>
  </header>
  <header guid="{B45EF156-8214-41C0-8D0D-DEC78F9716F0}" dateTime="2022-09-26T12:48:34" maxSheetId="3" userName="U, SavithaX B" r:id="rId118" minRId="780">
    <sheetIdMap count="2">
      <sheetId val="1"/>
      <sheetId val="2"/>
    </sheetIdMap>
  </header>
  <header guid="{C8B3A762-6BB3-4ECD-8F34-E9E36CDC199F}" dateTime="2022-09-26T12:49:05" maxSheetId="3" userName="U, SavithaX B" r:id="rId119" minRId="783" maxRId="787">
    <sheetIdMap count="2">
      <sheetId val="1"/>
      <sheetId val="2"/>
    </sheetIdMap>
  </header>
  <header guid="{B8BEE450-E564-44FC-BF4D-F03197A57BAB}" dateTime="2022-09-26T12:59:56" maxSheetId="3" userName="U, SavithaX B" r:id="rId120" minRId="788" maxRId="789">
    <sheetIdMap count="2">
      <sheetId val="1"/>
      <sheetId val="2"/>
    </sheetIdMap>
  </header>
  <header guid="{58BE47A8-17B7-40A8-8D2D-3E652BB5264F}" dateTime="2022-09-26T13:19:45" maxSheetId="3" userName="U, SavithaX B" r:id="rId121">
    <sheetIdMap count="2">
      <sheetId val="1"/>
      <sheetId val="2"/>
    </sheetIdMap>
  </header>
  <header guid="{31F86F94-DA56-4B00-BD95-2BB50F468E00}" dateTime="2022-09-26T14:36:03" maxSheetId="3" userName="U, SavithaX B" r:id="rId122">
    <sheetIdMap count="2">
      <sheetId val="1"/>
      <sheetId val="2"/>
    </sheetIdMap>
  </header>
  <header guid="{280BE1C2-AF5C-4B37-86FB-A5F54FB68637}" dateTime="2022-09-26T15:04:37" maxSheetId="3" userName="U, SavithaX B" r:id="rId123" minRId="795">
    <sheetIdMap count="2">
      <sheetId val="1"/>
      <sheetId val="2"/>
    </sheetIdMap>
  </header>
  <header guid="{53D59AC6-1DD7-4887-8898-C3337F89C21A}" dateTime="2022-09-26T15:05:27" maxSheetId="3" userName="U, SavithaX B" r:id="rId124" minRId="799">
    <sheetIdMap count="2">
      <sheetId val="1"/>
      <sheetId val="2"/>
    </sheetIdMap>
  </header>
  <header guid="{9149155A-7344-4D84-8DFC-350FC5675073}" dateTime="2022-09-26T15:38:34" maxSheetId="3" userName="U, SavithaX B" r:id="rId125">
    <sheetIdMap count="2">
      <sheetId val="1"/>
      <sheetId val="2"/>
    </sheetIdMap>
  </header>
  <header guid="{216FBBB5-2A12-4FC0-81BC-97870829C0D2}" dateTime="2022-11-27T10:24:03" maxSheetId="3" userName="D, ShwethaX" r:id="rId126" minRId="803" maxRId="2724">
    <sheetIdMap count="2">
      <sheetId val="1"/>
      <sheetId val="2"/>
    </sheetIdMap>
  </header>
  <header guid="{6E6D1068-ED98-4A39-93F1-48B34368D7C7}" dateTime="2022-11-27T10:25:59" maxSheetId="3" userName="D, ShwethaX" r:id="rId127">
    <sheetIdMap count="2">
      <sheetId val="1"/>
      <sheetId val="2"/>
    </sheetIdMap>
  </header>
  <header guid="{F84C1844-D92D-435F-8B6C-23647CD7E7CF}" dateTime="2022-12-14T15:06:48" maxSheetId="3" userName="Agarwal, Naman" r:id="rId128" minRId="2731" maxRId="2733">
    <sheetIdMap count="2">
      <sheetId val="1"/>
      <sheetId val="2"/>
    </sheetIdMap>
  </header>
  <header guid="{6BA954E6-4B1F-40D8-A5B4-B2182F3DCB75}" dateTime="2022-12-20T22:15:25" maxSheetId="3" userName="Agarwal, Naman" r:id="rId129">
    <sheetIdMap count="2">
      <sheetId val="2"/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" sId="2" odxf="1">
    <oc r="J1" t="inlineStr">
      <is>
        <t>Assignee</t>
      </is>
    </oc>
    <nc r="J1" t="inlineStr">
      <is>
        <t>Status</t>
      </is>
    </nc>
    <odxf/>
  </rcc>
  <rcc rId="804" sId="2" odxf="1">
    <oc r="J2" t="inlineStr">
      <is>
        <t>Harshitha</t>
      </is>
    </oc>
    <nc r="J2" t="inlineStr">
      <is>
        <t>Roopa</t>
      </is>
    </nc>
    <odxf/>
  </rcc>
  <rcc rId="805" sId="2" odxf="1">
    <oc r="J3" t="inlineStr">
      <is>
        <t>Gopika</t>
      </is>
    </oc>
    <nc r="J3" t="inlineStr">
      <is>
        <t>Roopa</t>
      </is>
    </nc>
    <odxf/>
  </rcc>
  <rcc rId="806" sId="2" odxf="1">
    <oc r="J4" t="inlineStr">
      <is>
        <t>Gopika</t>
      </is>
    </oc>
    <nc r="J4" t="inlineStr">
      <is>
        <t>Roopa</t>
      </is>
    </nc>
    <odxf/>
  </rcc>
  <rcc rId="807" sId="2" odxf="1">
    <oc r="J5" t="inlineStr">
      <is>
        <t>Prudhvi</t>
      </is>
    </oc>
    <nc r="J5" t="inlineStr">
      <is>
        <t>Roopa</t>
      </is>
    </nc>
    <odxf/>
  </rcc>
  <rcc rId="808" sId="2" odxf="1">
    <oc r="J6" t="inlineStr">
      <is>
        <t>Sreelakshmi</t>
      </is>
    </oc>
    <nc r="J6" t="inlineStr">
      <is>
        <t>Roopa</t>
      </is>
    </nc>
    <odxf/>
  </rcc>
  <rcc rId="809" sId="2" odxf="1">
    <oc r="J7" t="inlineStr">
      <is>
        <t>Sreelakshmi</t>
      </is>
    </oc>
    <nc r="J7" t="inlineStr">
      <is>
        <t>Roopa</t>
      </is>
    </nc>
    <odxf/>
  </rcc>
  <rcc rId="810" sId="2" odxf="1">
    <oc r="J8" t="inlineStr">
      <is>
        <t>Harshitha</t>
      </is>
    </oc>
    <nc r="J8" t="inlineStr">
      <is>
        <t>Roopa</t>
      </is>
    </nc>
    <odxf/>
  </rcc>
  <rcc rId="811" sId="2" odxf="1">
    <oc r="J10" t="inlineStr">
      <is>
        <t>Priyanka</t>
      </is>
    </oc>
    <nc r="J10" t="inlineStr">
      <is>
        <t>Roopa</t>
      </is>
    </nc>
    <odxf/>
  </rcc>
  <rcc rId="812" sId="2" odxf="1">
    <oc r="J11" t="inlineStr">
      <is>
        <t>Gopika</t>
      </is>
    </oc>
    <nc r="J11" t="inlineStr">
      <is>
        <t>Roopa</t>
      </is>
    </nc>
    <odxf/>
  </rcc>
  <rcc rId="813" sId="2" odxf="1">
    <oc r="J12" t="inlineStr">
      <is>
        <t>Priyanka</t>
      </is>
    </oc>
    <nc r="J12" t="inlineStr">
      <is>
        <t>Roopa</t>
      </is>
    </nc>
    <odxf/>
  </rcc>
  <rcc rId="814" sId="2" odxf="1">
    <oc r="J13" t="inlineStr">
      <is>
        <t>Gopika</t>
      </is>
    </oc>
    <nc r="J13" t="inlineStr">
      <is>
        <t>Roopa</t>
      </is>
    </nc>
    <odxf/>
  </rcc>
  <rcc rId="815" sId="2" odxf="1">
    <oc r="J14" t="inlineStr">
      <is>
        <t>Priyanka</t>
      </is>
    </oc>
    <nc r="J14" t="inlineStr">
      <is>
        <t>Roopa</t>
      </is>
    </nc>
    <odxf/>
  </rcc>
  <rcc rId="816" sId="2" odxf="1">
    <oc r="J15" t="inlineStr">
      <is>
        <t>Priyanka</t>
      </is>
    </oc>
    <nc r="J15" t="inlineStr">
      <is>
        <t>Roopa</t>
      </is>
    </nc>
    <odxf/>
  </rcc>
  <rcc rId="817" sId="2" odxf="1">
    <oc r="J16" t="inlineStr">
      <is>
        <t>Priyanka</t>
      </is>
    </oc>
    <nc r="J16" t="inlineStr">
      <is>
        <t>Roopa</t>
      </is>
    </nc>
    <odxf/>
  </rcc>
  <rcc rId="818" sId="2" odxf="1">
    <oc r="J17" t="inlineStr">
      <is>
        <t>Harshitha</t>
      </is>
    </oc>
    <nc r="J17" t="inlineStr">
      <is>
        <t>Roopa</t>
      </is>
    </nc>
    <odxf/>
  </rcc>
  <rcc rId="819" sId="2" odxf="1">
    <oc r="J18" t="inlineStr">
      <is>
        <t>Aishwarya</t>
      </is>
    </oc>
    <nc r="J18" t="inlineStr">
      <is>
        <t>Roopa</t>
      </is>
    </nc>
    <odxf/>
  </rcc>
  <rcc rId="820" sId="2" odxf="1">
    <oc r="J19" t="inlineStr">
      <is>
        <t>Priyanka</t>
      </is>
    </oc>
    <nc r="J19" t="inlineStr">
      <is>
        <t>Roopa</t>
      </is>
    </nc>
    <odxf/>
  </rcc>
  <rcc rId="821" sId="2" odxf="1">
    <oc r="J20" t="inlineStr">
      <is>
        <t>Gopika</t>
      </is>
    </oc>
    <nc r="J20" t="inlineStr">
      <is>
        <t>Roopa</t>
      </is>
    </nc>
    <odxf/>
  </rcc>
  <rcc rId="822" sId="2" odxf="1">
    <oc r="J22" t="inlineStr">
      <is>
        <t>Priyanka</t>
      </is>
    </oc>
    <nc r="J22" t="inlineStr">
      <is>
        <t>Roopa</t>
      </is>
    </nc>
    <odxf/>
  </rcc>
  <rcc rId="823" sId="2" odxf="1">
    <oc r="J23" t="inlineStr">
      <is>
        <t>Harshitha</t>
      </is>
    </oc>
    <nc r="J23" t="inlineStr">
      <is>
        <t>Roopa</t>
      </is>
    </nc>
    <odxf/>
  </rcc>
  <rcc rId="824" sId="2" odxf="1">
    <oc r="J24" t="inlineStr">
      <is>
        <t>Priyanka</t>
      </is>
    </oc>
    <nc r="J24" t="inlineStr">
      <is>
        <t>Roopa</t>
      </is>
    </nc>
    <odxf/>
  </rcc>
  <rcc rId="825" sId="2" odxf="1">
    <oc r="J25" t="inlineStr">
      <is>
        <t>Aishwarya</t>
      </is>
    </oc>
    <nc r="J25" t="inlineStr">
      <is>
        <t>Roopa</t>
      </is>
    </nc>
    <odxf/>
  </rcc>
  <rcc rId="826" sId="2" odxf="1">
    <oc r="J26" t="inlineStr">
      <is>
        <t>Harshitha</t>
      </is>
    </oc>
    <nc r="J26" t="inlineStr">
      <is>
        <t>Roopa</t>
      </is>
    </nc>
    <odxf/>
  </rcc>
  <rcc rId="827" sId="2" odxf="1">
    <oc r="J28" t="inlineStr">
      <is>
        <t>Aishwarya</t>
      </is>
    </oc>
    <nc r="J28" t="inlineStr">
      <is>
        <t>Roopa</t>
      </is>
    </nc>
    <odxf/>
  </rcc>
  <rcc rId="828" sId="2" odxf="1">
    <oc r="J29" t="inlineStr">
      <is>
        <t>Aishwarya</t>
      </is>
    </oc>
    <nc r="J29" t="inlineStr">
      <is>
        <t>Roopa</t>
      </is>
    </nc>
    <odxf/>
  </rcc>
  <rcc rId="829" sId="2" odxf="1">
    <oc r="J30" t="inlineStr">
      <is>
        <t>Aishwarya</t>
      </is>
    </oc>
    <nc r="J30" t="inlineStr">
      <is>
        <t>Roopa</t>
      </is>
    </nc>
    <odxf/>
  </rcc>
  <rcc rId="830" sId="2" odxf="1">
    <oc r="J31" t="inlineStr">
      <is>
        <t>Prudhvi</t>
      </is>
    </oc>
    <nc r="J31" t="inlineStr">
      <is>
        <t>Roopa</t>
      </is>
    </nc>
    <odxf/>
  </rcc>
  <rcc rId="831" sId="2" odxf="1">
    <oc r="J32" t="inlineStr">
      <is>
        <t>Aishwarya</t>
      </is>
    </oc>
    <nc r="J32" t="inlineStr">
      <is>
        <t>Roopa</t>
      </is>
    </nc>
    <odxf/>
  </rcc>
  <rcc rId="832" sId="2" odxf="1">
    <oc r="J33" t="inlineStr">
      <is>
        <t>Aishwarya</t>
      </is>
    </oc>
    <nc r="J33" t="inlineStr">
      <is>
        <t>Roopa</t>
      </is>
    </nc>
    <odxf/>
  </rcc>
  <rcc rId="833" sId="2" odxf="1">
    <oc r="J34" t="inlineStr">
      <is>
        <t>Aishwarya</t>
      </is>
    </oc>
    <nc r="J34" t="inlineStr">
      <is>
        <t>Roopa</t>
      </is>
    </nc>
    <odxf/>
  </rcc>
  <rcc rId="834" sId="2" odxf="1">
    <oc r="J35" t="inlineStr">
      <is>
        <t>Gopika</t>
      </is>
    </oc>
    <nc r="J35" t="inlineStr">
      <is>
        <t>Anju</t>
      </is>
    </nc>
    <odxf/>
  </rcc>
  <rcc rId="835" sId="2" odxf="1">
    <oc r="J36" t="inlineStr">
      <is>
        <t>Priyanka</t>
      </is>
    </oc>
    <nc r="J36" t="inlineStr">
      <is>
        <t>Roopa</t>
      </is>
    </nc>
    <odxf/>
  </rcc>
  <rcc rId="836" sId="2" odxf="1">
    <oc r="J37" t="inlineStr">
      <is>
        <t>Ramya</t>
      </is>
    </oc>
    <nc r="J37" t="inlineStr">
      <is>
        <t>Roopa</t>
      </is>
    </nc>
    <odxf/>
  </rcc>
  <rcc rId="837" sId="2" odxf="1">
    <oc r="J38" t="inlineStr">
      <is>
        <t>Aishwarya</t>
      </is>
    </oc>
    <nc r="J38" t="inlineStr">
      <is>
        <t>Roopa</t>
      </is>
    </nc>
    <odxf/>
  </rcc>
  <rcc rId="838" sId="2" odxf="1">
    <oc r="J39" t="inlineStr">
      <is>
        <t>Aishwarya</t>
      </is>
    </oc>
    <nc r="J39" t="inlineStr">
      <is>
        <t>Roopa</t>
      </is>
    </nc>
    <odxf/>
  </rcc>
  <rcc rId="839" sId="2" odxf="1">
    <oc r="J40" t="inlineStr">
      <is>
        <t>Gopika</t>
      </is>
    </oc>
    <nc r="J40" t="inlineStr">
      <is>
        <t>Savitha</t>
      </is>
    </nc>
    <odxf/>
  </rcc>
  <rcc rId="840" sId="2" odxf="1">
    <oc r="J41" t="inlineStr">
      <is>
        <t>Priyanka</t>
      </is>
    </oc>
    <nc r="J41" t="inlineStr">
      <is>
        <t>Roopa</t>
      </is>
    </nc>
    <odxf/>
  </rcc>
  <rcc rId="841" sId="2" odxf="1">
    <oc r="J42" t="inlineStr">
      <is>
        <t>Priyanka</t>
      </is>
    </oc>
    <nc r="J42" t="inlineStr">
      <is>
        <t>Roopa</t>
      </is>
    </nc>
    <odxf/>
  </rcc>
  <rcc rId="842" sId="2" odxf="1">
    <oc r="J43" t="inlineStr">
      <is>
        <t>Priyanka</t>
      </is>
    </oc>
    <nc r="J43" t="inlineStr">
      <is>
        <t>Roopa</t>
      </is>
    </nc>
    <odxf/>
  </rcc>
  <rcc rId="843" sId="2" odxf="1">
    <oc r="J44" t="inlineStr">
      <is>
        <t>Harshitha</t>
      </is>
    </oc>
    <nc r="J44" t="inlineStr">
      <is>
        <t>Roopa</t>
      </is>
    </nc>
    <odxf/>
  </rcc>
  <rcc rId="844" sId="2" odxf="1">
    <oc r="J45" t="inlineStr">
      <is>
        <t>Priyanka</t>
      </is>
    </oc>
    <nc r="J45" t="inlineStr">
      <is>
        <t>Roopa</t>
      </is>
    </nc>
    <odxf/>
  </rcc>
  <rcc rId="845" sId="2" odxf="1">
    <oc r="J46" t="inlineStr">
      <is>
        <t>Savitha</t>
      </is>
    </oc>
    <nc r="J46" t="inlineStr">
      <is>
        <t>Arul</t>
      </is>
    </nc>
    <odxf/>
  </rcc>
  <rcc rId="846" sId="2" odxf="1">
    <oc r="J47" t="inlineStr">
      <is>
        <t>Aishwarya</t>
      </is>
    </oc>
    <nc r="J47" t="inlineStr">
      <is>
        <t>Roopa</t>
      </is>
    </nc>
    <odxf/>
  </rcc>
  <rcc rId="847" sId="2" odxf="1">
    <oc r="J48" t="inlineStr">
      <is>
        <t>Aishwarya</t>
      </is>
    </oc>
    <nc r="J48" t="inlineStr">
      <is>
        <t>Roopa</t>
      </is>
    </nc>
    <odxf/>
  </rcc>
  <rcc rId="848" sId="2" odxf="1">
    <oc r="J49" t="inlineStr">
      <is>
        <t>Aishwarya</t>
      </is>
    </oc>
    <nc r="J49" t="inlineStr">
      <is>
        <t>Roopa</t>
      </is>
    </nc>
    <odxf/>
  </rcc>
  <rcc rId="849" sId="2" odxf="1">
    <oc r="J50" t="inlineStr">
      <is>
        <t>Aishwarya</t>
      </is>
    </oc>
    <nc r="J50" t="inlineStr">
      <is>
        <t>Roopa</t>
      </is>
    </nc>
    <odxf/>
  </rcc>
  <rcc rId="850" sId="2" odxf="1">
    <oc r="J51" t="inlineStr">
      <is>
        <t>Ramya</t>
      </is>
    </oc>
    <nc r="J51" t="inlineStr">
      <is>
        <t>Roopa</t>
      </is>
    </nc>
    <odxf/>
  </rcc>
  <rcc rId="851" sId="2" odxf="1">
    <oc r="J52" t="inlineStr">
      <is>
        <t>Ramya</t>
      </is>
    </oc>
    <nc r="J52" t="inlineStr">
      <is>
        <t>Roopa</t>
      </is>
    </nc>
    <odxf/>
  </rcc>
  <rcc rId="852" sId="2" odxf="1">
    <oc r="J53" t="inlineStr">
      <is>
        <t>Ramya</t>
      </is>
    </oc>
    <nc r="J53" t="inlineStr">
      <is>
        <t>Roopa</t>
      </is>
    </nc>
    <odxf/>
  </rcc>
  <rcc rId="853" sId="2" odxf="1">
    <oc r="J54" t="inlineStr">
      <is>
        <t>Ramya</t>
      </is>
    </oc>
    <nc r="J54" t="inlineStr">
      <is>
        <t>Sreelakshmi</t>
      </is>
    </nc>
    <odxf/>
  </rcc>
  <rcc rId="854" sId="2" odxf="1">
    <oc r="J55" t="inlineStr">
      <is>
        <t>Ramya</t>
      </is>
    </oc>
    <nc r="J55" t="inlineStr">
      <is>
        <t>Sreelakshmi</t>
      </is>
    </nc>
    <odxf/>
  </rcc>
  <rcc rId="855" sId="2" odxf="1">
    <oc r="J56" t="inlineStr">
      <is>
        <t>Ramya</t>
      </is>
    </oc>
    <nc r="J56" t="inlineStr">
      <is>
        <t>Sreelakshmi</t>
      </is>
    </nc>
    <odxf/>
  </rcc>
  <rcc rId="856" sId="2" odxf="1">
    <oc r="J57" t="inlineStr">
      <is>
        <t>Ramya</t>
      </is>
    </oc>
    <nc r="J57" t="inlineStr">
      <is>
        <t>Sreelakshmi</t>
      </is>
    </nc>
    <odxf/>
  </rcc>
  <rcc rId="857" sId="2" odxf="1">
    <oc r="J58" t="inlineStr">
      <is>
        <t>Ramya</t>
      </is>
    </oc>
    <nc r="J58" t="inlineStr">
      <is>
        <t>Sreelakshmi</t>
      </is>
    </nc>
    <odxf/>
  </rcc>
  <rcc rId="858" sId="2" odxf="1">
    <oc r="J59" t="inlineStr">
      <is>
        <t>Ramya</t>
      </is>
    </oc>
    <nc r="J59" t="inlineStr">
      <is>
        <t>Sreelakshmi</t>
      </is>
    </nc>
    <odxf/>
  </rcc>
  <rcc rId="859" sId="2" odxf="1">
    <oc r="J60" t="inlineStr">
      <is>
        <t>Ramya</t>
      </is>
    </oc>
    <nc r="J60" t="inlineStr">
      <is>
        <t>Sreelakshmi</t>
      </is>
    </nc>
    <odxf/>
  </rcc>
  <rcc rId="860" sId="2" odxf="1">
    <oc r="J61" t="inlineStr">
      <is>
        <t>Ramya</t>
      </is>
    </oc>
    <nc r="J61" t="inlineStr">
      <is>
        <t>Sreelakshmi</t>
      </is>
    </nc>
    <odxf/>
  </rcc>
  <rcc rId="861" sId="2" odxf="1">
    <oc r="J62" t="inlineStr">
      <is>
        <t>Gopika</t>
      </is>
    </oc>
    <nc r="J62" t="inlineStr">
      <is>
        <t>Anju</t>
      </is>
    </nc>
    <odxf/>
  </rcc>
  <rcc rId="862" sId="2" odxf="1">
    <oc r="J63" t="inlineStr">
      <is>
        <t>Prudhvi</t>
      </is>
    </oc>
    <nc r="J63" t="inlineStr">
      <is>
        <t>Sreelakshmi</t>
      </is>
    </nc>
    <odxf/>
  </rcc>
  <rcc rId="863" sId="2" odxf="1">
    <oc r="J64" t="inlineStr">
      <is>
        <t>Gopika</t>
      </is>
    </oc>
    <nc r="J64" t="inlineStr">
      <is>
        <t>Sreelakshmi</t>
      </is>
    </nc>
    <odxf/>
  </rcc>
  <rcc rId="864" sId="2" odxf="1">
    <oc r="J65" t="inlineStr">
      <is>
        <t>Gopika</t>
      </is>
    </oc>
    <nc r="J65" t="inlineStr">
      <is>
        <t>Sreelakshmi</t>
      </is>
    </nc>
    <odxf/>
  </rcc>
  <rcc rId="865" sId="2" odxf="1">
    <oc r="J66" t="inlineStr">
      <is>
        <t>Gopika</t>
      </is>
    </oc>
    <nc r="J66" t="inlineStr">
      <is>
        <t>Sreelakshmi</t>
      </is>
    </nc>
    <odxf/>
  </rcc>
  <rcc rId="866" sId="2" odxf="1">
    <oc r="J67" t="inlineStr">
      <is>
        <t>Gopika</t>
      </is>
    </oc>
    <nc r="J67" t="inlineStr">
      <is>
        <t>Sreelakshmi</t>
      </is>
    </nc>
    <odxf/>
  </rcc>
  <rcc rId="867" sId="2" odxf="1">
    <oc r="J68" t="inlineStr">
      <is>
        <t>Gopika</t>
      </is>
    </oc>
    <nc r="J68" t="inlineStr">
      <is>
        <t>Sreelakshmi</t>
      </is>
    </nc>
    <odxf/>
  </rcc>
  <rcc rId="868" sId="2" odxf="1">
    <oc r="J69" t="inlineStr">
      <is>
        <t>Gopika</t>
      </is>
    </oc>
    <nc r="J69" t="inlineStr">
      <is>
        <t>Sreelakshmi</t>
      </is>
    </nc>
    <odxf/>
  </rcc>
  <rcc rId="869" sId="2" odxf="1">
    <oc r="J70" t="inlineStr">
      <is>
        <t>Gopika</t>
      </is>
    </oc>
    <nc r="J70" t="inlineStr">
      <is>
        <t>Sreelakshmi</t>
      </is>
    </nc>
    <odxf/>
  </rcc>
  <rcc rId="870" sId="2" odxf="1">
    <oc r="J71" t="inlineStr">
      <is>
        <t>Priyanka</t>
      </is>
    </oc>
    <nc r="J71" t="inlineStr">
      <is>
        <t>Sreelakshmi</t>
      </is>
    </nc>
    <odxf/>
  </rcc>
  <rcc rId="871" sId="2" odxf="1">
    <oc r="J72" t="inlineStr">
      <is>
        <t>Aishwarya</t>
      </is>
    </oc>
    <nc r="J72" t="inlineStr">
      <is>
        <t>Roopa</t>
      </is>
    </nc>
    <odxf/>
  </rcc>
  <rcc rId="872" sId="2" odxf="1">
    <oc r="J73" t="inlineStr">
      <is>
        <t>Prudhvi</t>
      </is>
    </oc>
    <nc r="J73" t="inlineStr">
      <is>
        <t>Sreelakshmi</t>
      </is>
    </nc>
    <odxf/>
  </rcc>
  <rcc rId="873" sId="2" odxf="1">
    <oc r="J74" t="inlineStr">
      <is>
        <t>Prudhvi</t>
      </is>
    </oc>
    <nc r="J74" t="inlineStr">
      <is>
        <t>Roopa</t>
      </is>
    </nc>
    <odxf/>
  </rcc>
  <rcc rId="874" sId="2" odxf="1">
    <oc r="J75" t="inlineStr">
      <is>
        <t>Aishwarya</t>
      </is>
    </oc>
    <nc r="J75" t="inlineStr">
      <is>
        <t>Roopa</t>
      </is>
    </nc>
    <odxf/>
  </rcc>
  <rcc rId="875" sId="2" odxf="1">
    <oc r="J76" t="inlineStr">
      <is>
        <t>Aishwarya</t>
      </is>
    </oc>
    <nc r="J76" t="inlineStr">
      <is>
        <t>Roopa</t>
      </is>
    </nc>
    <odxf/>
  </rcc>
  <rcc rId="876" sId="2" odxf="1">
    <oc r="J78" t="inlineStr">
      <is>
        <t>priyanka</t>
      </is>
    </oc>
    <nc r="J78" t="inlineStr">
      <is>
        <t>Savitha</t>
      </is>
    </nc>
    <odxf/>
  </rcc>
  <rcc rId="877" sId="2" odxf="1">
    <oc r="J80" t="inlineStr">
      <is>
        <t>Harshitha</t>
      </is>
    </oc>
    <nc r="J80" t="inlineStr">
      <is>
        <t>Sreelakshmi</t>
      </is>
    </nc>
    <odxf/>
  </rcc>
  <rcc rId="878" sId="2" odxf="1">
    <oc r="J81" t="inlineStr">
      <is>
        <t>Harshitha</t>
      </is>
    </oc>
    <nc r="J81" t="inlineStr">
      <is>
        <t>Sreelakshmi</t>
      </is>
    </nc>
    <odxf/>
  </rcc>
  <rcc rId="879" sId="2" odxf="1">
    <oc r="J82" t="inlineStr">
      <is>
        <t>Ramya</t>
      </is>
    </oc>
    <nc r="J82" t="inlineStr">
      <is>
        <t>Sreelakshmi</t>
      </is>
    </nc>
    <odxf/>
  </rcc>
  <rcc rId="880" sId="2" odxf="1">
    <oc r="J83" t="inlineStr">
      <is>
        <t>Harshitha</t>
      </is>
    </oc>
    <nc r="J83" t="inlineStr">
      <is>
        <t>Sreelakshmi</t>
      </is>
    </nc>
    <odxf/>
  </rcc>
  <rcc rId="881" sId="2" odxf="1">
    <oc r="J84" t="inlineStr">
      <is>
        <t>Ramya</t>
      </is>
    </oc>
    <nc r="J84" t="inlineStr">
      <is>
        <t>Sreelakshmi</t>
      </is>
    </nc>
    <odxf/>
  </rcc>
  <rcc rId="882" sId="2" odxf="1">
    <oc r="J86" t="inlineStr">
      <is>
        <t>Harshitha</t>
      </is>
    </oc>
    <nc r="J86" t="inlineStr">
      <is>
        <t>Sreelakshmi</t>
      </is>
    </nc>
    <odxf/>
  </rcc>
  <rcc rId="883" sId="2" odxf="1">
    <oc r="J87" t="inlineStr">
      <is>
        <t>Harshitha</t>
      </is>
    </oc>
    <nc r="J87" t="inlineStr">
      <is>
        <t>Sreelakshmi</t>
      </is>
    </nc>
    <odxf/>
  </rcc>
  <rcc rId="884" sId="2" odxf="1">
    <oc r="J88" t="inlineStr">
      <is>
        <t>Ramya</t>
      </is>
    </oc>
    <nc r="J88" t="inlineStr">
      <is>
        <t>Sreelakshmi</t>
      </is>
    </nc>
    <odxf/>
  </rcc>
  <rcc rId="885" sId="2" odxf="1">
    <oc r="J89" t="inlineStr">
      <is>
        <t>Ramya</t>
      </is>
    </oc>
    <nc r="J89" t="inlineStr">
      <is>
        <t>Sreelakshmi</t>
      </is>
    </nc>
    <odxf/>
  </rcc>
  <rcc rId="886" sId="2" odxf="1">
    <oc r="J90" t="inlineStr">
      <is>
        <t>Ramya</t>
      </is>
    </oc>
    <nc r="J90" t="inlineStr">
      <is>
        <t>Sreelakshmi</t>
      </is>
    </nc>
    <odxf/>
  </rcc>
  <rcc rId="887" sId="2" odxf="1">
    <oc r="J91" t="inlineStr">
      <is>
        <t>Ramya</t>
      </is>
    </oc>
    <nc r="J91" t="inlineStr">
      <is>
        <t>Sreelakshmi</t>
      </is>
    </nc>
    <odxf/>
  </rcc>
  <rcc rId="888" sId="2" odxf="1">
    <oc r="J92" t="inlineStr">
      <is>
        <t>Ramya</t>
      </is>
    </oc>
    <nc r="J92" t="inlineStr">
      <is>
        <t>Sreelakshmi</t>
      </is>
    </nc>
    <odxf/>
  </rcc>
  <rcc rId="889" sId="2" odxf="1">
    <oc r="J93" t="inlineStr">
      <is>
        <t>Aishwarya</t>
      </is>
    </oc>
    <nc r="J93" t="inlineStr">
      <is>
        <t>Sreelakshmi</t>
      </is>
    </nc>
    <odxf/>
  </rcc>
  <rcc rId="890" sId="2" odxf="1">
    <oc r="J94" t="inlineStr">
      <is>
        <t>Aishwarya</t>
      </is>
    </oc>
    <nc r="J94" t="inlineStr">
      <is>
        <t>Sreelakshmi</t>
      </is>
    </nc>
    <odxf/>
  </rcc>
  <rcc rId="891" sId="2" odxf="1">
    <oc r="J95" t="inlineStr">
      <is>
        <t>Ramya</t>
      </is>
    </oc>
    <nc r="J95" t="inlineStr">
      <is>
        <t>Sreelakshmi</t>
      </is>
    </nc>
    <odxf/>
  </rcc>
  <rcc rId="892" sId="2" odxf="1">
    <oc r="J96" t="inlineStr">
      <is>
        <t>Ramya</t>
      </is>
    </oc>
    <nc r="J96" t="inlineStr">
      <is>
        <t>Sreelakshmi</t>
      </is>
    </nc>
    <odxf/>
  </rcc>
  <rcc rId="893" sId="2" odxf="1">
    <oc r="J97" t="inlineStr">
      <is>
        <t>Ramya</t>
      </is>
    </oc>
    <nc r="J97" t="inlineStr">
      <is>
        <t>Sreelakshmi</t>
      </is>
    </nc>
    <odxf/>
  </rcc>
  <rcc rId="894" sId="2" odxf="1">
    <oc r="J98" t="inlineStr">
      <is>
        <t>Ramya</t>
      </is>
    </oc>
    <nc r="J98" t="inlineStr">
      <is>
        <t>Roopa</t>
      </is>
    </nc>
    <odxf/>
  </rcc>
  <rcc rId="895" sId="2" odxf="1">
    <oc r="J99" t="inlineStr">
      <is>
        <t>Gopika</t>
      </is>
    </oc>
    <nc r="J99" t="inlineStr">
      <is>
        <t>Roopa</t>
      </is>
    </nc>
    <odxf/>
  </rcc>
  <rcc rId="896" sId="2" odxf="1">
    <oc r="J100" t="inlineStr">
      <is>
        <t>Priyanka</t>
      </is>
    </oc>
    <nc r="J100" t="inlineStr">
      <is>
        <t>Roopa</t>
      </is>
    </nc>
    <odxf/>
  </rcc>
  <rcc rId="897" sId="2" odxf="1" dxf="1">
    <oc r="J101" t="inlineStr">
      <is>
        <t>Priyanka</t>
      </is>
    </oc>
    <nc r="J101" t="inlineStr">
      <is>
        <t>Anju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898" sId="2" odxf="1">
    <oc r="J102" t="inlineStr">
      <is>
        <t>Ramya</t>
      </is>
    </oc>
    <nc r="J102" t="inlineStr">
      <is>
        <t>Sreelakshmi</t>
      </is>
    </nc>
    <odxf/>
  </rcc>
  <rcc rId="899" sId="2" odxf="1">
    <oc r="J103" t="inlineStr">
      <is>
        <t>Ramya</t>
      </is>
    </oc>
    <nc r="J103" t="inlineStr">
      <is>
        <t>Sreelakshmi</t>
      </is>
    </nc>
    <odxf/>
  </rcc>
  <rcc rId="900" sId="2" odxf="1">
    <oc r="J104" t="inlineStr">
      <is>
        <t>Ramya</t>
      </is>
    </oc>
    <nc r="J104" t="inlineStr">
      <is>
        <t>Sreelakshmi</t>
      </is>
    </nc>
    <odxf/>
  </rcc>
  <rcc rId="901" sId="2" odxf="1">
    <oc r="J105" t="inlineStr">
      <is>
        <t>Ramya</t>
      </is>
    </oc>
    <nc r="J105" t="inlineStr">
      <is>
        <t>Sreelakshmi</t>
      </is>
    </nc>
    <odxf/>
  </rcc>
  <rcc rId="902" sId="2" odxf="1">
    <oc r="J106" t="inlineStr">
      <is>
        <t>Ramya</t>
      </is>
    </oc>
    <nc r="J106" t="inlineStr">
      <is>
        <t>Sreelakshmi</t>
      </is>
    </nc>
    <odxf/>
  </rcc>
  <rcc rId="903" sId="2" odxf="1">
    <oc r="J107" t="inlineStr">
      <is>
        <t>Ramya</t>
      </is>
    </oc>
    <nc r="J107" t="inlineStr">
      <is>
        <t>Sreelakshmi</t>
      </is>
    </nc>
    <odxf/>
  </rcc>
  <rcc rId="904" sId="2" odxf="1">
    <oc r="J108" t="inlineStr">
      <is>
        <t>Ramya</t>
      </is>
    </oc>
    <nc r="J108" t="inlineStr">
      <is>
        <t>Sreelakshmi</t>
      </is>
    </nc>
    <odxf/>
  </rcc>
  <rcc rId="905" sId="2" odxf="1">
    <oc r="J110" t="inlineStr">
      <is>
        <t>Harshitha</t>
      </is>
    </oc>
    <nc r="J110" t="inlineStr">
      <is>
        <t>Sreelakshmi</t>
      </is>
    </nc>
    <odxf/>
  </rcc>
  <rcc rId="906" sId="2" odxf="1">
    <oc r="J112" t="inlineStr">
      <is>
        <t>Ramya</t>
      </is>
    </oc>
    <nc r="J112" t="inlineStr">
      <is>
        <t>Sreelakshmi</t>
      </is>
    </nc>
    <odxf/>
  </rcc>
  <rcc rId="907" sId="2" odxf="1">
    <oc r="J113" t="inlineStr">
      <is>
        <t>Ramya</t>
      </is>
    </oc>
    <nc r="J113" t="inlineStr">
      <is>
        <t>Sreelakshmi</t>
      </is>
    </nc>
    <odxf/>
  </rcc>
  <rcc rId="908" sId="2" odxf="1">
    <oc r="J114" t="inlineStr">
      <is>
        <t>Ramya</t>
      </is>
    </oc>
    <nc r="J114" t="inlineStr">
      <is>
        <t>Roopa</t>
      </is>
    </nc>
    <odxf/>
  </rcc>
  <rcc rId="909" sId="2" odxf="1">
    <oc r="J115" t="inlineStr">
      <is>
        <t>Ramya</t>
      </is>
    </oc>
    <nc r="J115" t="inlineStr">
      <is>
        <t>Sreelakshmi</t>
      </is>
    </nc>
    <odxf/>
  </rcc>
  <rcc rId="910" sId="2" odxf="1">
    <oc r="J116" t="inlineStr">
      <is>
        <t>Ramya</t>
      </is>
    </oc>
    <nc r="J116" t="inlineStr">
      <is>
        <t>Sreelakshmi</t>
      </is>
    </nc>
    <odxf/>
  </rcc>
  <rcc rId="911" sId="2" odxf="1">
    <oc r="J117" t="inlineStr">
      <is>
        <t>Ramya</t>
      </is>
    </oc>
    <nc r="J117" t="inlineStr">
      <is>
        <t>Sreelakshmi</t>
      </is>
    </nc>
    <odxf/>
  </rcc>
  <rcc rId="912" sId="2" odxf="1">
    <oc r="J119" t="inlineStr">
      <is>
        <t>Ramya</t>
      </is>
    </oc>
    <nc r="J119" t="inlineStr">
      <is>
        <t>Harshitha</t>
      </is>
    </nc>
    <odxf/>
  </rcc>
  <rcc rId="913" sId="2" odxf="1">
    <oc r="J120" t="inlineStr">
      <is>
        <t>Ramya</t>
      </is>
    </oc>
    <nc r="J120" t="inlineStr">
      <is>
        <t>Sreelakshmi</t>
      </is>
    </nc>
    <odxf/>
  </rcc>
  <rcc rId="914" sId="2" odxf="1">
    <oc r="J121" t="inlineStr">
      <is>
        <t>Ramya</t>
      </is>
    </oc>
    <nc r="J121" t="inlineStr">
      <is>
        <t>Sreelakshmi</t>
      </is>
    </nc>
    <odxf/>
  </rcc>
  <rcc rId="915" sId="2" odxf="1">
    <oc r="J122" t="inlineStr">
      <is>
        <t>Ramya</t>
      </is>
    </oc>
    <nc r="J122" t="inlineStr">
      <is>
        <t>Roopa</t>
      </is>
    </nc>
    <odxf/>
  </rcc>
  <rcc rId="916" sId="2" odxf="1">
    <oc r="J123" t="inlineStr">
      <is>
        <t>Ramya</t>
      </is>
    </oc>
    <nc r="J123" t="inlineStr">
      <is>
        <t>Sreelakshmi</t>
      </is>
    </nc>
    <odxf/>
  </rcc>
  <rcc rId="917" sId="2" odxf="1">
    <oc r="J124" t="inlineStr">
      <is>
        <t>Ramya</t>
      </is>
    </oc>
    <nc r="J124" t="inlineStr">
      <is>
        <t>Sreelakshmi</t>
      </is>
    </nc>
    <odxf/>
  </rcc>
  <rcc rId="918" sId="2" odxf="1">
    <oc r="J125" t="inlineStr">
      <is>
        <t>Ramya</t>
      </is>
    </oc>
    <nc r="J125" t="inlineStr">
      <is>
        <t>Sreelakshmi</t>
      </is>
    </nc>
    <odxf/>
  </rcc>
  <rcc rId="919" sId="2" odxf="1">
    <oc r="J126" t="inlineStr">
      <is>
        <t>Aishwarya</t>
      </is>
    </oc>
    <nc r="J126" t="inlineStr">
      <is>
        <t>Priyanka</t>
      </is>
    </nc>
    <odxf/>
  </rcc>
  <rcc rId="920" sId="2" odxf="1">
    <oc r="J127" t="inlineStr">
      <is>
        <t>Ramya</t>
      </is>
    </oc>
    <nc r="J127" t="inlineStr">
      <is>
        <t>Roopa</t>
      </is>
    </nc>
    <odxf/>
  </rcc>
  <rcc rId="921" sId="2" odxf="1">
    <oc r="J129" t="inlineStr">
      <is>
        <t>Harshitha</t>
      </is>
    </oc>
    <nc r="J129" t="inlineStr">
      <is>
        <t>Sreelakshmi</t>
      </is>
    </nc>
    <odxf/>
  </rcc>
  <rcc rId="922" sId="2" odxf="1">
    <oc r="J133" t="inlineStr">
      <is>
        <t>Ramya</t>
      </is>
    </oc>
    <nc r="J133" t="inlineStr">
      <is>
        <t>Sreelakshmi</t>
      </is>
    </nc>
    <odxf/>
  </rcc>
  <rcc rId="923" sId="2" odxf="1">
    <oc r="J134" t="inlineStr">
      <is>
        <t>Ramya</t>
      </is>
    </oc>
    <nc r="J134" t="inlineStr">
      <is>
        <t>Priyanka</t>
      </is>
    </nc>
    <odxf/>
  </rcc>
  <rcc rId="924" sId="2" odxf="1">
    <oc r="J135" t="inlineStr">
      <is>
        <t>Ramya</t>
      </is>
    </oc>
    <nc r="J135" t="inlineStr">
      <is>
        <t>Priyanka</t>
      </is>
    </nc>
    <odxf/>
  </rcc>
  <rcc rId="925" sId="2" odxf="1">
    <oc r="J136" t="inlineStr">
      <is>
        <t>Ramya</t>
      </is>
    </oc>
    <nc r="J136" t="inlineStr">
      <is>
        <t>Reshma</t>
      </is>
    </nc>
    <odxf/>
  </rcc>
  <rcc rId="926" sId="2" odxf="1">
    <oc r="J137" t="inlineStr">
      <is>
        <t>Aishwarya</t>
      </is>
    </oc>
    <nc r="J137" t="inlineStr">
      <is>
        <t>Priyanka</t>
      </is>
    </nc>
    <odxf/>
  </rcc>
  <rcc rId="927" sId="2" odxf="1">
    <oc r="J138" t="inlineStr">
      <is>
        <t>Harshitha</t>
      </is>
    </oc>
    <nc r="J138" t="inlineStr">
      <is>
        <t>Priyanka</t>
      </is>
    </nc>
    <odxf/>
  </rcc>
  <rcc rId="928" sId="2" odxf="1">
    <oc r="J139" t="inlineStr">
      <is>
        <t>Sreelakshmi</t>
      </is>
    </oc>
    <nc r="J139" t="inlineStr">
      <is>
        <t>Priyanka</t>
      </is>
    </nc>
    <odxf/>
  </rcc>
  <rcc rId="929" sId="2" odxf="1">
    <oc r="J140" t="inlineStr">
      <is>
        <t>Ramya</t>
      </is>
    </oc>
    <nc r="J140" t="inlineStr">
      <is>
        <t>Priyanka</t>
      </is>
    </nc>
    <odxf/>
  </rcc>
  <rcc rId="930" sId="2" odxf="1">
    <oc r="J142" t="inlineStr">
      <is>
        <t>Aishwarya</t>
      </is>
    </oc>
    <nc r="J142" t="inlineStr">
      <is>
        <t>Reshma</t>
      </is>
    </nc>
    <odxf/>
  </rcc>
  <rcc rId="931" sId="2" odxf="1">
    <oc r="J143" t="inlineStr">
      <is>
        <t>Sreelakshmi</t>
      </is>
    </oc>
    <nc r="J143" t="inlineStr">
      <is>
        <t>Priyanka</t>
      </is>
    </nc>
    <odxf/>
  </rcc>
  <rcc rId="932" sId="2" odxf="1">
    <oc r="J145" t="inlineStr">
      <is>
        <t>Sreelakshmi</t>
      </is>
    </oc>
    <nc r="J145" t="inlineStr">
      <is>
        <t>Reshma</t>
      </is>
    </nc>
    <odxf/>
  </rcc>
  <rcc rId="933" sId="2" odxf="1">
    <oc r="J146" t="inlineStr">
      <is>
        <t>Ramya</t>
      </is>
    </oc>
    <nc r="J146" t="inlineStr">
      <is>
        <t>Priyanka</t>
      </is>
    </nc>
    <odxf/>
  </rcc>
  <rcc rId="934" sId="2" odxf="1">
    <oc r="J147" t="inlineStr">
      <is>
        <t>Ramya</t>
      </is>
    </oc>
    <nc r="J147" t="inlineStr">
      <is>
        <t>Priyanka</t>
      </is>
    </nc>
    <odxf/>
  </rcc>
  <rcc rId="935" sId="2" odxf="1">
    <oc r="J148" t="inlineStr">
      <is>
        <t>Ramya</t>
      </is>
    </oc>
    <nc r="J148" t="inlineStr">
      <is>
        <t>Priyanka</t>
      </is>
    </nc>
    <odxf/>
  </rcc>
  <rcc rId="936" sId="2" odxf="1">
    <oc r="J149" t="inlineStr">
      <is>
        <t>Ramya</t>
      </is>
    </oc>
    <nc r="J149" t="inlineStr">
      <is>
        <t>Priyanka</t>
      </is>
    </nc>
    <odxf/>
  </rcc>
  <rcc rId="937" sId="2" odxf="1">
    <oc r="J150" t="inlineStr">
      <is>
        <t>Sreelakshmi</t>
      </is>
    </oc>
    <nc r="J150" t="inlineStr">
      <is>
        <t>Reshma</t>
      </is>
    </nc>
    <odxf/>
  </rcc>
  <rcc rId="938" sId="2" odxf="1">
    <oc r="J151" t="inlineStr">
      <is>
        <t>Ramya</t>
      </is>
    </oc>
    <nc r="J151" t="inlineStr">
      <is>
        <t>Priyanka</t>
      </is>
    </nc>
    <odxf/>
  </rcc>
  <rcc rId="939" sId="2" odxf="1">
    <oc r="J153" t="inlineStr">
      <is>
        <t>Ramya</t>
      </is>
    </oc>
    <nc r="J153" t="inlineStr">
      <is>
        <t>Roopa</t>
      </is>
    </nc>
    <odxf/>
  </rcc>
  <rcc rId="940" sId="2" odxf="1">
    <oc r="J154" t="inlineStr">
      <is>
        <t>Ramya</t>
      </is>
    </oc>
    <nc r="J154" t="inlineStr">
      <is>
        <t>Reshma</t>
      </is>
    </nc>
    <odxf/>
  </rcc>
  <rcc rId="941" sId="2" odxf="1">
    <oc r="J155" t="inlineStr">
      <is>
        <t>Ramya</t>
      </is>
    </oc>
    <nc r="J155" t="inlineStr">
      <is>
        <t>Priyanka</t>
      </is>
    </nc>
    <odxf/>
  </rcc>
  <rcc rId="942" sId="2" odxf="1">
    <oc r="J156" t="inlineStr">
      <is>
        <t>Priyanka</t>
      </is>
    </oc>
    <nc r="J156" t="inlineStr">
      <is>
        <t>Reshma</t>
      </is>
    </nc>
    <odxf/>
  </rcc>
  <rcc rId="943" sId="2" odxf="1">
    <oc r="J159" t="inlineStr">
      <is>
        <t>Harshitha</t>
      </is>
    </oc>
    <nc r="J159" t="inlineStr">
      <is>
        <t>Sreelakshmi</t>
      </is>
    </nc>
    <odxf/>
  </rcc>
  <rcc rId="944" sId="2" odxf="1">
    <oc r="J160" t="inlineStr">
      <is>
        <t>Sreelakshmi</t>
      </is>
    </oc>
    <nc r="J160" t="inlineStr">
      <is>
        <t>Reshma</t>
      </is>
    </nc>
    <odxf/>
  </rcc>
  <rcc rId="945" sId="2" odxf="1">
    <oc r="J161" t="inlineStr">
      <is>
        <t>Ramya</t>
      </is>
    </oc>
    <nc r="J161" t="inlineStr">
      <is>
        <t>Priyanka</t>
      </is>
    </nc>
    <odxf/>
  </rcc>
  <rcc rId="946" sId="2" odxf="1">
    <oc r="J163" t="inlineStr">
      <is>
        <t>Priyanka</t>
      </is>
    </oc>
    <nc r="J163" t="inlineStr">
      <is>
        <t>Reshma</t>
      </is>
    </nc>
    <odxf/>
  </rcc>
  <rcc rId="947" sId="2" odxf="1">
    <oc r="J165" t="inlineStr">
      <is>
        <t>Ramya</t>
      </is>
    </oc>
    <nc r="J165" t="inlineStr">
      <is>
        <t>Harshitha</t>
      </is>
    </nc>
    <odxf/>
  </rcc>
  <rcc rId="948" sId="2" odxf="1">
    <oc r="J166" t="inlineStr">
      <is>
        <t>Ramya</t>
      </is>
    </oc>
    <nc r="J166" t="inlineStr">
      <is>
        <t>Reshma</t>
      </is>
    </nc>
    <odxf/>
  </rcc>
  <rcc rId="949" sId="2" odxf="1">
    <oc r="J167" t="inlineStr">
      <is>
        <t>Ramya</t>
      </is>
    </oc>
    <nc r="J167" t="inlineStr">
      <is>
        <t>Reshma</t>
      </is>
    </nc>
    <odxf/>
  </rcc>
  <rcc rId="950" sId="2" odxf="1">
    <oc r="J168" t="inlineStr">
      <is>
        <t>Ramya</t>
      </is>
    </oc>
    <nc r="J168" t="inlineStr">
      <is>
        <t>Priyanka</t>
      </is>
    </nc>
    <odxf/>
  </rcc>
  <rcc rId="951" sId="2" odxf="1">
    <oc r="J169" t="inlineStr">
      <is>
        <t>Gopika</t>
      </is>
    </oc>
    <nc r="J169" t="inlineStr">
      <is>
        <t>Sreelakshmi</t>
      </is>
    </nc>
    <odxf/>
  </rcc>
  <rcc rId="952" sId="2" odxf="1">
    <oc r="J170" t="inlineStr">
      <is>
        <t>Ramya</t>
      </is>
    </oc>
    <nc r="J170" t="inlineStr">
      <is>
        <t>Reshma</t>
      </is>
    </nc>
    <odxf/>
  </rcc>
  <rcc rId="953" sId="2" odxf="1">
    <oc r="J172" t="inlineStr">
      <is>
        <t>Aishwarya</t>
      </is>
    </oc>
    <nc r="J172" t="inlineStr">
      <is>
        <t>Reshma</t>
      </is>
    </nc>
    <odxf/>
  </rcc>
  <rcc rId="954" sId="2" odxf="1">
    <oc r="J173" t="inlineStr">
      <is>
        <t>Aishwarya</t>
      </is>
    </oc>
    <nc r="J173" t="inlineStr">
      <is>
        <t>Reshma</t>
      </is>
    </nc>
    <odxf/>
  </rcc>
  <rcc rId="955" sId="2" odxf="1">
    <oc r="J174" t="inlineStr">
      <is>
        <t>Ramya</t>
      </is>
    </oc>
    <nc r="J174" t="inlineStr">
      <is>
        <t>Reshma</t>
      </is>
    </nc>
    <odxf/>
  </rcc>
  <rcc rId="956" sId="2" odxf="1">
    <oc r="J175" t="inlineStr">
      <is>
        <t>Priyanka</t>
      </is>
    </oc>
    <nc r="J175" t="inlineStr">
      <is>
        <t>Reshma</t>
      </is>
    </nc>
    <odxf/>
  </rcc>
  <rcc rId="957" sId="2" odxf="1">
    <oc r="J177" t="inlineStr">
      <is>
        <t>Priyanka</t>
      </is>
    </oc>
    <nc r="J177" t="inlineStr">
      <is>
        <t>Anju</t>
      </is>
    </nc>
    <odxf/>
  </rcc>
  <rcc rId="958" sId="2" odxf="1">
    <oc r="J178" t="inlineStr">
      <is>
        <t>Ramya</t>
      </is>
    </oc>
    <nc r="J178" t="inlineStr">
      <is>
        <t>Reshma</t>
      </is>
    </nc>
    <odxf/>
  </rcc>
  <rcc rId="959" sId="2" odxf="1">
    <oc r="J179" t="inlineStr">
      <is>
        <t>Gopika</t>
      </is>
    </oc>
    <nc r="J179" t="inlineStr">
      <is>
        <t>Reshma</t>
      </is>
    </nc>
    <odxf/>
  </rcc>
  <rcc rId="960" sId="2" odxf="1">
    <oc r="J180" t="inlineStr">
      <is>
        <t>Ramya</t>
      </is>
    </oc>
    <nc r="J180" t="inlineStr">
      <is>
        <t>Reshma</t>
      </is>
    </nc>
    <odxf/>
  </rcc>
  <rcc rId="961" sId="2" odxf="1" dxf="1">
    <oc r="J181" t="inlineStr">
      <is>
        <t>Priyanka</t>
      </is>
    </oc>
    <nc r="J181" t="inlineStr">
      <is>
        <t>Anju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962" sId="2" odxf="1">
    <oc r="J182" t="inlineStr">
      <is>
        <t>Aishwarya</t>
      </is>
    </oc>
    <nc r="J182" t="inlineStr">
      <is>
        <t>Reshma</t>
      </is>
    </nc>
    <odxf/>
  </rcc>
  <rcc rId="963" sId="2" odxf="1">
    <oc r="J183" t="inlineStr">
      <is>
        <t>Gopika</t>
      </is>
    </oc>
    <nc r="J183" t="inlineStr">
      <is>
        <t>Anju</t>
      </is>
    </nc>
    <odxf/>
  </rcc>
  <rcc rId="964" sId="2" odxf="1">
    <oc r="J184" t="inlineStr">
      <is>
        <t>Aishwarya</t>
      </is>
    </oc>
    <nc r="J184" t="inlineStr">
      <is>
        <t>Reshma</t>
      </is>
    </nc>
    <odxf/>
  </rcc>
  <rcc rId="965" sId="2" odxf="1">
    <oc r="J185" t="inlineStr">
      <is>
        <t>Aishwarya</t>
      </is>
    </oc>
    <nc r="J185" t="inlineStr">
      <is>
        <t>Reshma</t>
      </is>
    </nc>
    <odxf/>
  </rcc>
  <rcc rId="966" sId="2" odxf="1">
    <oc r="J186" t="inlineStr">
      <is>
        <t>Ramya</t>
      </is>
    </oc>
    <nc r="J186" t="inlineStr">
      <is>
        <t>Roopa</t>
      </is>
    </nc>
    <odxf/>
  </rcc>
  <rcc rId="967" sId="2" odxf="1">
    <oc r="J187" t="inlineStr">
      <is>
        <t>Ramya</t>
      </is>
    </oc>
    <nc r="J187" t="inlineStr">
      <is>
        <t>Roopa</t>
      </is>
    </nc>
    <odxf/>
  </rcc>
  <rcc rId="968" sId="2" odxf="1">
    <oc r="J188" t="inlineStr">
      <is>
        <t>Ramya</t>
      </is>
    </oc>
    <nc r="J188" t="inlineStr">
      <is>
        <t>Roopa</t>
      </is>
    </nc>
    <odxf/>
  </rcc>
  <rcc rId="969" sId="2" odxf="1">
    <oc r="J189" t="inlineStr">
      <is>
        <t>Ramya</t>
      </is>
    </oc>
    <nc r="J189" t="inlineStr">
      <is>
        <t>Roopa</t>
      </is>
    </nc>
    <odxf/>
  </rcc>
  <rcc rId="970" sId="2" odxf="1">
    <oc r="J190" t="inlineStr">
      <is>
        <t>Harshitha</t>
      </is>
    </oc>
    <nc r="J190" t="inlineStr">
      <is>
        <t>Anju</t>
      </is>
    </nc>
    <odxf/>
  </rcc>
  <rcc rId="971" sId="2" odxf="1">
    <oc r="J191" t="inlineStr">
      <is>
        <t>Ramya</t>
      </is>
    </oc>
    <nc r="J191" t="inlineStr">
      <is>
        <t>Roopa</t>
      </is>
    </nc>
    <odxf/>
  </rcc>
  <rcc rId="972" sId="2" odxf="1">
    <oc r="J192" t="inlineStr">
      <is>
        <t>Savitha</t>
      </is>
    </oc>
    <nc r="J192" t="inlineStr">
      <is>
        <t>Arul</t>
      </is>
    </nc>
    <odxf/>
  </rcc>
  <rcc rId="973" sId="2" odxf="1">
    <oc r="J193" t="inlineStr">
      <is>
        <t>Gopika</t>
      </is>
    </oc>
    <nc r="J193" t="inlineStr">
      <is>
        <t>Roopa</t>
      </is>
    </nc>
    <odxf/>
  </rcc>
  <rcc rId="974" sId="2" odxf="1">
    <oc r="J194" t="inlineStr">
      <is>
        <t>Gopika</t>
      </is>
    </oc>
    <nc r="J194" t="inlineStr">
      <is>
        <t>Harshitha</t>
      </is>
    </nc>
    <odxf/>
  </rcc>
  <rcc rId="975" sId="2" odxf="1">
    <oc r="J195" t="inlineStr">
      <is>
        <t>Gopika</t>
      </is>
    </oc>
    <nc r="J195" t="inlineStr">
      <is>
        <t>Roopa</t>
      </is>
    </nc>
    <odxf/>
  </rcc>
  <rcc rId="976" sId="2" odxf="1">
    <oc r="J196" t="inlineStr">
      <is>
        <t>Ramya</t>
      </is>
    </oc>
    <nc r="J196" t="inlineStr">
      <is>
        <t>Roopa</t>
      </is>
    </nc>
    <odxf/>
  </rcc>
  <rcc rId="977" sId="2" odxf="1">
    <oc r="J197" t="inlineStr">
      <is>
        <t>Priyanka</t>
      </is>
    </oc>
    <nc r="J197" t="inlineStr">
      <is>
        <t>Roopa</t>
      </is>
    </nc>
    <odxf/>
  </rcc>
  <rcc rId="978" sId="2" odxf="1">
    <oc r="J198" t="inlineStr">
      <is>
        <t>Aishwarya</t>
      </is>
    </oc>
    <nc r="J198" t="inlineStr">
      <is>
        <t>Reshma</t>
      </is>
    </nc>
    <odxf/>
  </rcc>
  <rcc rId="979" sId="2" odxf="1">
    <oc r="J199" t="inlineStr">
      <is>
        <t>Aishwarya</t>
      </is>
    </oc>
    <nc r="J199" t="inlineStr">
      <is>
        <t>Harshitha</t>
      </is>
    </nc>
    <odxf/>
  </rcc>
  <rcc rId="980" sId="2" odxf="1">
    <oc r="J200" t="inlineStr">
      <is>
        <t>Aishwarya</t>
      </is>
    </oc>
    <nc r="J200" t="inlineStr">
      <is>
        <t>Harshitha</t>
      </is>
    </nc>
    <odxf/>
  </rcc>
  <rcc rId="981" sId="2" odxf="1">
    <oc r="J201" t="inlineStr">
      <is>
        <t>Priyanka</t>
      </is>
    </oc>
    <nc r="J201" t="inlineStr">
      <is>
        <t>Harshitha</t>
      </is>
    </nc>
    <odxf/>
  </rcc>
  <rcc rId="982" sId="2" odxf="1">
    <oc r="J202" t="inlineStr">
      <is>
        <t>Aishwarya</t>
      </is>
    </oc>
    <nc r="J202" t="inlineStr">
      <is>
        <t>Harshitha</t>
      </is>
    </nc>
    <odxf/>
  </rcc>
  <rcc rId="983" sId="2" odxf="1">
    <oc r="J204" t="inlineStr">
      <is>
        <t>Gopika</t>
      </is>
    </oc>
    <nc r="J204" t="inlineStr">
      <is>
        <t>Savitha</t>
      </is>
    </nc>
    <odxf/>
  </rcc>
  <rcc rId="984" sId="2" odxf="1">
    <oc r="J205" t="inlineStr">
      <is>
        <t>Prudhvi</t>
      </is>
    </oc>
    <nc r="J205" t="inlineStr">
      <is>
        <t>Harshitha</t>
      </is>
    </nc>
    <odxf/>
  </rcc>
  <rcc rId="985" sId="2" odxf="1">
    <oc r="J206" t="inlineStr">
      <is>
        <t>Gopika</t>
      </is>
    </oc>
    <nc r="J206" t="inlineStr">
      <is>
        <t>Savitha</t>
      </is>
    </nc>
    <odxf/>
  </rcc>
  <rcc rId="986" sId="2" odxf="1">
    <oc r="J207" t="inlineStr">
      <is>
        <t>Savitha</t>
      </is>
    </oc>
    <nc r="J207" t="inlineStr">
      <is>
        <t>Arul</t>
      </is>
    </nc>
    <odxf/>
  </rcc>
  <rcc rId="987" sId="2" odxf="1">
    <oc r="J208" t="inlineStr">
      <is>
        <t>Gopika</t>
      </is>
    </oc>
    <nc r="J208" t="inlineStr">
      <is>
        <t>Savitha</t>
      </is>
    </nc>
    <odxf/>
  </rcc>
  <rcc rId="988" sId="2" odxf="1">
    <oc r="J209" t="inlineStr">
      <is>
        <t>Priyanka</t>
      </is>
    </oc>
    <nc r="J209" t="inlineStr">
      <is>
        <t>Harshitha</t>
      </is>
    </nc>
    <odxf/>
  </rcc>
  <rcc rId="989" sId="2" odxf="1">
    <oc r="J210" t="inlineStr">
      <is>
        <t>Gopika</t>
      </is>
    </oc>
    <nc r="J210" t="inlineStr">
      <is>
        <t>Harshitha</t>
      </is>
    </nc>
    <odxf/>
  </rcc>
  <rcc rId="990" sId="2" odxf="1">
    <oc r="J211" t="inlineStr">
      <is>
        <t>Gopika</t>
      </is>
    </oc>
    <nc r="J211" t="inlineStr">
      <is>
        <t>Reshma</t>
      </is>
    </nc>
    <odxf/>
  </rcc>
  <rcc rId="991" sId="2" odxf="1">
    <oc r="J212" t="inlineStr">
      <is>
        <t>Ramya</t>
      </is>
    </oc>
    <nc r="J212" t="inlineStr">
      <is>
        <t>Harshitha</t>
      </is>
    </nc>
    <odxf/>
  </rcc>
  <rcc rId="992" sId="2" odxf="1">
    <oc r="J213" t="inlineStr">
      <is>
        <t>Aishwarya</t>
      </is>
    </oc>
    <nc r="J213" t="inlineStr">
      <is>
        <t>Harshitha</t>
      </is>
    </nc>
    <odxf/>
  </rcc>
  <rcc rId="993" sId="2" odxf="1">
    <oc r="J214" t="inlineStr">
      <is>
        <t>Gopika</t>
      </is>
    </oc>
    <nc r="J214" t="inlineStr">
      <is>
        <t>Harshitha</t>
      </is>
    </nc>
    <odxf/>
  </rcc>
  <rcc rId="994" sId="2" odxf="1">
    <oc r="J215" t="inlineStr">
      <is>
        <t>Priyanka</t>
      </is>
    </oc>
    <nc r="J215" t="inlineStr">
      <is>
        <t>Roopa</t>
      </is>
    </nc>
    <odxf/>
  </rcc>
  <rcc rId="995" sId="2" odxf="1">
    <oc r="J216" t="inlineStr">
      <is>
        <t>Ramya</t>
      </is>
    </oc>
    <nc r="J216" t="inlineStr">
      <is>
        <t>Harshitha</t>
      </is>
    </nc>
    <odxf/>
  </rcc>
  <rcc rId="996" sId="2" odxf="1">
    <oc r="J217" t="inlineStr">
      <is>
        <t>Aishwarya</t>
      </is>
    </oc>
    <nc r="J217" t="inlineStr">
      <is>
        <t>Harshitha</t>
      </is>
    </nc>
    <odxf/>
  </rcc>
  <rcc rId="997" sId="2" odxf="1">
    <oc r="J218" t="inlineStr">
      <is>
        <t>Ramya</t>
      </is>
    </oc>
    <nc r="J218" t="inlineStr">
      <is>
        <t>Harshitha</t>
      </is>
    </nc>
    <odxf/>
  </rcc>
  <rcc rId="998" sId="2" odxf="1">
    <oc r="J219" t="inlineStr">
      <is>
        <t>priyanka</t>
      </is>
    </oc>
    <nc r="J219" t="inlineStr">
      <is>
        <t>Harshitha</t>
      </is>
    </nc>
    <odxf/>
  </rcc>
  <rcc rId="999" sId="2" odxf="1">
    <oc r="J220" t="inlineStr">
      <is>
        <t>Ramya</t>
      </is>
    </oc>
    <nc r="J220" t="inlineStr">
      <is>
        <t>Harshitha</t>
      </is>
    </nc>
    <odxf/>
  </rcc>
  <rcc rId="1000" sId="2" odxf="1">
    <oc r="J221" t="inlineStr">
      <is>
        <t>Aishwarya</t>
      </is>
    </oc>
    <nc r="J221" t="inlineStr">
      <is>
        <t>Harshitha</t>
      </is>
    </nc>
    <odxf/>
  </rcc>
  <rcc rId="1001" sId="2" odxf="1">
    <oc r="J222" t="inlineStr">
      <is>
        <t>Ramya</t>
      </is>
    </oc>
    <nc r="J222" t="inlineStr">
      <is>
        <t>Harshitha</t>
      </is>
    </nc>
    <odxf/>
  </rcc>
  <rcc rId="1002" sId="2" odxf="1">
    <oc r="J223" t="inlineStr">
      <is>
        <t>Ramya</t>
      </is>
    </oc>
    <nc r="J223" t="inlineStr">
      <is>
        <t>Harshitha</t>
      </is>
    </nc>
    <odxf/>
  </rcc>
  <rcc rId="1003" sId="2" odxf="1">
    <oc r="J224" t="inlineStr">
      <is>
        <t>Prudhvi</t>
      </is>
    </oc>
    <nc r="J224" t="inlineStr">
      <is>
        <t>Harshitha</t>
      </is>
    </nc>
    <odxf/>
  </rcc>
  <rcc rId="1004" sId="2" odxf="1">
    <oc r="J225" t="inlineStr">
      <is>
        <t>Ramya</t>
      </is>
    </oc>
    <nc r="J225" t="inlineStr">
      <is>
        <t>Harshitha</t>
      </is>
    </nc>
    <odxf/>
  </rcc>
  <rcc rId="1005" sId="2" odxf="1">
    <oc r="J226" t="inlineStr">
      <is>
        <t>Ramya</t>
      </is>
    </oc>
    <nc r="J226" t="inlineStr">
      <is>
        <t>Harshitha</t>
      </is>
    </nc>
    <odxf/>
  </rcc>
  <rcc rId="1006" sId="2" odxf="1">
    <oc r="J228" t="inlineStr">
      <is>
        <t>Priyanka</t>
      </is>
    </oc>
    <nc r="J228" t="inlineStr">
      <is>
        <t>Harshitha</t>
      </is>
    </nc>
    <odxf/>
  </rcc>
  <rcc rId="1007" sId="2" odxf="1">
    <oc r="J229" t="inlineStr">
      <is>
        <t>Gopika</t>
      </is>
    </oc>
    <nc r="J229" t="inlineStr">
      <is>
        <t>Harshitha</t>
      </is>
    </nc>
    <odxf/>
  </rcc>
  <rcc rId="1008" sId="2" odxf="1">
    <oc r="J230" t="inlineStr">
      <is>
        <t>Ramya</t>
      </is>
    </oc>
    <nc r="J230" t="inlineStr">
      <is>
        <t>Savitha</t>
      </is>
    </nc>
    <odxf/>
  </rcc>
  <rcc rId="1009" sId="2" odxf="1">
    <oc r="J231" t="inlineStr">
      <is>
        <t>Gopika</t>
      </is>
    </oc>
    <nc r="J231" t="inlineStr">
      <is>
        <t>Harshitha</t>
      </is>
    </nc>
    <odxf/>
  </rcc>
  <rcc rId="1010" sId="2" odxf="1">
    <oc r="J232" t="inlineStr">
      <is>
        <t>Gopika</t>
      </is>
    </oc>
    <nc r="J232" t="inlineStr">
      <is>
        <t>Arul</t>
      </is>
    </nc>
    <odxf/>
  </rcc>
  <rcc rId="1011" sId="2" odxf="1">
    <oc r="J233" t="inlineStr">
      <is>
        <t>Gopika</t>
      </is>
    </oc>
    <nc r="J233" t="inlineStr">
      <is>
        <t>Savitha</t>
      </is>
    </nc>
    <odxf/>
  </rcc>
  <rcc rId="1012" sId="2" odxf="1">
    <oc r="J234" t="inlineStr">
      <is>
        <t>Ramya</t>
      </is>
    </oc>
    <nc r="J234" t="inlineStr">
      <is>
        <t>Anju</t>
      </is>
    </nc>
    <odxf/>
  </rcc>
  <rcc rId="1013" sId="2" odxf="1">
    <oc r="J235" t="inlineStr">
      <is>
        <t>Prudhvi</t>
      </is>
    </oc>
    <nc r="J235" t="inlineStr">
      <is>
        <t>Harshitha</t>
      </is>
    </nc>
    <odxf/>
  </rcc>
  <rcc rId="1014" sId="2" odxf="1">
    <oc r="J236" t="inlineStr">
      <is>
        <t>Sreelakshmi</t>
      </is>
    </oc>
    <nc r="J236" t="inlineStr">
      <is>
        <t>Harshitha</t>
      </is>
    </nc>
    <odxf/>
  </rcc>
  <rcc rId="1015" sId="2" odxf="1">
    <oc r="J237" t="inlineStr">
      <is>
        <t>Sreelakshmi</t>
      </is>
    </oc>
    <nc r="J237" t="inlineStr">
      <is>
        <t>Anju</t>
      </is>
    </nc>
    <odxf/>
  </rcc>
  <rcc rId="1016" sId="2" odxf="1">
    <oc r="J238" t="inlineStr">
      <is>
        <t>Sreelakshmi</t>
      </is>
    </oc>
    <nc r="J238" t="inlineStr">
      <is>
        <t>Harshitha</t>
      </is>
    </nc>
    <odxf/>
  </rcc>
  <rcc rId="1017" sId="2" odxf="1">
    <oc r="J241" t="inlineStr">
      <is>
        <t>Gopika</t>
      </is>
    </oc>
    <nc r="J241" t="inlineStr">
      <is>
        <t>Anju</t>
      </is>
    </nc>
    <odxf/>
  </rcc>
  <rcc rId="1018" sId="2" odxf="1">
    <oc r="J242" t="inlineStr">
      <is>
        <t>Gopika</t>
      </is>
    </oc>
    <nc r="J242" t="inlineStr">
      <is>
        <t>Anju</t>
      </is>
    </nc>
    <odxf/>
  </rcc>
  <rcc rId="1019" sId="2" odxf="1">
    <oc r="J243" t="inlineStr">
      <is>
        <t>Gopika</t>
      </is>
    </oc>
    <nc r="J243" t="inlineStr">
      <is>
        <t>Harshitha</t>
      </is>
    </nc>
    <odxf/>
  </rcc>
  <rcc rId="1020" sId="2" odxf="1">
    <oc r="J244" t="inlineStr">
      <is>
        <t>Gopika</t>
      </is>
    </oc>
    <nc r="J244" t="inlineStr">
      <is>
        <t>Harshitha</t>
      </is>
    </nc>
    <odxf/>
  </rcc>
  <rcc rId="1021" sId="2" odxf="1">
    <oc r="J246" t="inlineStr">
      <is>
        <t>Gopika</t>
      </is>
    </oc>
    <nc r="J246" t="inlineStr">
      <is>
        <t>Reshma</t>
      </is>
    </nc>
    <odxf/>
  </rcc>
  <rcc rId="1022" sId="2" odxf="1">
    <oc r="J247" t="inlineStr">
      <is>
        <t>Gopika</t>
      </is>
    </oc>
    <nc r="J247" t="inlineStr">
      <is>
        <t>Reshma</t>
      </is>
    </nc>
    <odxf/>
  </rcc>
  <rcc rId="1023" sId="2" odxf="1">
    <oc r="J248" t="inlineStr">
      <is>
        <t>Gopika</t>
      </is>
    </oc>
    <nc r="J248" t="inlineStr">
      <is>
        <t>Reshma</t>
      </is>
    </nc>
    <odxf/>
  </rcc>
  <rcc rId="1024" sId="2" odxf="1">
    <oc r="J249" t="inlineStr">
      <is>
        <t>Gopika</t>
      </is>
    </oc>
    <nc r="J249" t="inlineStr">
      <is>
        <t>Reshma</t>
      </is>
    </nc>
    <odxf/>
  </rcc>
  <rcc rId="1025" sId="2" odxf="1">
    <oc r="J250" t="inlineStr">
      <is>
        <t>Gopika</t>
      </is>
    </oc>
    <nc r="J250" t="inlineStr">
      <is>
        <t>Reshma</t>
      </is>
    </nc>
    <odxf/>
  </rcc>
  <rcc rId="1026" sId="2" odxf="1">
    <oc r="J251" t="inlineStr">
      <is>
        <t>Gopika</t>
      </is>
    </oc>
    <nc r="J251" t="inlineStr">
      <is>
        <t>Dhanya</t>
      </is>
    </nc>
    <odxf/>
  </rcc>
  <rcc rId="1027" sId="2" odxf="1">
    <oc r="J252" t="inlineStr">
      <is>
        <t>Gopika</t>
      </is>
    </oc>
    <nc r="J252" t="inlineStr">
      <is>
        <t>Reshma</t>
      </is>
    </nc>
    <odxf/>
  </rcc>
  <rcc rId="1028" sId="2" odxf="1">
    <oc r="J253" t="inlineStr">
      <is>
        <t>Gopika</t>
      </is>
    </oc>
    <nc r="J253" t="inlineStr">
      <is>
        <t>Reshma</t>
      </is>
    </nc>
    <odxf/>
  </rcc>
  <rcc rId="1029" sId="2" odxf="1">
    <oc r="J254" t="inlineStr">
      <is>
        <t>Gopika</t>
      </is>
    </oc>
    <nc r="J254" t="inlineStr">
      <is>
        <t>Reshma</t>
      </is>
    </nc>
    <odxf/>
  </rcc>
  <rcc rId="1030" sId="2" odxf="1">
    <oc r="J255" t="inlineStr">
      <is>
        <t>Gopika</t>
      </is>
    </oc>
    <nc r="J255" t="inlineStr">
      <is>
        <t>Harshitha</t>
      </is>
    </nc>
    <odxf/>
  </rcc>
  <rcc rId="1031" sId="2" odxf="1">
    <oc r="J256" t="inlineStr">
      <is>
        <t>Gopika</t>
      </is>
    </oc>
    <nc r="J256" t="inlineStr">
      <is>
        <t>Reshma</t>
      </is>
    </nc>
    <odxf/>
  </rcc>
  <rcc rId="1032" sId="2" odxf="1">
    <oc r="J257" t="inlineStr">
      <is>
        <t>Gopika</t>
      </is>
    </oc>
    <nc r="J257" t="inlineStr">
      <is>
        <t>Harshitha</t>
      </is>
    </nc>
    <odxf/>
  </rcc>
  <rcc rId="1033" sId="2" odxf="1">
    <oc r="J258" t="inlineStr">
      <is>
        <t>Gopika</t>
      </is>
    </oc>
    <nc r="J258" t="inlineStr">
      <is>
        <t>Reshma</t>
      </is>
    </nc>
    <odxf/>
  </rcc>
  <rcc rId="1034" sId="2" odxf="1">
    <oc r="J259" t="inlineStr">
      <is>
        <t>Gopika</t>
      </is>
    </oc>
    <nc r="J259" t="inlineStr">
      <is>
        <t>Reshma</t>
      </is>
    </nc>
    <odxf/>
  </rcc>
  <rcc rId="1035" sId="2" odxf="1">
    <oc r="J262" t="inlineStr">
      <is>
        <t>Gopika</t>
      </is>
    </oc>
    <nc r="J262" t="inlineStr">
      <is>
        <t>Priyanka</t>
      </is>
    </nc>
    <odxf/>
  </rcc>
  <rcc rId="1036" sId="2" odxf="1">
    <oc r="J263" t="inlineStr">
      <is>
        <t>Ramya</t>
      </is>
    </oc>
    <nc r="J263" t="inlineStr">
      <is>
        <t>Anju</t>
      </is>
    </nc>
    <odxf/>
  </rcc>
  <rcc rId="1037" sId="2" odxf="1">
    <oc r="J265" t="inlineStr">
      <is>
        <t>Ramya</t>
      </is>
    </oc>
    <nc r="J265" t="inlineStr">
      <is>
        <t>Reshma</t>
      </is>
    </nc>
    <odxf/>
  </rcc>
  <rcc rId="1038" sId="2" odxf="1">
    <oc r="J266" t="inlineStr">
      <is>
        <t>Ramya</t>
      </is>
    </oc>
    <nc r="J266" t="inlineStr">
      <is>
        <t>Reshma</t>
      </is>
    </nc>
    <odxf/>
  </rcc>
  <rcc rId="1039" sId="2" odxf="1">
    <oc r="J267" t="inlineStr">
      <is>
        <t>Gopika</t>
      </is>
    </oc>
    <nc r="J267" t="inlineStr">
      <is>
        <t>Anju</t>
      </is>
    </nc>
    <odxf/>
  </rcc>
  <rcc rId="1040" sId="2" odxf="1">
    <oc r="J268" t="inlineStr">
      <is>
        <t>Gopika</t>
      </is>
    </oc>
    <nc r="J268" t="inlineStr">
      <is>
        <t>Dhanya</t>
      </is>
    </nc>
    <odxf/>
  </rcc>
  <rcc rId="1041" sId="2" odxf="1">
    <oc r="J269" t="inlineStr">
      <is>
        <t>Ramya</t>
      </is>
    </oc>
    <nc r="J269" t="inlineStr">
      <is>
        <t>Priyanka</t>
      </is>
    </nc>
    <odxf/>
  </rcc>
  <rcc rId="1042" sId="2" odxf="1">
    <oc r="J270" t="inlineStr">
      <is>
        <t>Priyanka</t>
      </is>
    </oc>
    <nc r="J270" t="inlineStr">
      <is>
        <t>Anju</t>
      </is>
    </nc>
    <odxf/>
  </rcc>
  <rcc rId="1043" sId="2" odxf="1">
    <oc r="J271" t="inlineStr">
      <is>
        <t>Sreelakshmi</t>
      </is>
    </oc>
    <nc r="J271" t="inlineStr">
      <is>
        <t>Anju</t>
      </is>
    </nc>
    <odxf/>
  </rcc>
  <rcc rId="1044" sId="2" odxf="1">
    <oc r="J272" t="inlineStr">
      <is>
        <t>Gopika</t>
      </is>
    </oc>
    <nc r="J272" t="inlineStr">
      <is>
        <t>Arul</t>
      </is>
    </nc>
    <odxf/>
  </rcc>
  <rcc rId="1045" sId="2" odxf="1">
    <oc r="J273" t="inlineStr">
      <is>
        <t>Gopika</t>
      </is>
    </oc>
    <nc r="J273" t="inlineStr">
      <is>
        <t>Priyanka</t>
      </is>
    </nc>
    <odxf/>
  </rcc>
  <rcc rId="1046" sId="2" odxf="1">
    <oc r="J274" t="inlineStr">
      <is>
        <t>Gopika</t>
      </is>
    </oc>
    <nc r="J274" t="inlineStr">
      <is>
        <t>Savitha</t>
      </is>
    </nc>
    <odxf/>
  </rcc>
  <rcc rId="1047" sId="2" odxf="1">
    <oc r="J275" t="inlineStr">
      <is>
        <t>Gopika</t>
      </is>
    </oc>
    <nc r="J275" t="inlineStr">
      <is>
        <t>Arul</t>
      </is>
    </nc>
    <odxf/>
  </rcc>
  <rcc rId="1048" sId="2" odxf="1">
    <oc r="J276" t="inlineStr">
      <is>
        <t>Gopika</t>
      </is>
    </oc>
    <nc r="J276" t="inlineStr">
      <is>
        <t>Arul</t>
      </is>
    </nc>
    <odxf/>
  </rcc>
  <rcc rId="1049" sId="2" odxf="1">
    <oc r="J277" t="inlineStr">
      <is>
        <t>Gopika</t>
      </is>
    </oc>
    <nc r="J277" t="inlineStr">
      <is>
        <t>Reshma</t>
      </is>
    </nc>
    <odxf/>
  </rcc>
  <rcc rId="1050" sId="2" odxf="1">
    <oc r="J278" t="inlineStr">
      <is>
        <t>Gopika</t>
      </is>
    </oc>
    <nc r="J278" t="inlineStr">
      <is>
        <t>Savitha</t>
      </is>
    </nc>
    <odxf/>
  </rcc>
  <rcc rId="1051" sId="2" odxf="1">
    <oc r="J280" t="inlineStr">
      <is>
        <t>Gopika</t>
      </is>
    </oc>
    <nc r="J280" t="inlineStr">
      <is>
        <t>Priyanka</t>
      </is>
    </nc>
    <odxf/>
  </rcc>
  <rcc rId="1052" sId="2" odxf="1">
    <oc r="J281" t="inlineStr">
      <is>
        <t>Gopika</t>
      </is>
    </oc>
    <nc r="J281" t="inlineStr">
      <is>
        <t>Arul</t>
      </is>
    </nc>
    <odxf/>
  </rcc>
  <rcc rId="1053" sId="2" odxf="1">
    <oc r="J282" t="inlineStr">
      <is>
        <t>Gopika</t>
      </is>
    </oc>
    <nc r="J282" t="inlineStr">
      <is>
        <t>Anju</t>
      </is>
    </nc>
    <odxf/>
  </rcc>
  <rcc rId="1054" sId="2" odxf="1">
    <oc r="J283" t="inlineStr">
      <is>
        <t>Gopika</t>
      </is>
    </oc>
    <nc r="J283" t="inlineStr">
      <is>
        <t>Savitha</t>
      </is>
    </nc>
    <odxf/>
  </rcc>
  <rcc rId="1055" sId="2" odxf="1">
    <oc r="J284" t="inlineStr">
      <is>
        <t>Gopika</t>
      </is>
    </oc>
    <nc r="J284" t="inlineStr">
      <is>
        <t>Savitha</t>
      </is>
    </nc>
    <odxf/>
  </rcc>
  <rcc rId="1056" sId="2" odxf="1">
    <oc r="J285" t="inlineStr">
      <is>
        <t>Gopika</t>
      </is>
    </oc>
    <nc r="J285" t="inlineStr">
      <is>
        <t>Arul</t>
      </is>
    </nc>
    <odxf/>
  </rcc>
  <rcc rId="1057" sId="2" odxf="1">
    <oc r="J286" t="inlineStr">
      <is>
        <t>Gopika</t>
      </is>
    </oc>
    <nc r="J286" t="inlineStr">
      <is>
        <t>Savitha</t>
      </is>
    </nc>
    <odxf/>
  </rcc>
  <rcc rId="1058" sId="2" odxf="1">
    <oc r="J287" t="inlineStr">
      <is>
        <t>Gopika</t>
      </is>
    </oc>
    <nc r="J287" t="inlineStr">
      <is>
        <t>Reshma</t>
      </is>
    </nc>
    <odxf/>
  </rcc>
  <rcc rId="1059" sId="2" odxf="1">
    <oc r="J289" t="inlineStr">
      <is>
        <t>Gopika</t>
      </is>
    </oc>
    <nc r="J289" t="inlineStr">
      <is>
        <t>Arul</t>
      </is>
    </nc>
    <odxf/>
  </rcc>
  <rcc rId="1060" sId="2" odxf="1">
    <oc r="J290" t="inlineStr">
      <is>
        <t>Gopika</t>
      </is>
    </oc>
    <nc r="J290" t="inlineStr">
      <is>
        <t>Priyanka</t>
      </is>
    </nc>
    <odxf/>
  </rcc>
  <rcc rId="1061" sId="2" odxf="1">
    <oc r="J291" t="inlineStr">
      <is>
        <t>Gopika</t>
      </is>
    </oc>
    <nc r="J291" t="inlineStr">
      <is>
        <t>Dhanya</t>
      </is>
    </nc>
    <odxf/>
  </rcc>
  <rcc rId="1062" sId="2" odxf="1">
    <oc r="J292" t="inlineStr">
      <is>
        <t>Gopika</t>
      </is>
    </oc>
    <nc r="J292" t="inlineStr">
      <is>
        <t>Savitha</t>
      </is>
    </nc>
    <odxf/>
  </rcc>
  <rcc rId="1063" sId="2" odxf="1">
    <oc r="J293" t="inlineStr">
      <is>
        <t>Gopika</t>
      </is>
    </oc>
    <nc r="J293" t="inlineStr">
      <is>
        <t>Arul</t>
      </is>
    </nc>
    <odxf/>
  </rcc>
  <rcc rId="1064" sId="2" odxf="1">
    <oc r="J294" t="inlineStr">
      <is>
        <t>Gopika</t>
      </is>
    </oc>
    <nc r="J294" t="inlineStr">
      <is>
        <t>Arul</t>
      </is>
    </nc>
    <odxf/>
  </rcc>
  <rcc rId="1065" sId="2" odxf="1">
    <oc r="J295" t="inlineStr">
      <is>
        <t>Gopika</t>
      </is>
    </oc>
    <nc r="J295" t="inlineStr">
      <is>
        <t>Dhanya</t>
      </is>
    </nc>
    <odxf/>
  </rcc>
  <rcc rId="1066" sId="2" odxf="1">
    <oc r="J296" t="inlineStr">
      <is>
        <t>Gopika</t>
      </is>
    </oc>
    <nc r="J296" t="inlineStr">
      <is>
        <t>Reshma</t>
      </is>
    </nc>
    <odxf/>
  </rcc>
  <rcc rId="1067" sId="2" odxf="1">
    <oc r="J297" t="inlineStr">
      <is>
        <t>Gopika</t>
      </is>
    </oc>
    <nc r="J297" t="inlineStr">
      <is>
        <t>Savitha</t>
      </is>
    </nc>
    <odxf/>
  </rcc>
  <rcc rId="1068" sId="2" odxf="1">
    <oc r="J298" t="inlineStr">
      <is>
        <t>Gopika</t>
      </is>
    </oc>
    <nc r="J298" t="inlineStr">
      <is>
        <t>Arul</t>
      </is>
    </nc>
    <odxf/>
  </rcc>
  <rcc rId="1069" sId="2" odxf="1">
    <oc r="J299" t="inlineStr">
      <is>
        <t>Gopika</t>
      </is>
    </oc>
    <nc r="J299" t="inlineStr">
      <is>
        <t>Arul</t>
      </is>
    </nc>
    <odxf/>
  </rcc>
  <rcc rId="1070" sId="2" odxf="1">
    <oc r="J300" t="inlineStr">
      <is>
        <t>Gopika</t>
      </is>
    </oc>
    <nc r="J300" t="inlineStr">
      <is>
        <t>Dhanya</t>
      </is>
    </nc>
    <odxf/>
  </rcc>
  <rcc rId="1071" sId="2" odxf="1">
    <oc r="J301" t="inlineStr">
      <is>
        <t>Gopika</t>
      </is>
    </oc>
    <nc r="J301" t="inlineStr">
      <is>
        <t>Dhanya</t>
      </is>
    </nc>
    <odxf/>
  </rcc>
  <rcc rId="1072" sId="2" odxf="1">
    <oc r="J302" t="inlineStr">
      <is>
        <t>Gopika</t>
      </is>
    </oc>
    <nc r="J302" t="inlineStr">
      <is>
        <t>Roopa</t>
      </is>
    </nc>
    <odxf/>
  </rcc>
  <rcc rId="1073" sId="2" odxf="1">
    <oc r="J303" t="inlineStr">
      <is>
        <t>Gopika</t>
      </is>
    </oc>
    <nc r="J303" t="inlineStr">
      <is>
        <t>Arul</t>
      </is>
    </nc>
    <odxf/>
  </rcc>
  <rcc rId="1074" sId="2" odxf="1">
    <oc r="J304" t="inlineStr">
      <is>
        <t>Gopika</t>
      </is>
    </oc>
    <nc r="J304" t="inlineStr">
      <is>
        <t>Arul</t>
      </is>
    </nc>
    <odxf/>
  </rcc>
  <rcc rId="1075" sId="2" odxf="1">
    <oc r="J305" t="inlineStr">
      <is>
        <t>Gopika</t>
      </is>
    </oc>
    <nc r="J305" t="inlineStr">
      <is>
        <t>Dhanya</t>
      </is>
    </nc>
    <odxf/>
  </rcc>
  <rcc rId="1076" sId="2" odxf="1">
    <oc r="J306" t="inlineStr">
      <is>
        <t>Gopika</t>
      </is>
    </oc>
    <nc r="J306" t="inlineStr">
      <is>
        <t>Arul</t>
      </is>
    </nc>
    <odxf/>
  </rcc>
  <rcc rId="1077" sId="2" odxf="1">
    <oc r="J307" t="inlineStr">
      <is>
        <t>Gopika</t>
      </is>
    </oc>
    <nc r="J307" t="inlineStr">
      <is>
        <t>Dhanya</t>
      </is>
    </nc>
    <odxf/>
  </rcc>
  <rcc rId="1078" sId="2" odxf="1">
    <oc r="J308" t="inlineStr">
      <is>
        <t>Gopika</t>
      </is>
    </oc>
    <nc r="J308" t="inlineStr">
      <is>
        <t>Dhanya</t>
      </is>
    </nc>
    <odxf/>
  </rcc>
  <rcc rId="1079" sId="2" odxf="1">
    <oc r="J309" t="inlineStr">
      <is>
        <t>Gopika</t>
      </is>
    </oc>
    <nc r="J309" t="inlineStr">
      <is>
        <t>Savitha</t>
      </is>
    </nc>
    <odxf/>
  </rcc>
  <rcc rId="1080" sId="2" odxf="1">
    <oc r="J310" t="inlineStr">
      <is>
        <t>Gopika</t>
      </is>
    </oc>
    <nc r="J310" t="inlineStr">
      <is>
        <t>Savitha</t>
      </is>
    </nc>
    <odxf/>
  </rcc>
  <rcc rId="1081" sId="2" odxf="1">
    <oc r="J311" t="inlineStr">
      <is>
        <t>Gopika</t>
      </is>
    </oc>
    <nc r="J311" t="inlineStr">
      <is>
        <t>Savitha</t>
      </is>
    </nc>
    <odxf/>
  </rcc>
  <rcc rId="1082" sId="2" odxf="1">
    <oc r="J312" t="inlineStr">
      <is>
        <t>Gopika</t>
      </is>
    </oc>
    <nc r="J312" t="inlineStr">
      <is>
        <t>Savitha</t>
      </is>
    </nc>
    <odxf/>
  </rcc>
  <rcc rId="1083" sId="2" odxf="1">
    <oc r="J313" t="inlineStr">
      <is>
        <t>Savitha</t>
      </is>
    </oc>
    <nc r="J313" t="inlineStr">
      <is>
        <t>Dhanya</t>
      </is>
    </nc>
    <odxf/>
  </rcc>
  <rcc rId="1084" sId="2" odxf="1">
    <oc r="J314" t="inlineStr">
      <is>
        <t>Savitha</t>
      </is>
    </oc>
    <nc r="J314" t="inlineStr">
      <is>
        <t>Priyanka</t>
      </is>
    </nc>
    <odxf/>
  </rcc>
  <rcc rId="1085" sId="2" odxf="1">
    <oc r="J315" t="inlineStr">
      <is>
        <t>Savitha</t>
      </is>
    </oc>
    <nc r="J315" t="inlineStr">
      <is>
        <t>Priyanka</t>
      </is>
    </nc>
    <odxf/>
  </rcc>
  <rcc rId="1086" sId="2" odxf="1">
    <oc r="J316" t="inlineStr">
      <is>
        <t>Savitha</t>
      </is>
    </oc>
    <nc r="J316" t="inlineStr">
      <is>
        <t>Priyanka</t>
      </is>
    </nc>
    <odxf/>
  </rcc>
  <rcc rId="1087" sId="2" odxf="1">
    <oc r="J317" t="inlineStr">
      <is>
        <t>Savitha</t>
      </is>
    </oc>
    <nc r="J317" t="inlineStr">
      <is>
        <t>Priyanka</t>
      </is>
    </nc>
    <odxf/>
  </rcc>
  <rcc rId="1088" sId="2" odxf="1">
    <oc r="J318" t="inlineStr">
      <is>
        <t>Ramya</t>
      </is>
    </oc>
    <nc r="J318" t="inlineStr">
      <is>
        <t>Anju</t>
      </is>
    </nc>
    <odxf/>
  </rcc>
  <rcc rId="1089" sId="2" odxf="1">
    <oc r="J319" t="inlineStr">
      <is>
        <t>Ramya</t>
      </is>
    </oc>
    <nc r="J319" t="inlineStr">
      <is>
        <t>Priyanka</t>
      </is>
    </nc>
    <odxf/>
  </rcc>
  <rcc rId="1090" sId="2" odxf="1">
    <oc r="J320" t="inlineStr">
      <is>
        <t>Savitha</t>
      </is>
    </oc>
    <nc r="J320" t="inlineStr">
      <is>
        <t>Priyanka</t>
      </is>
    </nc>
    <odxf/>
  </rcc>
  <rcc rId="1091" sId="2" odxf="1">
    <oc r="J321" t="inlineStr">
      <is>
        <t>Savitha</t>
      </is>
    </oc>
    <nc r="J321" t="inlineStr">
      <is>
        <t>Priyanka</t>
      </is>
    </nc>
    <odxf/>
  </rcc>
  <rcc rId="1092" sId="2" odxf="1">
    <oc r="J322" t="inlineStr">
      <is>
        <t>Savitha</t>
      </is>
    </oc>
    <nc r="J322" t="inlineStr">
      <is>
        <t>Priyanka</t>
      </is>
    </nc>
    <odxf/>
  </rcc>
  <rcc rId="1093" sId="2" odxf="1">
    <oc r="J323" t="inlineStr">
      <is>
        <t>Savitha</t>
      </is>
    </oc>
    <nc r="J323" t="inlineStr">
      <is>
        <t>Priyanka</t>
      </is>
    </nc>
    <odxf/>
  </rcc>
  <rcc rId="1094" sId="2" odxf="1">
    <oc r="J324" t="inlineStr">
      <is>
        <t>Savitha</t>
      </is>
    </oc>
    <nc r="J324" t="inlineStr">
      <is>
        <t>Priyanka</t>
      </is>
    </nc>
    <odxf/>
  </rcc>
  <rcc rId="1095" sId="2" odxf="1">
    <oc r="J325" t="inlineStr">
      <is>
        <t>Savitha</t>
      </is>
    </oc>
    <nc r="J325" t="inlineStr">
      <is>
        <t>Priyanka</t>
      </is>
    </nc>
    <odxf/>
  </rcc>
  <rcc rId="1096" sId="2" odxf="1">
    <oc r="J326" t="inlineStr">
      <is>
        <t>Savitha</t>
      </is>
    </oc>
    <nc r="J326" t="inlineStr">
      <is>
        <t>Priyanka</t>
      </is>
    </nc>
    <odxf/>
  </rcc>
  <rcc rId="1097" sId="2" odxf="1">
    <oc r="J327" t="inlineStr">
      <is>
        <t>Savitha</t>
      </is>
    </oc>
    <nc r="J327" t="inlineStr">
      <is>
        <t>Priyanka</t>
      </is>
    </nc>
    <odxf/>
  </rcc>
  <rcc rId="1098" sId="2" odxf="1">
    <oc r="J328" t="inlineStr">
      <is>
        <t>Savitha</t>
      </is>
    </oc>
    <nc r="J328" t="inlineStr">
      <is>
        <t>Priyanka</t>
      </is>
    </nc>
    <odxf/>
  </rcc>
  <rcc rId="1099" sId="2" odxf="1">
    <oc r="J329" t="inlineStr">
      <is>
        <t>Savitha</t>
      </is>
    </oc>
    <nc r="J329" t="inlineStr">
      <is>
        <t>Priyanka</t>
      </is>
    </nc>
    <odxf/>
  </rcc>
  <rcc rId="1100" sId="2" odxf="1">
    <oc r="J330" t="inlineStr">
      <is>
        <t>Savitha</t>
      </is>
    </oc>
    <nc r="J330" t="inlineStr">
      <is>
        <t>Priyanka</t>
      </is>
    </nc>
    <odxf/>
  </rcc>
  <rcc rId="1101" sId="2" odxf="1">
    <oc r="J331" t="inlineStr">
      <is>
        <t>Savitha</t>
      </is>
    </oc>
    <nc r="J331" t="inlineStr">
      <is>
        <t>Priyanka</t>
      </is>
    </nc>
    <odxf/>
  </rcc>
  <rcc rId="1102" sId="2" odxf="1">
    <oc r="J332" t="inlineStr">
      <is>
        <t>Savitha</t>
      </is>
    </oc>
    <nc r="J332" t="inlineStr">
      <is>
        <t>Priyanka</t>
      </is>
    </nc>
    <odxf/>
  </rcc>
  <rcc rId="1103" sId="2" odxf="1">
    <oc r="J333" t="inlineStr">
      <is>
        <t>Savitha</t>
      </is>
    </oc>
    <nc r="J333" t="inlineStr">
      <is>
        <t>Priyanka</t>
      </is>
    </nc>
    <odxf/>
  </rcc>
  <rcc rId="1104" sId="2" odxf="1">
    <oc r="J334" t="inlineStr">
      <is>
        <t>Savitha</t>
      </is>
    </oc>
    <nc r="J334" t="inlineStr">
      <is>
        <t>Priyanka</t>
      </is>
    </nc>
    <odxf/>
  </rcc>
  <rcc rId="1105" sId="2" odxf="1">
    <oc r="J335" t="inlineStr">
      <is>
        <t>Savitha</t>
      </is>
    </oc>
    <nc r="J335" t="inlineStr">
      <is>
        <t>Priyanka</t>
      </is>
    </nc>
    <odxf/>
  </rcc>
  <rcc rId="1106" sId="2" odxf="1">
    <oc r="J336" t="inlineStr">
      <is>
        <t>Savitha</t>
      </is>
    </oc>
    <nc r="J336" t="inlineStr">
      <is>
        <t>Priyanka</t>
      </is>
    </nc>
    <odxf/>
  </rcc>
  <rcc rId="1107" sId="2" odxf="1">
    <oc r="J337" t="inlineStr">
      <is>
        <t>Savitha</t>
      </is>
    </oc>
    <nc r="J337" t="inlineStr">
      <is>
        <t>Priyanka</t>
      </is>
    </nc>
    <odxf/>
  </rcc>
  <rcc rId="1108" sId="2" odxf="1">
    <oc r="J338" t="inlineStr">
      <is>
        <t>Savitha</t>
      </is>
    </oc>
    <nc r="J338" t="inlineStr">
      <is>
        <t>Priyanka</t>
      </is>
    </nc>
    <odxf/>
  </rcc>
  <rcc rId="1109" sId="2" odxf="1">
    <oc r="J339" t="inlineStr">
      <is>
        <t>Savitha</t>
      </is>
    </oc>
    <nc r="J339" t="inlineStr">
      <is>
        <t>Priyanka</t>
      </is>
    </nc>
    <odxf/>
  </rcc>
  <rcc rId="1110" sId="2" odxf="1">
    <oc r="J340" t="inlineStr">
      <is>
        <t>Savitha</t>
      </is>
    </oc>
    <nc r="J340" t="inlineStr">
      <is>
        <t>Priyanka</t>
      </is>
    </nc>
    <odxf/>
  </rcc>
  <rcc rId="1111" sId="2" odxf="1">
    <oc r="J341" t="inlineStr">
      <is>
        <t>Savitha</t>
      </is>
    </oc>
    <nc r="J341" t="inlineStr">
      <is>
        <t>Priyanka</t>
      </is>
    </nc>
    <odxf/>
  </rcc>
  <rcc rId="1112" sId="2" odxf="1">
    <oc r="J342" t="inlineStr">
      <is>
        <t>Savitha</t>
      </is>
    </oc>
    <nc r="J342" t="inlineStr">
      <is>
        <t>Priyanka</t>
      </is>
    </nc>
    <odxf/>
  </rcc>
  <rcc rId="1113" sId="2" odxf="1">
    <oc r="J343" t="inlineStr">
      <is>
        <t>Savitha</t>
      </is>
    </oc>
    <nc r="J343" t="inlineStr">
      <is>
        <t>Priyanka</t>
      </is>
    </nc>
    <odxf/>
  </rcc>
  <rcc rId="1114" sId="2" odxf="1">
    <oc r="J344" t="inlineStr">
      <is>
        <t>Savitha</t>
      </is>
    </oc>
    <nc r="J344" t="inlineStr">
      <is>
        <t>Priyanka</t>
      </is>
    </nc>
    <odxf/>
  </rcc>
  <rcc rId="1115" sId="2" odxf="1">
    <oc r="J345" t="inlineStr">
      <is>
        <t>Savitha</t>
      </is>
    </oc>
    <nc r="J345" t="inlineStr">
      <is>
        <t>Harshitha</t>
      </is>
    </nc>
    <odxf/>
  </rcc>
  <rcc rId="1116" sId="2" odxf="1">
    <oc r="J346" t="inlineStr">
      <is>
        <t>Savitha</t>
      </is>
    </oc>
    <nc r="J346" t="inlineStr">
      <is>
        <t>Harshitha</t>
      </is>
    </nc>
    <odxf/>
  </rcc>
  <rcc rId="1117" sId="2" odxf="1">
    <oc r="J347" t="inlineStr">
      <is>
        <t>Savitha</t>
      </is>
    </oc>
    <nc r="J347" t="inlineStr">
      <is>
        <t>Harshitha</t>
      </is>
    </nc>
    <odxf/>
  </rcc>
  <rcc rId="1118" sId="2" odxf="1">
    <oc r="J348" t="inlineStr">
      <is>
        <t>Savitha</t>
      </is>
    </oc>
    <nc r="J348" t="inlineStr">
      <is>
        <t>Harshitha</t>
      </is>
    </nc>
    <odxf/>
  </rcc>
  <rcc rId="1119" sId="2" odxf="1">
    <oc r="J349" t="inlineStr">
      <is>
        <t>Savitha</t>
      </is>
    </oc>
    <nc r="J349" t="inlineStr">
      <is>
        <t>Harshitha</t>
      </is>
    </nc>
    <odxf/>
  </rcc>
  <rcc rId="1120" sId="2" odxf="1">
    <oc r="J350" t="inlineStr">
      <is>
        <t>Savitha</t>
      </is>
    </oc>
    <nc r="J350" t="inlineStr">
      <is>
        <t>Harshitha</t>
      </is>
    </nc>
    <odxf/>
  </rcc>
  <rcc rId="1121" sId="2" odxf="1">
    <oc r="J351" t="inlineStr">
      <is>
        <t>Savitha</t>
      </is>
    </oc>
    <nc r="J351" t="inlineStr">
      <is>
        <t>Harshitha</t>
      </is>
    </nc>
    <odxf/>
  </rcc>
  <rcc rId="1122" sId="2" odxf="1">
    <oc r="J352" t="inlineStr">
      <is>
        <t>Savitha</t>
      </is>
    </oc>
    <nc r="J352" t="inlineStr">
      <is>
        <t>Harshitha</t>
      </is>
    </nc>
    <odxf/>
  </rcc>
  <rcc rId="1123" sId="2" odxf="1">
    <oc r="J353" t="inlineStr">
      <is>
        <t>Savitha</t>
      </is>
    </oc>
    <nc r="J353" t="inlineStr">
      <is>
        <t>Priyanka</t>
      </is>
    </nc>
    <odxf/>
  </rcc>
  <rcc rId="1124" sId="2" odxf="1">
    <oc r="J354" t="inlineStr">
      <is>
        <t>Savitha</t>
      </is>
    </oc>
    <nc r="J354" t="inlineStr">
      <is>
        <t>Harshitha</t>
      </is>
    </nc>
    <odxf/>
  </rcc>
  <rcc rId="1125" sId="2" odxf="1">
    <oc r="J355" t="inlineStr">
      <is>
        <t>Savitha</t>
      </is>
    </oc>
    <nc r="J355" t="inlineStr">
      <is>
        <t>Harshitha</t>
      </is>
    </nc>
    <odxf/>
  </rcc>
  <rcc rId="1126" sId="2" odxf="1">
    <oc r="J356" t="inlineStr">
      <is>
        <t>Savitha</t>
      </is>
    </oc>
    <nc r="J356" t="inlineStr">
      <is>
        <t>Harshitha</t>
      </is>
    </nc>
    <odxf/>
  </rcc>
  <rcc rId="1127" sId="2" odxf="1">
    <oc r="J357" t="inlineStr">
      <is>
        <t>Savitha</t>
      </is>
    </oc>
    <nc r="J357" t="inlineStr">
      <is>
        <t>Harshitha</t>
      </is>
    </nc>
    <odxf/>
  </rcc>
  <rcc rId="1128" sId="2" odxf="1">
    <oc r="J358" t="inlineStr">
      <is>
        <t>Savitha</t>
      </is>
    </oc>
    <nc r="J358" t="inlineStr">
      <is>
        <t>Harshitha</t>
      </is>
    </nc>
    <odxf/>
  </rcc>
  <rcc rId="1129" sId="2" odxf="1">
    <oc r="J359" t="inlineStr">
      <is>
        <t>Savitha</t>
      </is>
    </oc>
    <nc r="J359" t="inlineStr">
      <is>
        <t>Harshitha</t>
      </is>
    </nc>
    <odxf/>
  </rcc>
  <rcc rId="1130" sId="2" odxf="1">
    <oc r="J360" t="inlineStr">
      <is>
        <t>Savitha</t>
      </is>
    </oc>
    <nc r="J360" t="inlineStr">
      <is>
        <t>Harshitha</t>
      </is>
    </nc>
    <odxf/>
  </rcc>
  <rcc rId="1131" sId="2" odxf="1">
    <oc r="J361" t="inlineStr">
      <is>
        <t>Savitha</t>
      </is>
    </oc>
    <nc r="J361" t="inlineStr">
      <is>
        <t>Harshitha</t>
      </is>
    </nc>
    <odxf/>
  </rcc>
  <rcc rId="1132" sId="2" odxf="1">
    <oc r="J362" t="inlineStr">
      <is>
        <t>Savitha</t>
      </is>
    </oc>
    <nc r="J362" t="inlineStr">
      <is>
        <t>Harshitha</t>
      </is>
    </nc>
    <odxf/>
  </rcc>
  <rcc rId="1133" sId="2" odxf="1">
    <oc r="J363" t="inlineStr">
      <is>
        <t>Savitha</t>
      </is>
    </oc>
    <nc r="J363" t="inlineStr">
      <is>
        <t>Harshitha</t>
      </is>
    </nc>
    <odxf/>
  </rcc>
  <rcc rId="1134" sId="2" odxf="1">
    <oc r="J364" t="inlineStr">
      <is>
        <t>Savitha</t>
      </is>
    </oc>
    <nc r="J364" t="inlineStr">
      <is>
        <t>Harshitha</t>
      </is>
    </nc>
    <odxf/>
  </rcc>
  <rcc rId="1135" sId="2" odxf="1">
    <oc r="J365" t="inlineStr">
      <is>
        <t>Savitha</t>
      </is>
    </oc>
    <nc r="J365" t="inlineStr">
      <is>
        <t>Harshitha</t>
      </is>
    </nc>
    <odxf/>
  </rcc>
  <rcc rId="1136" sId="2" odxf="1">
    <oc r="J366" t="inlineStr">
      <is>
        <t>Savitha</t>
      </is>
    </oc>
    <nc r="J366" t="inlineStr">
      <is>
        <t>Harshitha</t>
      </is>
    </nc>
    <odxf/>
  </rcc>
  <rcc rId="1137" sId="2" odxf="1">
    <oc r="J367" t="inlineStr">
      <is>
        <t>Savitha</t>
      </is>
    </oc>
    <nc r="J367" t="inlineStr">
      <is>
        <t>Harshitha</t>
      </is>
    </nc>
    <odxf/>
  </rcc>
  <rcc rId="1138" sId="2" odxf="1">
    <oc r="J368" t="inlineStr">
      <is>
        <t>Savitha</t>
      </is>
    </oc>
    <nc r="J368" t="inlineStr">
      <is>
        <t>Harshitha</t>
      </is>
    </nc>
    <odxf/>
  </rcc>
  <rcc rId="1139" sId="2" odxf="1">
    <oc r="J369" t="inlineStr">
      <is>
        <t>Savitha</t>
      </is>
    </oc>
    <nc r="J369" t="inlineStr">
      <is>
        <t>Harshitha</t>
      </is>
    </nc>
    <odxf/>
  </rcc>
  <rcc rId="1140" sId="2" odxf="1">
    <oc r="J370" t="inlineStr">
      <is>
        <t>Savitha</t>
      </is>
    </oc>
    <nc r="J370" t="inlineStr">
      <is>
        <t>Harshitha</t>
      </is>
    </nc>
    <odxf/>
  </rcc>
  <rcc rId="1141" sId="2" odxf="1">
    <oc r="J371" t="inlineStr">
      <is>
        <t>Savitha</t>
      </is>
    </oc>
    <nc r="J371" t="inlineStr">
      <is>
        <t>Harshitha</t>
      </is>
    </nc>
    <odxf/>
  </rcc>
  <rcc rId="1142" sId="2" odxf="1">
    <oc r="J372" t="inlineStr">
      <is>
        <t>Savitha</t>
      </is>
    </oc>
    <nc r="J372" t="inlineStr">
      <is>
        <t>Harshitha</t>
      </is>
    </nc>
    <odxf/>
  </rcc>
  <rcc rId="1143" sId="2" odxf="1">
    <oc r="J373" t="inlineStr">
      <is>
        <t>Savitha</t>
      </is>
    </oc>
    <nc r="J373" t="inlineStr">
      <is>
        <t>Harshitha</t>
      </is>
    </nc>
    <odxf/>
  </rcc>
  <rcc rId="1144" sId="2" odxf="1">
    <oc r="J374" t="inlineStr">
      <is>
        <t>Savitha</t>
      </is>
    </oc>
    <nc r="J374" t="inlineStr">
      <is>
        <t>Harshitha</t>
      </is>
    </nc>
    <odxf/>
  </rcc>
  <rcc rId="1145" sId="2" odxf="1">
    <oc r="J375" t="inlineStr">
      <is>
        <t>Savitha</t>
      </is>
    </oc>
    <nc r="J375" t="inlineStr">
      <is>
        <t>Harshitha</t>
      </is>
    </nc>
    <odxf/>
  </rcc>
  <rcc rId="1146" sId="2" odxf="1">
    <oc r="J376" t="inlineStr">
      <is>
        <t>Savitha</t>
      </is>
    </oc>
    <nc r="J376" t="inlineStr">
      <is>
        <t>Harshitha</t>
      </is>
    </nc>
    <odxf/>
  </rcc>
  <rcc rId="1147" sId="2" odxf="1">
    <oc r="J377" t="inlineStr">
      <is>
        <t>Savitha</t>
      </is>
    </oc>
    <nc r="J377" t="inlineStr">
      <is>
        <t>Dhanya</t>
      </is>
    </nc>
    <odxf/>
  </rcc>
  <rcc rId="1148" sId="2" odxf="1">
    <oc r="J378" t="inlineStr">
      <is>
        <t>Aishwarya</t>
      </is>
    </oc>
    <nc r="J378" t="inlineStr">
      <is>
        <t>Anju</t>
      </is>
    </nc>
    <odxf/>
  </rcc>
  <rcc rId="1149" sId="2" odxf="1">
    <oc r="J379" t="inlineStr">
      <is>
        <t>Aishwarya</t>
      </is>
    </oc>
    <nc r="J379" t="inlineStr">
      <is>
        <t>Harshitha</t>
      </is>
    </nc>
    <odxf/>
  </rcc>
  <rcc rId="1150" sId="2" odxf="1">
    <oc r="J382" t="inlineStr">
      <is>
        <t>Ramya</t>
      </is>
    </oc>
    <nc r="J382" t="inlineStr">
      <is>
        <t>Roopa</t>
      </is>
    </nc>
    <odxf/>
  </rcc>
  <rcc rId="1151" sId="2" odxf="1">
    <oc r="J383" t="inlineStr">
      <is>
        <t>Ramya</t>
      </is>
    </oc>
    <nc r="J383" t="inlineStr">
      <is>
        <t>Roopa</t>
      </is>
    </nc>
    <odxf/>
  </rcc>
  <rcc rId="1152" sId="2" odxf="1">
    <oc r="J384" t="inlineStr">
      <is>
        <t>Ramya</t>
      </is>
    </oc>
    <nc r="J384" t="inlineStr">
      <is>
        <t>Arul</t>
      </is>
    </nc>
    <odxf/>
  </rcc>
  <rcc rId="1153" sId="2" odxf="1">
    <oc r="J385" t="inlineStr">
      <is>
        <t>Ramya</t>
      </is>
    </oc>
    <nc r="J385" t="inlineStr">
      <is>
        <t>Arul</t>
      </is>
    </nc>
    <odxf/>
  </rcc>
  <rcc rId="1154" sId="2" odxf="1">
    <oc r="J386" t="inlineStr">
      <is>
        <t>Ramya</t>
      </is>
    </oc>
    <nc r="J386" t="inlineStr">
      <is>
        <t>Arul</t>
      </is>
    </nc>
    <odxf/>
  </rcc>
  <rcc rId="1155" sId="2" odxf="1">
    <oc r="J387" t="inlineStr">
      <is>
        <t>Ramya</t>
      </is>
    </oc>
    <nc r="J387" t="inlineStr">
      <is>
        <t>Arul</t>
      </is>
    </nc>
    <odxf/>
  </rcc>
  <rcc rId="1156" sId="2" odxf="1">
    <oc r="J388" t="inlineStr">
      <is>
        <t>Ramya</t>
      </is>
    </oc>
    <nc r="J388" t="inlineStr">
      <is>
        <t>Arul</t>
      </is>
    </nc>
    <odxf/>
  </rcc>
  <rcc rId="1157" sId="2" odxf="1">
    <oc r="J389" t="inlineStr">
      <is>
        <t>Ramya</t>
      </is>
    </oc>
    <nc r="J389" t="inlineStr">
      <is>
        <t>Priyanka</t>
      </is>
    </nc>
    <odxf/>
  </rcc>
  <rcc rId="1158" sId="2" odxf="1">
    <oc r="J390" t="inlineStr">
      <is>
        <t>Ramya</t>
      </is>
    </oc>
    <nc r="J390" t="inlineStr">
      <is>
        <t>Arul</t>
      </is>
    </nc>
    <odxf/>
  </rcc>
  <rcc rId="1159" sId="2" odxf="1">
    <oc r="J391" t="inlineStr">
      <is>
        <t>Ramya</t>
      </is>
    </oc>
    <nc r="J391" t="inlineStr">
      <is>
        <t>Arul</t>
      </is>
    </nc>
    <odxf/>
  </rcc>
  <rcc rId="1160" sId="2" odxf="1">
    <oc r="J393" t="inlineStr">
      <is>
        <t>Ramya</t>
      </is>
    </oc>
    <nc r="J393" t="inlineStr">
      <is>
        <t>Arul</t>
      </is>
    </nc>
    <odxf/>
  </rcc>
  <rcc rId="1161" sId="2" odxf="1">
    <oc r="J394" t="inlineStr">
      <is>
        <t>Ramya</t>
      </is>
    </oc>
    <nc r="J394" t="inlineStr">
      <is>
        <t>Arul</t>
      </is>
    </nc>
    <odxf/>
  </rcc>
  <rcc rId="1162" sId="2" odxf="1">
    <oc r="J395" t="inlineStr">
      <is>
        <t>Ramya</t>
      </is>
    </oc>
    <nc r="J395" t="inlineStr">
      <is>
        <t>Arul</t>
      </is>
    </nc>
    <odxf/>
  </rcc>
  <rcc rId="1163" sId="2" odxf="1">
    <oc r="J396" t="inlineStr">
      <is>
        <t>Ramya</t>
      </is>
    </oc>
    <nc r="J396" t="inlineStr">
      <is>
        <t>Arul</t>
      </is>
    </nc>
    <odxf/>
  </rcc>
  <rcc rId="1164" sId="2" odxf="1">
    <oc r="J397" t="inlineStr">
      <is>
        <t>Ramya</t>
      </is>
    </oc>
    <nc r="J397" t="inlineStr">
      <is>
        <t>Priyanka</t>
      </is>
    </nc>
    <odxf/>
  </rcc>
  <rcc rId="1165" sId="2" odxf="1">
    <oc r="J398" t="inlineStr">
      <is>
        <t>Ramya</t>
      </is>
    </oc>
    <nc r="J398" t="inlineStr">
      <is>
        <t>Priyanka</t>
      </is>
    </nc>
    <odxf/>
  </rcc>
  <rcc rId="1166" sId="2" odxf="1">
    <oc r="J399" t="inlineStr">
      <is>
        <t>Ramya</t>
      </is>
    </oc>
    <nc r="J399" t="inlineStr">
      <is>
        <t>Arul</t>
      </is>
    </nc>
    <odxf/>
  </rcc>
  <rcc rId="1167" sId="2" odxf="1">
    <oc r="J400" t="inlineStr">
      <is>
        <t>Ramya</t>
      </is>
    </oc>
    <nc r="J400" t="inlineStr">
      <is>
        <t>Arul</t>
      </is>
    </nc>
    <odxf/>
  </rcc>
  <rcc rId="1168" sId="2" odxf="1">
    <oc r="J401" t="inlineStr">
      <is>
        <t>Ramya</t>
      </is>
    </oc>
    <nc r="J401" t="inlineStr">
      <is>
        <t>Arul</t>
      </is>
    </nc>
    <odxf/>
  </rcc>
  <rcc rId="1169" sId="2" odxf="1">
    <oc r="J402" t="inlineStr">
      <is>
        <t>Ramya</t>
      </is>
    </oc>
    <nc r="J402" t="inlineStr">
      <is>
        <t>Arul</t>
      </is>
    </nc>
    <odxf/>
  </rcc>
  <rcc rId="1170" sId="2" odxf="1">
    <oc r="J403" t="inlineStr">
      <is>
        <t>Ramya</t>
      </is>
    </oc>
    <nc r="J403" t="inlineStr">
      <is>
        <t>Arul</t>
      </is>
    </nc>
    <odxf/>
  </rcc>
  <rcc rId="1171" sId="2" odxf="1">
    <oc r="J404" t="inlineStr">
      <is>
        <t>Ramya</t>
      </is>
    </oc>
    <nc r="J404" t="inlineStr">
      <is>
        <t>Arul</t>
      </is>
    </nc>
    <odxf/>
  </rcc>
  <rcc rId="1172" sId="2" odxf="1">
    <oc r="J405" t="inlineStr">
      <is>
        <t>Ramya</t>
      </is>
    </oc>
    <nc r="J405" t="inlineStr">
      <is>
        <t>Arul</t>
      </is>
    </nc>
    <odxf/>
  </rcc>
  <rcc rId="1173" sId="2" odxf="1">
    <oc r="J406" t="inlineStr">
      <is>
        <t>Ramya</t>
      </is>
    </oc>
    <nc r="J406" t="inlineStr">
      <is>
        <t>Arul</t>
      </is>
    </nc>
    <odxf/>
  </rcc>
  <rcc rId="1174" sId="2" odxf="1">
    <oc r="J407" t="inlineStr">
      <is>
        <t>Prudhvi</t>
      </is>
    </oc>
    <nc r="J407" t="inlineStr">
      <is>
        <t>Roopa</t>
      </is>
    </nc>
    <odxf/>
  </rcc>
  <rcc rId="1175" sId="2" odxf="1">
    <oc r="J408" t="inlineStr">
      <is>
        <t>Prudhvi</t>
      </is>
    </oc>
    <nc r="J408" t="inlineStr">
      <is>
        <t>Sreelakshmi</t>
      </is>
    </nc>
    <odxf/>
  </rcc>
  <rcc rId="1176" sId="2" odxf="1">
    <oc r="J409" t="inlineStr">
      <is>
        <t>Prudhvi</t>
      </is>
    </oc>
    <nc r="J409" t="inlineStr">
      <is>
        <t>Aishwarya</t>
      </is>
    </nc>
    <odxf/>
  </rcc>
  <rcc rId="1177" sId="2" odxf="1">
    <oc r="J410" t="inlineStr">
      <is>
        <t>Prudhvi</t>
      </is>
    </oc>
    <nc r="J410" t="inlineStr">
      <is>
        <t>Sreelakshmi</t>
      </is>
    </nc>
    <odxf/>
  </rcc>
  <rcc rId="1178" sId="2" odxf="1">
    <oc r="J411" t="inlineStr">
      <is>
        <t>Prudhvi</t>
      </is>
    </oc>
    <nc r="J411" t="inlineStr">
      <is>
        <t>Sreelakshmi</t>
      </is>
    </nc>
    <odxf/>
  </rcc>
  <rcc rId="1179" sId="2" odxf="1">
    <oc r="J412" t="inlineStr">
      <is>
        <t>Priyanka</t>
      </is>
    </oc>
    <nc r="J412" t="inlineStr">
      <is>
        <t>Roopa</t>
      </is>
    </nc>
    <odxf/>
  </rcc>
  <rcc rId="1180" sId="2" odxf="1">
    <oc r="J413" t="inlineStr">
      <is>
        <t>Ramya</t>
      </is>
    </oc>
    <nc r="J413" t="inlineStr">
      <is>
        <t>Priyanka</t>
      </is>
    </nc>
    <odxf/>
  </rcc>
  <rcc rId="1181" sId="2" odxf="1">
    <oc r="J414" t="inlineStr">
      <is>
        <t>Ramya</t>
      </is>
    </oc>
    <nc r="J414" t="inlineStr">
      <is>
        <t>Priyanka</t>
      </is>
    </nc>
    <odxf/>
  </rcc>
  <rcc rId="1182" sId="2" odxf="1">
    <oc r="J415" t="inlineStr">
      <is>
        <t>Ramya</t>
      </is>
    </oc>
    <nc r="J415" t="inlineStr">
      <is>
        <t>Arul</t>
      </is>
    </nc>
    <odxf/>
  </rcc>
  <rcc rId="1183" sId="2" odxf="1">
    <oc r="J416" t="inlineStr">
      <is>
        <t>Ramya</t>
      </is>
    </oc>
    <nc r="J416" t="inlineStr">
      <is>
        <t>Priyanka</t>
      </is>
    </nc>
    <odxf/>
  </rcc>
  <rcc rId="1184" sId="2" odxf="1">
    <oc r="J417" t="inlineStr">
      <is>
        <t>Ramya</t>
      </is>
    </oc>
    <nc r="J417" t="inlineStr">
      <is>
        <t>Arul</t>
      </is>
    </nc>
    <odxf/>
  </rcc>
  <rcc rId="1185" sId="2" odxf="1">
    <oc r="J418" t="inlineStr">
      <is>
        <t>Ramya</t>
      </is>
    </oc>
    <nc r="J418" t="inlineStr">
      <is>
        <t>Priyanka</t>
      </is>
    </nc>
    <odxf/>
  </rcc>
  <rcc rId="1186" sId="2" odxf="1">
    <oc r="J419" t="inlineStr">
      <is>
        <t>Ramya</t>
      </is>
    </oc>
    <nc r="J419" t="inlineStr">
      <is>
        <t>Arul</t>
      </is>
    </nc>
    <odxf/>
  </rcc>
  <rcc rId="1187" sId="2" odxf="1">
    <oc r="J420" t="inlineStr">
      <is>
        <t>Ramya</t>
      </is>
    </oc>
    <nc r="J420" t="inlineStr">
      <is>
        <t>Arul</t>
      </is>
    </nc>
    <odxf/>
  </rcc>
  <rcc rId="1188" sId="2" odxf="1">
    <oc r="J421" t="inlineStr">
      <is>
        <t>Ramya</t>
      </is>
    </oc>
    <nc r="J421" t="inlineStr">
      <is>
        <t>Priyanka</t>
      </is>
    </nc>
    <odxf/>
  </rcc>
  <rcc rId="1189" sId="2" odxf="1">
    <oc r="J422" t="inlineStr">
      <is>
        <t>Prudhvi</t>
      </is>
    </oc>
    <nc r="J422" t="inlineStr">
      <is>
        <t>sachin</t>
      </is>
    </nc>
    <odxf/>
  </rcc>
  <rcc rId="1190" sId="2" odxf="1">
    <oc r="J423" t="inlineStr">
      <is>
        <t>Prudhvi</t>
      </is>
    </oc>
    <nc r="J423" t="inlineStr">
      <is>
        <t>Vineeth</t>
      </is>
    </nc>
    <odxf/>
  </rcc>
  <rcc rId="1191" sId="2" odxf="1">
    <oc r="J424" t="inlineStr">
      <is>
        <t>Gopika</t>
      </is>
    </oc>
    <nc r="J424" t="inlineStr">
      <is>
        <t>Vineeth</t>
      </is>
    </nc>
    <odxf/>
  </rcc>
  <rcc rId="1192" sId="2" odxf="1">
    <oc r="J426" t="inlineStr">
      <is>
        <t>Ramya</t>
      </is>
    </oc>
    <nc r="J426" t="inlineStr">
      <is>
        <t>Dhanya</t>
      </is>
    </nc>
    <odxf/>
  </rcc>
  <rcc rId="1193" sId="2" odxf="1">
    <oc r="J427" t="inlineStr">
      <is>
        <t>Ramya</t>
      </is>
    </oc>
    <nc r="J427" t="inlineStr">
      <is>
        <t>Vineeth</t>
      </is>
    </nc>
    <odxf/>
  </rcc>
  <rcc rId="1194" sId="2" odxf="1" dxf="1">
    <oc r="J428" t="inlineStr">
      <is>
        <t>Priyanka</t>
      </is>
    </oc>
    <nc r="J428" t="inlineStr">
      <is>
        <t>Anju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1195" sId="2" odxf="1">
    <oc r="J429" t="inlineStr">
      <is>
        <t>Gopika</t>
      </is>
    </oc>
    <nc r="J429" t="inlineStr">
      <is>
        <t>priyanka</t>
      </is>
    </nc>
    <odxf/>
  </rcc>
  <rcc rId="1196" sId="2" odxf="1">
    <oc r="J433" t="inlineStr">
      <is>
        <t>Gopika</t>
      </is>
    </oc>
    <nc r="J433" t="inlineStr">
      <is>
        <t>priyanka</t>
      </is>
    </nc>
    <odxf/>
  </rcc>
  <rcc rId="1197" sId="2" odxf="1">
    <oc r="J434" t="inlineStr">
      <is>
        <t>Gopika</t>
      </is>
    </oc>
    <nc r="J434" t="inlineStr">
      <is>
        <t>priyanka</t>
      </is>
    </nc>
    <odxf/>
  </rcc>
  <rcc rId="1198" sId="2" odxf="1">
    <oc r="J435" t="inlineStr">
      <is>
        <t>Gopika</t>
      </is>
    </oc>
    <nc r="J435" t="inlineStr">
      <is>
        <t>priyanka</t>
      </is>
    </nc>
    <odxf/>
  </rcc>
  <rcc rId="1199" sId="2" odxf="1">
    <oc r="J436" t="inlineStr">
      <is>
        <t>Aishwarya</t>
      </is>
    </oc>
    <nc r="J436" t="inlineStr">
      <is>
        <t>harshitha</t>
      </is>
    </nc>
    <odxf/>
  </rcc>
  <rcc rId="1200" sId="2" odxf="1">
    <oc r="J437" t="inlineStr">
      <is>
        <t>Aishwarya</t>
      </is>
    </oc>
    <nc r="J437" t="inlineStr">
      <is>
        <t>harshitha</t>
      </is>
    </nc>
    <odxf/>
  </rcc>
  <rcc rId="1201" sId="2" odxf="1">
    <oc r="J438" t="inlineStr">
      <is>
        <t>Aishwarya</t>
      </is>
    </oc>
    <nc r="J438" t="inlineStr">
      <is>
        <t>sachin</t>
      </is>
    </nc>
    <odxf/>
  </rcc>
  <rcc rId="1202" sId="2" odxf="1">
    <oc r="J439" t="inlineStr">
      <is>
        <t>Gopika</t>
      </is>
    </oc>
    <nc r="J439" t="inlineStr">
      <is>
        <t>Savitha</t>
      </is>
    </nc>
    <odxf/>
  </rcc>
  <rcc rId="1203" sId="2" odxf="1">
    <oc r="J441" t="inlineStr">
      <is>
        <t>Gopika</t>
      </is>
    </oc>
    <nc r="J441" t="inlineStr">
      <is>
        <t>priyanka</t>
      </is>
    </nc>
    <odxf/>
  </rcc>
  <rcc rId="1204" sId="2" odxf="1">
    <oc r="J446" t="inlineStr">
      <is>
        <t>Ramya</t>
      </is>
    </oc>
    <nc r="J446" t="inlineStr">
      <is>
        <t>Dhanya</t>
      </is>
    </nc>
    <odxf/>
  </rcc>
  <rcc rId="1205" sId="2" odxf="1">
    <oc r="J447" t="inlineStr">
      <is>
        <t>Ramya</t>
      </is>
    </oc>
    <nc r="J447" t="inlineStr">
      <is>
        <t>sachin</t>
      </is>
    </nc>
    <odxf/>
  </rcc>
  <rcc rId="1206" sId="2" odxf="1">
    <oc r="J448" t="inlineStr">
      <is>
        <t>Ramya</t>
      </is>
    </oc>
    <nc r="J448" t="inlineStr">
      <is>
        <t>Vineeth</t>
      </is>
    </nc>
    <odxf/>
  </rcc>
  <rcc rId="1207" sId="2" odxf="1">
    <oc r="J449" t="inlineStr">
      <is>
        <t>Ramya</t>
      </is>
    </oc>
    <nc r="J449" t="inlineStr">
      <is>
        <t>Vineeth</t>
      </is>
    </nc>
    <odxf/>
  </rcc>
  <rcc rId="1208" sId="2" odxf="1">
    <oc r="J450" t="inlineStr">
      <is>
        <t>Ramya</t>
      </is>
    </oc>
    <nc r="J450" t="inlineStr">
      <is>
        <t>Roopa</t>
      </is>
    </nc>
    <odxf/>
  </rcc>
  <rcc rId="1209" sId="2" odxf="1">
    <oc r="J451" t="inlineStr">
      <is>
        <t>Prudhvi</t>
      </is>
    </oc>
    <nc r="J451" t="inlineStr">
      <is>
        <t>Vineeth</t>
      </is>
    </nc>
    <odxf/>
  </rcc>
  <rcc rId="1210" sId="2" odxf="1">
    <oc r="J452" t="inlineStr">
      <is>
        <t>Aishwarya</t>
      </is>
    </oc>
    <nc r="J452" t="inlineStr">
      <is>
        <t>Vineeth</t>
      </is>
    </nc>
    <odxf/>
  </rcc>
  <rcc rId="1211" sId="2" odxf="1">
    <oc r="J453" t="inlineStr">
      <is>
        <t>Ramya</t>
      </is>
    </oc>
    <nc r="J453" t="inlineStr">
      <is>
        <t>Vineeth</t>
      </is>
    </nc>
    <odxf/>
  </rcc>
  <rcc rId="1212" sId="2" odxf="1">
    <oc r="J454" t="inlineStr">
      <is>
        <t>Prudhvi</t>
      </is>
    </oc>
    <nc r="J454" t="inlineStr">
      <is>
        <t>Roopa</t>
      </is>
    </nc>
    <odxf/>
  </rcc>
  <rcc rId="1213" sId="2" odxf="1">
    <oc r="J455" t="inlineStr">
      <is>
        <t>Aishwarya</t>
      </is>
    </oc>
    <nc r="J455" t="inlineStr">
      <is>
        <t>Anju</t>
      </is>
    </nc>
    <odxf/>
  </rcc>
  <rcc rId="1214" sId="2" odxf="1">
    <oc r="J456" t="inlineStr">
      <is>
        <t>Ramya</t>
      </is>
    </oc>
    <nc r="J456" t="inlineStr">
      <is>
        <t>Anju</t>
      </is>
    </nc>
    <odxf/>
  </rcc>
  <rcc rId="1215" sId="2" odxf="1">
    <oc r="J458" t="inlineStr">
      <is>
        <t>Gopika</t>
      </is>
    </oc>
    <nc r="J458" t="inlineStr">
      <is>
        <t>Savitha</t>
      </is>
    </nc>
    <odxf/>
  </rcc>
  <rcc rId="1216" sId="2" odxf="1">
    <oc r="J459" t="inlineStr">
      <is>
        <t>Gopika</t>
      </is>
    </oc>
    <nc r="J459" t="inlineStr">
      <is>
        <t>Savitha</t>
      </is>
    </nc>
    <odxf/>
  </rcc>
  <rcc rId="1217" sId="2" odxf="1">
    <oc r="J460" t="inlineStr">
      <is>
        <t>Gopika</t>
      </is>
    </oc>
    <nc r="J460" t="inlineStr">
      <is>
        <t>Savitha</t>
      </is>
    </nc>
    <odxf/>
  </rcc>
  <rcc rId="1218" sId="2" odxf="1">
    <oc r="J461" t="inlineStr">
      <is>
        <t>Aishwarya</t>
      </is>
    </oc>
    <nc r="J461" t="inlineStr">
      <is>
        <t>sachin</t>
      </is>
    </nc>
    <odxf/>
  </rcc>
  <rcc rId="1219" sId="2" odxf="1">
    <oc r="J465" t="inlineStr">
      <is>
        <t>Aishwarya</t>
      </is>
    </oc>
    <nc r="J465" t="inlineStr">
      <is>
        <t>Priyanka</t>
      </is>
    </nc>
    <odxf/>
  </rcc>
  <rcc rId="1220" sId="2" odxf="1">
    <oc r="J466" t="inlineStr">
      <is>
        <t>Gopika</t>
      </is>
    </oc>
    <nc r="J466" t="inlineStr">
      <is>
        <t>Anju</t>
      </is>
    </nc>
    <odxf/>
  </rcc>
  <rcc rId="1221" sId="2" odxf="1">
    <oc r="J467" t="inlineStr">
      <is>
        <t>Savitha</t>
      </is>
    </oc>
    <nc r="J467" t="inlineStr">
      <is>
        <t>Arul</t>
      </is>
    </nc>
    <odxf/>
  </rcc>
  <rcc rId="1222" sId="2" odxf="1">
    <oc r="J468" t="inlineStr">
      <is>
        <t>Aishwarya</t>
      </is>
    </oc>
    <nc r="J468" t="inlineStr">
      <is>
        <t>Anju</t>
      </is>
    </nc>
    <odxf/>
  </rcc>
  <rcc rId="1223" sId="2" odxf="1">
    <oc r="J469" t="inlineStr">
      <is>
        <t>Prudhvi</t>
      </is>
    </oc>
    <nc r="J469" t="inlineStr">
      <is>
        <t>Anju</t>
      </is>
    </nc>
    <odxf/>
  </rcc>
  <rcc rId="1224" sId="2" odxf="1">
    <oc r="J470" t="inlineStr">
      <is>
        <t>Prudhvi</t>
      </is>
    </oc>
    <nc r="J470" t="inlineStr">
      <is>
        <t>Roopa</t>
      </is>
    </nc>
    <odxf/>
  </rcc>
  <rcc rId="1225" sId="2" odxf="1">
    <oc r="J471" t="inlineStr">
      <is>
        <t>Prudhvi</t>
      </is>
    </oc>
    <nc r="J471" t="inlineStr">
      <is>
        <t>Aishwarya</t>
      </is>
    </nc>
    <odxf/>
  </rcc>
  <rcc rId="1226" sId="2" odxf="1">
    <oc r="J472" t="inlineStr">
      <is>
        <t>Aishwarya</t>
      </is>
    </oc>
    <nc r="J472" t="inlineStr">
      <is>
        <t>Anju</t>
      </is>
    </nc>
    <odxf/>
  </rcc>
  <rcc rId="1227" sId="2" odxf="1">
    <oc r="J473" t="inlineStr">
      <is>
        <t>Gopika</t>
      </is>
    </oc>
    <nc r="J473" t="inlineStr">
      <is>
        <t>Aishwarya</t>
      </is>
    </nc>
    <odxf/>
  </rcc>
  <rcc rId="1228" sId="2" odxf="1">
    <oc r="J474" t="inlineStr">
      <is>
        <t>Savitha</t>
      </is>
    </oc>
    <nc r="J474" t="inlineStr">
      <is>
        <t>Roopa</t>
      </is>
    </nc>
    <odxf/>
  </rcc>
  <rcc rId="1229" sId="2" odxf="1">
    <oc r="J475" t="inlineStr">
      <is>
        <t>Gopika</t>
      </is>
    </oc>
    <nc r="J475" t="inlineStr">
      <is>
        <t>Anju</t>
      </is>
    </nc>
    <odxf/>
  </rcc>
  <rcc rId="1230" sId="2" odxf="1">
    <oc r="J476" t="inlineStr">
      <is>
        <t>Gopika</t>
      </is>
    </oc>
    <nc r="J476" t="inlineStr">
      <is>
        <t>priyanka</t>
      </is>
    </nc>
    <odxf/>
  </rcc>
  <rcc rId="1231" sId="2" odxf="1">
    <oc r="J477" t="inlineStr">
      <is>
        <t>Ramya</t>
      </is>
    </oc>
    <nc r="J477" t="inlineStr">
      <is>
        <t>Savitha</t>
      </is>
    </nc>
    <odxf/>
  </rcc>
  <rcc rId="1232" sId="2" odxf="1">
    <oc r="J478" t="inlineStr">
      <is>
        <t>Ramya</t>
      </is>
    </oc>
    <nc r="J478" t="inlineStr">
      <is>
        <t>Savitha</t>
      </is>
    </nc>
    <odxf/>
  </rcc>
  <rcc rId="1233" sId="2" odxf="1">
    <oc r="J479" t="inlineStr">
      <is>
        <t>Ramya</t>
      </is>
    </oc>
    <nc r="J479" t="inlineStr">
      <is>
        <t>Savitha</t>
      </is>
    </nc>
    <odxf/>
  </rcc>
  <rcc rId="1234" sId="2" odxf="1">
    <oc r="J483" t="inlineStr">
      <is>
        <t>Ramya</t>
      </is>
    </oc>
    <nc r="J483" t="inlineStr">
      <is>
        <t>harshitha</t>
      </is>
    </nc>
    <odxf/>
  </rcc>
  <rcc rId="1235" sId="2" odxf="1">
    <oc r="J484" t="inlineStr">
      <is>
        <t>Harshitha</t>
      </is>
    </oc>
    <nc r="J484" t="inlineStr">
      <is>
        <t>harshitha</t>
      </is>
    </nc>
    <odxf/>
  </rcc>
  <rcc rId="1236" sId="2" odxf="1">
    <oc r="J485" t="inlineStr">
      <is>
        <t>Ramya</t>
      </is>
    </oc>
    <nc r="J485" t="inlineStr">
      <is>
        <t>harshitha</t>
      </is>
    </nc>
    <odxf/>
  </rcc>
  <rcc rId="1237" sId="2" odxf="1">
    <oc r="J486" t="inlineStr">
      <is>
        <t>Aishwarya</t>
      </is>
    </oc>
    <nc r="J486" t="inlineStr">
      <is>
        <t>harshitha</t>
      </is>
    </nc>
    <odxf/>
  </rcc>
  <rcc rId="1238" sId="2" odxf="1">
    <oc r="J488" t="inlineStr">
      <is>
        <t>Sreelakshmi</t>
      </is>
    </oc>
    <nc r="J488" t="inlineStr">
      <is>
        <t>harshitha</t>
      </is>
    </nc>
    <odxf/>
  </rcc>
  <rcc rId="1239" sId="2" odxf="1">
    <oc r="J489" t="inlineStr">
      <is>
        <t>Ramya</t>
      </is>
    </oc>
    <nc r="J489" t="inlineStr">
      <is>
        <t>Anju</t>
      </is>
    </nc>
    <odxf/>
  </rcc>
  <rcc rId="1240" sId="2" odxf="1">
    <oc r="J490" t="inlineStr">
      <is>
        <t>Sreelakshmi</t>
      </is>
    </oc>
    <nc r="J490" t="inlineStr">
      <is>
        <t>Anju</t>
      </is>
    </nc>
    <odxf/>
  </rcc>
  <rcc rId="1241" sId="2" odxf="1">
    <oc r="J491" t="inlineStr">
      <is>
        <t>Aishwarya</t>
      </is>
    </oc>
    <nc r="J491" t="inlineStr">
      <is>
        <t>Reshma</t>
      </is>
    </nc>
    <odxf/>
  </rcc>
  <rcc rId="1242" sId="2" odxf="1">
    <oc r="J492" t="inlineStr">
      <is>
        <t>Aishwarya</t>
      </is>
    </oc>
    <nc r="J492" t="inlineStr">
      <is>
        <t>Anju</t>
      </is>
    </nc>
    <odxf/>
  </rcc>
  <rcc rId="1243" sId="2" odxf="1">
    <oc r="J493" t="inlineStr">
      <is>
        <t>Aishwarya</t>
      </is>
    </oc>
    <nc r="J493" t="inlineStr">
      <is>
        <t>Anju</t>
      </is>
    </nc>
    <odxf/>
  </rcc>
  <rcc rId="1244" sId="2" odxf="1">
    <oc r="J494" t="inlineStr">
      <is>
        <t>Aishwarya</t>
      </is>
    </oc>
    <nc r="J494" t="inlineStr">
      <is>
        <t>Roopa</t>
      </is>
    </nc>
    <odxf/>
  </rcc>
  <rcc rId="1245" sId="2" odxf="1">
    <oc r="J496" t="inlineStr">
      <is>
        <t>Gopika</t>
      </is>
    </oc>
    <nc r="J496" t="inlineStr">
      <is>
        <t>Anju</t>
      </is>
    </nc>
    <odxf/>
  </rcc>
  <rcc rId="1246" sId="2" odxf="1">
    <oc r="J497" t="inlineStr">
      <is>
        <t>Savitha</t>
      </is>
    </oc>
    <nc r="J497" t="inlineStr">
      <is>
        <t>Arul</t>
      </is>
    </nc>
    <odxf/>
  </rcc>
  <rcc rId="1247" sId="2" odxf="1">
    <oc r="J498" t="inlineStr">
      <is>
        <t>Savitha</t>
      </is>
    </oc>
    <nc r="J498" t="inlineStr">
      <is>
        <t>Arul</t>
      </is>
    </nc>
    <odxf/>
  </rcc>
  <rcc rId="1248" sId="2" odxf="1">
    <oc r="J499" t="inlineStr">
      <is>
        <t>Aishwarya</t>
      </is>
    </oc>
    <nc r="J499" t="inlineStr">
      <is>
        <t>Reshma</t>
      </is>
    </nc>
    <odxf/>
  </rcc>
  <rcc rId="1249" sId="2" odxf="1">
    <oc r="J500" t="inlineStr">
      <is>
        <t>Aishwarya</t>
      </is>
    </oc>
    <nc r="J500" t="inlineStr">
      <is>
        <t>Roopa</t>
      </is>
    </nc>
    <odxf/>
  </rcc>
  <rcc rId="1250" sId="2" odxf="1">
    <oc r="J501" t="inlineStr">
      <is>
        <t>Aishwarya</t>
      </is>
    </oc>
    <nc r="J501" t="inlineStr">
      <is>
        <t>Reshma</t>
      </is>
    </nc>
    <odxf/>
  </rcc>
  <rcc rId="1251" sId="2" odxf="1">
    <oc r="J502" t="inlineStr">
      <is>
        <t>Priyanka</t>
      </is>
    </oc>
    <nc r="J502" t="inlineStr">
      <is>
        <t>Dhanya</t>
      </is>
    </nc>
    <odxf/>
  </rcc>
  <rcc rId="1252" sId="2" odxf="1">
    <oc r="J503" t="inlineStr">
      <is>
        <t>Savitha</t>
      </is>
    </oc>
    <nc r="J503" t="inlineStr">
      <is>
        <t>Arul</t>
      </is>
    </nc>
    <odxf/>
  </rcc>
  <rcc rId="1253" sId="2" odxf="1">
    <oc r="J504" t="inlineStr">
      <is>
        <t>Ramya</t>
      </is>
    </oc>
    <nc r="J504" t="inlineStr">
      <is>
        <t>harshitha</t>
      </is>
    </nc>
    <odxf/>
  </rcc>
  <rcc rId="1254" sId="2" odxf="1" dxf="1">
    <oc r="J505" t="inlineStr">
      <is>
        <t>Priyanka</t>
      </is>
    </oc>
    <nc r="J505" t="inlineStr">
      <is>
        <t>Dhanya</t>
      </is>
    </nc>
    <odxf>
      <fill>
        <patternFill patternType="solid">
          <bgColor theme="0"/>
        </patternFill>
      </fill>
    </odxf>
    <ndxf>
      <fill>
        <patternFill patternType="none">
          <bgColor indexed="65"/>
        </patternFill>
      </fill>
    </ndxf>
  </rcc>
  <rcc rId="1255" sId="2" odxf="1">
    <oc r="J507" t="inlineStr">
      <is>
        <t>Priyanka</t>
      </is>
    </oc>
    <nc r="J507" t="inlineStr">
      <is>
        <t>harshitha</t>
      </is>
    </nc>
    <odxf/>
  </rcc>
  <rcc rId="1256" sId="2" odxf="1">
    <oc r="J508" t="inlineStr">
      <is>
        <t>Priyanka</t>
      </is>
    </oc>
    <nc r="J508" t="inlineStr">
      <is>
        <t>harshitha</t>
      </is>
    </nc>
    <odxf/>
  </rcc>
  <rcc rId="1257" sId="2" odxf="1">
    <oc r="J509" t="inlineStr">
      <is>
        <t>Priyanka</t>
      </is>
    </oc>
    <nc r="J509" t="inlineStr">
      <is>
        <t>harshitha</t>
      </is>
    </nc>
    <odxf/>
  </rcc>
  <rcc rId="1258" sId="2" odxf="1">
    <oc r="J510" t="inlineStr">
      <is>
        <t>Priyanka</t>
      </is>
    </oc>
    <nc r="J510" t="inlineStr">
      <is>
        <t>Anju</t>
      </is>
    </nc>
    <odxf/>
  </rcc>
  <rcc rId="1259" sId="2" odxf="1">
    <oc r="J511" t="inlineStr">
      <is>
        <t>priyanka</t>
      </is>
    </oc>
    <nc r="J511" t="inlineStr">
      <is>
        <t>Dhanya</t>
      </is>
    </nc>
    <odxf/>
  </rcc>
  <rcc rId="1260" sId="2" odxf="1">
    <oc r="J512" t="inlineStr">
      <is>
        <t>Priyanka</t>
      </is>
    </oc>
    <nc r="J512" t="inlineStr">
      <is>
        <t>Anju</t>
      </is>
    </nc>
    <odxf/>
  </rcc>
  <rcc rId="1261" sId="2" odxf="1">
    <oc r="J513" t="inlineStr">
      <is>
        <t>Priyanka</t>
      </is>
    </oc>
    <nc r="J513" t="inlineStr">
      <is>
        <t>Dhanya</t>
      </is>
    </nc>
    <odxf/>
  </rcc>
  <rcc rId="1262" sId="2" odxf="1">
    <oc r="J514" t="inlineStr">
      <is>
        <t>Aishwarya</t>
      </is>
    </oc>
    <nc r="J514" t="inlineStr">
      <is>
        <t>Anju</t>
      </is>
    </nc>
    <odxf/>
  </rcc>
  <rcc rId="1263" sId="2" odxf="1">
    <oc r="J515" t="inlineStr">
      <is>
        <t>Priyanka</t>
      </is>
    </oc>
    <nc r="J515" t="inlineStr">
      <is>
        <t>harshitha</t>
      </is>
    </nc>
    <odxf/>
  </rcc>
  <rcc rId="1264" sId="2" odxf="1">
    <oc r="J516" t="inlineStr">
      <is>
        <t>Priyanka</t>
      </is>
    </oc>
    <nc r="J516" t="inlineStr">
      <is>
        <t>harshitha</t>
      </is>
    </nc>
    <odxf/>
  </rcc>
  <rcc rId="1265" sId="2" odxf="1">
    <oc r="J517" t="inlineStr">
      <is>
        <t>Prudhvi</t>
      </is>
    </oc>
    <nc r="J517" t="inlineStr">
      <is>
        <t>Anju</t>
      </is>
    </nc>
    <odxf/>
  </rcc>
  <rcc rId="1266" sId="2" odxf="1">
    <oc r="J518" t="inlineStr">
      <is>
        <t>Aishwarya</t>
      </is>
    </oc>
    <nc r="J518" t="inlineStr">
      <is>
        <t>harshitha</t>
      </is>
    </nc>
    <odxf/>
  </rcc>
  <rcc rId="1267" sId="2" odxf="1">
    <oc r="J520" t="inlineStr">
      <is>
        <t>Savitha</t>
      </is>
    </oc>
    <nc r="J520" t="inlineStr">
      <is>
        <t>Arul</t>
      </is>
    </nc>
    <odxf/>
  </rcc>
  <rcc rId="1268" sId="2" odxf="1">
    <oc r="J521" t="inlineStr">
      <is>
        <t>Aishwarya</t>
      </is>
    </oc>
    <nc r="J521" t="inlineStr">
      <is>
        <t>harshitha</t>
      </is>
    </nc>
    <odxf/>
  </rcc>
  <rcc rId="1269" sId="2" odxf="1">
    <oc r="J522" t="inlineStr">
      <is>
        <t>Aishwarya</t>
      </is>
    </oc>
    <nc r="J522" t="inlineStr">
      <is>
        <t>harshitha</t>
      </is>
    </nc>
    <odxf/>
  </rcc>
  <rcc rId="1270" sId="2" odxf="1">
    <oc r="J523" t="inlineStr">
      <is>
        <t>Aishwarya</t>
      </is>
    </oc>
    <nc r="J523" t="inlineStr">
      <is>
        <t>harshitha</t>
      </is>
    </nc>
    <odxf/>
  </rcc>
  <rcc rId="1271" sId="2" odxf="1">
    <oc r="J524" t="inlineStr">
      <is>
        <t>Aishwarya</t>
      </is>
    </oc>
    <nc r="J524" t="inlineStr">
      <is>
        <t>harshitha</t>
      </is>
    </nc>
    <odxf/>
  </rcc>
  <rcc rId="1272" sId="2" odxf="1">
    <oc r="J525" t="inlineStr">
      <is>
        <t>Ramya</t>
      </is>
    </oc>
    <nc r="J525" t="inlineStr">
      <is>
        <t>harshitha</t>
      </is>
    </nc>
    <odxf/>
  </rcc>
  <rcc rId="1273" sId="2" odxf="1">
    <oc r="J526" t="inlineStr">
      <is>
        <t>Sreelakshmi</t>
      </is>
    </oc>
    <nc r="J526" t="inlineStr">
      <is>
        <t>Anju</t>
      </is>
    </nc>
    <odxf/>
  </rcc>
  <rcc rId="1274" sId="2" odxf="1">
    <oc r="J527" t="inlineStr">
      <is>
        <t>Ramya</t>
      </is>
    </oc>
    <nc r="J527" t="inlineStr">
      <is>
        <t>Anju</t>
      </is>
    </nc>
    <odxf/>
  </rcc>
  <rcc rId="1275" sId="2" odxf="1">
    <oc r="J529" t="inlineStr">
      <is>
        <t>Ramya</t>
      </is>
    </oc>
    <nc r="J529" t="inlineStr">
      <is>
        <t>Roopa</t>
      </is>
    </nc>
    <odxf/>
  </rcc>
  <rcc rId="1276" sId="2" odxf="1">
    <oc r="J530" t="inlineStr">
      <is>
        <t>Ramya</t>
      </is>
    </oc>
    <nc r="J530" t="inlineStr">
      <is>
        <t>Roopa</t>
      </is>
    </nc>
    <odxf/>
  </rcc>
  <rcc rId="1277" sId="2" odxf="1">
    <oc r="J531" t="inlineStr">
      <is>
        <t>Ramya</t>
      </is>
    </oc>
    <nc r="J531" t="inlineStr">
      <is>
        <t>Roopa</t>
      </is>
    </nc>
    <odxf/>
  </rcc>
  <rcc rId="1278" sId="2" odxf="1">
    <oc r="J532" t="inlineStr">
      <is>
        <t>Ramya</t>
      </is>
    </oc>
    <nc r="J532" t="inlineStr">
      <is>
        <t>Roopa</t>
      </is>
    </nc>
    <odxf/>
  </rcc>
  <rcc rId="1279" sId="2" odxf="1">
    <oc r="J533" t="inlineStr">
      <is>
        <t>Ramya</t>
      </is>
    </oc>
    <nc r="J533" t="inlineStr">
      <is>
        <t>Roopa</t>
      </is>
    </nc>
    <odxf/>
  </rcc>
  <rcc rId="1280" sId="2" odxf="1">
    <oc r="J534" t="inlineStr">
      <is>
        <t>Ramya</t>
      </is>
    </oc>
    <nc r="J534" t="inlineStr">
      <is>
        <t>Roopa</t>
      </is>
    </nc>
    <odxf/>
  </rcc>
  <rcc rId="1281" sId="2" odxf="1">
    <oc r="J535" t="inlineStr">
      <is>
        <t>Ramya</t>
      </is>
    </oc>
    <nc r="J535" t="inlineStr">
      <is>
        <t>Roopa</t>
      </is>
    </nc>
    <odxf/>
  </rcc>
  <rcc rId="1282" sId="2" odxf="1">
    <oc r="J536" t="inlineStr">
      <is>
        <t>Gopika</t>
      </is>
    </oc>
    <nc r="J536" t="inlineStr">
      <is>
        <t>Dhanya</t>
      </is>
    </nc>
    <odxf/>
  </rcc>
  <rcc rId="1283" sId="2" odxf="1">
    <oc r="J537" t="inlineStr">
      <is>
        <t>Ramya</t>
      </is>
    </oc>
    <nc r="J537" t="inlineStr">
      <is>
        <t>harshitha</t>
      </is>
    </nc>
    <odxf/>
  </rcc>
  <rcc rId="1284" sId="2" odxf="1">
    <oc r="J538" t="inlineStr">
      <is>
        <t>Ramya</t>
      </is>
    </oc>
    <nc r="J538" t="inlineStr">
      <is>
        <t>harshitha</t>
      </is>
    </nc>
    <odxf/>
  </rcc>
  <rcc rId="1285" sId="2" odxf="1">
    <oc r="J539" t="inlineStr">
      <is>
        <t>Ramya</t>
      </is>
    </oc>
    <nc r="J539" t="inlineStr">
      <is>
        <t>harshitha</t>
      </is>
    </nc>
    <odxf/>
  </rcc>
  <rcc rId="1286" sId="2" odxf="1">
    <oc r="J540" t="inlineStr">
      <is>
        <t>Ramya</t>
      </is>
    </oc>
    <nc r="J540" t="inlineStr">
      <is>
        <t>priyanka</t>
      </is>
    </nc>
    <odxf/>
  </rcc>
  <rcc rId="1287" sId="2" odxf="1">
    <oc r="J541" t="inlineStr">
      <is>
        <t>Ramya</t>
      </is>
    </oc>
    <nc r="J541" t="inlineStr">
      <is>
        <t>priyanka</t>
      </is>
    </nc>
    <odxf/>
  </rcc>
  <rcc rId="1288" sId="2" odxf="1">
    <oc r="J542" t="inlineStr">
      <is>
        <t>Ramya</t>
      </is>
    </oc>
    <nc r="J542" t="inlineStr">
      <is>
        <t>priyanka</t>
      </is>
    </nc>
    <odxf/>
  </rcc>
  <rcc rId="1289" sId="2" odxf="1">
    <oc r="J543" t="inlineStr">
      <is>
        <t>Ramya</t>
      </is>
    </oc>
    <nc r="J543" t="inlineStr">
      <is>
        <t>harshitha</t>
      </is>
    </nc>
    <odxf/>
  </rcc>
  <rcc rId="1290" sId="2" odxf="1">
    <oc r="J544" t="inlineStr">
      <is>
        <t>Ramya</t>
      </is>
    </oc>
    <nc r="J544" t="inlineStr">
      <is>
        <t>harshitha</t>
      </is>
    </nc>
    <odxf/>
  </rcc>
  <rcc rId="1291" sId="2" odxf="1">
    <oc r="J545" t="inlineStr">
      <is>
        <t>Ramya</t>
      </is>
    </oc>
    <nc r="J545" t="inlineStr">
      <is>
        <t>harshitha</t>
      </is>
    </nc>
    <odxf/>
  </rcc>
  <rcc rId="1292" sId="2" odxf="1">
    <oc r="J546" t="inlineStr">
      <is>
        <t>Ramya</t>
      </is>
    </oc>
    <nc r="J546" t="inlineStr">
      <is>
        <t>priyanka</t>
      </is>
    </nc>
    <odxf/>
  </rcc>
  <rcc rId="1293" sId="2" odxf="1">
    <oc r="J547" t="inlineStr">
      <is>
        <t>Ramya</t>
      </is>
    </oc>
    <nc r="J547" t="inlineStr">
      <is>
        <t>priyanka</t>
      </is>
    </nc>
    <odxf/>
  </rcc>
  <rcc rId="1294" sId="2" odxf="1">
    <oc r="J548" t="inlineStr">
      <is>
        <t>Ramya</t>
      </is>
    </oc>
    <nc r="J548" t="inlineStr">
      <is>
        <t>priyanka</t>
      </is>
    </nc>
    <odxf/>
  </rcc>
  <rcc rId="1295" sId="2" odxf="1">
    <oc r="J549" t="inlineStr">
      <is>
        <t>Priyanka</t>
      </is>
    </oc>
    <nc r="J549" t="inlineStr">
      <is>
        <t>Aishwarya</t>
      </is>
    </nc>
    <odxf/>
  </rcc>
  <rcc rId="1296" sId="2" odxf="1">
    <oc r="J550" t="inlineStr">
      <is>
        <t>Gopika</t>
      </is>
    </oc>
    <nc r="J550" t="inlineStr">
      <is>
        <t>Anju</t>
      </is>
    </nc>
    <odxf/>
  </rcc>
  <rcc rId="1297" sId="2" odxf="1">
    <oc r="J551" t="inlineStr">
      <is>
        <t>Harshitha</t>
      </is>
    </oc>
    <nc r="J551" t="inlineStr">
      <is>
        <t>sachin</t>
      </is>
    </nc>
    <odxf/>
  </rcc>
  <rcc rId="1298" sId="2" odxf="1">
    <oc r="J552" t="inlineStr">
      <is>
        <t>priyanka</t>
      </is>
    </oc>
    <nc r="J552" t="inlineStr">
      <is>
        <t>sachin</t>
      </is>
    </nc>
    <odxf/>
  </rcc>
  <rcc rId="1299" sId="2" odxf="1">
    <oc r="J553" t="inlineStr">
      <is>
        <t>Aishwarya</t>
      </is>
    </oc>
    <nc r="J553" t="inlineStr">
      <is>
        <t>Dhanya</t>
      </is>
    </nc>
    <odxf/>
  </rcc>
  <rcc rId="1300" sId="2" odxf="1">
    <oc r="J554" t="inlineStr">
      <is>
        <t>Ramya</t>
      </is>
    </oc>
    <nc r="J554" t="inlineStr">
      <is>
        <t>Anju</t>
      </is>
    </nc>
    <odxf/>
  </rcc>
  <rcc rId="1301" sId="2" odxf="1">
    <oc r="J555" t="inlineStr">
      <is>
        <t>Ramya</t>
      </is>
    </oc>
    <nc r="J555" t="inlineStr">
      <is>
        <t>Roopa</t>
      </is>
    </nc>
    <odxf/>
  </rcc>
  <rcc rId="1302" sId="2" odxf="1">
    <oc r="J557" t="inlineStr">
      <is>
        <t>Ramya</t>
      </is>
    </oc>
    <nc r="J557" t="inlineStr">
      <is>
        <t>Dhanya</t>
      </is>
    </nc>
    <odxf/>
  </rcc>
  <rcc rId="1303" sId="2" odxf="1">
    <oc r="J560" t="inlineStr">
      <is>
        <t>Prudhvi</t>
      </is>
    </oc>
    <nc r="J560" t="inlineStr">
      <is>
        <t>sachin</t>
      </is>
    </nc>
    <odxf/>
  </rcc>
  <rcc rId="1304" sId="2" odxf="1">
    <oc r="J561" t="inlineStr">
      <is>
        <t>Ramya</t>
      </is>
    </oc>
    <nc r="J561" t="inlineStr">
      <is>
        <t>Anju</t>
      </is>
    </nc>
    <odxf/>
  </rcc>
  <rcc rId="1305" sId="2" odxf="1">
    <oc r="J562" t="inlineStr">
      <is>
        <t>Ramya</t>
      </is>
    </oc>
    <nc r="J562" t="inlineStr">
      <is>
        <t>Roopa</t>
      </is>
    </nc>
    <odxf/>
  </rcc>
  <rcc rId="1306" sId="2" odxf="1">
    <oc r="J563" t="inlineStr">
      <is>
        <t>Ramya</t>
      </is>
    </oc>
    <nc r="J563" t="inlineStr">
      <is>
        <t>Anju</t>
      </is>
    </nc>
    <odxf/>
  </rcc>
  <rcc rId="1307" sId="2" odxf="1">
    <oc r="J564" t="inlineStr">
      <is>
        <t>Ramya</t>
      </is>
    </oc>
    <nc r="J564" t="inlineStr">
      <is>
        <t>Anju</t>
      </is>
    </nc>
    <odxf/>
  </rcc>
  <rcc rId="1308" sId="2" odxf="1">
    <oc r="J565" t="inlineStr">
      <is>
        <t>Ramya</t>
      </is>
    </oc>
    <nc r="J565" t="inlineStr">
      <is>
        <t>Anju</t>
      </is>
    </nc>
    <odxf/>
  </rcc>
  <rcc rId="1309" sId="2" odxf="1">
    <oc r="J566" t="inlineStr">
      <is>
        <t>Ramya</t>
      </is>
    </oc>
    <nc r="J566" t="inlineStr">
      <is>
        <t>Roopa</t>
      </is>
    </nc>
    <odxf/>
  </rcc>
  <rcc rId="1310" sId="2" odxf="1">
    <oc r="J567" t="inlineStr">
      <is>
        <t>Ramya</t>
      </is>
    </oc>
    <nc r="J567" t="inlineStr">
      <is>
        <t>Roopa</t>
      </is>
    </nc>
    <odxf/>
  </rcc>
  <rcc rId="1311" sId="2" odxf="1">
    <oc r="J568" t="inlineStr">
      <is>
        <t>Ramya</t>
      </is>
    </oc>
    <nc r="J568" t="inlineStr">
      <is>
        <t>Roopa</t>
      </is>
    </nc>
    <odxf/>
  </rcc>
  <rcc rId="1312" sId="2" odxf="1">
    <oc r="J569" t="inlineStr">
      <is>
        <t>Ramya</t>
      </is>
    </oc>
    <nc r="J569" t="inlineStr">
      <is>
        <t>Dhanya</t>
      </is>
    </nc>
    <odxf/>
  </rcc>
  <rcc rId="1313" sId="2" odxf="1">
    <oc r="J570" t="inlineStr">
      <is>
        <t>Ramya</t>
      </is>
    </oc>
    <nc r="J570" t="inlineStr">
      <is>
        <t>Roopa</t>
      </is>
    </nc>
    <odxf/>
  </rcc>
  <rcc rId="1314" sId="2" odxf="1">
    <oc r="J571" t="inlineStr">
      <is>
        <t>Ramya</t>
      </is>
    </oc>
    <nc r="J571" t="inlineStr">
      <is>
        <t>Roopa</t>
      </is>
    </nc>
    <odxf/>
  </rcc>
  <rcc rId="1315" sId="2" odxf="1">
    <oc r="J572" t="inlineStr">
      <is>
        <t>Ramya</t>
      </is>
    </oc>
    <nc r="J572" t="inlineStr">
      <is>
        <t>Roopa</t>
      </is>
    </nc>
    <odxf/>
  </rcc>
  <rcc rId="1316" sId="2" odxf="1">
    <oc r="J573" t="inlineStr">
      <is>
        <t>Ramya</t>
      </is>
    </oc>
    <nc r="J573" t="inlineStr">
      <is>
        <t>Roopa</t>
      </is>
    </nc>
    <odxf/>
  </rcc>
  <rcc rId="1317" sId="2" odxf="1">
    <oc r="J574" t="inlineStr">
      <is>
        <t>Ramya</t>
      </is>
    </oc>
    <nc r="J574" t="inlineStr">
      <is>
        <t>Roopa</t>
      </is>
    </nc>
    <odxf/>
  </rcc>
  <rcc rId="1318" sId="2" odxf="1">
    <oc r="J575" t="inlineStr">
      <is>
        <t>Ramya</t>
      </is>
    </oc>
    <nc r="J575" t="inlineStr">
      <is>
        <t>Roopa</t>
      </is>
    </nc>
    <odxf/>
  </rcc>
  <rcc rId="1319" sId="2" odxf="1">
    <oc r="J576" t="inlineStr">
      <is>
        <t>Ramya</t>
      </is>
    </oc>
    <nc r="J576" t="inlineStr">
      <is>
        <t>Roopa</t>
      </is>
    </nc>
    <odxf/>
  </rcc>
  <rcc rId="1320" sId="2" odxf="1">
    <oc r="J578" t="inlineStr">
      <is>
        <t>Ramya</t>
      </is>
    </oc>
    <nc r="J578" t="inlineStr">
      <is>
        <t>Roopa</t>
      </is>
    </nc>
    <odxf/>
  </rcc>
  <rcc rId="1321" sId="2" odxf="1">
    <oc r="J579" t="inlineStr">
      <is>
        <t>Ramya</t>
      </is>
    </oc>
    <nc r="J579" t="inlineStr">
      <is>
        <t>Roopa</t>
      </is>
    </nc>
    <odxf/>
  </rcc>
  <rcc rId="1322" sId="2" odxf="1">
    <oc r="J580" t="inlineStr">
      <is>
        <t>Priyanka</t>
      </is>
    </oc>
    <nc r="J580" t="inlineStr">
      <is>
        <t>Roopa</t>
      </is>
    </nc>
    <odxf/>
  </rcc>
  <rcc rId="1323" sId="2" odxf="1">
    <oc r="J581" t="inlineStr">
      <is>
        <t>Aishwarya</t>
      </is>
    </oc>
    <nc r="J581" t="inlineStr">
      <is>
        <t>Dhanya</t>
      </is>
    </nc>
    <odxf/>
  </rcc>
  <rcc rId="1324" sId="2" odxf="1">
    <oc r="J582" t="inlineStr">
      <is>
        <t>Savitha</t>
      </is>
    </oc>
    <nc r="J582" t="inlineStr">
      <is>
        <t>Roopa</t>
      </is>
    </nc>
    <odxf/>
  </rcc>
  <rcc rId="1325" sId="2" odxf="1">
    <oc r="J583" t="inlineStr">
      <is>
        <t>Ramya</t>
      </is>
    </oc>
    <nc r="J583" t="inlineStr">
      <is>
        <t>Roopa</t>
      </is>
    </nc>
    <odxf/>
  </rcc>
  <rcc rId="1326" sId="2" odxf="1">
    <oc r="J584" t="inlineStr">
      <is>
        <t>Aishwarya</t>
      </is>
    </oc>
    <nc r="J584" t="inlineStr">
      <is>
        <t>sachin</t>
      </is>
    </nc>
    <odxf/>
  </rcc>
  <rcc rId="1327" sId="2" odxf="1">
    <oc r="J586" t="inlineStr">
      <is>
        <t>Ramya</t>
      </is>
    </oc>
    <nc r="J586" t="inlineStr">
      <is>
        <t>Roopa</t>
      </is>
    </nc>
    <odxf/>
  </rcc>
  <rcc rId="1328" sId="2" odxf="1">
    <oc r="J589" t="inlineStr">
      <is>
        <t>Savitha</t>
      </is>
    </oc>
    <nc r="J589" t="inlineStr">
      <is>
        <t>Roopa</t>
      </is>
    </nc>
    <odxf/>
  </rcc>
  <rcc rId="1329" sId="2" odxf="1">
    <oc r="J590" t="inlineStr">
      <is>
        <t>Savitha</t>
      </is>
    </oc>
    <nc r="J590" t="inlineStr">
      <is>
        <t>Arul</t>
      </is>
    </nc>
    <odxf/>
  </rcc>
  <rcc rId="1330" sId="2" odxf="1">
    <oc r="J591" t="inlineStr">
      <is>
        <t>Aishwarya</t>
      </is>
    </oc>
    <nc r="J591" t="inlineStr">
      <is>
        <t>sachin</t>
      </is>
    </nc>
    <odxf/>
  </rcc>
  <rcc rId="1331" sId="2" odxf="1">
    <oc r="J592" t="inlineStr">
      <is>
        <t>Savitha</t>
      </is>
    </oc>
    <nc r="J592" t="inlineStr">
      <is>
        <t>Roopa</t>
      </is>
    </nc>
    <odxf/>
  </rcc>
  <rcc rId="1332" sId="2" odxf="1">
    <oc r="J593" t="inlineStr">
      <is>
        <t>Savitha</t>
      </is>
    </oc>
    <nc r="J593" t="inlineStr">
      <is>
        <t>Roopa</t>
      </is>
    </nc>
    <odxf/>
  </rcc>
  <rcc rId="1333" sId="2" odxf="1">
    <oc r="J594" t="inlineStr">
      <is>
        <t>Savitha</t>
      </is>
    </oc>
    <nc r="J594" t="inlineStr">
      <is>
        <t>harshitha</t>
      </is>
    </nc>
    <odxf/>
  </rcc>
  <rcc rId="1334" sId="2" odxf="1">
    <oc r="J595" t="inlineStr">
      <is>
        <t>Savitha</t>
      </is>
    </oc>
    <nc r="J595" t="inlineStr">
      <is>
        <t>harshitha</t>
      </is>
    </nc>
    <odxf/>
  </rcc>
  <rcc rId="1335" sId="2" odxf="1">
    <oc r="J597" t="inlineStr">
      <is>
        <t>Savitha</t>
      </is>
    </oc>
    <nc r="J597" t="inlineStr">
      <is>
        <t>harshitha</t>
      </is>
    </nc>
    <odxf/>
  </rcc>
  <rcc rId="1336" sId="2" odxf="1">
    <oc r="J598" t="inlineStr">
      <is>
        <t>Savitha</t>
      </is>
    </oc>
    <nc r="J598" t="inlineStr">
      <is>
        <t>harshitha</t>
      </is>
    </nc>
    <odxf/>
  </rcc>
  <rcc rId="1337" sId="2" odxf="1">
    <oc r="J599" t="inlineStr">
      <is>
        <t>Savitha</t>
      </is>
    </oc>
    <nc r="J599" t="inlineStr">
      <is>
        <t>Roopa</t>
      </is>
    </nc>
    <odxf/>
  </rcc>
  <rcc rId="1338" sId="2" odxf="1">
    <oc r="J600" t="inlineStr">
      <is>
        <t>Savitha</t>
      </is>
    </oc>
    <nc r="J600" t="inlineStr">
      <is>
        <t>Roopa</t>
      </is>
    </nc>
    <odxf/>
  </rcc>
  <rcc rId="1339" sId="2" odxf="1">
    <oc r="J601" t="inlineStr">
      <is>
        <t>Savitha</t>
      </is>
    </oc>
    <nc r="J601" t="inlineStr">
      <is>
        <t>harshitha</t>
      </is>
    </nc>
    <odxf/>
  </rcc>
  <rcc rId="1340" sId="2" odxf="1">
    <oc r="J602" t="inlineStr">
      <is>
        <t>Savitha</t>
      </is>
    </oc>
    <nc r="J602" t="inlineStr">
      <is>
        <t>harshitha</t>
      </is>
    </nc>
    <odxf/>
  </rcc>
  <rcc rId="1341" sId="2" odxf="1">
    <oc r="J603" t="inlineStr">
      <is>
        <t>Savitha</t>
      </is>
    </oc>
    <nc r="J603" t="inlineStr">
      <is>
        <t>Roopa</t>
      </is>
    </nc>
    <odxf/>
  </rcc>
  <rcc rId="1342" sId="2" odxf="1">
    <oc r="J604" t="inlineStr">
      <is>
        <t>Savitha</t>
      </is>
    </oc>
    <nc r="J604" t="inlineStr">
      <is>
        <t>Roopa</t>
      </is>
    </nc>
    <odxf/>
  </rcc>
  <rcc rId="1343" sId="2" odxf="1">
    <oc r="J605" t="inlineStr">
      <is>
        <t>Savitha</t>
      </is>
    </oc>
    <nc r="J605" t="inlineStr">
      <is>
        <t>Roopa</t>
      </is>
    </nc>
    <odxf/>
  </rcc>
  <rcc rId="1344" sId="2" odxf="1">
    <oc r="J606" t="inlineStr">
      <is>
        <t>Savitha</t>
      </is>
    </oc>
    <nc r="J606" t="inlineStr">
      <is>
        <t>Roopa</t>
      </is>
    </nc>
    <odxf/>
  </rcc>
  <rcc rId="1345" sId="2" odxf="1">
    <oc r="J607" t="inlineStr">
      <is>
        <t>Savitha</t>
      </is>
    </oc>
    <nc r="J607" t="inlineStr">
      <is>
        <t>Roopa</t>
      </is>
    </nc>
    <odxf/>
  </rcc>
  <rcc rId="1346" sId="2" odxf="1">
    <oc r="J608" t="inlineStr">
      <is>
        <t>Savitha</t>
      </is>
    </oc>
    <nc r="J608" t="inlineStr">
      <is>
        <t>Roopa</t>
      </is>
    </nc>
    <odxf/>
  </rcc>
  <rcc rId="1347" sId="2" odxf="1">
    <oc r="J614" t="inlineStr">
      <is>
        <t>Savitha</t>
      </is>
    </oc>
    <nc r="J614" t="inlineStr">
      <is>
        <t>Roopa</t>
      </is>
    </nc>
    <odxf/>
  </rcc>
  <rcc rId="1348" sId="2" odxf="1">
    <oc r="J615" t="inlineStr">
      <is>
        <t>Savitha</t>
      </is>
    </oc>
    <nc r="J615" t="inlineStr">
      <is>
        <t>Roopa</t>
      </is>
    </nc>
    <odxf/>
  </rcc>
  <rcc rId="1349" sId="2" odxf="1">
    <oc r="J616" t="inlineStr">
      <is>
        <t>Gopika</t>
      </is>
    </oc>
    <nc r="J616" t="inlineStr">
      <is>
        <t>Priyanka</t>
      </is>
    </nc>
    <odxf/>
  </rcc>
  <rcc rId="1350" sId="2" odxf="1">
    <oc r="J619" t="inlineStr">
      <is>
        <t>Aishwarya</t>
      </is>
    </oc>
    <nc r="J619" t="inlineStr">
      <is>
        <t>Vineeth</t>
      </is>
    </nc>
    <odxf/>
  </rcc>
  <rcc rId="1351" sId="2" odxf="1">
    <oc r="J620" t="inlineStr">
      <is>
        <t>Aishwarya</t>
      </is>
    </oc>
    <nc r="J620" t="inlineStr">
      <is>
        <t>Vineeth</t>
      </is>
    </nc>
    <odxf/>
  </rcc>
  <rcc rId="1352" sId="2" odxf="1">
    <oc r="J623" t="inlineStr">
      <is>
        <t>Aishwarya</t>
      </is>
    </oc>
    <nc r="J623" t="inlineStr">
      <is>
        <t>Roopa</t>
      </is>
    </nc>
    <odxf/>
  </rcc>
  <rcc rId="1353" sId="2" odxf="1">
    <oc r="J624" t="inlineStr">
      <is>
        <t>Ramya</t>
      </is>
    </oc>
    <nc r="J624" t="inlineStr">
      <is>
        <t>Vineeth</t>
      </is>
    </nc>
    <odxf/>
  </rcc>
  <rcc rId="1354" sId="2" odxf="1">
    <oc r="J625" t="inlineStr">
      <is>
        <t>Priyanka</t>
      </is>
    </oc>
    <nc r="J625" t="inlineStr">
      <is>
        <t>Dhanya</t>
      </is>
    </nc>
    <odxf/>
  </rcc>
  <rcc rId="1355" sId="2" odxf="1">
    <oc r="J626" t="inlineStr">
      <is>
        <t>Priyanka</t>
      </is>
    </oc>
    <nc r="J626" t="inlineStr">
      <is>
        <t>Anju</t>
      </is>
    </nc>
    <odxf/>
  </rcc>
  <rcc rId="1356" sId="2" odxf="1">
    <oc r="J627" t="inlineStr">
      <is>
        <t>Priyanka</t>
      </is>
    </oc>
    <nc r="J627" t="inlineStr">
      <is>
        <t>Anju</t>
      </is>
    </nc>
    <odxf/>
  </rcc>
  <rcc rId="1357" sId="2" odxf="1">
    <oc r="J628" t="inlineStr">
      <is>
        <t>Priyanka</t>
      </is>
    </oc>
    <nc r="J628" t="inlineStr">
      <is>
        <t>Roopa</t>
      </is>
    </nc>
    <odxf/>
  </rcc>
  <rcc rId="1358" sId="2" odxf="1">
    <oc r="J629" t="inlineStr">
      <is>
        <t>Priyanka</t>
      </is>
    </oc>
    <nc r="J629" t="inlineStr">
      <is>
        <t>Anju</t>
      </is>
    </nc>
    <odxf/>
  </rcc>
  <rcc rId="1359" sId="2" odxf="1">
    <oc r="J630" t="inlineStr">
      <is>
        <t>Priyanka</t>
      </is>
    </oc>
    <nc r="J630" t="inlineStr">
      <is>
        <t>Anju</t>
      </is>
    </nc>
    <odxf/>
  </rcc>
  <rcc rId="1360" sId="2" odxf="1">
    <oc r="J631" t="inlineStr">
      <is>
        <t>Priyanka</t>
      </is>
    </oc>
    <nc r="J631" t="inlineStr">
      <is>
        <t>Dhanya</t>
      </is>
    </nc>
    <odxf/>
  </rcc>
  <rcc rId="1361" sId="2" odxf="1">
    <oc r="J632" t="inlineStr">
      <is>
        <t>Priyanka</t>
      </is>
    </oc>
    <nc r="J632" t="inlineStr">
      <is>
        <t>Reshma</t>
      </is>
    </nc>
    <odxf/>
  </rcc>
  <rcc rId="1362" sId="2" odxf="1">
    <oc r="J633" t="inlineStr">
      <is>
        <t>Aishwarya</t>
      </is>
    </oc>
    <nc r="J633" t="inlineStr">
      <is>
        <t>Vineeth</t>
      </is>
    </nc>
    <odxf/>
  </rcc>
  <rcc rId="1363" sId="2" odxf="1">
    <oc r="J634" t="inlineStr">
      <is>
        <t>Priyanka</t>
      </is>
    </oc>
    <nc r="J634" t="inlineStr">
      <is>
        <t>Vineeth</t>
      </is>
    </nc>
    <odxf/>
  </rcc>
  <rcc rId="1364" sId="2" odxf="1">
    <oc r="J635" t="inlineStr">
      <is>
        <t>Priyanka</t>
      </is>
    </oc>
    <nc r="J635" t="inlineStr">
      <is>
        <t>Anju</t>
      </is>
    </nc>
    <odxf/>
  </rcc>
  <rcc rId="1365" sId="2" odxf="1">
    <oc r="J636" t="inlineStr">
      <is>
        <t>Priyanka</t>
      </is>
    </oc>
    <nc r="J636" t="inlineStr">
      <is>
        <t>Dhanya</t>
      </is>
    </nc>
    <odxf/>
  </rcc>
  <rcc rId="1366" sId="2" odxf="1">
    <oc r="J637" t="inlineStr">
      <is>
        <t>Priyanka</t>
      </is>
    </oc>
    <nc r="J637" t="inlineStr">
      <is>
        <t>Dhanya</t>
      </is>
    </nc>
    <odxf/>
  </rcc>
  <rcc rId="1367" sId="2" odxf="1">
    <oc r="J638" t="inlineStr">
      <is>
        <t>Priyanka</t>
      </is>
    </oc>
    <nc r="J638" t="inlineStr">
      <is>
        <t>Reshma</t>
      </is>
    </nc>
    <odxf/>
  </rcc>
  <rcc rId="1368" sId="2" odxf="1">
    <oc r="J639" t="inlineStr">
      <is>
        <t>Priyanka</t>
      </is>
    </oc>
    <nc r="J639" t="inlineStr">
      <is>
        <t>Anju</t>
      </is>
    </nc>
    <odxf/>
  </rcc>
  <rcc rId="1369" sId="2" odxf="1">
    <oc r="J640" t="inlineStr">
      <is>
        <t>Priyanka</t>
      </is>
    </oc>
    <nc r="J640" t="inlineStr">
      <is>
        <t>Roopa</t>
      </is>
    </nc>
    <odxf/>
  </rcc>
  <rcc rId="1370" sId="2" odxf="1">
    <oc r="J641" t="inlineStr">
      <is>
        <t>Priyanka</t>
      </is>
    </oc>
    <nc r="J641" t="inlineStr">
      <is>
        <t>Roopa</t>
      </is>
    </nc>
    <odxf/>
  </rcc>
  <rcc rId="1371" sId="2" odxf="1">
    <oc r="J642" t="inlineStr">
      <is>
        <t>Priyanka</t>
      </is>
    </oc>
    <nc r="J642" t="inlineStr">
      <is>
        <t>Anju</t>
      </is>
    </nc>
    <odxf/>
  </rcc>
  <rcc rId="1372" sId="2" odxf="1">
    <oc r="J643" t="inlineStr">
      <is>
        <t>Priyanka</t>
      </is>
    </oc>
    <nc r="J643" t="inlineStr">
      <is>
        <t>Reshma</t>
      </is>
    </nc>
    <odxf/>
  </rcc>
  <rcc rId="1373" sId="2" odxf="1">
    <oc r="J645" t="inlineStr">
      <is>
        <t>Priyanka</t>
      </is>
    </oc>
    <nc r="J645" t="inlineStr">
      <is>
        <t>Reshma</t>
      </is>
    </nc>
    <odxf/>
  </rcc>
  <rcc rId="1374" sId="2" odxf="1">
    <oc r="J646" t="inlineStr">
      <is>
        <t>Priyanka</t>
      </is>
    </oc>
    <nc r="J646" t="inlineStr">
      <is>
        <t>Roopa</t>
      </is>
    </nc>
    <odxf/>
  </rcc>
  <rcc rId="1375" sId="2" odxf="1">
    <oc r="J647" t="inlineStr">
      <is>
        <t>Ramya</t>
      </is>
    </oc>
    <nc r="J647" t="inlineStr">
      <is>
        <t>Roopa</t>
      </is>
    </nc>
    <odxf/>
  </rcc>
  <rcc rId="1376" sId="2" odxf="1">
    <oc r="J648" t="inlineStr">
      <is>
        <t>Priyanka</t>
      </is>
    </oc>
    <nc r="J648" t="inlineStr">
      <is>
        <t>Sreelakshmi</t>
      </is>
    </nc>
    <odxf/>
  </rcc>
  <rcc rId="1377" sId="2" odxf="1">
    <oc r="J649" t="inlineStr">
      <is>
        <t>Ramya</t>
      </is>
    </oc>
    <nc r="J649" t="inlineStr">
      <is>
        <t>Sreelakshmi</t>
      </is>
    </nc>
    <odxf/>
  </rcc>
  <rcc rId="1378" sId="2" odxf="1">
    <oc r="J650" t="inlineStr">
      <is>
        <t>Ramya</t>
      </is>
    </oc>
    <nc r="J650" t="inlineStr">
      <is>
        <t>Roopa</t>
      </is>
    </nc>
    <odxf/>
  </rcc>
  <rcc rId="1379" sId="2" odxf="1">
    <oc r="J652" t="inlineStr">
      <is>
        <t>Ramya</t>
      </is>
    </oc>
    <nc r="J652" t="inlineStr">
      <is>
        <t>Roopa</t>
      </is>
    </nc>
    <odxf/>
  </rcc>
  <rcc rId="1380" sId="2" odxf="1">
    <oc r="J653" t="inlineStr">
      <is>
        <t>Ramya</t>
      </is>
    </oc>
    <nc r="J653" t="inlineStr">
      <is>
        <t>Roopa</t>
      </is>
    </nc>
    <odxf/>
  </rcc>
  <rcc rId="1381" sId="2" odxf="1">
    <oc r="J654" t="inlineStr">
      <is>
        <t>Ramya</t>
      </is>
    </oc>
    <nc r="J654" t="inlineStr">
      <is>
        <t>Roopa</t>
      </is>
    </nc>
    <odxf/>
  </rcc>
  <rcc rId="1382" sId="2" odxf="1">
    <oc r="J655" t="inlineStr">
      <is>
        <t>Harshitha</t>
      </is>
    </oc>
    <nc r="J655"/>
    <odxf/>
  </rcc>
  <rcc rId="1383" sId="2" odxf="1">
    <oc r="J656" t="inlineStr">
      <is>
        <t>Priyanka</t>
      </is>
    </oc>
    <nc r="J656" t="inlineStr">
      <is>
        <t>Savitha</t>
      </is>
    </nc>
    <odxf/>
  </rcc>
  <rcc rId="1384" sId="2" odxf="1">
    <oc r="J657" t="inlineStr">
      <is>
        <t>Ramya</t>
      </is>
    </oc>
    <nc r="J657" t="inlineStr">
      <is>
        <t>Roopa</t>
      </is>
    </nc>
    <odxf/>
  </rcc>
  <rcc rId="1385" sId="2" odxf="1">
    <oc r="J658" t="inlineStr">
      <is>
        <t>Ramya</t>
      </is>
    </oc>
    <nc r="J658" t="inlineStr">
      <is>
        <t>Roopa</t>
      </is>
    </nc>
    <odxf/>
  </rcc>
  <rcc rId="1386" sId="2" odxf="1">
    <oc r="J659" t="inlineStr">
      <is>
        <t>Priyanka</t>
      </is>
    </oc>
    <nc r="J659" t="inlineStr">
      <is>
        <t>Roopa</t>
      </is>
    </nc>
    <odxf/>
  </rcc>
  <rcc rId="1387" sId="2" odxf="1">
    <oc r="J660" t="inlineStr">
      <is>
        <t>Harshitha</t>
      </is>
    </oc>
    <nc r="J660" t="inlineStr">
      <is>
        <t>Anju</t>
      </is>
    </nc>
    <odxf/>
  </rcc>
  <rcc rId="1388" sId="2" odxf="1">
    <oc r="J661" t="inlineStr">
      <is>
        <t>Ramya</t>
      </is>
    </oc>
    <nc r="J661" t="inlineStr">
      <is>
        <t>harshitha</t>
      </is>
    </nc>
    <odxf/>
  </rcc>
  <rcc rId="1389" sId="2" odxf="1">
    <oc r="J662" t="inlineStr">
      <is>
        <t>Ramya</t>
      </is>
    </oc>
    <nc r="J662" t="inlineStr">
      <is>
        <t>harshitha</t>
      </is>
    </nc>
    <odxf/>
  </rcc>
  <rcc rId="1390" sId="2" odxf="1">
    <oc r="J663" t="inlineStr">
      <is>
        <t>Aishwarya</t>
      </is>
    </oc>
    <nc r="J663" t="inlineStr">
      <is>
        <t>Anju</t>
      </is>
    </nc>
    <odxf/>
  </rcc>
  <rcc rId="1391" sId="2" odxf="1">
    <oc r="J664" t="inlineStr">
      <is>
        <t>Aishwarya</t>
      </is>
    </oc>
    <nc r="J664" t="inlineStr">
      <is>
        <t>Reshma</t>
      </is>
    </nc>
    <odxf/>
  </rcc>
  <rcc rId="1392" sId="2" odxf="1">
    <oc r="J665" t="inlineStr">
      <is>
        <t>Aishwarya</t>
      </is>
    </oc>
    <nc r="J665" t="inlineStr">
      <is>
        <t>Reshma</t>
      </is>
    </nc>
    <odxf/>
  </rcc>
  <rcc rId="1393" sId="2" odxf="1">
    <oc r="J666" t="inlineStr">
      <is>
        <t>Priyanka</t>
      </is>
    </oc>
    <nc r="J666" t="inlineStr">
      <is>
        <t>sachin</t>
      </is>
    </nc>
    <odxf/>
  </rcc>
  <rcc rId="1394" sId="2" odxf="1">
    <oc r="J667" t="inlineStr">
      <is>
        <t>Priyanka</t>
      </is>
    </oc>
    <nc r="J667" t="inlineStr">
      <is>
        <t>sachin</t>
      </is>
    </nc>
    <odxf/>
  </rcc>
  <rcc rId="1395" sId="2" odxf="1">
    <oc r="J668" t="inlineStr">
      <is>
        <t>Priyanka</t>
      </is>
    </oc>
    <nc r="J668" t="inlineStr">
      <is>
        <t>sachin</t>
      </is>
    </nc>
    <odxf/>
  </rcc>
  <rcc rId="1396" sId="2" odxf="1">
    <oc r="J669" t="inlineStr">
      <is>
        <t>Priyanka</t>
      </is>
    </oc>
    <nc r="J669" t="inlineStr">
      <is>
        <t>sachin</t>
      </is>
    </nc>
    <odxf/>
  </rcc>
  <rcc rId="1397" sId="2" odxf="1">
    <oc r="J670" t="inlineStr">
      <is>
        <t>Priyanka</t>
      </is>
    </oc>
    <nc r="J670" t="inlineStr">
      <is>
        <t>sachin</t>
      </is>
    </nc>
    <odxf/>
  </rcc>
  <rcc rId="1398" sId="2" odxf="1">
    <oc r="J671" t="inlineStr">
      <is>
        <t>Savitha</t>
      </is>
    </oc>
    <nc r="J671" t="inlineStr">
      <is>
        <t>Priyanka</t>
      </is>
    </nc>
    <odxf/>
  </rcc>
  <rcc rId="1399" sId="2" odxf="1">
    <oc r="J672" t="inlineStr">
      <is>
        <t>Savitha</t>
      </is>
    </oc>
    <nc r="J672" t="inlineStr">
      <is>
        <t>Priyanka</t>
      </is>
    </nc>
    <odxf/>
  </rcc>
  <rcc rId="1400" sId="2" odxf="1">
    <oc r="J673" t="inlineStr">
      <is>
        <t>Savitha</t>
      </is>
    </oc>
    <nc r="J673" t="inlineStr">
      <is>
        <t>Arul</t>
      </is>
    </nc>
    <odxf/>
  </rcc>
  <rcc rId="1401" sId="2" odxf="1">
    <oc r="J675" t="inlineStr">
      <is>
        <t>Savitha</t>
      </is>
    </oc>
    <nc r="J675" t="inlineStr">
      <is>
        <t>Roopa</t>
      </is>
    </nc>
    <odxf/>
  </rcc>
  <rcc rId="1402" sId="2" odxf="1">
    <oc r="J676" t="inlineStr">
      <is>
        <t>Savitha</t>
      </is>
    </oc>
    <nc r="J676" t="inlineStr">
      <is>
        <t>Roopa</t>
      </is>
    </nc>
    <odxf/>
  </rcc>
  <rcc rId="1403" sId="2" odxf="1">
    <oc r="J677" t="inlineStr">
      <is>
        <t>Savitha</t>
      </is>
    </oc>
    <nc r="J677" t="inlineStr">
      <is>
        <t>Roopa</t>
      </is>
    </nc>
    <odxf/>
  </rcc>
  <rcc rId="1404" sId="2" odxf="1">
    <oc r="J678" t="inlineStr">
      <is>
        <t>Savitha</t>
      </is>
    </oc>
    <nc r="J678" t="inlineStr">
      <is>
        <t>Anju</t>
      </is>
    </nc>
    <odxf/>
  </rcc>
  <rcc rId="1405" sId="2" odxf="1">
    <oc r="J679" t="inlineStr">
      <is>
        <t>Priyanka</t>
      </is>
    </oc>
    <nc r="J679" t="inlineStr">
      <is>
        <t>Reshma</t>
      </is>
    </nc>
    <odxf/>
  </rcc>
  <rcc rId="1406" sId="2" odxf="1">
    <oc r="J681" t="inlineStr">
      <is>
        <t>Priyanka</t>
      </is>
    </oc>
    <nc r="J681" t="inlineStr">
      <is>
        <t>Aishwarya</t>
      </is>
    </nc>
    <odxf/>
  </rcc>
  <rcc rId="1407" sId="2" odxf="1">
    <oc r="J684" t="inlineStr">
      <is>
        <t>Aishwarya</t>
      </is>
    </oc>
    <nc r="J684" t="inlineStr">
      <is>
        <t>sachin</t>
      </is>
    </nc>
    <odxf/>
  </rcc>
  <rcc rId="1408" sId="2" odxf="1">
    <oc r="J685" t="inlineStr">
      <is>
        <t>Ramya</t>
      </is>
    </oc>
    <nc r="J685" t="inlineStr">
      <is>
        <t>Roopa</t>
      </is>
    </nc>
    <odxf/>
  </rcc>
  <rcc rId="1409" sId="2" odxf="1">
    <oc r="J686" t="inlineStr">
      <is>
        <t>Priyanka</t>
      </is>
    </oc>
    <nc r="J686" t="inlineStr">
      <is>
        <t>Reshma</t>
      </is>
    </nc>
    <odxf/>
  </rcc>
  <rcc rId="1410" sId="2" odxf="1">
    <oc r="J687" t="inlineStr">
      <is>
        <t>Priyanka</t>
      </is>
    </oc>
    <nc r="J687" t="inlineStr">
      <is>
        <t>Reshma</t>
      </is>
    </nc>
    <odxf/>
  </rcc>
  <rcc rId="1411" sId="2" odxf="1">
    <oc r="J688" t="inlineStr">
      <is>
        <t>Priyanka</t>
      </is>
    </oc>
    <nc r="J688" t="inlineStr">
      <is>
        <t>harshitha</t>
      </is>
    </nc>
    <odxf/>
  </rcc>
  <rcc rId="1412" sId="2" odxf="1">
    <oc r="J689" t="inlineStr">
      <is>
        <t>Gopika</t>
      </is>
    </oc>
    <nc r="J689" t="inlineStr">
      <is>
        <t>Roopa</t>
      </is>
    </nc>
    <odxf/>
  </rcc>
  <rcc rId="1413" sId="2" odxf="1">
    <oc r="J690" t="inlineStr">
      <is>
        <t>Gopika</t>
      </is>
    </oc>
    <nc r="J690" t="inlineStr">
      <is>
        <t>Roopa</t>
      </is>
    </nc>
    <odxf/>
  </rcc>
  <rcc rId="1414" sId="2" odxf="1">
    <oc r="J691" t="inlineStr">
      <is>
        <t>Priyanka</t>
      </is>
    </oc>
    <nc r="J691" t="inlineStr">
      <is>
        <t>Roopa</t>
      </is>
    </nc>
    <odxf/>
  </rcc>
  <rcc rId="1415" sId="2" odxf="1">
    <oc r="J692" t="inlineStr">
      <is>
        <t>Priyanka</t>
      </is>
    </oc>
    <nc r="J692" t="inlineStr">
      <is>
        <t>Reshma</t>
      </is>
    </nc>
    <odxf/>
  </rcc>
  <rcc rId="1416" sId="2" odxf="1">
    <oc r="J693" t="inlineStr">
      <is>
        <t>Prudhvi</t>
      </is>
    </oc>
    <nc r="J693" t="inlineStr">
      <is>
        <t>Roopa</t>
      </is>
    </nc>
    <odxf/>
  </rcc>
  <rcc rId="1417" sId="2" odxf="1">
    <oc r="J694" t="inlineStr">
      <is>
        <t>Priyanka</t>
      </is>
    </oc>
    <nc r="J694" t="inlineStr">
      <is>
        <t>Roopa</t>
      </is>
    </nc>
    <odxf/>
  </rcc>
  <rcc rId="1418" sId="2" odxf="1">
    <oc r="J695" t="inlineStr">
      <is>
        <t>Prudhvi</t>
      </is>
    </oc>
    <nc r="J695" t="inlineStr">
      <is>
        <t>Roopa</t>
      </is>
    </nc>
    <odxf/>
  </rcc>
  <rcc rId="1419" sId="2" odxf="1">
    <oc r="J696" t="inlineStr">
      <is>
        <t>Prudhvi</t>
      </is>
    </oc>
    <nc r="J696" t="inlineStr">
      <is>
        <t>Roopa</t>
      </is>
    </nc>
    <odxf/>
  </rcc>
  <rcc rId="1420" sId="2" odxf="1">
    <oc r="J697" t="inlineStr">
      <is>
        <t>Aishwarya</t>
      </is>
    </oc>
    <nc r="J697" t="inlineStr">
      <is>
        <t>Roopa</t>
      </is>
    </nc>
    <odxf/>
  </rcc>
  <rcc rId="1421" sId="2" odxf="1">
    <oc r="J698" t="inlineStr">
      <is>
        <t>Aishwarya</t>
      </is>
    </oc>
    <nc r="J698" t="inlineStr">
      <is>
        <t>Roopa</t>
      </is>
    </nc>
    <odxf/>
  </rcc>
  <rcc rId="1422" sId="2" odxf="1">
    <oc r="J699" t="inlineStr">
      <is>
        <t>Aishwarya</t>
      </is>
    </oc>
    <nc r="J699" t="inlineStr">
      <is>
        <t>Dhanya</t>
      </is>
    </nc>
    <odxf/>
  </rcc>
  <rcc rId="1423" sId="2" odxf="1">
    <oc r="J700" t="inlineStr">
      <is>
        <t>Aishwarya</t>
      </is>
    </oc>
    <nc r="J700" t="inlineStr">
      <is>
        <t>Roopa</t>
      </is>
    </nc>
    <odxf/>
  </rcc>
  <rcc rId="1424" sId="2" odxf="1">
    <oc r="J701" t="inlineStr">
      <is>
        <t>Aishwarya</t>
      </is>
    </oc>
    <nc r="J701" t="inlineStr">
      <is>
        <t>Roopa</t>
      </is>
    </nc>
    <odxf/>
  </rcc>
  <rcc rId="1425" sId="2" odxf="1">
    <oc r="J702" t="inlineStr">
      <is>
        <t>Aishwarya</t>
      </is>
    </oc>
    <nc r="J702" t="inlineStr">
      <is>
        <t>Roopa</t>
      </is>
    </nc>
    <odxf/>
  </rcc>
  <rcc rId="1426" sId="2" odxf="1">
    <oc r="J703" t="inlineStr">
      <is>
        <t>Aishwarya</t>
      </is>
    </oc>
    <nc r="J703" t="inlineStr">
      <is>
        <t>Anju</t>
      </is>
    </nc>
    <odxf/>
  </rcc>
  <rcc rId="1427" sId="2" odxf="1">
    <oc r="J704" t="inlineStr">
      <is>
        <t>Aishwarya</t>
      </is>
    </oc>
    <nc r="J704" t="inlineStr">
      <is>
        <t>Roopa</t>
      </is>
    </nc>
    <odxf/>
  </rcc>
  <rcc rId="1428" sId="2" odxf="1">
    <oc r="J705" t="inlineStr">
      <is>
        <t>Aishwarya</t>
      </is>
    </oc>
    <nc r="J705" t="inlineStr">
      <is>
        <t>Priyanka</t>
      </is>
    </nc>
    <odxf/>
  </rcc>
  <rcc rId="1429" sId="2" odxf="1">
    <oc r="J706" t="inlineStr">
      <is>
        <t>Harshitha</t>
      </is>
    </oc>
    <nc r="J706" t="inlineStr">
      <is>
        <t>Priyanka</t>
      </is>
    </nc>
    <odxf/>
  </rcc>
  <rcc rId="1430" sId="2" odxf="1">
    <oc r="J707" t="inlineStr">
      <is>
        <t>Aishwarya</t>
      </is>
    </oc>
    <nc r="J707" t="inlineStr">
      <is>
        <t>Roopa</t>
      </is>
    </nc>
    <odxf/>
  </rcc>
  <rcc rId="1431" sId="2" odxf="1">
    <oc r="J708" t="inlineStr">
      <is>
        <t>Harshitha</t>
      </is>
    </oc>
    <nc r="J708" t="inlineStr">
      <is>
        <t>Priyanka</t>
      </is>
    </nc>
    <odxf/>
  </rcc>
  <rcc rId="1432" sId="2" odxf="1">
    <oc r="J709" t="inlineStr">
      <is>
        <t>Harshitha</t>
      </is>
    </oc>
    <nc r="J709" t="inlineStr">
      <is>
        <t>Priyanka</t>
      </is>
    </nc>
    <odxf/>
  </rcc>
  <rcc rId="1433" sId="2" odxf="1">
    <oc r="J710" t="inlineStr">
      <is>
        <t>Gopika</t>
      </is>
    </oc>
    <nc r="J710" t="inlineStr">
      <is>
        <t>Roopa</t>
      </is>
    </nc>
    <odxf/>
  </rcc>
  <rcc rId="1434" sId="2" odxf="1">
    <oc r="J711" t="inlineStr">
      <is>
        <t>Priyanka</t>
      </is>
    </oc>
    <nc r="J711" t="inlineStr">
      <is>
        <t>Anju</t>
      </is>
    </nc>
    <odxf/>
  </rcc>
  <rcc rId="1435" sId="2" odxf="1">
    <oc r="J712" t="inlineStr">
      <is>
        <t>Aishwarya</t>
      </is>
    </oc>
    <nc r="J712" t="inlineStr">
      <is>
        <t>Roopa</t>
      </is>
    </nc>
    <odxf/>
  </rcc>
  <rcc rId="1436" sId="2" odxf="1">
    <oc r="J713" t="inlineStr">
      <is>
        <t>Aishwarya</t>
      </is>
    </oc>
    <nc r="J713" t="inlineStr">
      <is>
        <t>Dhanya</t>
      </is>
    </nc>
    <odxf/>
  </rcc>
  <rcc rId="1437" sId="2" odxf="1">
    <oc r="J714" t="inlineStr">
      <is>
        <t>Aishwarya</t>
      </is>
    </oc>
    <nc r="J714" t="inlineStr">
      <is>
        <t>Roopa</t>
      </is>
    </nc>
    <odxf/>
  </rcc>
  <rcc rId="1438" sId="2" odxf="1">
    <oc r="J715" t="inlineStr">
      <is>
        <t>Aishwarya</t>
      </is>
    </oc>
    <nc r="J715" t="inlineStr">
      <is>
        <t>Priyanka</t>
      </is>
    </nc>
    <odxf/>
  </rcc>
  <rcc rId="1439" sId="2" odxf="1">
    <oc r="J717" t="inlineStr">
      <is>
        <t>Aishwarya</t>
      </is>
    </oc>
    <nc r="J717" t="inlineStr">
      <is>
        <t>Afza</t>
      </is>
    </nc>
    <odxf/>
  </rcc>
  <rcc rId="1440" sId="2" odxf="1">
    <oc r="J718" t="inlineStr">
      <is>
        <t>Aishwarya</t>
      </is>
    </oc>
    <nc r="J718" t="inlineStr">
      <is>
        <t>Priyanka</t>
      </is>
    </nc>
    <odxf/>
  </rcc>
  <rcc rId="1441" sId="2" odxf="1">
    <oc r="J719" t="inlineStr">
      <is>
        <t>Harshitha</t>
      </is>
    </oc>
    <nc r="J719" t="inlineStr">
      <is>
        <t>Anju</t>
      </is>
    </nc>
    <odxf/>
  </rcc>
  <rcc rId="1442" sId="2" odxf="1">
    <oc r="J720" t="inlineStr">
      <is>
        <t>Harshitha</t>
      </is>
    </oc>
    <nc r="J720" t="inlineStr">
      <is>
        <t>Anju</t>
      </is>
    </nc>
    <odxf/>
  </rcc>
  <rcc rId="1443" sId="2" odxf="1">
    <oc r="J721" t="inlineStr">
      <is>
        <t>Aishwarya</t>
      </is>
    </oc>
    <nc r="J721" t="inlineStr">
      <is>
        <t>Priyanka</t>
      </is>
    </nc>
    <odxf/>
  </rcc>
  <rcc rId="1444" sId="2" odxf="1">
    <oc r="J722" t="inlineStr">
      <is>
        <t>Harshitha</t>
      </is>
    </oc>
    <nc r="J722" t="inlineStr">
      <is>
        <t>Dhanya</t>
      </is>
    </nc>
    <odxf/>
  </rcc>
  <rcc rId="1445" sId="2" odxf="1">
    <oc r="J723" t="inlineStr">
      <is>
        <t>Harshitha</t>
      </is>
    </oc>
    <nc r="J723" t="inlineStr">
      <is>
        <t>Roopa</t>
      </is>
    </nc>
    <odxf/>
  </rcc>
  <rcc rId="1446" sId="2" odxf="1">
    <oc r="J724" t="inlineStr">
      <is>
        <t>Harshitha</t>
      </is>
    </oc>
    <nc r="J724" t="inlineStr">
      <is>
        <t>Roopa</t>
      </is>
    </nc>
    <odxf/>
  </rcc>
  <rcc rId="1447" sId="2" odxf="1">
    <oc r="J725" t="inlineStr">
      <is>
        <t>Harshitha</t>
      </is>
    </oc>
    <nc r="J725" t="inlineStr">
      <is>
        <t>Dhanya</t>
      </is>
    </nc>
    <odxf/>
  </rcc>
  <rcc rId="1448" sId="2" odxf="1">
    <oc r="J726" t="inlineStr">
      <is>
        <t>Harshitha</t>
      </is>
    </oc>
    <nc r="J726" t="inlineStr">
      <is>
        <t>Dhanya</t>
      </is>
    </nc>
    <odxf/>
  </rcc>
  <rcc rId="1449" sId="2" odxf="1">
    <oc r="J727" t="inlineStr">
      <is>
        <t>Aishwarya</t>
      </is>
    </oc>
    <nc r="J727" t="inlineStr">
      <is>
        <t>Dhanya</t>
      </is>
    </nc>
    <odxf/>
  </rcc>
  <rcc rId="1450" sId="2" odxf="1">
    <oc r="J728" t="inlineStr">
      <is>
        <t>Harshitha</t>
      </is>
    </oc>
    <nc r="J728" t="inlineStr">
      <is>
        <t>Priyanka</t>
      </is>
    </nc>
    <odxf/>
  </rcc>
  <rcc rId="1451" sId="2" odxf="1">
    <oc r="J729" t="inlineStr">
      <is>
        <t>Priyanka</t>
      </is>
    </oc>
    <nc r="J729" t="inlineStr">
      <is>
        <t>harshitha</t>
      </is>
    </nc>
    <odxf/>
  </rcc>
  <rcc rId="1452" sId="2" odxf="1">
    <oc r="J730" t="inlineStr">
      <is>
        <t>Priyanka</t>
      </is>
    </oc>
    <nc r="J730" t="inlineStr">
      <is>
        <t>sachin</t>
      </is>
    </nc>
    <odxf/>
  </rcc>
  <rcc rId="1453" sId="2" odxf="1">
    <oc r="J731" t="inlineStr">
      <is>
        <t>Priyanka</t>
      </is>
    </oc>
    <nc r="J731" t="inlineStr">
      <is>
        <t>sachin</t>
      </is>
    </nc>
    <odxf/>
  </rcc>
  <rcc rId="1454" sId="2" odxf="1">
    <oc r="J732" t="inlineStr">
      <is>
        <t>Gopika</t>
      </is>
    </oc>
    <nc r="J732" t="inlineStr">
      <is>
        <t>Afza</t>
      </is>
    </nc>
    <odxf/>
  </rcc>
  <rcc rId="1455" sId="2" odxf="1">
    <oc r="J733" t="inlineStr">
      <is>
        <t>Priyanka</t>
      </is>
    </oc>
    <nc r="J733" t="inlineStr">
      <is>
        <t>harshitha</t>
      </is>
    </nc>
    <odxf/>
  </rcc>
  <rcc rId="1456" sId="2" odxf="1">
    <oc r="J734" t="inlineStr">
      <is>
        <t>Priyanka</t>
      </is>
    </oc>
    <nc r="J734" t="inlineStr">
      <is>
        <t>Afza</t>
      </is>
    </nc>
    <odxf/>
  </rcc>
  <rcc rId="1457" sId="2" odxf="1">
    <oc r="J735" t="inlineStr">
      <is>
        <t>Priyanka</t>
      </is>
    </oc>
    <nc r="J735" t="inlineStr">
      <is>
        <t>roopa</t>
      </is>
    </nc>
    <odxf/>
  </rcc>
  <rcc rId="1458" sId="2" odxf="1">
    <oc r="J736" t="inlineStr">
      <is>
        <t>Priyanka</t>
      </is>
    </oc>
    <nc r="J736" t="inlineStr">
      <is>
        <t>roopa</t>
      </is>
    </nc>
    <odxf/>
  </rcc>
  <rcc rId="1459" sId="2" odxf="1">
    <oc r="J737" t="inlineStr">
      <is>
        <t>Priyanka</t>
      </is>
    </oc>
    <nc r="J737" t="inlineStr">
      <is>
        <t>sachin</t>
      </is>
    </nc>
    <odxf/>
  </rcc>
  <rcc rId="1460" sId="2" odxf="1">
    <oc r="J743" t="inlineStr">
      <is>
        <t>Priyanka</t>
      </is>
    </oc>
    <nc r="J743" t="inlineStr">
      <is>
        <t>harshitha</t>
      </is>
    </nc>
    <odxf/>
  </rcc>
  <rcc rId="1461" sId="2" odxf="1">
    <oc r="J744" t="inlineStr">
      <is>
        <t>Priyanka</t>
      </is>
    </oc>
    <nc r="J744" t="inlineStr">
      <is>
        <t>Dhanya</t>
      </is>
    </nc>
    <odxf/>
  </rcc>
  <rcc rId="1462" sId="2" odxf="1">
    <oc r="J745" t="inlineStr">
      <is>
        <t>Priyanka</t>
      </is>
    </oc>
    <nc r="J745" t="inlineStr">
      <is>
        <t>harshitha</t>
      </is>
    </nc>
    <odxf/>
  </rcc>
  <rcc rId="1463" sId="2" odxf="1">
    <oc r="J746" t="inlineStr">
      <is>
        <t>Priyanka</t>
      </is>
    </oc>
    <nc r="J746" t="inlineStr">
      <is>
        <t>roopa</t>
      </is>
    </nc>
    <odxf/>
  </rcc>
  <rcc rId="1464" sId="2" odxf="1">
    <oc r="J747" t="inlineStr">
      <is>
        <t>Priyanka</t>
      </is>
    </oc>
    <nc r="J747" t="inlineStr">
      <is>
        <t>Anju</t>
      </is>
    </nc>
    <odxf/>
  </rcc>
  <rcc rId="1465" sId="2" odxf="1">
    <oc r="J748" t="inlineStr">
      <is>
        <t>Priyanka</t>
      </is>
    </oc>
    <nc r="J748" t="inlineStr">
      <is>
        <t>roopa</t>
      </is>
    </nc>
    <odxf/>
  </rcc>
  <rcc rId="1466" sId="2" odxf="1">
    <oc r="J749" t="inlineStr">
      <is>
        <t>Priyanka</t>
      </is>
    </oc>
    <nc r="J749" t="inlineStr">
      <is>
        <t>roopa</t>
      </is>
    </nc>
    <odxf/>
  </rcc>
  <rcc rId="1467" sId="2" odxf="1">
    <oc r="J750" t="inlineStr">
      <is>
        <t>Priyanka</t>
      </is>
    </oc>
    <nc r="J750" t="inlineStr">
      <is>
        <t>roopa</t>
      </is>
    </nc>
    <odxf/>
  </rcc>
  <rcc rId="1468" sId="2" odxf="1">
    <oc r="J751" t="inlineStr">
      <is>
        <t>Priyanka</t>
      </is>
    </oc>
    <nc r="J751" t="inlineStr">
      <is>
        <t>roopa</t>
      </is>
    </nc>
    <odxf/>
  </rcc>
  <rcc rId="1469" sId="2" odxf="1">
    <oc r="J752" t="inlineStr">
      <is>
        <t>Priyanka</t>
      </is>
    </oc>
    <nc r="J752" t="inlineStr">
      <is>
        <t>roopa</t>
      </is>
    </nc>
    <odxf/>
  </rcc>
  <rcc rId="1470" sId="2" odxf="1">
    <oc r="J753" t="inlineStr">
      <is>
        <t>Priyanka</t>
      </is>
    </oc>
    <nc r="J753" t="inlineStr">
      <is>
        <t>roopa</t>
      </is>
    </nc>
    <odxf/>
  </rcc>
  <rcc rId="1471" sId="2" odxf="1">
    <oc r="J754" t="inlineStr">
      <is>
        <t>Priyanka</t>
      </is>
    </oc>
    <nc r="J754" t="inlineStr">
      <is>
        <t>roopa</t>
      </is>
    </nc>
    <odxf/>
  </rcc>
  <rcc rId="1472" sId="2" odxf="1">
    <oc r="J755" t="inlineStr">
      <is>
        <t>Priyanka</t>
      </is>
    </oc>
    <nc r="J755" t="inlineStr">
      <is>
        <t>roopa</t>
      </is>
    </nc>
    <odxf/>
  </rcc>
  <rcc rId="1473" sId="2" odxf="1">
    <oc r="J756" t="inlineStr">
      <is>
        <t>Priyanka</t>
      </is>
    </oc>
    <nc r="J756" t="inlineStr">
      <is>
        <t>Anju</t>
      </is>
    </nc>
    <odxf/>
  </rcc>
  <rcc rId="1474" sId="2" odxf="1">
    <oc r="J757" t="inlineStr">
      <is>
        <t>Priyanka</t>
      </is>
    </oc>
    <nc r="J757" t="inlineStr">
      <is>
        <t>Roopa</t>
      </is>
    </nc>
    <odxf/>
  </rcc>
  <rcc rId="1475" sId="2" odxf="1">
    <oc r="J759" t="inlineStr">
      <is>
        <t>Priyanka</t>
      </is>
    </oc>
    <nc r="J759" t="inlineStr">
      <is>
        <t>Roopa</t>
      </is>
    </nc>
    <odxf/>
  </rcc>
  <rcc rId="1476" sId="2" odxf="1">
    <oc r="J762" t="inlineStr">
      <is>
        <t>Priyanka</t>
      </is>
    </oc>
    <nc r="J762" t="inlineStr">
      <is>
        <t>Roopa</t>
      </is>
    </nc>
    <odxf/>
  </rcc>
  <rcc rId="1477" sId="2" odxf="1">
    <oc r="J767" t="inlineStr">
      <is>
        <t>Priyanka</t>
      </is>
    </oc>
    <nc r="J767" t="inlineStr">
      <is>
        <t>roopa</t>
      </is>
    </nc>
    <odxf/>
  </rcc>
  <rcc rId="1478" sId="2" odxf="1">
    <oc r="J769" t="inlineStr">
      <is>
        <t>Prudhvi</t>
      </is>
    </oc>
    <nc r="J769" t="inlineStr">
      <is>
        <t>sachin</t>
      </is>
    </nc>
    <odxf/>
  </rcc>
  <rcc rId="1479" sId="2" odxf="1">
    <oc r="J770" t="inlineStr">
      <is>
        <t>Priyanka</t>
      </is>
    </oc>
    <nc r="J770" t="inlineStr">
      <is>
        <t>Aishwarya</t>
      </is>
    </nc>
    <odxf/>
  </rcc>
  <rcc rId="1480" sId="2" odxf="1">
    <oc r="J771" t="inlineStr">
      <is>
        <t>Aishwarya</t>
      </is>
    </oc>
    <nc r="J771" t="inlineStr">
      <is>
        <t>Priyanka</t>
      </is>
    </nc>
    <odxf/>
  </rcc>
  <rcc rId="1481" sId="2" odxf="1">
    <oc r="J772" t="inlineStr">
      <is>
        <t>Aishwarya</t>
      </is>
    </oc>
    <nc r="J772" t="inlineStr">
      <is>
        <t>sachin</t>
      </is>
    </nc>
    <odxf/>
  </rcc>
  <rcc rId="1482" sId="2" odxf="1">
    <oc r="J773" t="inlineStr">
      <is>
        <t>Aishwarya</t>
      </is>
    </oc>
    <nc r="J773" t="inlineStr">
      <is>
        <t>Reshma</t>
      </is>
    </nc>
    <odxf/>
  </rcc>
  <rcc rId="1483" sId="2" odxf="1">
    <oc r="J774" t="inlineStr">
      <is>
        <t>Aishwarya</t>
      </is>
    </oc>
    <nc r="J774" t="inlineStr">
      <is>
        <t>sachin</t>
      </is>
    </nc>
    <odxf/>
  </rcc>
  <rcc rId="1484" sId="2" odxf="1">
    <oc r="J775" t="inlineStr">
      <is>
        <t>Prudhvi</t>
      </is>
    </oc>
    <nc r="J775" t="inlineStr">
      <is>
        <t>sachin</t>
      </is>
    </nc>
    <odxf/>
  </rcc>
  <rcc rId="1485" sId="2" odxf="1">
    <oc r="J776" t="inlineStr">
      <is>
        <t>Priyanka</t>
      </is>
    </oc>
    <nc r="J776" t="inlineStr">
      <is>
        <t>Roopa</t>
      </is>
    </nc>
    <odxf/>
  </rcc>
  <rcc rId="1486" sId="2" odxf="1">
    <oc r="J777" t="inlineStr">
      <is>
        <t>Prudhvi</t>
      </is>
    </oc>
    <nc r="J777" t="inlineStr">
      <is>
        <t>Sreelakshmi</t>
      </is>
    </nc>
    <odxf/>
  </rcc>
  <rcc rId="1487" sId="2" odxf="1">
    <oc r="J778" t="inlineStr">
      <is>
        <t>Aishwarya</t>
      </is>
    </oc>
    <nc r="J778" t="inlineStr">
      <is>
        <t>Anju</t>
      </is>
    </nc>
    <odxf/>
  </rcc>
  <rcc rId="1488" sId="2" odxf="1">
    <oc r="J779" t="inlineStr">
      <is>
        <t>Aishwarya</t>
      </is>
    </oc>
    <nc r="J779" t="inlineStr">
      <is>
        <t>Anju</t>
      </is>
    </nc>
    <odxf/>
  </rcc>
  <rcc rId="1489" sId="2" odxf="1">
    <oc r="J780" t="inlineStr">
      <is>
        <t>Aishwarya</t>
      </is>
    </oc>
    <nc r="J780" t="inlineStr">
      <is>
        <t>Reshma</t>
      </is>
    </nc>
    <odxf/>
  </rcc>
  <rcc rId="1490" sId="2" odxf="1">
    <oc r="J781" t="inlineStr">
      <is>
        <t>Aishwarya</t>
      </is>
    </oc>
    <nc r="J781" t="inlineStr">
      <is>
        <t>Roopa</t>
      </is>
    </nc>
    <odxf/>
  </rcc>
  <rcc rId="1491" sId="2" odxf="1">
    <oc r="J782" t="inlineStr">
      <is>
        <t>Priyanka</t>
      </is>
    </oc>
    <nc r="J782" t="inlineStr">
      <is>
        <t>Roopa</t>
      </is>
    </nc>
    <odxf/>
  </rcc>
  <rcc rId="1492" sId="2" odxf="1">
    <oc r="J783" t="inlineStr">
      <is>
        <t>Savitha</t>
      </is>
    </oc>
    <nc r="J783" t="inlineStr">
      <is>
        <t>Roopa</t>
      </is>
    </nc>
    <odxf/>
  </rcc>
  <rcc rId="1493" sId="2" odxf="1">
    <oc r="J784" t="inlineStr">
      <is>
        <t>Savitha</t>
      </is>
    </oc>
    <nc r="J784" t="inlineStr">
      <is>
        <t>Priyanka</t>
      </is>
    </nc>
    <odxf/>
  </rcc>
  <rcc rId="1494" sId="2" odxf="1">
    <oc r="J785" t="inlineStr">
      <is>
        <t>Savitha</t>
      </is>
    </oc>
    <nc r="J785" t="inlineStr">
      <is>
        <t>Roopa</t>
      </is>
    </nc>
    <odxf/>
  </rcc>
  <rcc rId="1495" sId="2" odxf="1">
    <oc r="J786" t="inlineStr">
      <is>
        <t>Priyanka</t>
      </is>
    </oc>
    <nc r="J786"/>
    <odxf/>
  </rcc>
  <rcc rId="1496" sId="2" odxf="1">
    <oc r="J787" t="inlineStr">
      <is>
        <t>Savitha</t>
      </is>
    </oc>
    <nc r="J787" t="inlineStr">
      <is>
        <t>Sreelakshmi</t>
      </is>
    </nc>
    <odxf/>
  </rcc>
  <rcc rId="1497" sId="2" odxf="1">
    <oc r="J788" t="inlineStr">
      <is>
        <t>Gopika</t>
      </is>
    </oc>
    <nc r="J788" t="inlineStr">
      <is>
        <t>Roopa</t>
      </is>
    </nc>
    <odxf/>
  </rcc>
  <rcc rId="1498" sId="2" odxf="1">
    <oc r="J789" t="inlineStr">
      <is>
        <t>Aishwarya</t>
      </is>
    </oc>
    <nc r="J789" t="inlineStr">
      <is>
        <t>Anju</t>
      </is>
    </nc>
    <odxf/>
  </rcc>
  <rcc rId="1499" sId="2" odxf="1">
    <oc r="J790" t="inlineStr">
      <is>
        <t>Gopika</t>
      </is>
    </oc>
    <nc r="J790" t="inlineStr">
      <is>
        <t>Savitha</t>
      </is>
    </nc>
    <odxf/>
  </rcc>
  <rcc rId="1500" sId="2" odxf="1">
    <oc r="J791" t="inlineStr">
      <is>
        <t>Aishwarya</t>
      </is>
    </oc>
    <nc r="J791" t="inlineStr">
      <is>
        <t>Reshma</t>
      </is>
    </nc>
    <odxf/>
  </rcc>
  <rcc rId="1501" sId="2" odxf="1">
    <oc r="J792" t="inlineStr">
      <is>
        <t>Savitha</t>
      </is>
    </oc>
    <nc r="J792" t="inlineStr">
      <is>
        <t>Roopa</t>
      </is>
    </nc>
    <odxf/>
  </rcc>
  <rcc rId="1502" sId="2" odxf="1">
    <oc r="J793" t="inlineStr">
      <is>
        <t>Priyanka</t>
      </is>
    </oc>
    <nc r="J793" t="inlineStr">
      <is>
        <t>Roopa</t>
      </is>
    </nc>
    <odxf/>
  </rcc>
  <rcc rId="1503" sId="2" odxf="1">
    <oc r="J794" t="inlineStr">
      <is>
        <t>Gopika</t>
      </is>
    </oc>
    <nc r="J794" t="inlineStr">
      <is>
        <t>Priyanka</t>
      </is>
    </nc>
    <odxf/>
  </rcc>
  <rcc rId="1504" sId="2" odxf="1">
    <oc r="J795" t="inlineStr">
      <is>
        <t>Gopika</t>
      </is>
    </oc>
    <nc r="J795" t="inlineStr">
      <is>
        <t>Anju</t>
      </is>
    </nc>
    <odxf/>
  </rcc>
  <rcc rId="1505" sId="2" odxf="1">
    <oc r="J796" t="inlineStr">
      <is>
        <t>Savitha</t>
      </is>
    </oc>
    <nc r="J796" t="inlineStr">
      <is>
        <t>Priyanka</t>
      </is>
    </nc>
    <odxf/>
  </rcc>
  <rcc rId="1506" sId="2" odxf="1">
    <oc r="J797" t="inlineStr">
      <is>
        <t>Priyanka</t>
      </is>
    </oc>
    <nc r="J797" t="inlineStr">
      <is>
        <t>Savitha</t>
      </is>
    </nc>
    <odxf/>
  </rcc>
  <rcc rId="1507" sId="2" odxf="1">
    <oc r="J798" t="inlineStr">
      <is>
        <t>Aishwarya</t>
      </is>
    </oc>
    <nc r="J798" t="inlineStr">
      <is>
        <t>Sreelakshmi</t>
      </is>
    </nc>
    <odxf/>
  </rcc>
  <rcc rId="1508" sId="2" odxf="1">
    <oc r="J799" t="inlineStr">
      <is>
        <t>Gopika</t>
      </is>
    </oc>
    <nc r="J799" t="inlineStr">
      <is>
        <t>Anju</t>
      </is>
    </nc>
    <odxf/>
  </rcc>
  <rcc rId="1509" sId="2" odxf="1">
    <oc r="J801" t="inlineStr">
      <is>
        <t>Gopika</t>
      </is>
    </oc>
    <nc r="J801" t="inlineStr">
      <is>
        <t>Aishwarya</t>
      </is>
    </nc>
    <odxf/>
  </rcc>
  <rcc rId="1510" sId="2" odxf="1">
    <oc r="J802" t="inlineStr">
      <is>
        <t>Gopika</t>
      </is>
    </oc>
    <nc r="J802" t="inlineStr">
      <is>
        <t>Reshma</t>
      </is>
    </nc>
    <odxf/>
  </rcc>
  <rcc rId="1511" sId="2" odxf="1">
    <oc r="J803" t="inlineStr">
      <is>
        <t>Savitha</t>
      </is>
    </oc>
    <nc r="J803" t="inlineStr">
      <is>
        <t>Reshma</t>
      </is>
    </nc>
    <odxf/>
  </rcc>
  <rcc rId="1512" sId="2" odxf="1">
    <oc r="J804" t="inlineStr">
      <is>
        <t>Priyanka</t>
      </is>
    </oc>
    <nc r="J804" t="inlineStr">
      <is>
        <t>sachin</t>
      </is>
    </nc>
    <odxf/>
  </rcc>
  <rcc rId="1513" sId="2" odxf="1">
    <oc r="J805" t="inlineStr">
      <is>
        <t>Aishwarya</t>
      </is>
    </oc>
    <nc r="J805" t="inlineStr">
      <is>
        <t>Anju</t>
      </is>
    </nc>
    <odxf/>
  </rcc>
  <rcc rId="1514" sId="2" odxf="1">
    <oc r="J806" t="inlineStr">
      <is>
        <t>Priyanka</t>
      </is>
    </oc>
    <nc r="J806" t="inlineStr">
      <is>
        <t>Reshma</t>
      </is>
    </nc>
    <odxf/>
  </rcc>
  <rcc rId="1515" sId="2" odxf="1">
    <oc r="J807" t="inlineStr">
      <is>
        <t>Priyanka</t>
      </is>
    </oc>
    <nc r="J807" t="inlineStr">
      <is>
        <t>Reshma</t>
      </is>
    </nc>
    <odxf/>
  </rcc>
  <rcc rId="1516" sId="2" odxf="1">
    <oc r="J808" t="inlineStr">
      <is>
        <t>Ramya</t>
      </is>
    </oc>
    <nc r="J808" t="inlineStr">
      <is>
        <t>roopa</t>
      </is>
    </nc>
    <odxf/>
  </rcc>
  <rcc rId="1517" sId="2" odxf="1">
    <oc r="J809" t="inlineStr">
      <is>
        <t>Priyanka</t>
      </is>
    </oc>
    <nc r="J809" t="inlineStr">
      <is>
        <t>Reshma</t>
      </is>
    </nc>
    <odxf/>
  </rcc>
  <rcc rId="1518" sId="2" odxf="1">
    <oc r="J810" t="inlineStr">
      <is>
        <t>Aishwarya</t>
      </is>
    </oc>
    <nc r="J810" t="inlineStr">
      <is>
        <t>Reshma</t>
      </is>
    </nc>
    <odxf/>
  </rcc>
  <rcc rId="1519" sId="2" odxf="1">
    <oc r="J811" t="inlineStr">
      <is>
        <t>Priyanka</t>
      </is>
    </oc>
    <nc r="J811" t="inlineStr">
      <is>
        <t>Roopa</t>
      </is>
    </nc>
    <odxf/>
  </rcc>
  <rcc rId="1520" sId="2" odxf="1">
    <oc r="J814" t="inlineStr">
      <is>
        <t>Sreelakshmi</t>
      </is>
    </oc>
    <nc r="J814" t="inlineStr">
      <is>
        <t>Roopa</t>
      </is>
    </nc>
    <odxf/>
  </rcc>
  <rcc rId="1521" sId="2" odxf="1">
    <oc r="J815" t="inlineStr">
      <is>
        <t>Aishwarya</t>
      </is>
    </oc>
    <nc r="J815" t="inlineStr">
      <is>
        <t>Anju</t>
      </is>
    </nc>
    <odxf/>
  </rcc>
  <rcc rId="1522" sId="2" odxf="1">
    <oc r="J817" t="inlineStr">
      <is>
        <t>Aishwarya</t>
      </is>
    </oc>
    <nc r="J817" t="inlineStr">
      <is>
        <t>Sreelakshmi</t>
      </is>
    </nc>
    <odxf/>
  </rcc>
  <rcc rId="1523" sId="2" odxf="1">
    <oc r="J818" t="inlineStr">
      <is>
        <t>Aishwarya</t>
      </is>
    </oc>
    <nc r="J818" t="inlineStr">
      <is>
        <t>Sreelakshmi</t>
      </is>
    </nc>
    <odxf/>
  </rcc>
  <rcc rId="1524" sId="2" odxf="1">
    <oc r="J819" t="inlineStr">
      <is>
        <t>Gopika</t>
      </is>
    </oc>
    <nc r="J819" t="inlineStr">
      <is>
        <t>Aishwarya</t>
      </is>
    </nc>
    <odxf/>
  </rcc>
  <rcc rId="1525" sId="2" odxf="1">
    <oc r="J820" t="inlineStr">
      <is>
        <t>Aishwarya</t>
      </is>
    </oc>
    <nc r="J820" t="inlineStr">
      <is>
        <t>Reshma</t>
      </is>
    </nc>
    <odxf/>
  </rcc>
  <rcc rId="1526" sId="2" odxf="1">
    <oc r="J821" t="inlineStr">
      <is>
        <t>Priyanka</t>
      </is>
    </oc>
    <nc r="J821" t="inlineStr">
      <is>
        <t>Reshma</t>
      </is>
    </nc>
    <odxf/>
  </rcc>
  <rcc rId="1527" sId="2" odxf="1">
    <oc r="J822" t="inlineStr">
      <is>
        <t>Aishwarya</t>
      </is>
    </oc>
    <nc r="J822" t="inlineStr">
      <is>
        <t>Roopa</t>
      </is>
    </nc>
    <odxf/>
  </rcc>
  <rcc rId="1528" sId="2" odxf="1">
    <oc r="J823" t="inlineStr">
      <is>
        <t>Gopika</t>
      </is>
    </oc>
    <nc r="J823" t="inlineStr">
      <is>
        <t>Aishwarya</t>
      </is>
    </nc>
    <odxf/>
  </rcc>
  <rcc rId="1529" sId="2" odxf="1">
    <oc r="J824" t="inlineStr">
      <is>
        <t>Aishwarya</t>
      </is>
    </oc>
    <nc r="J824" t="inlineStr">
      <is>
        <t>Anju</t>
      </is>
    </nc>
    <odxf/>
  </rcc>
  <rcc rId="1530" sId="2" odxf="1">
    <oc r="J826" t="inlineStr">
      <is>
        <t>Prudhvi</t>
      </is>
    </oc>
    <nc r="J826" t="inlineStr">
      <is>
        <t>Aishwarya</t>
      </is>
    </nc>
    <odxf/>
  </rcc>
  <rcc rId="1531" sId="2" odxf="1">
    <oc r="J827" t="inlineStr">
      <is>
        <t>Gopika</t>
      </is>
    </oc>
    <nc r="J827" t="inlineStr">
      <is>
        <t>Anju</t>
      </is>
    </nc>
    <odxf/>
  </rcc>
  <rcc rId="1532" sId="2" odxf="1">
    <oc r="J828" t="inlineStr">
      <is>
        <t>Priyanka</t>
      </is>
    </oc>
    <nc r="J828" t="inlineStr">
      <is>
        <t>Roopa</t>
      </is>
    </nc>
    <odxf/>
  </rcc>
  <rcc rId="1533" sId="2" odxf="1">
    <oc r="J829" t="inlineStr">
      <is>
        <t>Priyanka</t>
      </is>
    </oc>
    <nc r="J829" t="inlineStr">
      <is>
        <t>harshitha</t>
      </is>
    </nc>
    <odxf/>
  </rcc>
  <rcc rId="1534" sId="2" odxf="1">
    <oc r="J830" t="inlineStr">
      <is>
        <t>Priyanka</t>
      </is>
    </oc>
    <nc r="J830" t="inlineStr">
      <is>
        <t>harshitha</t>
      </is>
    </nc>
    <odxf/>
  </rcc>
  <rcc rId="1535" sId="2" odxf="1">
    <oc r="J831" t="inlineStr">
      <is>
        <t>Aishwarya</t>
      </is>
    </oc>
    <nc r="J831" t="inlineStr">
      <is>
        <t>Reshma</t>
      </is>
    </nc>
    <odxf/>
  </rcc>
  <rcc rId="1536" sId="2" odxf="1">
    <oc r="J832" t="inlineStr">
      <is>
        <t>Aishwarya</t>
      </is>
    </oc>
    <nc r="J832" t="inlineStr">
      <is>
        <t>Anju</t>
      </is>
    </nc>
    <odxf/>
  </rcc>
  <rcc rId="1537" sId="2" odxf="1">
    <oc r="J833" t="inlineStr">
      <is>
        <t>Aishwarya</t>
      </is>
    </oc>
    <nc r="J833" t="inlineStr">
      <is>
        <t>Reshma</t>
      </is>
    </nc>
    <odxf/>
  </rcc>
  <rcc rId="1538" sId="2" odxf="1">
    <oc r="J834" t="inlineStr">
      <is>
        <t>Aishwarya</t>
      </is>
    </oc>
    <nc r="J834" t="inlineStr">
      <is>
        <t>Reshma</t>
      </is>
    </nc>
    <odxf/>
  </rcc>
  <rcc rId="1539" sId="2" odxf="1">
    <oc r="J835" t="inlineStr">
      <is>
        <t>Aishwarya</t>
      </is>
    </oc>
    <nc r="J835" t="inlineStr">
      <is>
        <t>Reshma</t>
      </is>
    </nc>
    <odxf/>
  </rcc>
  <rcc rId="1540" sId="2" odxf="1">
    <oc r="J838" t="inlineStr">
      <is>
        <t>Aishwarya</t>
      </is>
    </oc>
    <nc r="J838" t="inlineStr">
      <is>
        <t>Roopa</t>
      </is>
    </nc>
    <odxf/>
  </rcc>
  <rcc rId="1541" sId="2" odxf="1">
    <oc r="J840" t="inlineStr">
      <is>
        <t>Ramya</t>
      </is>
    </oc>
    <nc r="J840" t="inlineStr">
      <is>
        <t>Sreelakshmi</t>
      </is>
    </nc>
    <odxf/>
  </rcc>
  <rcc rId="1542" sId="2" odxf="1">
    <oc r="J841" t="inlineStr">
      <is>
        <t>Ramya</t>
      </is>
    </oc>
    <nc r="J841" t="inlineStr">
      <is>
        <t>Sreelakshmi</t>
      </is>
    </nc>
    <odxf/>
  </rcc>
  <rcc rId="1543" sId="2" odxf="1">
    <oc r="J842" t="inlineStr">
      <is>
        <t>Aishwarya</t>
      </is>
    </oc>
    <nc r="J842" t="inlineStr">
      <is>
        <t>Anju</t>
      </is>
    </nc>
    <odxf/>
  </rcc>
  <rcc rId="1544" sId="2" odxf="1">
    <nc r="J844" t="inlineStr">
      <is>
        <t>Sreelakshmi</t>
      </is>
    </nc>
    <odxf/>
  </rcc>
  <rcc rId="1545" sId="2" odxf="1">
    <oc r="J845" t="inlineStr">
      <is>
        <t>Aishwarya</t>
      </is>
    </oc>
    <nc r="J845" t="inlineStr">
      <is>
        <t>Sreelakshmi</t>
      </is>
    </nc>
    <odxf/>
  </rcc>
  <rcc rId="1546" sId="2" odxf="1">
    <oc r="J846" t="inlineStr">
      <is>
        <t>Aishwarya</t>
      </is>
    </oc>
    <nc r="J846" t="inlineStr">
      <is>
        <t>Sreelakshmi</t>
      </is>
    </nc>
    <odxf/>
  </rcc>
  <rcc rId="1547" sId="2" odxf="1">
    <oc r="J847" t="inlineStr">
      <is>
        <t>Ramya</t>
      </is>
    </oc>
    <nc r="J847" t="inlineStr">
      <is>
        <t>Roopa</t>
      </is>
    </nc>
    <odxf/>
  </rcc>
  <rcc rId="1548" sId="2" odxf="1">
    <oc r="J848" t="inlineStr">
      <is>
        <t>Gopika</t>
      </is>
    </oc>
    <nc r="J848" t="inlineStr">
      <is>
        <t>Aishwarya</t>
      </is>
    </nc>
    <odxf/>
  </rcc>
  <rcc rId="1549" sId="2" odxf="1">
    <oc r="J849" t="inlineStr">
      <is>
        <t>Priyanka</t>
      </is>
    </oc>
    <nc r="J849" t="inlineStr">
      <is>
        <t>Roopa</t>
      </is>
    </nc>
    <odxf/>
  </rcc>
  <rcc rId="1550" sId="2" odxf="1">
    <oc r="J850" t="inlineStr">
      <is>
        <t>Priyanka</t>
      </is>
    </oc>
    <nc r="J850" t="inlineStr">
      <is>
        <t>Roopa</t>
      </is>
    </nc>
    <odxf/>
  </rcc>
  <rcc rId="1551" sId="2" odxf="1">
    <oc r="J851" t="inlineStr">
      <is>
        <t>Ramya</t>
      </is>
    </oc>
    <nc r="J851" t="inlineStr">
      <is>
        <t>Roopa</t>
      </is>
    </nc>
    <odxf/>
  </rcc>
  <rcc rId="1552" sId="2" odxf="1">
    <oc r="J852" t="inlineStr">
      <is>
        <t>Ramya</t>
      </is>
    </oc>
    <nc r="J852" t="inlineStr">
      <is>
        <t>Sreelakshmi</t>
      </is>
    </nc>
    <odxf/>
  </rcc>
  <rcc rId="1553" sId="2" odxf="1">
    <oc r="J853" t="inlineStr">
      <is>
        <t>Harshitha</t>
      </is>
    </oc>
    <nc r="J853" t="inlineStr">
      <is>
        <t>Sreelakshmi</t>
      </is>
    </nc>
    <odxf/>
  </rcc>
  <rcc rId="1554" sId="2" odxf="1">
    <oc r="J854" t="inlineStr">
      <is>
        <t>Priyanka</t>
      </is>
    </oc>
    <nc r="J854" t="inlineStr">
      <is>
        <t>roopa</t>
      </is>
    </nc>
    <odxf/>
  </rcc>
  <rcc rId="1555" sId="2" odxf="1">
    <oc r="J855" t="inlineStr">
      <is>
        <t>Aishwarya</t>
      </is>
    </oc>
    <nc r="J855" t="inlineStr">
      <is>
        <t>Sreelakshmi</t>
      </is>
    </nc>
    <odxf/>
  </rcc>
  <rcc rId="1556" sId="2" odxf="1">
    <oc r="J857" t="inlineStr">
      <is>
        <t>Aishwarya</t>
      </is>
    </oc>
    <nc r="J857" t="inlineStr">
      <is>
        <t>Sreelakshmi</t>
      </is>
    </nc>
    <odxf/>
  </rcc>
  <rcc rId="1557" sId="2" odxf="1">
    <oc r="J858" t="inlineStr">
      <is>
        <t>Ramya</t>
      </is>
    </oc>
    <nc r="J858" t="inlineStr">
      <is>
        <t>Sreelakshmi</t>
      </is>
    </nc>
    <odxf/>
  </rcc>
  <rcc rId="1558" sId="2" odxf="1">
    <oc r="J859" t="inlineStr">
      <is>
        <t>Ramya</t>
      </is>
    </oc>
    <nc r="J859" t="inlineStr">
      <is>
        <t>Sreelakshmi</t>
      </is>
    </nc>
    <odxf/>
  </rcc>
  <rcc rId="1559" sId="2" odxf="1">
    <oc r="J860" t="inlineStr">
      <is>
        <t>Priyanka</t>
      </is>
    </oc>
    <nc r="J860" t="inlineStr">
      <is>
        <t>Roopa</t>
      </is>
    </nc>
    <odxf/>
  </rcc>
  <rcc rId="1560" sId="2" odxf="1">
    <oc r="J861" t="inlineStr">
      <is>
        <t>Priyanka</t>
      </is>
    </oc>
    <nc r="J861" t="inlineStr">
      <is>
        <t>Sreelakshmi</t>
      </is>
    </nc>
    <odxf/>
  </rcc>
  <rcc rId="1561" sId="2" odxf="1">
    <oc r="J862" t="inlineStr">
      <is>
        <t>Aishwarya</t>
      </is>
    </oc>
    <nc r="J862" t="inlineStr">
      <is>
        <t>Sreelakshmi</t>
      </is>
    </nc>
    <odxf/>
  </rcc>
  <rcc rId="1562" sId="2" odxf="1">
    <oc r="J863" t="inlineStr">
      <is>
        <t>Aishwarya</t>
      </is>
    </oc>
    <nc r="J863" t="inlineStr">
      <is>
        <t>Roopa</t>
      </is>
    </nc>
    <odxf/>
  </rcc>
  <rcc rId="1563" sId="2" odxf="1">
    <oc r="J864" t="inlineStr">
      <is>
        <t>Gopika</t>
      </is>
    </oc>
    <nc r="J864" t="inlineStr">
      <is>
        <t>Roopa</t>
      </is>
    </nc>
    <odxf/>
  </rcc>
  <rcc rId="1564" sId="2" odxf="1">
    <oc r="J865" t="inlineStr">
      <is>
        <t>Aishwarya</t>
      </is>
    </oc>
    <nc r="J865" t="inlineStr">
      <is>
        <t>Roopa</t>
      </is>
    </nc>
    <odxf/>
  </rcc>
  <rcc rId="1565" sId="2" odxf="1">
    <oc r="J866" t="inlineStr">
      <is>
        <t>Gopika</t>
      </is>
    </oc>
    <nc r="J866" t="inlineStr">
      <is>
        <t>Reshma</t>
      </is>
    </nc>
    <odxf/>
  </rcc>
  <rcc rId="1566" sId="2" odxf="1">
    <oc r="J867" t="inlineStr">
      <is>
        <t>Aishwarya</t>
      </is>
    </oc>
    <nc r="J867" t="inlineStr">
      <is>
        <t>Roopa</t>
      </is>
    </nc>
    <odxf/>
  </rcc>
  <rcc rId="1567" sId="2" odxf="1">
    <oc r="J868" t="inlineStr">
      <is>
        <t>Aishwarya</t>
      </is>
    </oc>
    <nc r="J868" t="inlineStr">
      <is>
        <t>Priyanka</t>
      </is>
    </nc>
    <odxf/>
  </rcc>
  <rcc rId="1568" sId="2" odxf="1">
    <oc r="J869" t="inlineStr">
      <is>
        <t>Prudhvi</t>
      </is>
    </oc>
    <nc r="J869" t="inlineStr">
      <is>
        <t>sachin</t>
      </is>
    </nc>
    <odxf/>
  </rcc>
  <rcc rId="1569" sId="2" odxf="1">
    <oc r="J870" t="inlineStr">
      <is>
        <t>priyanka</t>
      </is>
    </oc>
    <nc r="J870" t="inlineStr">
      <is>
        <t>Anju</t>
      </is>
    </nc>
    <odxf/>
  </rcc>
  <rcc rId="1570" sId="2" odxf="1">
    <oc r="J871" t="inlineStr">
      <is>
        <t>priyanka</t>
      </is>
    </oc>
    <nc r="J871" t="inlineStr">
      <is>
        <t>Roopa</t>
      </is>
    </nc>
    <odxf/>
  </rcc>
  <rcc rId="1571" sId="2" odxf="1">
    <oc r="J872" t="inlineStr">
      <is>
        <t>priyanka</t>
      </is>
    </oc>
    <nc r="J872" t="inlineStr">
      <is>
        <t>Roopa</t>
      </is>
    </nc>
    <odxf/>
  </rcc>
  <rcc rId="1572" sId="2" odxf="1">
    <oc r="J873" t="inlineStr">
      <is>
        <t>Prudhvi</t>
      </is>
    </oc>
    <nc r="J873" t="inlineStr">
      <is>
        <t>Roopa</t>
      </is>
    </nc>
    <odxf/>
  </rcc>
  <rcc rId="1573" sId="2" odxf="1">
    <oc r="J874" t="inlineStr">
      <is>
        <t>Aishwarya</t>
      </is>
    </oc>
    <nc r="J874" t="inlineStr">
      <is>
        <t>Reshma</t>
      </is>
    </nc>
    <odxf/>
  </rcc>
  <rcc rId="1574" sId="2" odxf="1">
    <oc r="J875" t="inlineStr">
      <is>
        <t>Aishwarya</t>
      </is>
    </oc>
    <nc r="J875" t="inlineStr">
      <is>
        <t>Anju</t>
      </is>
    </nc>
    <odxf/>
  </rcc>
  <rcc rId="1575" sId="2" odxf="1">
    <oc r="J877" t="inlineStr">
      <is>
        <t>Gopika</t>
      </is>
    </oc>
    <nc r="J877" t="inlineStr">
      <is>
        <t>Anju</t>
      </is>
    </nc>
    <odxf/>
  </rcc>
  <rcc rId="1576" sId="2" odxf="1">
    <oc r="J879" t="inlineStr">
      <is>
        <t>Aishwarya</t>
      </is>
    </oc>
    <nc r="J879" t="inlineStr">
      <is>
        <t>Anju</t>
      </is>
    </nc>
    <odxf/>
  </rcc>
  <rcc rId="1577" sId="2" odxf="1">
    <oc r="J880" t="inlineStr">
      <is>
        <t>Aishwarya</t>
      </is>
    </oc>
    <nc r="J880" t="inlineStr">
      <is>
        <t>Reshma</t>
      </is>
    </nc>
    <odxf/>
  </rcc>
  <rcc rId="1578" sId="2" odxf="1">
    <oc r="J881" t="inlineStr">
      <is>
        <t>Priyanka</t>
      </is>
    </oc>
    <nc r="J881" t="inlineStr">
      <is>
        <t>Anju</t>
      </is>
    </nc>
    <odxf/>
  </rcc>
  <rcc rId="1579" sId="2" odxf="1">
    <oc r="J883" t="inlineStr">
      <is>
        <t>Aishwarya</t>
      </is>
    </oc>
    <nc r="J883" t="inlineStr">
      <is>
        <t>Roopa</t>
      </is>
    </nc>
    <odxf/>
  </rcc>
  <rcc rId="1580" sId="2" odxf="1">
    <oc r="J884" t="inlineStr">
      <is>
        <t>Gopika</t>
      </is>
    </oc>
    <nc r="J884" t="inlineStr">
      <is>
        <t>Reshma</t>
      </is>
    </nc>
    <odxf/>
  </rcc>
  <rcc rId="1581" sId="2" odxf="1">
    <oc r="J885" t="inlineStr">
      <is>
        <t>Aishwarya</t>
      </is>
    </oc>
    <nc r="J885" t="inlineStr">
      <is>
        <t>Roopa</t>
      </is>
    </nc>
    <odxf/>
  </rcc>
  <rcc rId="1582" sId="2" odxf="1">
    <oc r="J891" t="inlineStr">
      <is>
        <t>Aishwarya</t>
      </is>
    </oc>
    <nc r="J891" t="inlineStr">
      <is>
        <t>Roopa</t>
      </is>
    </nc>
    <odxf/>
  </rcc>
  <rcc rId="1583" sId="2" odxf="1">
    <oc r="J892" t="inlineStr">
      <is>
        <t>Priyanka</t>
      </is>
    </oc>
    <nc r="J892" t="inlineStr">
      <is>
        <t>Reshma</t>
      </is>
    </nc>
    <odxf/>
  </rcc>
  <rcc rId="1584" sId="2" odxf="1">
    <oc r="J893" t="inlineStr">
      <is>
        <t>Aishwarya</t>
      </is>
    </oc>
    <nc r="J893" t="inlineStr">
      <is>
        <t>harshitha</t>
      </is>
    </nc>
    <odxf/>
  </rcc>
  <rcc rId="1585" sId="2" odxf="1">
    <oc r="J894" t="inlineStr">
      <is>
        <t>Aishwarya</t>
      </is>
    </oc>
    <nc r="J894" t="inlineStr">
      <is>
        <t>sachin</t>
      </is>
    </nc>
    <odxf/>
  </rcc>
  <rcc rId="1586" sId="2" odxf="1">
    <oc r="J895" t="inlineStr">
      <is>
        <t>Priyanka</t>
      </is>
    </oc>
    <nc r="J895"/>
    <odxf/>
  </rcc>
  <rcc rId="1587" sId="2" odxf="1">
    <oc r="J896" t="inlineStr">
      <is>
        <t>Priyanka</t>
      </is>
    </oc>
    <nc r="J896" t="inlineStr">
      <is>
        <t>harshitha</t>
      </is>
    </nc>
    <odxf/>
  </rcc>
  <rcc rId="1588" sId="2" odxf="1">
    <oc r="J897" t="inlineStr">
      <is>
        <t>Savitha</t>
      </is>
    </oc>
    <nc r="J897" t="inlineStr">
      <is>
        <t>Priyanka</t>
      </is>
    </nc>
    <odxf/>
  </rcc>
  <rcc rId="1589" sId="2" odxf="1">
    <oc r="J899" t="inlineStr">
      <is>
        <t>Savitha</t>
      </is>
    </oc>
    <nc r="J899" t="inlineStr">
      <is>
        <t>Dhanya</t>
      </is>
    </nc>
    <odxf/>
  </rcc>
  <rcc rId="1590" sId="2" odxf="1">
    <oc r="J900" t="inlineStr">
      <is>
        <t>Aishwarya</t>
      </is>
    </oc>
    <nc r="J900" t="inlineStr">
      <is>
        <t>Roopa</t>
      </is>
    </nc>
    <odxf/>
  </rcc>
  <rcc rId="1591" sId="2" odxf="1">
    <oc r="J901" t="inlineStr">
      <is>
        <t>Aishwarya</t>
      </is>
    </oc>
    <nc r="J901" t="inlineStr">
      <is>
        <t>sachin</t>
      </is>
    </nc>
    <odxf/>
  </rcc>
  <rcc rId="1592" sId="2" odxf="1">
    <oc r="J902" t="inlineStr">
      <is>
        <t>Savitha</t>
      </is>
    </oc>
    <nc r="J902" t="inlineStr">
      <is>
        <t>Dhanya</t>
      </is>
    </nc>
    <odxf/>
  </rcc>
  <rcc rId="1593" sId="2" odxf="1">
    <oc r="J904" t="inlineStr">
      <is>
        <t>Priyanka</t>
      </is>
    </oc>
    <nc r="J904" t="inlineStr">
      <is>
        <t>harshitha</t>
      </is>
    </nc>
    <odxf/>
  </rcc>
  <rcc rId="1594" sId="2" odxf="1">
    <oc r="J905" t="inlineStr">
      <is>
        <t>Aishwarya</t>
      </is>
    </oc>
    <nc r="J905" t="inlineStr">
      <is>
        <t>Savitha</t>
      </is>
    </nc>
    <odxf/>
  </rcc>
  <rcc rId="1595" sId="2" odxf="1">
    <oc r="J906" t="inlineStr">
      <is>
        <t>Aishwarya</t>
      </is>
    </oc>
    <nc r="J906" t="inlineStr">
      <is>
        <t>Reshma</t>
      </is>
    </nc>
    <odxf/>
  </rcc>
  <rcc rId="1596" sId="2" odxf="1">
    <oc r="J910" t="inlineStr">
      <is>
        <t>Savitha</t>
      </is>
    </oc>
    <nc r="J910" t="inlineStr">
      <is>
        <t>Reshma</t>
      </is>
    </nc>
    <odxf/>
  </rcc>
  <rcc rId="1597" sId="2" odxf="1">
    <oc r="J911" t="inlineStr">
      <is>
        <t>Aishwarya</t>
      </is>
    </oc>
    <nc r="J911" t="inlineStr">
      <is>
        <t>sachin</t>
      </is>
    </nc>
    <odxf/>
  </rcc>
  <rcc rId="1598" sId="2" odxf="1">
    <oc r="J912" t="inlineStr">
      <is>
        <t>Aishwarya</t>
      </is>
    </oc>
    <nc r="J912" t="inlineStr">
      <is>
        <t>Reshma</t>
      </is>
    </nc>
    <odxf/>
  </rcc>
  <rcc rId="1599" sId="2" odxf="1">
    <oc r="J914" t="inlineStr">
      <is>
        <t>Gopika</t>
      </is>
    </oc>
    <nc r="J914" t="inlineStr">
      <is>
        <t>Priyanka</t>
      </is>
    </nc>
    <odxf/>
  </rcc>
  <rcc rId="1600" sId="2" odxf="1">
    <oc r="J915" t="inlineStr">
      <is>
        <t>Sreelakshmi</t>
      </is>
    </oc>
    <nc r="J915" t="inlineStr">
      <is>
        <t>Roopa</t>
      </is>
    </nc>
    <odxf/>
  </rcc>
  <rcc rId="1601" sId="2" odxf="1">
    <oc r="J916" t="inlineStr">
      <is>
        <t>Priyanka</t>
      </is>
    </oc>
    <nc r="J916" t="inlineStr">
      <is>
        <t>Roopa</t>
      </is>
    </nc>
    <odxf/>
  </rcc>
  <rcc rId="1602" sId="2" odxf="1">
    <oc r="J917" t="inlineStr">
      <is>
        <t>Ramya</t>
      </is>
    </oc>
    <nc r="J917" t="inlineStr">
      <is>
        <t>Roopa</t>
      </is>
    </nc>
    <odxf/>
  </rcc>
  <rcc rId="1603" sId="2" odxf="1">
    <oc r="J918" t="inlineStr">
      <is>
        <t>Aishwarya</t>
      </is>
    </oc>
    <nc r="J918" t="inlineStr">
      <is>
        <t>Roopa</t>
      </is>
    </nc>
    <odxf/>
  </rcc>
  <rcc rId="1604" sId="2" odxf="1">
    <oc r="J919" t="inlineStr">
      <is>
        <t>Ramya</t>
      </is>
    </oc>
    <nc r="J919" t="inlineStr">
      <is>
        <t>Roopa</t>
      </is>
    </nc>
    <odxf/>
  </rcc>
  <rcc rId="1605" sId="2" odxf="1">
    <oc r="J920" t="inlineStr">
      <is>
        <t>Priyanka</t>
      </is>
    </oc>
    <nc r="J920" t="inlineStr">
      <is>
        <t>Reshma</t>
      </is>
    </nc>
    <odxf/>
  </rcc>
  <rcc rId="1606" sId="2" odxf="1">
    <oc r="J921" t="inlineStr">
      <is>
        <t>Aishwarya</t>
      </is>
    </oc>
    <nc r="J921" t="inlineStr">
      <is>
        <t>Reshma</t>
      </is>
    </nc>
    <odxf/>
  </rcc>
  <rcc rId="1607" sId="2" odxf="1">
    <oc r="J922" t="inlineStr">
      <is>
        <t>Aishwarya</t>
      </is>
    </oc>
    <nc r="J922" t="inlineStr">
      <is>
        <t>Reshma</t>
      </is>
    </nc>
    <odxf/>
  </rcc>
  <rcc rId="1608" sId="2" odxf="1">
    <oc r="J923" t="inlineStr">
      <is>
        <t>Aishwarya</t>
      </is>
    </oc>
    <nc r="J923" t="inlineStr">
      <is>
        <t>Reshma</t>
      </is>
    </nc>
    <odxf/>
  </rcc>
  <rcc rId="1609" sId="2" odxf="1">
    <oc r="J924" t="inlineStr">
      <is>
        <t>Gopika</t>
      </is>
    </oc>
    <nc r="J924" t="inlineStr">
      <is>
        <t>Reshma</t>
      </is>
    </nc>
    <odxf/>
  </rcc>
  <rcc rId="1610" sId="2" odxf="1">
    <oc r="J925" t="inlineStr">
      <is>
        <t>Prudhvi</t>
      </is>
    </oc>
    <nc r="J925" t="inlineStr">
      <is>
        <t>Reshma</t>
      </is>
    </nc>
    <odxf/>
  </rcc>
  <rcc rId="1611" sId="2" odxf="1">
    <oc r="J926" t="inlineStr">
      <is>
        <t>Prudhvi</t>
      </is>
    </oc>
    <nc r="J926" t="inlineStr">
      <is>
        <t>Reshma</t>
      </is>
    </nc>
    <odxf/>
  </rcc>
  <rcc rId="1612" sId="2" odxf="1">
    <oc r="J927" t="inlineStr">
      <is>
        <t>Aishwarya</t>
      </is>
    </oc>
    <nc r="J927" t="inlineStr">
      <is>
        <t>Reshma</t>
      </is>
    </nc>
    <odxf/>
  </rcc>
  <rcc rId="1613" sId="2" odxf="1">
    <oc r="J928" t="inlineStr">
      <is>
        <t>Priyanka</t>
      </is>
    </oc>
    <nc r="J928" t="inlineStr">
      <is>
        <t>Reshma</t>
      </is>
    </nc>
    <odxf/>
  </rcc>
  <rcc rId="1614" sId="2" odxf="1">
    <oc r="J929" t="inlineStr">
      <is>
        <t>Prudhvi</t>
      </is>
    </oc>
    <nc r="J929" t="inlineStr">
      <is>
        <t>Reshma</t>
      </is>
    </nc>
    <odxf/>
  </rcc>
  <rcc rId="1615" sId="2" odxf="1">
    <oc r="J931" t="inlineStr">
      <is>
        <t>Prudhvi</t>
      </is>
    </oc>
    <nc r="J931" t="inlineStr">
      <is>
        <t>Reshma</t>
      </is>
    </nc>
    <odxf/>
  </rcc>
  <rcc rId="1616" sId="2" odxf="1">
    <oc r="J933" t="inlineStr">
      <is>
        <t>Prudhvi</t>
      </is>
    </oc>
    <nc r="J933" t="inlineStr">
      <is>
        <t>Reshma</t>
      </is>
    </nc>
    <odxf/>
  </rcc>
  <rcc rId="1617" sId="2" odxf="1">
    <oc r="J934" t="inlineStr">
      <is>
        <t>Prudhvi</t>
      </is>
    </oc>
    <nc r="J934" t="inlineStr">
      <is>
        <t>Aishwarya</t>
      </is>
    </nc>
    <odxf/>
  </rcc>
  <rcc rId="1618" sId="2" odxf="1">
    <oc r="J935" t="inlineStr">
      <is>
        <t>Prudhvi</t>
      </is>
    </oc>
    <nc r="J935" t="inlineStr">
      <is>
        <t>Roopa</t>
      </is>
    </nc>
    <odxf/>
  </rcc>
  <rcc rId="1619" sId="2" odxf="1">
    <oc r="J936" t="inlineStr">
      <is>
        <t>Savitha</t>
      </is>
    </oc>
    <nc r="J936" t="inlineStr">
      <is>
        <t>Arul</t>
      </is>
    </nc>
    <odxf/>
  </rcc>
  <rcc rId="1620" sId="2" odxf="1">
    <oc r="J937" t="inlineStr">
      <is>
        <t>Savitha</t>
      </is>
    </oc>
    <nc r="J937" t="inlineStr">
      <is>
        <t>Arul</t>
      </is>
    </nc>
    <odxf/>
  </rcc>
  <rcc rId="1621" sId="2" odxf="1">
    <oc r="J938" t="inlineStr">
      <is>
        <t>Savitha</t>
      </is>
    </oc>
    <nc r="J938" t="inlineStr">
      <is>
        <t>Priyanka</t>
      </is>
    </nc>
    <odxf/>
  </rcc>
  <rcc rId="1622" sId="2" odxf="1">
    <oc r="J939" t="inlineStr">
      <is>
        <t>Savitha</t>
      </is>
    </oc>
    <nc r="J939" t="inlineStr">
      <is>
        <t>Priyanka</t>
      </is>
    </nc>
    <odxf/>
  </rcc>
  <rcc rId="1623" sId="2" odxf="1">
    <oc r="J940" t="inlineStr">
      <is>
        <t>Savitha</t>
      </is>
    </oc>
    <nc r="J940" t="inlineStr">
      <is>
        <t>Priyanka</t>
      </is>
    </nc>
    <odxf/>
  </rcc>
  <rcc rId="1624" sId="2" odxf="1">
    <oc r="J941" t="inlineStr">
      <is>
        <t>Savitha</t>
      </is>
    </oc>
    <nc r="J941" t="inlineStr">
      <is>
        <t>Priyanka</t>
      </is>
    </nc>
    <odxf/>
  </rcc>
  <rcc rId="1625" sId="2" odxf="1">
    <oc r="J942" t="inlineStr">
      <is>
        <t>Savitha</t>
      </is>
    </oc>
    <nc r="J942" t="inlineStr">
      <is>
        <t>Priyanka</t>
      </is>
    </nc>
    <odxf/>
  </rcc>
  <rcc rId="1626" sId="2" odxf="1">
    <oc r="J943" t="inlineStr">
      <is>
        <t>Priyanka</t>
      </is>
    </oc>
    <nc r="J943" t="inlineStr">
      <is>
        <t>Afza</t>
      </is>
    </nc>
    <odxf/>
  </rcc>
  <rcc rId="1627" sId="2" odxf="1">
    <oc r="J944" t="inlineStr">
      <is>
        <t>Priyanka</t>
      </is>
    </oc>
    <nc r="J944" t="inlineStr">
      <is>
        <t>sachin</t>
      </is>
    </nc>
    <odxf/>
  </rcc>
  <rcc rId="1628" sId="2" odxf="1">
    <oc r="J945" t="inlineStr">
      <is>
        <t>Priyanka</t>
      </is>
    </oc>
    <nc r="J945" t="inlineStr">
      <is>
        <t>sachin</t>
      </is>
    </nc>
    <odxf/>
  </rcc>
  <rcc rId="1629" sId="2" odxf="1">
    <oc r="J946" t="inlineStr">
      <is>
        <t>Priyanka</t>
      </is>
    </oc>
    <nc r="J946" t="inlineStr">
      <is>
        <t>sachin</t>
      </is>
    </nc>
    <odxf/>
  </rcc>
  <rcc rId="1630" sId="2" odxf="1">
    <oc r="J947" t="inlineStr">
      <is>
        <t>Priyanka</t>
      </is>
    </oc>
    <nc r="J947" t="inlineStr">
      <is>
        <t>sachin</t>
      </is>
    </nc>
    <odxf/>
  </rcc>
  <rcc rId="1631" sId="2" odxf="1">
    <oc r="J948" t="inlineStr">
      <is>
        <t>Priyanka</t>
      </is>
    </oc>
    <nc r="J948"/>
    <odxf/>
  </rcc>
  <rcc rId="1632" sId="2" odxf="1">
    <oc r="J949" t="inlineStr">
      <is>
        <t>Priyanka</t>
      </is>
    </oc>
    <nc r="J949" t="inlineStr">
      <is>
        <t>sachin</t>
      </is>
    </nc>
    <odxf/>
  </rcc>
  <rcc rId="1633" sId="2" odxf="1">
    <oc r="J950" t="inlineStr">
      <is>
        <t>Priyanka</t>
      </is>
    </oc>
    <nc r="J950" t="inlineStr">
      <is>
        <t>Arul</t>
      </is>
    </nc>
    <odxf/>
  </rcc>
  <rcc rId="1634" sId="2" odxf="1">
    <oc r="J951" t="inlineStr">
      <is>
        <t>Priyanka</t>
      </is>
    </oc>
    <nc r="J951" t="inlineStr">
      <is>
        <t>Arul</t>
      </is>
    </nc>
    <odxf/>
  </rcc>
  <rcc rId="1635" sId="2" odxf="1">
    <oc r="J952" t="inlineStr">
      <is>
        <t>Priyanka</t>
      </is>
    </oc>
    <nc r="J952" t="inlineStr">
      <is>
        <t>Arul</t>
      </is>
    </nc>
    <odxf/>
  </rcc>
  <rcc rId="1636" sId="2" odxf="1">
    <oc r="J953" t="inlineStr">
      <is>
        <t>Priyanka</t>
      </is>
    </oc>
    <nc r="J953"/>
    <odxf/>
  </rcc>
  <rcc rId="1637" sId="2" odxf="1">
    <oc r="J954" t="inlineStr">
      <is>
        <t>Priyanka</t>
      </is>
    </oc>
    <nc r="J954" t="inlineStr">
      <is>
        <t>harshitha</t>
      </is>
    </nc>
    <odxf/>
  </rcc>
  <rcc rId="1638" sId="2" odxf="1">
    <oc r="J955" t="inlineStr">
      <is>
        <t>Priyanka</t>
      </is>
    </oc>
    <nc r="J955" t="inlineStr">
      <is>
        <t>Afza</t>
      </is>
    </nc>
    <odxf/>
  </rcc>
  <rcc rId="1639" sId="2" odxf="1">
    <oc r="J956" t="inlineStr">
      <is>
        <t>Priyanka</t>
      </is>
    </oc>
    <nc r="J956" t="inlineStr">
      <is>
        <t>sachin</t>
      </is>
    </nc>
    <odxf/>
  </rcc>
  <rcc rId="1640" sId="2" odxf="1">
    <oc r="J958" t="inlineStr">
      <is>
        <t>Savitha</t>
      </is>
    </oc>
    <nc r="J958" t="inlineStr">
      <is>
        <t>Priyanka</t>
      </is>
    </nc>
    <odxf/>
  </rcc>
  <rcc rId="1641" sId="2" odxf="1">
    <oc r="J959" t="inlineStr">
      <is>
        <t>Aishwarya</t>
      </is>
    </oc>
    <nc r="J959" t="inlineStr">
      <is>
        <t>sachin</t>
      </is>
    </nc>
    <odxf/>
  </rcc>
  <rcc rId="1642" sId="2" odxf="1">
    <oc r="J960" t="inlineStr">
      <is>
        <t>Aishwarya</t>
      </is>
    </oc>
    <nc r="J960" t="inlineStr">
      <is>
        <t>sachin</t>
      </is>
    </nc>
    <odxf/>
  </rcc>
  <rcc rId="1643" sId="2" odxf="1">
    <oc r="J961" t="inlineStr">
      <is>
        <t>Aishwarya</t>
      </is>
    </oc>
    <nc r="J961" t="inlineStr">
      <is>
        <t>sachin</t>
      </is>
    </nc>
    <odxf/>
  </rcc>
  <rcc rId="1644" sId="2" odxf="1">
    <oc r="J962" t="inlineStr">
      <is>
        <t>Aishwarya</t>
      </is>
    </oc>
    <nc r="J962" t="inlineStr">
      <is>
        <t>sachin</t>
      </is>
    </nc>
    <odxf/>
  </rcc>
  <rcc rId="1645" sId="2" odxf="1">
    <oc r="J963" t="inlineStr">
      <is>
        <t>Aishwarya</t>
      </is>
    </oc>
    <nc r="J963" t="inlineStr">
      <is>
        <t>Reshma</t>
      </is>
    </nc>
    <odxf/>
  </rcc>
  <rcc rId="1646" sId="2" odxf="1">
    <oc r="J964" t="inlineStr">
      <is>
        <t>Aishwarya</t>
      </is>
    </oc>
    <nc r="J964" t="inlineStr">
      <is>
        <t>Anju</t>
      </is>
    </nc>
    <odxf/>
  </rcc>
  <rcc rId="1647" sId="2" odxf="1">
    <oc r="J965" t="inlineStr">
      <is>
        <t>Gopika</t>
      </is>
    </oc>
    <nc r="J965" t="inlineStr">
      <is>
        <t>Reshma</t>
      </is>
    </nc>
    <odxf/>
  </rcc>
  <rcc rId="1648" sId="2" odxf="1">
    <oc r="J966" t="inlineStr">
      <is>
        <t>Savitha</t>
      </is>
    </oc>
    <nc r="J966" t="inlineStr">
      <is>
        <t>Anju</t>
      </is>
    </nc>
    <odxf/>
  </rcc>
  <rcc rId="1649" sId="2" odxf="1">
    <oc r="J972" t="inlineStr">
      <is>
        <t>Priyanka</t>
      </is>
    </oc>
    <nc r="J972" t="inlineStr">
      <is>
        <t>sachin</t>
      </is>
    </nc>
    <odxf/>
  </rcc>
  <rcc rId="1650" sId="2" odxf="1">
    <oc r="J973" t="inlineStr">
      <is>
        <t>Priyanka</t>
      </is>
    </oc>
    <nc r="J973" t="inlineStr">
      <is>
        <t>Reshma</t>
      </is>
    </nc>
    <odxf/>
  </rcc>
  <rcc rId="1651" sId="2" odxf="1">
    <oc r="J974" t="inlineStr">
      <is>
        <t>Priyanka</t>
      </is>
    </oc>
    <nc r="J974" t="inlineStr">
      <is>
        <t>Reshma</t>
      </is>
    </nc>
    <odxf/>
  </rcc>
  <rcc rId="1652" sId="2" odxf="1">
    <oc r="J975" t="inlineStr">
      <is>
        <t>Prudhvi</t>
      </is>
    </oc>
    <nc r="J975" t="inlineStr">
      <is>
        <t>Reshma</t>
      </is>
    </nc>
    <odxf/>
  </rcc>
  <rcc rId="1653" sId="2" odxf="1">
    <oc r="J976" t="inlineStr">
      <is>
        <t>Priyanka</t>
      </is>
    </oc>
    <nc r="J976" t="inlineStr">
      <is>
        <t>Roopa</t>
      </is>
    </nc>
    <odxf/>
  </rcc>
  <rcc rId="1654" sId="2" odxf="1">
    <oc r="J978" t="inlineStr">
      <is>
        <t>Priyanka</t>
      </is>
    </oc>
    <nc r="J978" t="inlineStr">
      <is>
        <t>Anju</t>
      </is>
    </nc>
    <odxf/>
  </rcc>
  <rcc rId="1655" sId="2" odxf="1">
    <oc r="J980" t="inlineStr">
      <is>
        <t>Priyanka</t>
      </is>
    </oc>
    <nc r="J980" t="inlineStr">
      <is>
        <t>Anju</t>
      </is>
    </nc>
    <odxf/>
  </rcc>
  <rcc rId="1656" sId="2" odxf="1">
    <oc r="J981" t="inlineStr">
      <is>
        <t>Gopika</t>
      </is>
    </oc>
    <nc r="J981" t="inlineStr">
      <is>
        <t>Anju</t>
      </is>
    </nc>
    <odxf/>
  </rcc>
  <rcc rId="1657" sId="2" odxf="1">
    <oc r="J982" t="inlineStr">
      <is>
        <t>Gopika</t>
      </is>
    </oc>
    <nc r="J982" t="inlineStr">
      <is>
        <t>Reshma</t>
      </is>
    </nc>
    <odxf/>
  </rcc>
  <rcc rId="1658" sId="2" odxf="1">
    <oc r="J983" t="inlineStr">
      <is>
        <t>Priyanka</t>
      </is>
    </oc>
    <nc r="J983" t="inlineStr">
      <is>
        <t>Anju</t>
      </is>
    </nc>
    <odxf/>
  </rcc>
  <rcc rId="1659" sId="2" odxf="1">
    <oc r="J984" t="inlineStr">
      <is>
        <t>Gopika</t>
      </is>
    </oc>
    <nc r="J984" t="inlineStr">
      <is>
        <t>Reshma</t>
      </is>
    </nc>
    <odxf/>
  </rcc>
  <rcc rId="1660" sId="2" odxf="1">
    <oc r="J987" t="inlineStr">
      <is>
        <t>Gopika</t>
      </is>
    </oc>
    <nc r="J987" t="inlineStr">
      <is>
        <t>Reshma</t>
      </is>
    </nc>
    <odxf/>
  </rcc>
  <rcc rId="1661" sId="2" odxf="1">
    <oc r="J988" t="inlineStr">
      <is>
        <t>Gopika</t>
      </is>
    </oc>
    <nc r="J988" t="inlineStr">
      <is>
        <t>Sreelakshmi</t>
      </is>
    </nc>
    <odxf/>
  </rcc>
  <rcc rId="1662" sId="2" odxf="1">
    <oc r="J989" t="inlineStr">
      <is>
        <t>Priyanka</t>
      </is>
    </oc>
    <nc r="J989" t="inlineStr">
      <is>
        <t>Reshma</t>
      </is>
    </nc>
    <odxf/>
  </rcc>
  <rcc rId="1663" sId="2" odxf="1">
    <oc r="J990" t="inlineStr">
      <is>
        <t>Priyanka</t>
      </is>
    </oc>
    <nc r="J990" t="inlineStr">
      <is>
        <t>harshitha</t>
      </is>
    </nc>
    <odxf/>
  </rcc>
  <rcc rId="1664" sId="2" odxf="1">
    <oc r="J991" t="inlineStr">
      <is>
        <t>Priyanka</t>
      </is>
    </oc>
    <nc r="J991" t="inlineStr">
      <is>
        <t>Roopa</t>
      </is>
    </nc>
    <odxf/>
  </rcc>
  <rcc rId="1665" sId="2" odxf="1">
    <oc r="J992" t="inlineStr">
      <is>
        <t>Savitha</t>
      </is>
    </oc>
    <nc r="J992" t="inlineStr">
      <is>
        <t>Roopa</t>
      </is>
    </nc>
    <odxf/>
  </rcc>
  <rcc rId="1666" sId="2" odxf="1">
    <oc r="J993" t="inlineStr">
      <is>
        <t>Harshitha</t>
      </is>
    </oc>
    <nc r="J993" t="inlineStr">
      <is>
        <t>Sreelakshmi</t>
      </is>
    </nc>
    <odxf/>
  </rcc>
  <rcc rId="1667" sId="2" odxf="1">
    <oc r="J994" t="inlineStr">
      <is>
        <t>Harshitha</t>
      </is>
    </oc>
    <nc r="J994" t="inlineStr">
      <is>
        <t>Sreelakshmi</t>
      </is>
    </nc>
    <odxf/>
  </rcc>
  <rcc rId="1668" sId="2" odxf="1">
    <oc r="J995" t="inlineStr">
      <is>
        <t>Harshitha</t>
      </is>
    </oc>
    <nc r="J995" t="inlineStr">
      <is>
        <t>Sreelakshmi</t>
      </is>
    </nc>
    <odxf/>
  </rcc>
  <rcc rId="1669" sId="2" odxf="1">
    <oc r="J996" t="inlineStr">
      <is>
        <t>Harshitha</t>
      </is>
    </oc>
    <nc r="J996" t="inlineStr">
      <is>
        <t>Sreelakshmi</t>
      </is>
    </nc>
    <odxf/>
  </rcc>
  <rcc rId="1670" sId="2" odxf="1">
    <oc r="J997" t="inlineStr">
      <is>
        <t>Harshitha</t>
      </is>
    </oc>
    <nc r="J997" t="inlineStr">
      <is>
        <t>Sreelakshmi</t>
      </is>
    </nc>
    <odxf/>
  </rcc>
  <rcc rId="1671" sId="2" odxf="1">
    <oc r="J998" t="inlineStr">
      <is>
        <t>Harshitha</t>
      </is>
    </oc>
    <nc r="J998" t="inlineStr">
      <is>
        <t>Sreelakshmi</t>
      </is>
    </nc>
    <odxf/>
  </rcc>
  <rcc rId="1672" sId="2" odxf="1">
    <oc r="J999" t="inlineStr">
      <is>
        <t>Harshitha</t>
      </is>
    </oc>
    <nc r="J999" t="inlineStr">
      <is>
        <t>Sreelakshmi</t>
      </is>
    </nc>
    <odxf/>
  </rcc>
  <rcc rId="1673" sId="2" odxf="1">
    <oc r="J1000" t="inlineStr">
      <is>
        <t>Harshitha</t>
      </is>
    </oc>
    <nc r="J1000" t="inlineStr">
      <is>
        <t>Sreelakshmi</t>
      </is>
    </nc>
    <odxf/>
  </rcc>
  <rcc rId="1674" sId="2" odxf="1">
    <oc r="J1001" t="inlineStr">
      <is>
        <t>Harshitha</t>
      </is>
    </oc>
    <nc r="J1001" t="inlineStr">
      <is>
        <t>Sreelakshmi</t>
      </is>
    </nc>
    <odxf/>
  </rcc>
  <rcc rId="1675" sId="2" odxf="1">
    <oc r="J1002" t="inlineStr">
      <is>
        <t>Gopika</t>
      </is>
    </oc>
    <nc r="J1002" t="inlineStr">
      <is>
        <t>Sreelakshmi</t>
      </is>
    </nc>
    <odxf/>
  </rcc>
  <rcc rId="1676" sId="2" odxf="1">
    <oc r="J1003" t="inlineStr">
      <is>
        <t>Gopika</t>
      </is>
    </oc>
    <nc r="J1003" t="inlineStr">
      <is>
        <t>Sreelakshmi</t>
      </is>
    </nc>
    <odxf/>
  </rcc>
  <rcc rId="1677" sId="2" odxf="1">
    <oc r="J1004" t="inlineStr">
      <is>
        <t>Gopika</t>
      </is>
    </oc>
    <nc r="J1004" t="inlineStr">
      <is>
        <t>Sreelakshmi</t>
      </is>
    </nc>
    <odxf/>
  </rcc>
  <rcc rId="1678" sId="2" odxf="1">
    <oc r="J1005" t="inlineStr">
      <is>
        <t>Gopika</t>
      </is>
    </oc>
    <nc r="J1005" t="inlineStr">
      <is>
        <t>Sreelakshmi</t>
      </is>
    </nc>
    <odxf/>
  </rcc>
  <rcc rId="1679" sId="2" odxf="1">
    <oc r="J1010" t="inlineStr">
      <is>
        <t>Savitha</t>
      </is>
    </oc>
    <nc r="J1010" t="inlineStr">
      <is>
        <t>harshitha</t>
      </is>
    </nc>
    <odxf/>
  </rcc>
  <rcc rId="1680" sId="2" odxf="1">
    <oc r="J1011" t="inlineStr">
      <is>
        <t>Savitha</t>
      </is>
    </oc>
    <nc r="J1011" t="inlineStr">
      <is>
        <t>priyanka</t>
      </is>
    </nc>
    <odxf/>
  </rcc>
  <rcc rId="1681" sId="2" odxf="1">
    <oc r="J1012" t="inlineStr">
      <is>
        <t>Gopika</t>
      </is>
    </oc>
    <nc r="J1012" t="inlineStr">
      <is>
        <t>Reshma</t>
      </is>
    </nc>
    <odxf/>
  </rcc>
  <rcc rId="1682" sId="2" odxf="1">
    <oc r="J1016" t="inlineStr">
      <is>
        <t>Savitha</t>
      </is>
    </oc>
    <nc r="J1016" t="inlineStr">
      <is>
        <t>Priyanka</t>
      </is>
    </nc>
    <odxf/>
  </rcc>
  <rcc rId="1683" sId="2" odxf="1">
    <oc r="J1017" t="inlineStr">
      <is>
        <t>Savitha</t>
      </is>
    </oc>
    <nc r="J1017" t="inlineStr">
      <is>
        <t>Sreelakshmi</t>
      </is>
    </nc>
    <odxf/>
  </rcc>
  <rcc rId="1684" sId="2" odxf="1">
    <oc r="J1018" t="inlineStr">
      <is>
        <t>Savitha</t>
      </is>
    </oc>
    <nc r="J1018" t="inlineStr">
      <is>
        <t>Afza</t>
      </is>
    </nc>
    <odxf/>
  </rcc>
  <rcc rId="1685" sId="2" odxf="1">
    <oc r="J1019" t="inlineStr">
      <is>
        <t>Savitha</t>
      </is>
    </oc>
    <nc r="J1019" t="inlineStr">
      <is>
        <t>Afza</t>
      </is>
    </nc>
    <odxf/>
  </rcc>
  <rcc rId="1686" sId="2" odxf="1">
    <oc r="J1020" t="inlineStr">
      <is>
        <t>Prudhvi</t>
      </is>
    </oc>
    <nc r="J1020" t="inlineStr">
      <is>
        <t>Roopa</t>
      </is>
    </nc>
    <odxf/>
  </rcc>
  <rcc rId="1687" sId="2" odxf="1">
    <oc r="J1021" t="inlineStr">
      <is>
        <t>Prudhvi</t>
      </is>
    </oc>
    <nc r="J1021" t="inlineStr">
      <is>
        <t>Roopa</t>
      </is>
    </nc>
    <odxf/>
  </rcc>
  <rcc rId="1688" sId="2" odxf="1">
    <oc r="J1022" t="inlineStr">
      <is>
        <t>Gopika</t>
      </is>
    </oc>
    <nc r="J1022" t="inlineStr">
      <is>
        <t>Roopa</t>
      </is>
    </nc>
    <odxf/>
  </rcc>
  <rcc rId="1689" sId="2" odxf="1">
    <oc r="J1023" t="inlineStr">
      <is>
        <t>Aishwarya</t>
      </is>
    </oc>
    <nc r="J1023" t="inlineStr">
      <is>
        <t>Roopa</t>
      </is>
    </nc>
    <odxf/>
  </rcc>
  <rcc rId="1690" sId="2" odxf="1">
    <oc r="J1024" t="inlineStr">
      <is>
        <t>Aishwarya</t>
      </is>
    </oc>
    <nc r="J1024" t="inlineStr">
      <is>
        <t>Roopa</t>
      </is>
    </nc>
    <odxf/>
  </rcc>
  <rcc rId="1691" sId="2" odxf="1">
    <oc r="J1025" t="inlineStr">
      <is>
        <t>Aishwarya</t>
      </is>
    </oc>
    <nc r="J1025" t="inlineStr">
      <is>
        <t>Roopa</t>
      </is>
    </nc>
    <odxf/>
  </rcc>
  <rcc rId="1692" sId="2" odxf="1">
    <oc r="J1026" t="inlineStr">
      <is>
        <t>Ramya</t>
      </is>
    </oc>
    <nc r="J1026" t="inlineStr">
      <is>
        <t>sachin</t>
      </is>
    </nc>
    <odxf/>
  </rcc>
  <rcc rId="1693" sId="2" odxf="1">
    <oc r="J1028" t="inlineStr">
      <is>
        <t>Savitha</t>
      </is>
    </oc>
    <nc r="J1028" t="inlineStr">
      <is>
        <t>Roopa</t>
      </is>
    </nc>
    <odxf/>
  </rcc>
  <rcc rId="1694" sId="2" odxf="1">
    <oc r="J1029" t="inlineStr">
      <is>
        <t>Savitha</t>
      </is>
    </oc>
    <nc r="J1029" t="inlineStr">
      <is>
        <t>Roopa</t>
      </is>
    </nc>
    <odxf/>
  </rcc>
  <rcc rId="1695" sId="2" odxf="1">
    <oc r="J1030" t="inlineStr">
      <is>
        <t>Savitha</t>
      </is>
    </oc>
    <nc r="J1030" t="inlineStr">
      <is>
        <t>Reshma</t>
      </is>
    </nc>
    <odxf/>
  </rcc>
  <rcc rId="1696" sId="2" odxf="1">
    <oc r="G2" t="inlineStr">
      <is>
        <t>ADL_MR02_RXA1-XXXADPP_CPSF_SEP4_03710408_2022WW32.3.1.bin</t>
      </is>
    </oc>
    <nc r="G2" t="inlineStr">
      <is>
        <t>ADL_MR02_RXA1-XXXADPP_CPSF_SEP4_03710408_2022WW39.2.1.bin</t>
      </is>
    </nc>
    <odxf/>
  </rcc>
  <rcc rId="1697" sId="2" odxf="1">
    <oc r="G3" t="inlineStr">
      <is>
        <t>ADL_MR02_RXA1-XXXADPP_CPSF_SEP4_03710408_2022WW32.3.1.bin</t>
      </is>
    </oc>
    <nc r="G3" t="inlineStr">
      <is>
        <t>ADL_MR02_RXA1-XXXADPP_CPSF_SEP4_03710408_2022WW39.2.1.bin</t>
      </is>
    </nc>
    <odxf/>
  </rcc>
  <rcc rId="1698" sId="2" odxf="1">
    <oc r="G4" t="inlineStr">
      <is>
        <t>ADL_MR02_RXA1-XXXADPP_CPSF_SEP4_03710408_2022WW32.3.1.bin</t>
      </is>
    </oc>
    <nc r="G4" t="inlineStr">
      <is>
        <t>ADL_MR02_RXA1-XXXADPP_CPSF_SEP4_03710408_2022WW39.2.1.bin</t>
      </is>
    </nc>
    <odxf/>
  </rcc>
  <rcc rId="1699" sId="2" odxf="1">
    <oc r="G5" t="inlineStr">
      <is>
        <t>ADL_MR02_RXA1-XXXADPP_CPSF_SEP4_03710408_2022WW32.3.1.bin</t>
      </is>
    </oc>
    <nc r="G5" t="inlineStr">
      <is>
        <t>ADL_MR02_RXA1-XXXADPP_CPSF_SEP4_03710408_2022WW39.2.1.bin</t>
      </is>
    </nc>
    <odxf/>
  </rcc>
  <rcc rId="1700" sId="2" odxf="1">
    <oc r="G6" t="inlineStr">
      <is>
        <t>ADL_MR02_RXA1-XXXADPP_CPSF_SEP4_03710408_2022WW32.3.1.bin</t>
      </is>
    </oc>
    <nc r="G6" t="inlineStr">
      <is>
        <t>ADL_MR02_RXA1-XXXADPP_CPSF_SEP4_03710408_2022WW39.2.1.bin</t>
      </is>
    </nc>
    <odxf/>
  </rcc>
  <rcc rId="1701" sId="2" odxf="1">
    <oc r="G7" t="inlineStr">
      <is>
        <t>ADL_MR02_RXA1-XXXADPP_CPSF_SEP4_03710408_2022WW32.3.1.bin</t>
      </is>
    </oc>
    <nc r="G7" t="inlineStr">
      <is>
        <t>ADL_MR02_RXA1-XXXADPP_CPSF_SEP4_03710408_2022WW39.2.1.bin</t>
      </is>
    </nc>
    <odxf/>
  </rcc>
  <rcc rId="1702" sId="2" odxf="1">
    <oc r="G8" t="inlineStr">
      <is>
        <t>ADL_MR02_RXA1-XXXADPP_CPSF_SEP4_03710408_2022WW32.3.1.bin</t>
      </is>
    </oc>
    <nc r="G8" t="inlineStr">
      <is>
        <t>ADL_MR02_RXA1-XXXADPP_CPSF_SEP4_03710408_2022WW39.2.1.bin</t>
      </is>
    </nc>
    <odxf/>
  </rcc>
  <rcc rId="1703" sId="2" odxf="1">
    <oc r="G9" t="inlineStr">
      <is>
        <t>ADL_MR02_RXA1-XXXADPP_CPSF_SEP4_03710408_2022WW32.3.1.bin</t>
      </is>
    </oc>
    <nc r="G9" t="inlineStr">
      <is>
        <t>ADL_MR02_RXA1-XXXADPP_CPSF_SEP4_03710408_2022WW39.2.1.bin</t>
      </is>
    </nc>
    <odxf/>
  </rcc>
  <rcc rId="1704" sId="2" odxf="1">
    <oc r="G10" t="inlineStr">
      <is>
        <t>ADL_MR02_RXA1-XXXADPP_CPSF_SEP4_03710408_2022WW32.3.1.bin</t>
      </is>
    </oc>
    <nc r="G10" t="inlineStr">
      <is>
        <t>ADL_MR02_RXA1-XXXADPP_CPSF_SEP4_03710408_2022WW39.2.1.bin</t>
      </is>
    </nc>
    <odxf/>
  </rcc>
  <rcc rId="1705" sId="2" odxf="1">
    <oc r="G11" t="inlineStr">
      <is>
        <t>ADL_MR02_RXA1-XXXADPP_CPSF_SEP4_03710408_2022WW32.3.1.bin</t>
      </is>
    </oc>
    <nc r="G11" t="inlineStr">
      <is>
        <t>ADL_MR02_RXA1-XXXADPP_CPSF_SEP4_03710408_2022WW39.2.1.bin</t>
      </is>
    </nc>
    <odxf/>
  </rcc>
  <rcc rId="1706" sId="2" odxf="1">
    <oc r="G12" t="inlineStr">
      <is>
        <t>ADL_MR02_RXA1-XXXADPP_CPSF_SEP4_03710408_2022WW32.3.1.bin</t>
      </is>
    </oc>
    <nc r="G12" t="inlineStr">
      <is>
        <t>ADL_MR02_RXA1-XXXADPP_CPSF_SEP4_03710408_2022WW39.2.1.bin</t>
      </is>
    </nc>
    <odxf/>
  </rcc>
  <rcc rId="1707" sId="2" odxf="1">
    <oc r="G13" t="inlineStr">
      <is>
        <t>ADL_MR02_RXA1-XXXADPP_CPSF_SEP4_03710408_2022WW32.3.1.bin</t>
      </is>
    </oc>
    <nc r="G13" t="inlineStr">
      <is>
        <t>ADL_MR02_RXA1-XXXADPP_CPSF_SEP4_03710408_2022WW39.2.1.bin</t>
      </is>
    </nc>
    <odxf/>
  </rcc>
  <rcc rId="1708" sId="2" odxf="1">
    <oc r="G14" t="inlineStr">
      <is>
        <t>ADL_MR02_RXA1-XXXADPP_CPSF_SEP4_03710408_2022WW32.3.1.bin</t>
      </is>
    </oc>
    <nc r="G14" t="inlineStr">
      <is>
        <t>ADL_MR02_RXA1-XXXADPP_CPSF_SEP4_03710408_2022WW39.2.1.bin</t>
      </is>
    </nc>
    <odxf/>
  </rcc>
  <rcc rId="1709" sId="2" odxf="1">
    <oc r="G15" t="inlineStr">
      <is>
        <t>ADL_MR02_RXA1-XXXADPP_CPSF_SEP4_03710408_2022WW32.3.1.bin</t>
      </is>
    </oc>
    <nc r="G15" t="inlineStr">
      <is>
        <t>ADL_MR02_RXA1-XXXADPP_CPSF_SEP4_03710408_2022WW39.2.1.bin</t>
      </is>
    </nc>
    <odxf/>
  </rcc>
  <rcc rId="1710" sId="2" odxf="1">
    <oc r="G16" t="inlineStr">
      <is>
        <t>ADL_MR02_RXA1-XXXADPP_CPSF_SEP4_03710408_2022WW32.3.1.bin</t>
      </is>
    </oc>
    <nc r="G16" t="inlineStr">
      <is>
        <t>ADL_MR02_RXA1-XXXADPP_CPSF_SEP4_03710408_2022WW39.2.1.bin</t>
      </is>
    </nc>
    <odxf/>
  </rcc>
  <rcc rId="1711" sId="2" odxf="1">
    <oc r="G17" t="inlineStr">
      <is>
        <t>ADL_MR02_RXA1-XXXADPP_CPSF_SEP4_03710408_2022WW32.3.1.bin</t>
      </is>
    </oc>
    <nc r="G17" t="inlineStr">
      <is>
        <t>ADL_MR02_RXA1-XXXADPP_CPSF_SEP4_03710408_2022WW39.2.1.bin</t>
      </is>
    </nc>
    <odxf/>
  </rcc>
  <rcc rId="1712" sId="2" odxf="1">
    <oc r="G18" t="inlineStr">
      <is>
        <t>ADL_MR02_RXA1-XXXADPP_CPSF_SEP4_03710408_2022WW32.3.1.bin</t>
      </is>
    </oc>
    <nc r="G18" t="inlineStr">
      <is>
        <t>ADL_MR02_RXA1-XXXADPP_CPSF_SEP4_03710408_2022WW39.2.1.bin</t>
      </is>
    </nc>
    <odxf/>
  </rcc>
  <rcc rId="1713" sId="2" odxf="1">
    <oc r="G19" t="inlineStr">
      <is>
        <t>ADL_MR02_RXA1-XXXADPP_CPSF_SEP4_03710408_2022WW32.3.1.bin</t>
      </is>
    </oc>
    <nc r="G19" t="inlineStr">
      <is>
        <t>ADL_MR02_RXA1-XXXADPP_CPSF_SEP4_03710408_2022WW39.2.1.bin</t>
      </is>
    </nc>
    <odxf/>
  </rcc>
  <rcc rId="1714" sId="2" odxf="1">
    <oc r="G20" t="inlineStr">
      <is>
        <t>ADL_MR02_RXA1-XXXADPP_CPSF_SEP4_03710408_2022WW32.3.1.bin</t>
      </is>
    </oc>
    <nc r="G20" t="inlineStr">
      <is>
        <t>ADL_MR02_RXA1-XXXADPP_CPSF_SEP4_03710408_2022WW39.2.1.bin</t>
      </is>
    </nc>
    <odxf/>
  </rcc>
  <rcc rId="1715" sId="2" odxf="1">
    <oc r="G21" t="inlineStr">
      <is>
        <t>ADL_MR02_RXA1-XXXADPP_CPSF_SEP4_03710408_2022WW32.3.1.bin</t>
      </is>
    </oc>
    <nc r="G21" t="inlineStr">
      <is>
        <t>ADL_MR02_RXA1-XXXADPP_CPSF_SEP4_03710408_2022WW39.2.1.bin</t>
      </is>
    </nc>
    <odxf/>
  </rcc>
  <rcc rId="1716" sId="2" odxf="1">
    <oc r="G22" t="inlineStr">
      <is>
        <t>ADL_MR02_RXA1-XXXADPP_CPSF_SEP4_03710408_2022WW32.3.1.bin</t>
      </is>
    </oc>
    <nc r="G22" t="inlineStr">
      <is>
        <t>ADL_MR02_RXA1-XXXADPP_CPSF_SEP4_03710408_2022WW39.2.1.bin</t>
      </is>
    </nc>
    <odxf/>
  </rcc>
  <rcc rId="1717" sId="2" odxf="1">
    <oc r="G23" t="inlineStr">
      <is>
        <t>ADL_MR02_RXA1-XXXADPP_CPSF_SEP4_03710408_2022WW32.3.1.bin</t>
      </is>
    </oc>
    <nc r="G23" t="inlineStr">
      <is>
        <t>ADL_MR02_RXA1-XXXADPP_CPSF_SEP4_03710408_2022WW39.2.1.bin</t>
      </is>
    </nc>
    <odxf/>
  </rcc>
  <rcc rId="1718" sId="2" odxf="1">
    <oc r="G24" t="inlineStr">
      <is>
        <t>ADL_MR02_RXA1-XXXADPP_CPSF_SEP4_03710408_2022WW32.3.1.bin</t>
      </is>
    </oc>
    <nc r="G24" t="inlineStr">
      <is>
        <t>ADL_MR02_RXA1-XXXADPP_CPSF_SEP4_03710408_2022WW39.2.1.bin</t>
      </is>
    </nc>
    <odxf/>
  </rcc>
  <rcc rId="1719" sId="2" odxf="1">
    <oc r="G25" t="inlineStr">
      <is>
        <t>ADL_MR02_RXA1-XXXADPP_CPSF_SEP4_03710408_2022WW32.3.1.bin</t>
      </is>
    </oc>
    <nc r="G25" t="inlineStr">
      <is>
        <t>ADL_MR02_RXA1-XXXADPP_CPSF_SEP4_03710408_2022WW39.2.1.bin</t>
      </is>
    </nc>
    <odxf/>
  </rcc>
  <rcc rId="1720" sId="2" odxf="1">
    <oc r="G26" t="inlineStr">
      <is>
        <t>ADL_MR02_RXA1-XXXADPP_CPSF_SEP4_03710408_2022WW32.3.1.bin</t>
      </is>
    </oc>
    <nc r="G26" t="inlineStr">
      <is>
        <t>ADL_MR02_RXA1-XXXADPP_CPSF_SEP4_03710408_2022WW39.2.1.bin</t>
      </is>
    </nc>
    <odxf/>
  </rcc>
  <rcc rId="1721" sId="2" odxf="1">
    <oc r="G27" t="inlineStr">
      <is>
        <t>ADL_MR02_RXA1-XXXADPP_CPSF_SEP4_03710408_2022WW32.3.1.bin</t>
      </is>
    </oc>
    <nc r="G27" t="inlineStr">
      <is>
        <t>ADL_MR02_RXA1-XXXADPP_CPSF_SEP4_03710408_2022WW39.2.1.bin</t>
      </is>
    </nc>
    <odxf/>
  </rcc>
  <rcc rId="1722" sId="2" odxf="1">
    <oc r="G28" t="inlineStr">
      <is>
        <t>ADL_MR02_RXA1-XXXADPP_CPSF_SEP4_03710408_2022WW32.3.1.bin</t>
      </is>
    </oc>
    <nc r="G28" t="inlineStr">
      <is>
        <t>ADL_MR02_RXA1-XXXADPP_CPSF_SEP4_03710408_2022WW39.2.1.bin</t>
      </is>
    </nc>
    <odxf/>
  </rcc>
  <rcc rId="1723" sId="2" odxf="1">
    <oc r="G29" t="inlineStr">
      <is>
        <t>ADL_MR02_RXA1-XXXADPP_CPSF_SEP4_03710408_2022WW32.3.1.bin</t>
      </is>
    </oc>
    <nc r="G29" t="inlineStr">
      <is>
        <t>ADL_MR02_RXA1-XXXADPP_CPSF_SEP4_03710408_2022WW39.2.1.bin</t>
      </is>
    </nc>
    <odxf/>
  </rcc>
  <rcc rId="1724" sId="2" odxf="1">
    <oc r="G30" t="inlineStr">
      <is>
        <t>ADL_MR02_RXA1-XXXADPP_CPSF_SEP4_03710408_2022WW32.3.1.bin</t>
      </is>
    </oc>
    <nc r="G30" t="inlineStr">
      <is>
        <t>ADL_MR02_RXA1-XXXADPP_CPSF_SEP4_03710408_2022WW39.2.1.bin</t>
      </is>
    </nc>
    <odxf/>
  </rcc>
  <rcc rId="1725" sId="2" odxf="1">
    <oc r="G31" t="inlineStr">
      <is>
        <t>ADL_MR02_RXA1-XXXADPP_CPSF_SEP4_03710408_2022WW32.3.1.bin</t>
      </is>
    </oc>
    <nc r="G31" t="inlineStr">
      <is>
        <t>ADL_MR02_RXA1-XXXADPP_CPSF_SEP4_03710408_2022WW39.2.1.bin</t>
      </is>
    </nc>
    <odxf/>
  </rcc>
  <rcc rId="1726" sId="2" odxf="1">
    <oc r="G32" t="inlineStr">
      <is>
        <t>ADL_MR02_RXA1-XXXADPP_CPSF_SEP4_03710408_2022WW32.3.1.bin</t>
      </is>
    </oc>
    <nc r="G32" t="inlineStr">
      <is>
        <t>ADL_MR02_RXA1-XXXADPP_CPSF_SEP4_03710408_2022WW39.2.1.bin</t>
      </is>
    </nc>
    <odxf/>
  </rcc>
  <rcc rId="1727" sId="2" odxf="1">
    <oc r="G33" t="inlineStr">
      <is>
        <t>ADL_MR02_RXA1-XXXADPP_CPSF_SEP4_03710408_2022WW32.3.1.bin</t>
      </is>
    </oc>
    <nc r="G33" t="inlineStr">
      <is>
        <t>ADL_MR02_RXA1-XXXADPP_CPSF_SEP4_03710408_2022WW39.2.1.bin</t>
      </is>
    </nc>
    <odxf/>
  </rcc>
  <rcc rId="1728" sId="2" odxf="1">
    <oc r="G34" t="inlineStr">
      <is>
        <t>ADL_MR02_RXA1-XXXADPP_CPSF_SEP4_03710408_2022WW32.3.1.bin</t>
      </is>
    </oc>
    <nc r="G34" t="inlineStr">
      <is>
        <t>ADL_MR02_RXA1-XXXADPP_CPSF_SEP4_03710408_2022WW39.2.1.bin</t>
      </is>
    </nc>
    <odxf/>
  </rcc>
  <rcc rId="1729" sId="2" odxf="1">
    <oc r="G35" t="inlineStr">
      <is>
        <t>ADL_MR02_RXA1-XXXADPP_CPSF_SEP4_03710408_2022WW32.3.1.bin</t>
      </is>
    </oc>
    <nc r="G35" t="inlineStr">
      <is>
        <t>ADL_MR02_RXA1-XXXADPP_CPSF_SEP4_03710408_2022WW39.2.1.bin</t>
      </is>
    </nc>
    <odxf/>
  </rcc>
  <rcc rId="1730" sId="2" odxf="1">
    <oc r="G36" t="inlineStr">
      <is>
        <t>ADL_MR02_RXA1-XXXADPP_CPSF_SEP4_03710408_2022WW32.3.1.bin</t>
      </is>
    </oc>
    <nc r="G36" t="inlineStr">
      <is>
        <t>ADL_MR02_RXA1-XXXADPP_CPSF_SEP4_03710408_2022WW39.2.1.bin</t>
      </is>
    </nc>
    <odxf/>
  </rcc>
  <rcc rId="1731" sId="2" odxf="1">
    <oc r="G37" t="inlineStr">
      <is>
        <t>ADL_MR02_RXA1-XXXADPP_CPSF_SEP4_03710408_2022WW32.3.1.bin</t>
      </is>
    </oc>
    <nc r="G37" t="inlineStr">
      <is>
        <t>ADL_MR02_RXA1-XXXADPP_CPSF_SEP4_03710408_2022WW39.2.1.bin</t>
      </is>
    </nc>
    <odxf/>
  </rcc>
  <rcc rId="1732" sId="2" odxf="1">
    <oc r="G38" t="inlineStr">
      <is>
        <t>ADL_MR02_RXA1-XXXADPP_CPSF_SEP4_03710408_2022WW32.3.1.bin</t>
      </is>
    </oc>
    <nc r="G38" t="inlineStr">
      <is>
        <t>ADL_MR02_RXA1-XXXADPP_CPSF_SEP4_03710408_2022WW39.2.1.bin</t>
      </is>
    </nc>
    <odxf/>
  </rcc>
  <rcc rId="1733" sId="2" odxf="1">
    <oc r="G39" t="inlineStr">
      <is>
        <t>ADL_MR02_RXA1-XXXADPP_CPSF_SEP4_03710408_2022WW32.3.1.bin</t>
      </is>
    </oc>
    <nc r="G39" t="inlineStr">
      <is>
        <t>ADL_MR02_RXA1-XXXADPP_CPSF_SEP4_03710408_2022WW39.2.1.bin</t>
      </is>
    </nc>
    <odxf/>
  </rcc>
  <rcc rId="1734" sId="2" odxf="1">
    <oc r="G40" t="inlineStr">
      <is>
        <t>ADL_MR02_RXA1-XXXADPP_CPSF_SEP4_03710408_2022WW32.3.1.bin</t>
      </is>
    </oc>
    <nc r="G40" t="inlineStr">
      <is>
        <t>ADL_MR02_RXA1-XXXADPP_CPSF_SEP4_03710408_2022WW39.2.1.bin</t>
      </is>
    </nc>
    <odxf/>
  </rcc>
  <rcc rId="1735" sId="2" odxf="1">
    <oc r="G41" t="inlineStr">
      <is>
        <t>ADL_MR02_RXA1-XXXADPP_CPSF_SEP4_03710408_2022WW32.3.1.bin</t>
      </is>
    </oc>
    <nc r="G41" t="inlineStr">
      <is>
        <t>ADL_MR02_RXA1-XXXADPP_CPSF_SEP4_03710408_2022WW39.2.1.bin</t>
      </is>
    </nc>
    <odxf/>
  </rcc>
  <rcc rId="1736" sId="2" odxf="1">
    <oc r="G42" t="inlineStr">
      <is>
        <t>ADL_MR02_RXA1-XXXADPP_CPSF_SEP4_03710408_2022WW32.3.1.bin</t>
      </is>
    </oc>
    <nc r="G42" t="inlineStr">
      <is>
        <t>ADL_MR02_RXA1-XXXADPP_CPSF_SEP4_03710408_2022WW39.2.1.bin</t>
      </is>
    </nc>
    <odxf/>
  </rcc>
  <rcc rId="1737" sId="2" odxf="1">
    <oc r="G43" t="inlineStr">
      <is>
        <t>ADL_MR02_RXA1-XXXADPP_CPSF_SEP4_03710408_2022WW32.3.1.bin</t>
      </is>
    </oc>
    <nc r="G43" t="inlineStr">
      <is>
        <t>ADL_MR02_RXA1-XXXADPP_CPSF_SEP4_03710408_2022WW39.2.1.bin</t>
      </is>
    </nc>
    <odxf/>
  </rcc>
  <rcc rId="1738" sId="2" odxf="1">
    <oc r="G44" t="inlineStr">
      <is>
        <t>ADL_MR02_RXA1-XXXADPP_CPSF_SEP4_03710408_2022WW32.3.1.bin</t>
      </is>
    </oc>
    <nc r="G44" t="inlineStr">
      <is>
        <t>ADL_MR02_RXA1-XXXADPP_CPSF_SEP4_03710408_2022WW39.2.1.bin</t>
      </is>
    </nc>
    <odxf/>
  </rcc>
  <rcc rId="1739" sId="2" odxf="1">
    <oc r="G45" t="inlineStr">
      <is>
        <t>ADL_MR02_RXA1-XXXADPP_CPSF_SEP4_03710408_2022WW32.3.1.bin</t>
      </is>
    </oc>
    <nc r="G45" t="inlineStr">
      <is>
        <t>ADL_MR02_RXA1-XXXADPP_CPSF_SEP4_03710408_2022WW39.2.1.bin</t>
      </is>
    </nc>
    <odxf/>
  </rcc>
  <rcc rId="1740" sId="2" odxf="1">
    <oc r="G46" t="inlineStr">
      <is>
        <t>ADL_MR02_RXA1-XXXADPP_CPSF_SEP4_03710408_2022WW32.3.1.bin</t>
      </is>
    </oc>
    <nc r="G46" t="inlineStr">
      <is>
        <t>ADL_MR02_RXA1-XXXADPP_CPSF_SEP4_03710408_2022WW39.2.1.bin</t>
      </is>
    </nc>
    <odxf/>
  </rcc>
  <rcc rId="1741" sId="2" odxf="1">
    <oc r="G47" t="inlineStr">
      <is>
        <t>ADL_MR02_RXA1-XXXADPP_CPSF_SEP4_03710408_2022WW32.3.1.bin</t>
      </is>
    </oc>
    <nc r="G47" t="inlineStr">
      <is>
        <t>ADL_MR02_RXA1-XXXADPP_CPSF_SEP4_03710408_2022WW39.2.1.bin</t>
      </is>
    </nc>
    <odxf/>
  </rcc>
  <rcc rId="1742" sId="2" odxf="1">
    <oc r="G48" t="inlineStr">
      <is>
        <t>ADL_MR02_RXA1-XXXADPP_CPSF_SEP4_03710408_2022WW32.3.1.bin</t>
      </is>
    </oc>
    <nc r="G48" t="inlineStr">
      <is>
        <t>ADL_MR02_RXA1-XXXADPP_CPSF_SEP4_03710408_2022WW39.2.1.bin</t>
      </is>
    </nc>
    <odxf/>
  </rcc>
  <rcc rId="1743" sId="2" odxf="1">
    <oc r="G49" t="inlineStr">
      <is>
        <t>ADL_MR02_RXA1-XXXADPP_CPSF_SEP4_03710408_2022WW32.3.1.bin</t>
      </is>
    </oc>
    <nc r="G49" t="inlineStr">
      <is>
        <t>ADL_MR02_RXA1-XXXADPP_CPSF_SEP4_03710408_2022WW39.2.1.bin</t>
      </is>
    </nc>
    <odxf/>
  </rcc>
  <rcc rId="1744" sId="2" odxf="1">
    <oc r="G50" t="inlineStr">
      <is>
        <t>ADL_MR02_RXA1-XXXADPP_CPSF_SEP4_03710408_2022WW32.3.1.bin</t>
      </is>
    </oc>
    <nc r="G50" t="inlineStr">
      <is>
        <t>ADL_MR02_RXA1-XXXADPP_CPSF_SEP4_03710408_2022WW39.2.1.bin</t>
      </is>
    </nc>
    <odxf/>
  </rcc>
  <rcc rId="1745" sId="2" odxf="1">
    <oc r="G51" t="inlineStr">
      <is>
        <t>ADL_MR02_RXA1-XXXADPP_CPSF_SEP4_03710408_2022WW32.3.1.bin</t>
      </is>
    </oc>
    <nc r="G51" t="inlineStr">
      <is>
        <t>ADL_MR02_RXA1-XXXADPP_CPSF_SEP4_03710408_2022WW39.2.1.bin</t>
      </is>
    </nc>
    <odxf/>
  </rcc>
  <rcc rId="1746" sId="2" odxf="1">
    <oc r="G52" t="inlineStr">
      <is>
        <t>ADL_MR02_RXA1-XXXADPP_CPSF_SEP4_03710408_2022WW32.3.1.bin</t>
      </is>
    </oc>
    <nc r="G52" t="inlineStr">
      <is>
        <t>ADL_MR02_RXA1-XXXADPP_CPSF_SEP4_03710408_2022WW39.2.1.bin</t>
      </is>
    </nc>
    <odxf/>
  </rcc>
  <rcc rId="1747" sId="2" odxf="1">
    <oc r="G53" t="inlineStr">
      <is>
        <t>ADL_MR02_RXA1-XXXADPP_CPSF_SEP4_03710408_2022WW32.3.1.bin</t>
      </is>
    </oc>
    <nc r="G53" t="inlineStr">
      <is>
        <t>ADL_MR02_RXA1-XXXADPP_CPSF_SEP4_03710408_2022WW39.2.1.bin</t>
      </is>
    </nc>
    <odxf/>
  </rcc>
  <rcc rId="1748" sId="2" odxf="1">
    <oc r="G54" t="inlineStr">
      <is>
        <t>ADL_MR02_RXA1-XXXADPP_CPSF_SEP4_03710408_2022WW32.3.1.bin</t>
      </is>
    </oc>
    <nc r="G54" t="inlineStr">
      <is>
        <t>ADL_MR02_RXA1-XXXADPP_CPSF_SEP4_03710408_2022WW39.2.1.bin</t>
      </is>
    </nc>
    <odxf/>
  </rcc>
  <rcc rId="1749" sId="2" odxf="1">
    <oc r="G55" t="inlineStr">
      <is>
        <t>ADL_MR02_RXA1-XXXADPP_CPSF_SEP4_03710408_2022WW32.3.1.bin</t>
      </is>
    </oc>
    <nc r="G55" t="inlineStr">
      <is>
        <t>ADL_MR02_RXA1-XXXADPP_CPSF_SEP4_03710408_2022WW39.2.1.bin</t>
      </is>
    </nc>
    <odxf/>
  </rcc>
  <rcc rId="1750" sId="2" odxf="1">
    <oc r="G56" t="inlineStr">
      <is>
        <t>ADL_MR02_RXA1-XXXADPP_CPSF_SEP4_03710408_2022WW32.3.1.bin</t>
      </is>
    </oc>
    <nc r="G56" t="inlineStr">
      <is>
        <t>ADL_MR02_RXA1-XXXADPP_CPSF_SEP4_03710408_2022WW39.2.1.bin</t>
      </is>
    </nc>
    <odxf/>
  </rcc>
  <rcc rId="1751" sId="2" odxf="1">
    <oc r="G57" t="inlineStr">
      <is>
        <t>ADL_MR02_RXA1-XXXADPP_CPSF_SEP4_03710408_2022WW32.3.1.bin</t>
      </is>
    </oc>
    <nc r="G57" t="inlineStr">
      <is>
        <t>ADL_MR02_RXA1-XXXADPP_CPSF_SEP4_03710408_2022WW39.2.1.bin</t>
      </is>
    </nc>
    <odxf/>
  </rcc>
  <rcc rId="1752" sId="2" odxf="1">
    <oc r="G58" t="inlineStr">
      <is>
        <t>ADL_MR02_RXA1-XXXADPP_CPSF_SEP4_03710408_2022WW32.3.1.bin</t>
      </is>
    </oc>
    <nc r="G58" t="inlineStr">
      <is>
        <t>ADL_MR02_RXA1-XXXADPP_CPSF_SEP4_03710408_2022WW39.2.1.bin</t>
      </is>
    </nc>
    <odxf/>
  </rcc>
  <rcc rId="1753" sId="2" odxf="1">
    <oc r="G59" t="inlineStr">
      <is>
        <t>ADL_MR02_RXA1-XXXADPP_CPSF_SEP4_03710408_2022WW32.3.1.bin</t>
      </is>
    </oc>
    <nc r="G59" t="inlineStr">
      <is>
        <t>ADL_MR02_RXA1-XXXADPP_CPSF_SEP4_03710408_2022WW39.2.1.bin</t>
      </is>
    </nc>
    <odxf/>
  </rcc>
  <rcc rId="1754" sId="2" odxf="1">
    <oc r="G60" t="inlineStr">
      <is>
        <t>ADL_MR02_RXA1-XXXADPP_CPSF_SEP4_03710408_2022WW32.3.1.bin</t>
      </is>
    </oc>
    <nc r="G60" t="inlineStr">
      <is>
        <t>ADL_MR02_RXA1-XXXADPP_CPSF_SEP4_03710408_2022WW39.2.1.bin</t>
      </is>
    </nc>
    <odxf/>
  </rcc>
  <rcc rId="1755" sId="2" odxf="1">
    <oc r="G61" t="inlineStr">
      <is>
        <t>ADL_MR02_RXA1-XXXADPP_CPSF_SEP4_03710408_2022WW32.3.1.bin</t>
      </is>
    </oc>
    <nc r="G61" t="inlineStr">
      <is>
        <t>ADL_MR02_RXA1-XXXADPP_CPSF_SEP4_03710408_2022WW39.2.1.bin</t>
      </is>
    </nc>
    <odxf/>
  </rcc>
  <rcc rId="1756" sId="2" odxf="1">
    <oc r="G62" t="inlineStr">
      <is>
        <t>ADL_MR02_RXA1-XXXADPP_CPSF_SEP4_03710408_2022WW32.3.1.bin</t>
      </is>
    </oc>
    <nc r="G62" t="inlineStr">
      <is>
        <t>ADL_MR02_RXA1-XXXADPP_CPSF_SEP4_03710408_2022WW39.2.1.bin</t>
      </is>
    </nc>
    <odxf/>
  </rcc>
  <rcc rId="1757" sId="2" odxf="1">
    <oc r="G63" t="inlineStr">
      <is>
        <t>ADL_MR02_RXA1-XXXADPP_CPSF_SEP4_03710408_2022WW32.3.1.bin</t>
      </is>
    </oc>
    <nc r="G63" t="inlineStr">
      <is>
        <t>ADL_MR02_RXA1-XXXADPP_CPSF_SEP4_03710408_2022WW39.2.1.bin</t>
      </is>
    </nc>
    <odxf/>
  </rcc>
  <rcc rId="1758" sId="2" odxf="1">
    <oc r="G64" t="inlineStr">
      <is>
        <t>ADL_MR02_RXA1-XXXADPP_CPSF_SEP4_03710408_2022WW32.3.1.bin</t>
      </is>
    </oc>
    <nc r="G64" t="inlineStr">
      <is>
        <t>ADL_MR02_RXA1-XXXADPP_CPSF_SEP4_03710408_2022WW39.2.1.bin</t>
      </is>
    </nc>
    <odxf/>
  </rcc>
  <rcc rId="1759" sId="2" odxf="1">
    <oc r="G65" t="inlineStr">
      <is>
        <t>ADL_MR02_RXA1-XXXADPP_CPSF_SEP4_03710408_2022WW32.3.1.bin</t>
      </is>
    </oc>
    <nc r="G65" t="inlineStr">
      <is>
        <t>ADL_MR02_RXA1-XXXADPP_CPSF_SEP4_03710408_2022WW39.2.1.bin</t>
      </is>
    </nc>
    <odxf/>
  </rcc>
  <rcc rId="1760" sId="2" odxf="1">
    <oc r="G66" t="inlineStr">
      <is>
        <t>ADL_MR02_RXA1-XXXADPP_CPSF_SEP4_03710408_2022WW32.3.1.bin</t>
      </is>
    </oc>
    <nc r="G66" t="inlineStr">
      <is>
        <t>ADL_MR02_RXA1-XXXADPP_CPSF_SEP4_03710408_2022WW39.2.1.bin</t>
      </is>
    </nc>
    <odxf/>
  </rcc>
  <rcc rId="1761" sId="2" odxf="1">
    <oc r="G67" t="inlineStr">
      <is>
        <t>ADL_MR02_RXA1-XXXADPP_CPSF_SEP4_03710408_2022WW32.3.1.bin</t>
      </is>
    </oc>
    <nc r="G67" t="inlineStr">
      <is>
        <t>ADL_MR02_RXA1-XXXADPP_CPSF_SEP4_03710408_2022WW39.2.1.bin</t>
      </is>
    </nc>
    <odxf/>
  </rcc>
  <rcc rId="1762" sId="2" odxf="1">
    <oc r="G68" t="inlineStr">
      <is>
        <t>ADL_MR02_RXA1-XXXADPP_CPSF_SEP4_03710408_2022WW32.3.1.bin</t>
      </is>
    </oc>
    <nc r="G68" t="inlineStr">
      <is>
        <t>ADL_MR02_RXA1-XXXADPP_CPSF_SEP4_03710408_2022WW39.2.1.bin</t>
      </is>
    </nc>
    <odxf/>
  </rcc>
  <rcc rId="1763" sId="2" odxf="1">
    <oc r="G69" t="inlineStr">
      <is>
        <t>ADL_MR02_RXA1-XXXADPP_CPSF_SEP4_03710408_2022WW32.3.1.bin</t>
      </is>
    </oc>
    <nc r="G69" t="inlineStr">
      <is>
        <t>ADL_MR02_RXA1-XXXADPP_CPSF_SEP4_03710408_2022WW39.2.1.bin</t>
      </is>
    </nc>
    <odxf/>
  </rcc>
  <rcc rId="1764" sId="2" odxf="1">
    <oc r="G70" t="inlineStr">
      <is>
        <t>ADL_MR02_RXA1-XXXADPP_CPSF_SEP4_03710408_2022WW32.3.1.bin</t>
      </is>
    </oc>
    <nc r="G70" t="inlineStr">
      <is>
        <t>ADL_MR02_RXA1-XXXADPP_CPSF_SEP4_03710408_2022WW39.2.1.bin</t>
      </is>
    </nc>
    <odxf/>
  </rcc>
  <rcc rId="1765" sId="2" odxf="1">
    <oc r="G71" t="inlineStr">
      <is>
        <t>ADL_MR02_RXA1-XXXADPP_CPSF_SEP4_03710408_2022WW32.3.1.bin</t>
      </is>
    </oc>
    <nc r="G71" t="inlineStr">
      <is>
        <t>ADL_MR02_RXA1-XXXADPP_CPSF_SEP4_03710408_2022WW39.2.1.bin</t>
      </is>
    </nc>
    <odxf/>
  </rcc>
  <rcc rId="1766" sId="2" odxf="1">
    <oc r="G72" t="inlineStr">
      <is>
        <t>ADL_MR02_RXA1-XXXADPP_CPSF_SEP4_03710408_2022WW32.3.1.bin</t>
      </is>
    </oc>
    <nc r="G72" t="inlineStr">
      <is>
        <t>ADL_MR02_RXA1-XXXADPP_CPSF_SEP4_03710408_2022WW39.2.1.bin</t>
      </is>
    </nc>
    <odxf/>
  </rcc>
  <rcc rId="1767" sId="2" odxf="1">
    <oc r="G73" t="inlineStr">
      <is>
        <t>ADL_MR02_RXA1-XXXADPP_CPSF_SEP4_03710408_2022WW32.3.1.bin</t>
      </is>
    </oc>
    <nc r="G73" t="inlineStr">
      <is>
        <t>ADL_MR02_RXA1-XXXADPP_CPSF_SEP4_03710408_2022WW39.2.1.bin</t>
      </is>
    </nc>
    <odxf/>
  </rcc>
  <rcc rId="1768" sId="2" odxf="1">
    <oc r="G74" t="inlineStr">
      <is>
        <t>ADL_MR02_RXA1-XXXADPP_CPSF_SEP4_03710408_2022WW32.3.1.bin</t>
      </is>
    </oc>
    <nc r="G74" t="inlineStr">
      <is>
        <t>ADL_MR02_RXA1-XXXADPP_CPSF_SEP4_03710408_2022WW39.2.1.bin</t>
      </is>
    </nc>
    <odxf/>
  </rcc>
  <rcc rId="1769" sId="2" odxf="1">
    <oc r="G75" t="inlineStr">
      <is>
        <t>ADL_MR02_RXA1-XXXADPP_CPSF_SEP4_03710408_2022WW32.3.1.bin</t>
      </is>
    </oc>
    <nc r="G75" t="inlineStr">
      <is>
        <t>ADL_MR02_RXA1-XXXADPP_CPSF_SEP4_03710408_2022WW39.2.1.bin</t>
      </is>
    </nc>
    <odxf/>
  </rcc>
  <rcc rId="1770" sId="2" odxf="1">
    <oc r="G76" t="inlineStr">
      <is>
        <t>ADL_MR02_RXA1-XXXADPP_CPSF_SEP4_03710408_2022WW32.3.1.bin</t>
      </is>
    </oc>
    <nc r="G76" t="inlineStr">
      <is>
        <t>ADL_MR02_RXA1-XXXADPP_CPSF_SEP4_03710408_2022WW39.2.1.bin</t>
      </is>
    </nc>
    <odxf/>
  </rcc>
  <rcc rId="1771" sId="2" odxf="1">
    <oc r="G77" t="inlineStr">
      <is>
        <t>ADL_MR02_RXA1-XXXADPP_CPSF_SEP4_03710408_2022WW32.3.1.bin</t>
      </is>
    </oc>
    <nc r="G77" t="inlineStr">
      <is>
        <t>ADL_MR02_RXA1-XXXADPP_CPSF_SEP4_03710408_2022WW39.2.1.bin</t>
      </is>
    </nc>
    <odxf/>
  </rcc>
  <rcc rId="1772" sId="2" odxf="1">
    <oc r="G78" t="inlineStr">
      <is>
        <t>ADL_MR02_RXA1-XXXADPP_CPSF_SEP4_03710408_2022WW32.3.1.bin</t>
      </is>
    </oc>
    <nc r="G78" t="inlineStr">
      <is>
        <t>ADL_MR02_RXA1-XXXADPP_CPSF_SEP4_03710408_2022WW39.2.1.bin</t>
      </is>
    </nc>
    <odxf/>
  </rcc>
  <rcc rId="1773" sId="2" odxf="1">
    <oc r="G79" t="inlineStr">
      <is>
        <t>ADL_MR02_RXA1-XXXADPP_CPSF_SEP4_03710408_2022WW32.3.1.bin</t>
      </is>
    </oc>
    <nc r="G79" t="inlineStr">
      <is>
        <t>ADL_MR02_RXA1-XXXADPP_CPSF_SEP4_03710408_2022WW39.2.1.bin</t>
      </is>
    </nc>
    <odxf/>
  </rcc>
  <rcc rId="1774" sId="2" odxf="1">
    <oc r="G80" t="inlineStr">
      <is>
        <t>ADL_MR02_RXA1-XXXADPP_CPSF_SEP4_03710408_2022WW32.3.1.bin</t>
      </is>
    </oc>
    <nc r="G80" t="inlineStr">
      <is>
        <t>ADL_MR02_RXA1-XXXADPP_CPSF_SEP4_03710408_2022WW39.2.1.bin</t>
      </is>
    </nc>
    <odxf/>
  </rcc>
  <rcc rId="1775" sId="2" odxf="1">
    <oc r="G81" t="inlineStr">
      <is>
        <t>ADL_MR02_RXA1-XXXADPP_CPSF_SEP4_03710408_2022WW32.3.1.bin</t>
      </is>
    </oc>
    <nc r="G81" t="inlineStr">
      <is>
        <t>ADL_MR02_RXA1-XXXADPP_CPSF_SEP4_03710408_2022WW39.2.1.bin</t>
      </is>
    </nc>
    <odxf/>
  </rcc>
  <rcc rId="1776" sId="2" odxf="1">
    <oc r="G82" t="inlineStr">
      <is>
        <t>ADL_MR02_RXA1-XXXADPP_CPSF_SEP4_03710408_2022WW32.3.1.bin</t>
      </is>
    </oc>
    <nc r="G82" t="inlineStr">
      <is>
        <t>ADL_MR02_RXA1-XXXADPP_CPSF_SEP4_03710408_2022WW39.2.1.bin</t>
      </is>
    </nc>
    <odxf/>
  </rcc>
  <rcc rId="1777" sId="2" odxf="1">
    <oc r="G83" t="inlineStr">
      <is>
        <t>ADL_MR02_RXA1-XXXADPP_CPSF_SEP4_03710408_2022WW32.3.1.bin</t>
      </is>
    </oc>
    <nc r="G83" t="inlineStr">
      <is>
        <t>ADL_MR02_RXA1-XXXADPP_CPSF_SEP4_03710408_2022WW39.2.1.bin</t>
      </is>
    </nc>
    <odxf/>
  </rcc>
  <rcc rId="1778" sId="2" odxf="1">
    <oc r="G84" t="inlineStr">
      <is>
        <t>ADL_MR02_RXA1-XXXADPP_CPSF_SEP4_03710408_2022WW32.3.1.bin</t>
      </is>
    </oc>
    <nc r="G84" t="inlineStr">
      <is>
        <t>ADL_MR02_RXA1-XXXADPP_CPSF_SEP4_03710408_2022WW39.2.1.bin</t>
      </is>
    </nc>
    <odxf/>
  </rcc>
  <rcc rId="1779" sId="2" odxf="1">
    <oc r="G85" t="inlineStr">
      <is>
        <t>ADL_MR02_RXA1-XXXADPP_CPSF_SEP4_03710408_2022WW32.3.1.bin</t>
      </is>
    </oc>
    <nc r="G85" t="inlineStr">
      <is>
        <t>ADL_MR02_RXA1-XXXADPP_CPSF_SEP4_03710408_2022WW39.2.1.bin</t>
      </is>
    </nc>
    <odxf/>
  </rcc>
  <rcc rId="1780" sId="2" odxf="1">
    <oc r="G86" t="inlineStr">
      <is>
        <t>ADL_MR02_RXA1-XXXADPP_CPSF_SEP4_03710408_2022WW32.3.1.bin</t>
      </is>
    </oc>
    <nc r="G86" t="inlineStr">
      <is>
        <t>ADL_MR02_RXA1-XXXADPP_CPSF_SEP4_03710408_2022WW39.2.1.bin</t>
      </is>
    </nc>
    <odxf/>
  </rcc>
  <rcc rId="1781" sId="2" odxf="1">
    <oc r="G87" t="inlineStr">
      <is>
        <t>ADL_MR02_RXA1-XXXADPP_CPSF_SEP4_03710408_2022WW32.3.1.bin</t>
      </is>
    </oc>
    <nc r="G87" t="inlineStr">
      <is>
        <t>ADL_MR02_RXA1-XXXADPP_CPSF_SEP4_03710408_2022WW39.2.1.bin</t>
      </is>
    </nc>
    <odxf/>
  </rcc>
  <rcc rId="1782" sId="2" odxf="1">
    <oc r="G88" t="inlineStr">
      <is>
        <t>ADL_MR02_RXA1-XXXADPP_CPSF_SEP4_03710408_2022WW32.3.1.bin</t>
      </is>
    </oc>
    <nc r="G88" t="inlineStr">
      <is>
        <t>ADL_MR02_RXA1-XXXADPP_CPSF_SEP4_03710408_2022WW39.2.1.bin</t>
      </is>
    </nc>
    <odxf/>
  </rcc>
  <rcc rId="1783" sId="2" odxf="1">
    <oc r="G89" t="inlineStr">
      <is>
        <t>ADL_MR02_RXA1-XXXADPP_CPSF_SEP4_03710408_2022WW32.3.1.bin</t>
      </is>
    </oc>
    <nc r="G89" t="inlineStr">
      <is>
        <t>ADL_MR02_RXA1-XXXADPP_CPSF_SEP4_03710408_2022WW39.2.1.bin</t>
      </is>
    </nc>
    <odxf/>
  </rcc>
  <rcc rId="1784" sId="2" odxf="1">
    <oc r="G90" t="inlineStr">
      <is>
        <t>ADL_MR02_RXA1-XXXADPP_CPSF_SEP4_03710408_2022WW32.3.1.bin</t>
      </is>
    </oc>
    <nc r="G90" t="inlineStr">
      <is>
        <t>ADL_MR02_RXA1-XXXADPP_CPSF_SEP4_03710408_2022WW39.2.1.bin</t>
      </is>
    </nc>
    <odxf/>
  </rcc>
  <rcc rId="1785" sId="2" odxf="1">
    <oc r="G91" t="inlineStr">
      <is>
        <t>ADL_MR02_RXA1-XXXADPP_CPSF_SEP4_03710408_2022WW32.3.1.bin</t>
      </is>
    </oc>
    <nc r="G91" t="inlineStr">
      <is>
        <t>ADL_MR02_RXA1-XXXADPP_CPSF_SEP4_03710408_2022WW39.2.1.bin</t>
      </is>
    </nc>
    <odxf/>
  </rcc>
  <rcc rId="1786" sId="2" odxf="1">
    <oc r="G92" t="inlineStr">
      <is>
        <t>ADL_MR02_RXA1-XXXADPP_CPSF_SEP4_03710408_2022WW32.3.1.bin</t>
      </is>
    </oc>
    <nc r="G92" t="inlineStr">
      <is>
        <t>ADL_MR02_RXA1-XXXADPP_CPSF_SEP4_03710408_2022WW39.2.1.bin</t>
      </is>
    </nc>
    <odxf/>
  </rcc>
  <rcc rId="1787" sId="2" odxf="1">
    <oc r="G93" t="inlineStr">
      <is>
        <t>ADL_MR02_RXA1-XXXADPP_CPSF_SEP4_03710408_2022WW32.3.1.bin</t>
      </is>
    </oc>
    <nc r="G93" t="inlineStr">
      <is>
        <t>ADL_MR02_RXA1-XXXADPP_CPSF_SEP4_03710408_2022WW39.2.1.bin</t>
      </is>
    </nc>
    <odxf/>
  </rcc>
  <rcc rId="1788" sId="2" odxf="1">
    <oc r="G94" t="inlineStr">
      <is>
        <t>ADL_MR02_RXA1-XXXADPP_CPSF_SEP4_03710408_2022WW32.3.1.bin</t>
      </is>
    </oc>
    <nc r="G94" t="inlineStr">
      <is>
        <t>ADL_MR02_RXA1-XXXADPP_CPSF_SEP4_03710408_2022WW39.2.1.bin</t>
      </is>
    </nc>
    <odxf/>
  </rcc>
  <rcc rId="1789" sId="2" odxf="1">
    <oc r="G95" t="inlineStr">
      <is>
        <t>ADL_MR02_RXA1-XXXADPP_CPSF_SEP4_03710408_2022WW32.3.1.bin</t>
      </is>
    </oc>
    <nc r="G95" t="inlineStr">
      <is>
        <t>ADL_MR02_RXA1-XXXADPP_CPSF_SEP4_03710408_2022WW39.2.1.bin</t>
      </is>
    </nc>
    <odxf/>
  </rcc>
  <rcc rId="1790" sId="2" odxf="1">
    <oc r="G96" t="inlineStr">
      <is>
        <t>ADL_MR02_RXA1-XXXADPP_CPSF_SEP4_03710408_2022WW32.3.1.bin</t>
      </is>
    </oc>
    <nc r="G96" t="inlineStr">
      <is>
        <t>ADL_MR02_RXA1-XXXADPP_CPSF_SEP4_03710408_2022WW39.2.1.bin</t>
      </is>
    </nc>
    <odxf/>
  </rcc>
  <rcc rId="1791" sId="2" odxf="1">
    <oc r="G97" t="inlineStr">
      <is>
        <t>ADL_MR02_RXA1-XXXADPP_CPSF_SEP4_03710408_2022WW32.3.1.bin</t>
      </is>
    </oc>
    <nc r="G97" t="inlineStr">
      <is>
        <t>ADL_MR02_RXA1-XXXADPP_CPSF_SEP4_03710408_2022WW39.2.1.bin</t>
      </is>
    </nc>
    <odxf/>
  </rcc>
  <rcc rId="1792" sId="2" odxf="1">
    <oc r="G98" t="inlineStr">
      <is>
        <t>ADL_MR02_RXA1-XXXADPP_CPSF_SEP4_03710408_2022WW32.3.1.bin</t>
      </is>
    </oc>
    <nc r="G98" t="inlineStr">
      <is>
        <t>ADL_MR02_RXA1-XXXADPP_CPSF_SEP4_03710408_2022WW39.2.1.bin</t>
      </is>
    </nc>
    <odxf/>
  </rcc>
  <rcc rId="1793" sId="2" odxf="1">
    <oc r="G99" t="inlineStr">
      <is>
        <t>ADL_MR02_RXA1-XXXADPP_CPSF_SEP4_03710408_2022WW32.3.1.bin</t>
      </is>
    </oc>
    <nc r="G99" t="inlineStr">
      <is>
        <t>ADL_MR02_RXA1-XXXADPP_CPSF_SEP4_03710408_2022WW39.2.1.bin</t>
      </is>
    </nc>
    <odxf/>
  </rcc>
  <rcc rId="1794" sId="2" odxf="1">
    <oc r="G100" t="inlineStr">
      <is>
        <t>ADL_MR02_RXA1-XXXADPP_CPSF_SEP4_03710408_2022WW32.3.1.bin</t>
      </is>
    </oc>
    <nc r="G100" t="inlineStr">
      <is>
        <t>ADL_MR02_RXA1-XXXADPP_CPSF_SEP4_03710408_2022WW39.2.1.bin</t>
      </is>
    </nc>
    <odxf/>
  </rcc>
  <rcc rId="1795" sId="2" odxf="1">
    <oc r="G101" t="inlineStr">
      <is>
        <t>ADL_MR02_RXA1-XXXADPP_CPSF_SEP4_03710408_2022WW32.3.1.bin</t>
      </is>
    </oc>
    <nc r="G101" t="inlineStr">
      <is>
        <t>ADL_MR02_RXA1-XXXADPP_CPSF_SEP4_03710408_2022WW39.2.1.bin</t>
      </is>
    </nc>
    <odxf/>
  </rcc>
  <rcc rId="1796" sId="2" odxf="1">
    <oc r="G102" t="inlineStr">
      <is>
        <t>ADL_MR02_RXA1-XXXADPP_CPSF_SEP4_03710408_2022WW32.3.1.bin</t>
      </is>
    </oc>
    <nc r="G102" t="inlineStr">
      <is>
        <t>ADL_MR02_RXA1-XXXADPP_CPSF_SEP4_03710408_2022WW39.2.1.bin</t>
      </is>
    </nc>
    <odxf/>
  </rcc>
  <rcc rId="1797" sId="2" odxf="1">
    <oc r="G103" t="inlineStr">
      <is>
        <t>ADL_MR02_RXA1-XXXADPP_CPSF_SEP4_03710408_2022WW32.3.1.bin</t>
      </is>
    </oc>
    <nc r="G103" t="inlineStr">
      <is>
        <t>ADL_MR02_RXA1-XXXADPP_CPSF_SEP4_03710408_2022WW39.2.1.bin</t>
      </is>
    </nc>
    <odxf/>
  </rcc>
  <rcc rId="1798" sId="2" odxf="1">
    <oc r="G104" t="inlineStr">
      <is>
        <t>ADL_MR02_RXA1-XXXADPP_CPSF_SEP4_03710408_2022WW32.3.1.bin</t>
      </is>
    </oc>
    <nc r="G104" t="inlineStr">
      <is>
        <t>ADL_MR02_RXA1-XXXADPP_CPSF_SEP4_03710408_2022WW39.2.1.bin</t>
      </is>
    </nc>
    <odxf/>
  </rcc>
  <rcc rId="1799" sId="2" odxf="1">
    <oc r="G105" t="inlineStr">
      <is>
        <t>ADL_MR02_RXA1-XXXADPP_CPSF_SEP4_03710408_2022WW32.3.1.bin</t>
      </is>
    </oc>
    <nc r="G105" t="inlineStr">
      <is>
        <t>ADL_MR02_RXA1-XXXADPP_CPSF_SEP4_03710408_2022WW39.2.1.bin</t>
      </is>
    </nc>
    <odxf/>
  </rcc>
  <rcc rId="1800" sId="2" odxf="1">
    <oc r="G106" t="inlineStr">
      <is>
        <t>ADL_MR02_RXA1-XXXADPP_CPSF_SEP4_03710408_2022WW32.3.1.bin</t>
      </is>
    </oc>
    <nc r="G106" t="inlineStr">
      <is>
        <t>ADL_MR02_RXA1-XXXADPP_CPSF_SEP4_03710408_2022WW39.2.1.bin</t>
      </is>
    </nc>
    <odxf/>
  </rcc>
  <rcc rId="1801" sId="2" odxf="1">
    <oc r="G107" t="inlineStr">
      <is>
        <t>ADL_MR02_RXA1-XXXADPP_CPSF_SEP4_03710408_2022WW32.3.1.bin</t>
      </is>
    </oc>
    <nc r="G107" t="inlineStr">
      <is>
        <t>ADL_MR02_RXA1-XXXADPP_CPSF_SEP4_03710408_2022WW39.2.1.bin</t>
      </is>
    </nc>
    <odxf/>
  </rcc>
  <rcc rId="1802" sId="2" odxf="1">
    <oc r="G108" t="inlineStr">
      <is>
        <t>ADL_MR02_RXA1-XXXADPP_CPSF_SEP4_03710408_2022WW32.3.1.bin</t>
      </is>
    </oc>
    <nc r="G108" t="inlineStr">
      <is>
        <t>ADL_MR02_RXA1-XXXADPP_CPSF_SEP4_03710408_2022WW39.2.1.bin</t>
      </is>
    </nc>
    <odxf/>
  </rcc>
  <rcc rId="1803" sId="2" odxf="1">
    <oc r="G109" t="inlineStr">
      <is>
        <t>ADL_MR02_RXA1-XXXADPP_CPSF_SEP4_03710408_2022WW32.3.1.bin</t>
      </is>
    </oc>
    <nc r="G109" t="inlineStr">
      <is>
        <t>ADL_MR02_RXA1-XXXADPP_CPSF_SEP4_03710408_2022WW39.2.1.bin</t>
      </is>
    </nc>
    <odxf/>
  </rcc>
  <rcc rId="1804" sId="2" odxf="1">
    <oc r="G110" t="inlineStr">
      <is>
        <t>ADL_MR02_RXA1-XXXADPP_CPSF_SEP4_03710408_2022WW32.3.1.bin</t>
      </is>
    </oc>
    <nc r="G110" t="inlineStr">
      <is>
        <t>ADL_MR02_RXA1-XXXADPP_CPSF_SEP4_03710408_2022WW39.2.1.bin</t>
      </is>
    </nc>
    <odxf/>
  </rcc>
  <rcc rId="1805" sId="2" odxf="1">
    <oc r="G111" t="inlineStr">
      <is>
        <t>ADL_MR02_RXA1-XXXADPP_CPSF_SEP4_03710408_2022WW32.3.1.bin</t>
      </is>
    </oc>
    <nc r="G111" t="inlineStr">
      <is>
        <t>ADL_MR02_RXA1-XXXADPP_CPSF_SEP4_03710408_2022WW39.2.1.bin</t>
      </is>
    </nc>
    <odxf/>
  </rcc>
  <rcc rId="1806" sId="2" odxf="1">
    <oc r="G112" t="inlineStr">
      <is>
        <t>ADL_MR02_RXA1-XXXADPP_CPSF_SEP4_03710408_2022WW32.3.1.bin</t>
      </is>
    </oc>
    <nc r="G112" t="inlineStr">
      <is>
        <t>ADL_MR02_RXA1-XXXADPP_CPSF_SEP4_03710408_2022WW39.2.1.bin</t>
      </is>
    </nc>
    <odxf/>
  </rcc>
  <rcc rId="1807" sId="2" odxf="1">
    <oc r="G113" t="inlineStr">
      <is>
        <t>ADL_MR02_RXA1-XXXADPP_CPSF_SEP4_03710408_2022WW32.3.1.bin</t>
      </is>
    </oc>
    <nc r="G113" t="inlineStr">
      <is>
        <t>ADL_MR02_RXA1-XXXADPP_CPSF_SEP4_03710408_2022WW39.2.1.bin</t>
      </is>
    </nc>
    <odxf/>
  </rcc>
  <rcc rId="1808" sId="2" odxf="1">
    <oc r="G114" t="inlineStr">
      <is>
        <t>ADL_MR02_RXA1-XXXADPP_CPSF_SEP4_03710408_2022WW32.3.1.bin</t>
      </is>
    </oc>
    <nc r="G114" t="inlineStr">
      <is>
        <t>ADL_MR02_RXA1-XXXADPP_CPSF_SEP4_03710408_2022WW39.2.1.bin</t>
      </is>
    </nc>
    <odxf/>
  </rcc>
  <rcc rId="1809" sId="2" odxf="1">
    <oc r="G115" t="inlineStr">
      <is>
        <t>ADL_MR02_RXA1-XXXADPP_CPSF_SEP4_03710408_2022WW32.3.1.bin</t>
      </is>
    </oc>
    <nc r="G115" t="inlineStr">
      <is>
        <t>ADL_MR02_RXA1-XXXADPP_CPSF_SEP4_03710408_2022WW39.2.1.bin</t>
      </is>
    </nc>
    <odxf/>
  </rcc>
  <rcc rId="1810" sId="2" odxf="1">
    <oc r="G116" t="inlineStr">
      <is>
        <t>ADL_MR02_RXA1-XXXADPP_CPSF_SEP4_03710408_2022WW32.3.1.bin</t>
      </is>
    </oc>
    <nc r="G116" t="inlineStr">
      <is>
        <t>ADL_MR02_RXA1-XXXADPP_CPSF_SEP4_03710408_2022WW39.2.1.bin</t>
      </is>
    </nc>
    <odxf/>
  </rcc>
  <rcc rId="1811" sId="2" odxf="1">
    <oc r="G117" t="inlineStr">
      <is>
        <t>ADL_MR02_RXA1-XXXADPP_CPSF_SEP4_03710408_2022WW32.3.1.bin</t>
      </is>
    </oc>
    <nc r="G117" t="inlineStr">
      <is>
        <t>ADL_MR02_RXA1-XXXADPP_CPSF_SEP4_03710408_2022WW39.2.1.bin</t>
      </is>
    </nc>
    <odxf/>
  </rcc>
  <rcc rId="1812" sId="2" odxf="1">
    <oc r="G118" t="inlineStr">
      <is>
        <t>ADL_MR02_RXA1-XXXADPP_CPSF_SEP4_03710408_2022WW32.3.1.bin</t>
      </is>
    </oc>
    <nc r="G118" t="inlineStr">
      <is>
        <t>ADL_MR02_RXA1-XXXADPP_CPSF_SEP4_03710408_2022WW39.2.1.bin</t>
      </is>
    </nc>
    <odxf/>
  </rcc>
  <rcc rId="1813" sId="2" odxf="1">
    <oc r="G119" t="inlineStr">
      <is>
        <t>ADL_MR02_RXA1-XXXADPP_CPSF_SEP4_03710408_2022WW32.3.1.bin</t>
      </is>
    </oc>
    <nc r="G119" t="inlineStr">
      <is>
        <t>ADL_MR02_RXA1-XXXADPP_CPSF_SEP4_03710408_2022WW39.2.1.bin</t>
      </is>
    </nc>
    <odxf/>
  </rcc>
  <rcc rId="1814" sId="2" odxf="1">
    <oc r="G120" t="inlineStr">
      <is>
        <t>ADL_MR02_RXA1-XXXADPP_CPSF_SEP4_03710408_2022WW32.3.1.bin</t>
      </is>
    </oc>
    <nc r="G120" t="inlineStr">
      <is>
        <t>ADL_MR02_RXA1-XXXADPP_CPSF_SEP4_03710408_2022WW39.2.1.bin</t>
      </is>
    </nc>
    <odxf/>
  </rcc>
  <rcc rId="1815" sId="2" odxf="1">
    <oc r="G121" t="inlineStr">
      <is>
        <t>ADL_MR02_RXA1-XXXADPP_CPSF_SEP4_03710408_2022WW32.3.1.bin</t>
      </is>
    </oc>
    <nc r="G121" t="inlineStr">
      <is>
        <t>ADL_MR02_RXA1-XXXADPP_CPSF_SEP4_03710408_2022WW39.2.1.bin</t>
      </is>
    </nc>
    <odxf/>
  </rcc>
  <rcc rId="1816" sId="2" odxf="1">
    <oc r="G122" t="inlineStr">
      <is>
        <t>ADL_MR02_RXA1-XXXADPP_CPSF_SEP4_03710408_2022WW32.3.1.bin</t>
      </is>
    </oc>
    <nc r="G122" t="inlineStr">
      <is>
        <t>ADL_MR02_RXA1-XXXADPP_CPSF_SEP4_03710408_2022WW39.2.1.bin</t>
      </is>
    </nc>
    <odxf/>
  </rcc>
  <rcc rId="1817" sId="2" odxf="1">
    <oc r="G123" t="inlineStr">
      <is>
        <t>ADL_MR02_RXA1-XXXADPP_CPSF_SEP4_03710408_2022WW32.3.1.bin</t>
      </is>
    </oc>
    <nc r="G123" t="inlineStr">
      <is>
        <t>ADL_MR02_RXA1-XXXADPP_CPSF_SEP4_03710408_2022WW39.2.1.bin</t>
      </is>
    </nc>
    <odxf/>
  </rcc>
  <rcc rId="1818" sId="2" odxf="1">
    <oc r="G124" t="inlineStr">
      <is>
        <t>ADL_MR02_RXA1-XXXADPP_CPSF_SEP4_03710408_2022WW32.3.1.bin</t>
      </is>
    </oc>
    <nc r="G124" t="inlineStr">
      <is>
        <t>ADL_MR02_RXA1-XXXADPP_CPSF_SEP4_03710408_2022WW39.2.1.bin</t>
      </is>
    </nc>
    <odxf/>
  </rcc>
  <rcc rId="1819" sId="2" odxf="1">
    <oc r="G125" t="inlineStr">
      <is>
        <t>ADL_MR02_RXA1-XXXADPP_CPSF_SEP4_03710408_2022WW32.3.1.bin</t>
      </is>
    </oc>
    <nc r="G125" t="inlineStr">
      <is>
        <t>ADL_MR02_RXA1-XXXADPP_CPSF_SEP4_03710408_2022WW39.2.1.bin</t>
      </is>
    </nc>
    <odxf/>
  </rcc>
  <rcc rId="1820" sId="2" odxf="1">
    <oc r="G126" t="inlineStr">
      <is>
        <t>ADL_MR02_RXA1-XXXADPP_CPSF_SEP4_03710408_2022WW32.3.1.bin</t>
      </is>
    </oc>
    <nc r="G126" t="inlineStr">
      <is>
        <t>ADL_MR02_RXA1-XXXADPP_CPSF_SEP4_03710408_2022WW39.2.1.bin</t>
      </is>
    </nc>
    <odxf/>
  </rcc>
  <rcc rId="1821" sId="2" odxf="1">
    <oc r="G127" t="inlineStr">
      <is>
        <t>ADL_MR02_RXA1-XXXADPP_CPSF_SEP4_03710408_2022WW32.3.1.bin</t>
      </is>
    </oc>
    <nc r="G127" t="inlineStr">
      <is>
        <t>ADL_MR02_RXA1-XXXADPP_CPSF_SEP4_03710408_2022WW39.2.1.bin</t>
      </is>
    </nc>
    <odxf/>
  </rcc>
  <rcc rId="1822" sId="2" odxf="1">
    <oc r="G128" t="inlineStr">
      <is>
        <t>ADL_MR02_RXA1-XXXADPP_CPSF_SEP4_03710408_2022WW32.3.1.bin</t>
      </is>
    </oc>
    <nc r="G128" t="inlineStr">
      <is>
        <t>ADL_MR02_RXA1-XXXADPP_CPSF_SEP4_03710408_2022WW39.2.1.bin</t>
      </is>
    </nc>
    <odxf/>
  </rcc>
  <rcc rId="1823" sId="2" odxf="1">
    <oc r="G129" t="inlineStr">
      <is>
        <t>ADL_MR02_RXA1-XXXADPP_CPSF_SEP4_03710408_2022WW32.3.1.bin</t>
      </is>
    </oc>
    <nc r="G129" t="inlineStr">
      <is>
        <t>ADL_MR02_RXA1-XXXADPP_CPSF_SEP4_03710408_2022WW39.2.1.bin</t>
      </is>
    </nc>
    <odxf/>
  </rcc>
  <rcc rId="1824" sId="2" odxf="1">
    <oc r="G130" t="inlineStr">
      <is>
        <t>ADL_MR02_RXA1-XXXADPP_CPSF_SEP4_03710408_2022WW32.3.1.bin</t>
      </is>
    </oc>
    <nc r="G130" t="inlineStr">
      <is>
        <t>ADL_MR02_RXA1-XXXADPP_CPSF_SEP4_03710408_2022WW39.2.1.bin</t>
      </is>
    </nc>
    <odxf/>
  </rcc>
  <rcc rId="1825" sId="2" odxf="1">
    <oc r="G131" t="inlineStr">
      <is>
        <t>ADL_MR02_RXA1-XXXADPP_CPSF_SEP4_03710408_2022WW32.3.1.bin</t>
      </is>
    </oc>
    <nc r="G131" t="inlineStr">
      <is>
        <t>ADL_MR02_RXA1-XXXADPP_CPSF_SEP4_03710408_2022WW39.2.1.bin</t>
      </is>
    </nc>
    <odxf/>
  </rcc>
  <rcc rId="1826" sId="2" odxf="1">
    <oc r="G132" t="inlineStr">
      <is>
        <t>ADL_MR02_RXA1-XXXADPP_CPSF_SEP4_03710408_2022WW32.3.1.bin</t>
      </is>
    </oc>
    <nc r="G132" t="inlineStr">
      <is>
        <t>ADL_MR02_RXA1-XXXADPP_CPSF_SEP4_03710408_2022WW39.2.1.bin</t>
      </is>
    </nc>
    <odxf/>
  </rcc>
  <rcc rId="1827" sId="2" odxf="1">
    <oc r="G133" t="inlineStr">
      <is>
        <t>ADL_MR02_RXA1-XXXADPP_CPSF_SEP4_03710408_2022WW32.3.1.bin</t>
      </is>
    </oc>
    <nc r="G133" t="inlineStr">
      <is>
        <t>ADL_MR02_RXA1-XXXADPP_CPSF_SEP4_03710408_2022WW39.2.1.bin</t>
      </is>
    </nc>
    <odxf/>
  </rcc>
  <rcc rId="1828" sId="2" odxf="1">
    <oc r="G134" t="inlineStr">
      <is>
        <t>ADL_MR02_RXA1-XXXADPP_CPSF_SEP4_03710408_2022WW32.3.1.bin</t>
      </is>
    </oc>
    <nc r="G134" t="inlineStr">
      <is>
        <t>ADL_MR02_RXA1-XXXADPP_CPSF_SEP4_03710408_2022WW39.2.1.bin</t>
      </is>
    </nc>
    <odxf/>
  </rcc>
  <rcc rId="1829" sId="2" odxf="1">
    <oc r="G135" t="inlineStr">
      <is>
        <t>ADL_MR02_RXA1-XXXADPP_CPSF_SEP4_03710408_2022WW32.3.1.bin</t>
      </is>
    </oc>
    <nc r="G135" t="inlineStr">
      <is>
        <t>ADL_MR02_RXA1-XXXADPP_CPSF_SEP4_03710408_2022WW39.2.1.bin</t>
      </is>
    </nc>
    <odxf/>
  </rcc>
  <rcc rId="1830" sId="2" odxf="1">
    <oc r="G136" t="inlineStr">
      <is>
        <t>ADL_MR02_RXA1-XXXADPP_CPSF_SEP4_03710408_2022WW32.3.1.bin</t>
      </is>
    </oc>
    <nc r="G136" t="inlineStr">
      <is>
        <t>ADL_MR02_RXA1-XXXADPP_CPSF_SEP4_03710408_2022WW39.2.1.bin</t>
      </is>
    </nc>
    <odxf/>
  </rcc>
  <rcc rId="1831" sId="2" odxf="1">
    <oc r="G137" t="inlineStr">
      <is>
        <t>ADL_MR02_RXA1-XXXADPP_CPSF_SEP4_03710408_2022WW32.3.1.bin</t>
      </is>
    </oc>
    <nc r="G137" t="inlineStr">
      <is>
        <t>ADL_MR02_RXA1-XXXADPP_CPSF_SEP4_03710408_2022WW39.2.1.bin</t>
      </is>
    </nc>
    <odxf/>
  </rcc>
  <rcc rId="1832" sId="2" odxf="1">
    <oc r="G138" t="inlineStr">
      <is>
        <t>ADL_MR02_RXA1-XXXADPP_CPSF_SEP4_03710408_2022WW32.3.1.bin</t>
      </is>
    </oc>
    <nc r="G138" t="inlineStr">
      <is>
        <t>ADL_MR02_RXA1-XXXADPP_CPSF_SEP4_03710408_2022WW39.2.1.bin</t>
      </is>
    </nc>
    <odxf/>
  </rcc>
  <rcc rId="1833" sId="2" odxf="1">
    <oc r="G139" t="inlineStr">
      <is>
        <t>ADL_MR02_RXA1-XXXADPP_CPSF_SEP4_03710408_2022WW32.3.1.bin</t>
      </is>
    </oc>
    <nc r="G139" t="inlineStr">
      <is>
        <t>ADL_MR02_RXA1-XXXADPP_CPSF_SEP4_03710408_2022WW39.2.1.bin</t>
      </is>
    </nc>
    <odxf/>
  </rcc>
  <rcc rId="1834" sId="2" odxf="1">
    <oc r="G140" t="inlineStr">
      <is>
        <t>ADL_MR02_RXA1-XXXADPP_CPSF_SEP4_03710408_2022WW32.3.1.bin</t>
      </is>
    </oc>
    <nc r="G140" t="inlineStr">
      <is>
        <t>ADL_MR02_RXA1-XXXADPP_CPSF_SEP4_03710408_2022WW39.2.1.bin</t>
      </is>
    </nc>
    <odxf/>
  </rcc>
  <rcc rId="1835" sId="2" odxf="1">
    <oc r="G141" t="inlineStr">
      <is>
        <t>ADL_MR02_RXA1-XXXADPP_CPSF_SEP4_03710408_2022WW32.3.1.bin</t>
      </is>
    </oc>
    <nc r="G141" t="inlineStr">
      <is>
        <t>ADL_MR02_RXA1-XXXADPP_CPSF_SEP4_03710408_2022WW39.2.1.bin</t>
      </is>
    </nc>
    <odxf/>
  </rcc>
  <rcc rId="1836" sId="2" odxf="1">
    <oc r="G142" t="inlineStr">
      <is>
        <t>ADL_MR02_RXA1-XXXADPP_CPSF_SEP4_03710408_2022WW32.3.1.bin</t>
      </is>
    </oc>
    <nc r="G142" t="inlineStr">
      <is>
        <t>ADL_MR02_RXA1-XXXADPP_CPSF_SEP4_03710408_2022WW39.2.1.bin</t>
      </is>
    </nc>
    <odxf/>
  </rcc>
  <rcc rId="1837" sId="2" odxf="1">
    <oc r="G143" t="inlineStr">
      <is>
        <t>ADL_MR02_RXA1-XXXADPP_CPSF_SEP4_03710408_2022WW32.3.1.bin</t>
      </is>
    </oc>
    <nc r="G143" t="inlineStr">
      <is>
        <t>ADL_MR02_RXA1-XXXADPP_CPSF_SEP4_03710408_2022WW39.2.1.bin</t>
      </is>
    </nc>
    <odxf/>
  </rcc>
  <rcc rId="1838" sId="2" odxf="1">
    <oc r="G144" t="inlineStr">
      <is>
        <t>ADL_MR02_RXA1-XXXADPP_CPSF_SEP4_03710408_2022WW32.3.1.bin</t>
      </is>
    </oc>
    <nc r="G144" t="inlineStr">
      <is>
        <t>ADL_MR02_RXA1-XXXADPP_CPSF_SEP4_03710408_2022WW39.2.1.bin</t>
      </is>
    </nc>
    <odxf/>
  </rcc>
  <rcc rId="1839" sId="2" odxf="1">
    <oc r="G145" t="inlineStr">
      <is>
        <t>ADL_MR02_RXA1-XXXADPP_CPSF_SEP4_03710408_2022WW32.3.1.bin</t>
      </is>
    </oc>
    <nc r="G145" t="inlineStr">
      <is>
        <t>ADL_MR02_RXA1-XXXADPP_CPSF_SEP4_03710408_2022WW39.2.1.bin</t>
      </is>
    </nc>
    <odxf/>
  </rcc>
  <rcc rId="1840" sId="2" odxf="1">
    <oc r="G146" t="inlineStr">
      <is>
        <t>ADL_MR02_RXA1-XXXADPP_CPSF_SEP4_03710408_2022WW32.3.1.bin</t>
      </is>
    </oc>
    <nc r="G146" t="inlineStr">
      <is>
        <t>ADL_MR02_RXA1-XXXADPP_CPSF_SEP4_03710408_2022WW39.2.1.bin</t>
      </is>
    </nc>
    <odxf/>
  </rcc>
  <rcc rId="1841" sId="2" odxf="1">
    <oc r="G147" t="inlineStr">
      <is>
        <t>ADL_MR02_RXA1-XXXADPP_CPSF_SEP4_03710408_2022WW32.3.1.bin</t>
      </is>
    </oc>
    <nc r="G147" t="inlineStr">
      <is>
        <t>ADL_MR02_RXA1-XXXADPP_CPSF_SEP4_03710408_2022WW39.2.1.bin</t>
      </is>
    </nc>
    <odxf/>
  </rcc>
  <rcc rId="1842" sId="2" odxf="1">
    <oc r="G148" t="inlineStr">
      <is>
        <t>ADL_MR02_RXA1-XXXADPP_CPSF_SEP4_03710408_2022WW32.3.1.bin</t>
      </is>
    </oc>
    <nc r="G148" t="inlineStr">
      <is>
        <t>ADL_MR02_RXA1-XXXADPP_CPSF_SEP4_03710408_2022WW39.2.1.bin</t>
      </is>
    </nc>
    <odxf/>
  </rcc>
  <rcc rId="1843" sId="2" odxf="1">
    <oc r="G149" t="inlineStr">
      <is>
        <t>ADL_MR02_RXA1-XXXADPP_CPSF_SEP4_03710408_2022WW32.3.1.bin</t>
      </is>
    </oc>
    <nc r="G149" t="inlineStr">
      <is>
        <t>ADL_MR02_RXA1-XXXADPP_CPSF_SEP4_03710408_2022WW39.2.1.bin</t>
      </is>
    </nc>
    <odxf/>
  </rcc>
  <rcc rId="1844" sId="2" odxf="1">
    <oc r="G150" t="inlineStr">
      <is>
        <t>ADL_MR02_RXA1-XXXADPP_CPSF_SEP4_03710408_2022WW32.3.1.bin</t>
      </is>
    </oc>
    <nc r="G150" t="inlineStr">
      <is>
        <t>ADL_MR02_RXA1-XXXADPP_CPSF_SEP4_03710408_2022WW39.2.1.bin</t>
      </is>
    </nc>
    <odxf/>
  </rcc>
  <rcc rId="1845" sId="2" odxf="1">
    <oc r="G151" t="inlineStr">
      <is>
        <t>ADL_MR02_RXA1-XXXADPP_CPSF_SEP4_03710408_2022WW32.3.1.bin</t>
      </is>
    </oc>
    <nc r="G151" t="inlineStr">
      <is>
        <t>ADL_MR02_RXA1-XXXADPP_CPSF_SEP4_03710408_2022WW39.2.1.bin</t>
      </is>
    </nc>
    <odxf/>
  </rcc>
  <rcc rId="1846" sId="2" odxf="1">
    <oc r="G152" t="inlineStr">
      <is>
        <t>ADL_MR02_RXA1-XXXADPP_CPSF_SEP4_03710408_2022WW32.3.1.bin</t>
      </is>
    </oc>
    <nc r="G152" t="inlineStr">
      <is>
        <t>ADL_MR02_RXA1-XXXADPP_CPSF_SEP4_03710408_2022WW39.2.1.bin</t>
      </is>
    </nc>
    <odxf/>
  </rcc>
  <rcc rId="1847" sId="2" odxf="1">
    <oc r="G153" t="inlineStr">
      <is>
        <t>ADL_MR02_RXA1-XXXADPP_CPSF_SEP4_03710408_2022WW32.3.1.bin</t>
      </is>
    </oc>
    <nc r="G153" t="inlineStr">
      <is>
        <t>ADL_MR02_RXA1-XXXADPP_CPSF_SEP4_03710408_2022WW39.2.1.bin</t>
      </is>
    </nc>
    <odxf/>
  </rcc>
  <rcc rId="1848" sId="2" odxf="1">
    <oc r="G154" t="inlineStr">
      <is>
        <t>ADL_MR02_RXA1-XXXADPP_CPSF_SEP4_03710408_2022WW32.3.1.bin</t>
      </is>
    </oc>
    <nc r="G154" t="inlineStr">
      <is>
        <t>ADL_MR02_RXA1-XXXADPP_CPSF_SEP4_03710408_2022WW39.2.1.bin</t>
      </is>
    </nc>
    <odxf/>
  </rcc>
  <rcc rId="1849" sId="2" odxf="1">
    <oc r="G155" t="inlineStr">
      <is>
        <t>ADL_MR02_RXA1-XXXADPP_CPSF_SEP4_03710408_2022WW32.3.1.bin</t>
      </is>
    </oc>
    <nc r="G155" t="inlineStr">
      <is>
        <t>ADL_MR02_RXA1-XXXADPP_CPSF_SEP4_03710408_2022WW39.2.1.bin</t>
      </is>
    </nc>
    <odxf/>
  </rcc>
  <rcc rId="1850" sId="2" odxf="1">
    <oc r="G156" t="inlineStr">
      <is>
        <t>ADL_MR02_RXA1-XXXADPP_CPSF_SEP4_03710408_2022WW32.3.1.bin</t>
      </is>
    </oc>
    <nc r="G156" t="inlineStr">
      <is>
        <t>ADL_MR02_RXA1-XXXADPP_CPSF_SEP4_03710408_2022WW39.2.1.bin</t>
      </is>
    </nc>
    <odxf/>
  </rcc>
  <rcc rId="1851" sId="2" odxf="1">
    <oc r="G157" t="inlineStr">
      <is>
        <t>ADL_MR02_RXA1-XXXADPP_CPSF_SEP4_03710408_2022WW32.3.1.bin</t>
      </is>
    </oc>
    <nc r="G157" t="inlineStr">
      <is>
        <t>ADL_MR02_RXA1-XXXADPP_CPSF_SEP4_03710408_2022WW39.2.1.bin</t>
      </is>
    </nc>
    <odxf/>
  </rcc>
  <rcc rId="1852" sId="2" odxf="1">
    <oc r="G158" t="inlineStr">
      <is>
        <t>ADL_MR02_RXA1-XXXADPP_CPSF_SEP4_03710408_2022WW32.3.1.bin</t>
      </is>
    </oc>
    <nc r="G158" t="inlineStr">
      <is>
        <t>ADL_MR02_RXA1-XXXADPP_CPSF_SEP4_03710408_2022WW39.2.1.bin</t>
      </is>
    </nc>
    <odxf/>
  </rcc>
  <rcc rId="1853" sId="2" odxf="1">
    <oc r="G159" t="inlineStr">
      <is>
        <t>ADL_MR02_RXA1-XXXADPP_CPSF_SEP4_03710408_2022WW32.3.1.bin</t>
      </is>
    </oc>
    <nc r="G159" t="inlineStr">
      <is>
        <t>ADL_MR02_RXA1-XXXADPP_CPSF_SEP4_03710408_2022WW39.2.1.bin</t>
      </is>
    </nc>
    <odxf/>
  </rcc>
  <rcc rId="1854" sId="2" odxf="1">
    <oc r="G160" t="inlineStr">
      <is>
        <t>ADL_MR02_RXA1-XXXADPP_CPSF_SEP4_03710408_2022WW32.3.1.bin</t>
      </is>
    </oc>
    <nc r="G160" t="inlineStr">
      <is>
        <t>ADL_MR02_RXA1-XXXADPP_CPSF_SEP4_03710408_2022WW39.2.1.bin</t>
      </is>
    </nc>
    <odxf/>
  </rcc>
  <rcc rId="1855" sId="2" odxf="1">
    <oc r="G161" t="inlineStr">
      <is>
        <t>ADL_MR02_RXA1-XXXADPP_CPSF_SEP4_03710408_2022WW32.3.1.bin</t>
      </is>
    </oc>
    <nc r="G161" t="inlineStr">
      <is>
        <t>ADL_MR02_RXA1-XXXADPP_CPSF_SEP4_03710408_2022WW39.2.1.bin</t>
      </is>
    </nc>
    <odxf/>
  </rcc>
  <rcc rId="1856" sId="2" odxf="1">
    <oc r="G162" t="inlineStr">
      <is>
        <t>ADL_MR02_RXA1-XXXADPP_CPSF_SEP4_03710408_2022WW32.3.1.bin</t>
      </is>
    </oc>
    <nc r="G162" t="inlineStr">
      <is>
        <t>ADL_MR02_RXA1-XXXADPP_CPSF_SEP4_03710408_2022WW39.2.1.bin</t>
      </is>
    </nc>
    <odxf/>
  </rcc>
  <rcc rId="1857" sId="2" odxf="1">
    <oc r="G163" t="inlineStr">
      <is>
        <t>ADL_MR02_RXA1-XXXADPP_CPSF_SEP4_03710408_2022WW32.3.1.bin</t>
      </is>
    </oc>
    <nc r="G163" t="inlineStr">
      <is>
        <t>ADL_MR02_RXA1-XXXADPP_CPSF_SEP4_03710408_2022WW39.2.1.bin</t>
      </is>
    </nc>
    <odxf/>
  </rcc>
  <rcc rId="1858" sId="2" odxf="1">
    <oc r="G164" t="inlineStr">
      <is>
        <t>ADL_MR02_RXA1-XXXADPP_CPSF_SEP4_03710408_2022WW32.3.1.bin</t>
      </is>
    </oc>
    <nc r="G164" t="inlineStr">
      <is>
        <t>ADL_MR02_RXA1-XXXADPP_CPSF_SEP4_03710408_2022WW39.2.1.bin</t>
      </is>
    </nc>
    <odxf/>
  </rcc>
  <rcc rId="1859" sId="2" odxf="1">
    <oc r="G165" t="inlineStr">
      <is>
        <t>ADL_MR02_RXA1-XXXADPP_CPSF_SEP4_03710408_2022WW32.3.1.bin</t>
      </is>
    </oc>
    <nc r="G165" t="inlineStr">
      <is>
        <t>ADL_MR02_RXA1-XXXADPP_CPSF_SEP4_03710408_2022WW39.2.1.bin</t>
      </is>
    </nc>
    <odxf/>
  </rcc>
  <rcc rId="1860" sId="2" odxf="1">
    <oc r="G166" t="inlineStr">
      <is>
        <t>ADL_MR02_RXA1-XXXADPP_CPSF_SEP4_03710408_2022WW32.3.1.bin</t>
      </is>
    </oc>
    <nc r="G166" t="inlineStr">
      <is>
        <t>ADL_MR02_RXA1-XXXADPP_CPSF_SEP4_03710408_2022WW39.2.1.bin</t>
      </is>
    </nc>
    <odxf/>
  </rcc>
  <rcc rId="1861" sId="2" odxf="1">
    <oc r="G167" t="inlineStr">
      <is>
        <t>ADL_MR02_RXA1-XXXADPP_CPSF_SEP4_03710408_2022WW32.3.1.bin</t>
      </is>
    </oc>
    <nc r="G167" t="inlineStr">
      <is>
        <t>ADL_MR02_RXA1-XXXADPP_CPSF_SEP4_03710408_2022WW39.2.1.bin</t>
      </is>
    </nc>
    <odxf/>
  </rcc>
  <rcc rId="1862" sId="2" odxf="1">
    <oc r="G168" t="inlineStr">
      <is>
        <t>ADL_MR02_RXA1-XXXADPP_CPSF_SEP4_03710408_2022WW32.3.1.bin</t>
      </is>
    </oc>
    <nc r="G168" t="inlineStr">
      <is>
        <t>ADL_MR02_RXA1-XXXADPP_CPSF_SEP4_03710408_2022WW39.2.1.bin</t>
      </is>
    </nc>
    <odxf/>
  </rcc>
  <rcc rId="1863" sId="2" odxf="1">
    <oc r="G169" t="inlineStr">
      <is>
        <t>ADL_MR02_RXA1-XXXADPP_CPSF_SEP4_03710408_2022WW32.3.1.bin</t>
      </is>
    </oc>
    <nc r="G169" t="inlineStr">
      <is>
        <t>ADL_MR02_RXA1-XXXADPP_CPSF_SEP4_03710408_2022WW39.2.1.bin</t>
      </is>
    </nc>
    <odxf/>
  </rcc>
  <rcc rId="1864" sId="2" odxf="1">
    <oc r="G170" t="inlineStr">
      <is>
        <t>ADL_MR02_RXA1-XXXADPP_CPSF_SEP4_03710408_2022WW32.3.1.bin</t>
      </is>
    </oc>
    <nc r="G170" t="inlineStr">
      <is>
        <t>ADL_MR02_RXA1-XXXADPP_CPSF_SEP4_03710408_2022WW39.2.1.bin</t>
      </is>
    </nc>
    <odxf/>
  </rcc>
  <rcc rId="1865" sId="2" odxf="1">
    <oc r="G171" t="inlineStr">
      <is>
        <t>ADL_MR02_RXA1-XXXADPP_CPSF_SEP4_03710408_2022WW32.3.1.bin</t>
      </is>
    </oc>
    <nc r="G171" t="inlineStr">
      <is>
        <t>ADL_MR02_RXA1-XXXADPP_CPSF_SEP4_03710408_2022WW39.2.1.bin</t>
      </is>
    </nc>
    <odxf/>
  </rcc>
  <rcc rId="1866" sId="2" odxf="1">
    <oc r="G172" t="inlineStr">
      <is>
        <t>ADL_MR02_RXA1-XXXADPP_CPSF_SEP4_03710408_2022WW32.3.1.bin</t>
      </is>
    </oc>
    <nc r="G172" t="inlineStr">
      <is>
        <t>ADL_MR02_RXA1-XXXADPP_CPSF_SEP4_03710408_2022WW39.2.1.bin</t>
      </is>
    </nc>
    <odxf/>
  </rcc>
  <rcc rId="1867" sId="2" odxf="1">
    <oc r="G173" t="inlineStr">
      <is>
        <t>ADL_MR02_RXA1-XXXADPP_CPSF_SEP4_03710408_2022WW32.3.1.bin</t>
      </is>
    </oc>
    <nc r="G173" t="inlineStr">
      <is>
        <t>ADL_MR02_RXA1-XXXADPP_CPSF_SEP4_03710408_2022WW39.2.1.bin</t>
      </is>
    </nc>
    <odxf/>
  </rcc>
  <rcc rId="1868" sId="2" odxf="1">
    <oc r="G174" t="inlineStr">
      <is>
        <t>ADL_MR02_RXA1-XXXADPP_CPSF_SEP4_03710408_2022WW32.3.1.bin</t>
      </is>
    </oc>
    <nc r="G174" t="inlineStr">
      <is>
        <t>ADL_MR02_RXA1-XXXADPP_CPSF_SEP4_03710408_2022WW39.2.1.bin</t>
      </is>
    </nc>
    <odxf/>
  </rcc>
  <rcc rId="1869" sId="2" odxf="1">
    <oc r="G175" t="inlineStr">
      <is>
        <t>ADL_MR02_RXA1-XXXADPP_CPSF_SEP4_03710408_2022WW32.3.1.bin</t>
      </is>
    </oc>
    <nc r="G175" t="inlineStr">
      <is>
        <t>ADL_MR02_RXA1-XXXADPP_CPSF_SEP4_03710408_2022WW39.2.1.bin</t>
      </is>
    </nc>
    <odxf/>
  </rcc>
  <rcc rId="1870" sId="2" odxf="1">
    <oc r="G176" t="inlineStr">
      <is>
        <t>ADL_MR02_RXA1-XXXADPP_CPSF_SEP4_03710408_2022WW32.3.1.bin</t>
      </is>
    </oc>
    <nc r="G176" t="inlineStr">
      <is>
        <t>ADL_MR02_RXA1-XXXADPP_CPSF_SEP4_03710408_2022WW39.2.1.bin</t>
      </is>
    </nc>
    <odxf/>
  </rcc>
  <rcc rId="1871" sId="2" odxf="1">
    <oc r="G177" t="inlineStr">
      <is>
        <t>ADL_MR02_RXA1-XXXADPP_CPSF_SEP4_03710408_2022WW32.3.1.bin</t>
      </is>
    </oc>
    <nc r="G177" t="inlineStr">
      <is>
        <t>ADL_MR02_RXA1-XXXADPP_CPSF_SEP4_03710408_2022WW39.2.1.bin</t>
      </is>
    </nc>
    <odxf/>
  </rcc>
  <rcc rId="1872" sId="2" odxf="1">
    <oc r="G178" t="inlineStr">
      <is>
        <t>ADL_MR02_RXA1-XXXADPP_CPSF_SEP4_03710408_2022WW32.3.1.bin</t>
      </is>
    </oc>
    <nc r="G178" t="inlineStr">
      <is>
        <t>ADL_MR02_RXA1-XXXADPP_CPSF_SEP4_03710408_2022WW39.2.1.bin</t>
      </is>
    </nc>
    <odxf/>
  </rcc>
  <rcc rId="1873" sId="2" odxf="1">
    <oc r="G179" t="inlineStr">
      <is>
        <t>ADL_MR02_RXA1-XXXADPP_CPSF_SEP4_03710408_2022WW32.3.1.bin</t>
      </is>
    </oc>
    <nc r="G179" t="inlineStr">
      <is>
        <t>ADL_MR02_RXA1-XXXADPP_CPSF_SEP4_03710408_2022WW39.2.1.bin</t>
      </is>
    </nc>
    <odxf/>
  </rcc>
  <rcc rId="1874" sId="2" odxf="1">
    <oc r="G180" t="inlineStr">
      <is>
        <t>ADL_MR02_RXA1-XXXADPP_CPSF_SEP4_03710408_2022WW32.3.1.bin</t>
      </is>
    </oc>
    <nc r="G180" t="inlineStr">
      <is>
        <t>ADL_MR02_RXA1-XXXADPP_CPSF_SEP4_03710408_2022WW39.2.1.bin</t>
      </is>
    </nc>
    <odxf/>
  </rcc>
  <rcc rId="1875" sId="2" odxf="1">
    <oc r="G181" t="inlineStr">
      <is>
        <t>ADL_MR02_RXA1-XXXADPP_CPSF_SEP4_03710408_2022WW32.3.1.bin</t>
      </is>
    </oc>
    <nc r="G181" t="inlineStr">
      <is>
        <t>ADL_MR02_RXA1-XXXADPP_CPSF_SEP4_03710408_2022WW39.2.1.bin</t>
      </is>
    </nc>
    <odxf/>
  </rcc>
  <rcc rId="1876" sId="2" odxf="1">
    <oc r="G182" t="inlineStr">
      <is>
        <t>ADL_MR02_RXA1-XXXADPP_CPSF_SEP4_03710408_2022WW32.3.1.bin</t>
      </is>
    </oc>
    <nc r="G182" t="inlineStr">
      <is>
        <t>ADL_MR02_RXA1-XXXADPP_CPSF_SEP4_03710408_2022WW39.2.1.bin</t>
      </is>
    </nc>
    <odxf/>
  </rcc>
  <rcc rId="1877" sId="2" odxf="1">
    <oc r="G183" t="inlineStr">
      <is>
        <t>ADL_MR02_RXA1-XXXADPP_CPSF_SEP4_03710408_2022WW32.3.1.bin</t>
      </is>
    </oc>
    <nc r="G183" t="inlineStr">
      <is>
        <t>ADL_MR02_RXA1-XXXADPP_CPSF_SEP4_03710408_2022WW39.2.1.bin</t>
      </is>
    </nc>
    <odxf/>
  </rcc>
  <rcc rId="1878" sId="2" odxf="1">
    <oc r="G184" t="inlineStr">
      <is>
        <t>ADL_MR02_RXA1-XXXADPP_CPSF_SEP4_03710408_2022WW32.3.1.bin</t>
      </is>
    </oc>
    <nc r="G184" t="inlineStr">
      <is>
        <t>ADL_MR02_RXA1-XXXADPP_CPSF_SEP4_03710408_2022WW39.2.1.bin</t>
      </is>
    </nc>
    <odxf/>
  </rcc>
  <rcc rId="1879" sId="2" odxf="1">
    <oc r="G185" t="inlineStr">
      <is>
        <t>ADL_MR02_RXA1-XXXADPP_CPSF_SEP4_03710408_2022WW32.3.1.bin</t>
      </is>
    </oc>
    <nc r="G185" t="inlineStr">
      <is>
        <t>ADL_MR02_RXA1-XXXADPP_CPSF_SEP4_03710408_2022WW39.2.1.bin</t>
      </is>
    </nc>
    <odxf/>
  </rcc>
  <rcc rId="1880" sId="2" odxf="1">
    <oc r="G186" t="inlineStr">
      <is>
        <t>ADL_MR02_RXA1-XXXADPP_CPSF_SEP4_03710408_2022WW32.3.1.bin</t>
      </is>
    </oc>
    <nc r="G186" t="inlineStr">
      <is>
        <t>ADL_MR02_RXA1-XXXADPP_CPSF_SEP4_03710408_2022WW39.2.1.bin</t>
      </is>
    </nc>
    <odxf/>
  </rcc>
  <rcc rId="1881" sId="2" odxf="1">
    <oc r="G187" t="inlineStr">
      <is>
        <t>ADL_MR02_RXA1-XXXADPP_CPSF_SEP4_03710408_2022WW32.3.1.bin</t>
      </is>
    </oc>
    <nc r="G187" t="inlineStr">
      <is>
        <t>ADL_MR02_RXA1-XXXADPP_CPSF_SEP4_03710408_2022WW39.2.1.bin</t>
      </is>
    </nc>
    <odxf/>
  </rcc>
  <rcc rId="1882" sId="2" odxf="1">
    <oc r="G188" t="inlineStr">
      <is>
        <t>ADL_MR02_RXA1-XXXADPP_CPSF_SEP4_03710408_2022WW32.3.1.bin</t>
      </is>
    </oc>
    <nc r="G188" t="inlineStr">
      <is>
        <t>ADL_MR02_RXA1-XXXADPP_CPSF_SEP4_03710408_2022WW39.2.1.bin</t>
      </is>
    </nc>
    <odxf/>
  </rcc>
  <rcc rId="1883" sId="2" odxf="1">
    <oc r="G189" t="inlineStr">
      <is>
        <t>ADL_MR02_RXA1-XXXADPP_CPSF_SEP4_03710408_2022WW32.3.1.bin</t>
      </is>
    </oc>
    <nc r="G189" t="inlineStr">
      <is>
        <t>ADL_MR02_RXA1-XXXADPP_CPSF_SEP4_03710408_2022WW39.2.1.bin</t>
      </is>
    </nc>
    <odxf/>
  </rcc>
  <rcc rId="1884" sId="2" odxf="1">
    <oc r="G190" t="inlineStr">
      <is>
        <t>ADL_MR02_RXA1-XXXADPP_CPSF_SEP4_03710408_2022WW32.3.1.bin</t>
      </is>
    </oc>
    <nc r="G190" t="inlineStr">
      <is>
        <t>ADL_MR02_RXA1-XXXADPP_CPSF_SEP4_03710408_2022WW39.2.1.bin</t>
      </is>
    </nc>
    <odxf/>
  </rcc>
  <rcc rId="1885" sId="2" odxf="1">
    <oc r="G191" t="inlineStr">
      <is>
        <t>ADL_MR02_RXA1-XXXADPP_CPSF_SEP4_03710408_2022WW32.3.1.bin</t>
      </is>
    </oc>
    <nc r="G191" t="inlineStr">
      <is>
        <t>ADL_MR02_RXA1-XXXADPP_CPSF_SEP4_03710408_2022WW39.2.1.bin</t>
      </is>
    </nc>
    <odxf/>
  </rcc>
  <rcc rId="1886" sId="2" odxf="1">
    <oc r="G192" t="inlineStr">
      <is>
        <t>ADL_MR02_RXA1-XXXADPP_CPSF_SEP4_03710408_2022WW32.3.1.bin</t>
      </is>
    </oc>
    <nc r="G192" t="inlineStr">
      <is>
        <t>ADL_MR02_RXA1-XXXADPP_CPSF_SEP4_03710408_2022WW39.2.1.bin</t>
      </is>
    </nc>
    <odxf/>
  </rcc>
  <rcc rId="1887" sId="2" odxf="1">
    <oc r="G193" t="inlineStr">
      <is>
        <t>ADL_MR02_RXA1-XXXADPP_CPSF_SEP4_03710408_2022WW32.3.1.bin</t>
      </is>
    </oc>
    <nc r="G193" t="inlineStr">
      <is>
        <t>ADL_MR02_RXA1-XXXADPP_CPSF_SEP4_03710408_2022WW39.2.1.bin</t>
      </is>
    </nc>
    <odxf/>
  </rcc>
  <rcc rId="1888" sId="2" odxf="1">
    <oc r="G194" t="inlineStr">
      <is>
        <t>ADL_MR02_RXA1-XXXADPP_CPSF_SEP4_03710408_2022WW32.3.1.bin</t>
      </is>
    </oc>
    <nc r="G194" t="inlineStr">
      <is>
        <t>ADL_MR02_RXA1-XXXADPP_CPSF_SEP4_03710408_2022WW39.2.1.bin</t>
      </is>
    </nc>
    <odxf/>
  </rcc>
  <rcc rId="1889" sId="2" odxf="1">
    <oc r="G195" t="inlineStr">
      <is>
        <t>ADL_MR02_RXA1-XXXADPP_CPSF_SEP4_03710408_2022WW32.3.1.bin</t>
      </is>
    </oc>
    <nc r="G195" t="inlineStr">
      <is>
        <t>ADL_MR02_RXA1-XXXADPP_CPSF_SEP4_03710408_2022WW39.2.1.bin</t>
      </is>
    </nc>
    <odxf/>
  </rcc>
  <rcc rId="1890" sId="2" odxf="1">
    <oc r="G196" t="inlineStr">
      <is>
        <t>ADL_MR02_RXA1-XXXADPP_CPSF_SEP4_03710408_2022WW32.3.1.bin</t>
      </is>
    </oc>
    <nc r="G196" t="inlineStr">
      <is>
        <t>ADL_MR02_RXA1-XXXADPP_CPSF_SEP4_03710408_2022WW39.2.1.bin</t>
      </is>
    </nc>
    <odxf/>
  </rcc>
  <rcc rId="1891" sId="2" odxf="1">
    <oc r="G197" t="inlineStr">
      <is>
        <t>ADL_MR02_RXA1-XXXADPP_CPSF_SEP4_03710408_2022WW32.3.1.bin</t>
      </is>
    </oc>
    <nc r="G197" t="inlineStr">
      <is>
        <t>ADL_MR02_RXA1-XXXADPP_CPSF_SEP4_03710408_2022WW39.2.1.bin</t>
      </is>
    </nc>
    <odxf/>
  </rcc>
  <rcc rId="1892" sId="2" odxf="1">
    <oc r="G198" t="inlineStr">
      <is>
        <t>ADL_MR02_RXA1-XXXADPP_CPSF_SEP4_03710408_2022WW32.3.1.bin</t>
      </is>
    </oc>
    <nc r="G198" t="inlineStr">
      <is>
        <t>ADL_MR02_RXA1-XXXADPP_CPSF_SEP4_03710408_2022WW39.2.1.bin</t>
      </is>
    </nc>
    <odxf/>
  </rcc>
  <rcc rId="1893" sId="2" odxf="1">
    <oc r="G199" t="inlineStr">
      <is>
        <t>ADL_MR02_RXA1-XXXADPP_CPSF_SEP4_03710408_2022WW32.3.1.bin</t>
      </is>
    </oc>
    <nc r="G199" t="inlineStr">
      <is>
        <t>ADL_MR02_RXA1-XXXADPP_CPSF_SEP4_03710408_2022WW39.2.1.bin</t>
      </is>
    </nc>
    <odxf/>
  </rcc>
  <rcc rId="1894" sId="2" odxf="1">
    <oc r="G200" t="inlineStr">
      <is>
        <t>ADL_MR02_RXA1-XXXADPP_CPSF_SEP4_03710408_2022WW32.3.1.bin</t>
      </is>
    </oc>
    <nc r="G200" t="inlineStr">
      <is>
        <t>ADL_MR02_RXA1-XXXADPP_CPSF_SEP4_03710408_2022WW39.2.1.bin</t>
      </is>
    </nc>
    <odxf/>
  </rcc>
  <rcc rId="1895" sId="2" odxf="1">
    <oc r="G201" t="inlineStr">
      <is>
        <t>ADL_MR02_RXA1-XXXADPP_CPSF_SEP4_03710408_2022WW32.3.1.bin</t>
      </is>
    </oc>
    <nc r="G201" t="inlineStr">
      <is>
        <t>ADL_MR02_RXA1-XXXADPP_CPSF_SEP4_03710408_2022WW39.2.1.bin</t>
      </is>
    </nc>
    <odxf/>
  </rcc>
  <rcc rId="1896" sId="2" odxf="1">
    <oc r="G202" t="inlineStr">
      <is>
        <t>ADL_MR02_RXA1-XXXADPP_CPSF_SEP4_03710408_2022WW32.3.1.bin</t>
      </is>
    </oc>
    <nc r="G202" t="inlineStr">
      <is>
        <t>ADL_MR02_RXA1-XXXADPP_CPSF_SEP4_03710408_2022WW39.2.1.bin</t>
      </is>
    </nc>
    <odxf/>
  </rcc>
  <rcc rId="1897" sId="2" odxf="1">
    <oc r="G203" t="inlineStr">
      <is>
        <t>ADL_MR02_RXA1-XXXADPP_CPSF_SEP4_03710408_2022WW32.3.1.bin</t>
      </is>
    </oc>
    <nc r="G203" t="inlineStr">
      <is>
        <t>ADL_MR02_RXA1-XXXADPP_CPSF_SEP4_03710408_2022WW39.2.1.bin</t>
      </is>
    </nc>
    <odxf/>
  </rcc>
  <rcc rId="1898" sId="2" odxf="1">
    <oc r="G204" t="inlineStr">
      <is>
        <t>ADL_MR02_RXA1-XXXADPP_CPSF_SEP4_03710408_2022WW32.3.1.bin</t>
      </is>
    </oc>
    <nc r="G204" t="inlineStr">
      <is>
        <t>ADL_MR02_RXA1-XXXADPP_CPSF_SEP4_03710408_2022WW39.2.1.bin</t>
      </is>
    </nc>
    <odxf/>
  </rcc>
  <rcc rId="1899" sId="2" odxf="1">
    <oc r="G205" t="inlineStr">
      <is>
        <t>ADL_MR02_RXA1-XXXADPP_CPSF_SEP4_03710408_2022WW32.3.1.bin</t>
      </is>
    </oc>
    <nc r="G205" t="inlineStr">
      <is>
        <t>ADL_MR02_RXA1-XXXADPP_CPSF_SEP4_03710408_2022WW39.2.1.bin</t>
      </is>
    </nc>
    <odxf/>
  </rcc>
  <rcc rId="1900" sId="2" odxf="1">
    <oc r="G206" t="inlineStr">
      <is>
        <t>ADL_MR02_RXA1-XXXADPP_CPSF_SEP4_03710408_2022WW32.3.1.bin</t>
      </is>
    </oc>
    <nc r="G206" t="inlineStr">
      <is>
        <t>ADL_MR02_RXA1-XXXADPP_CPSF_SEP4_03710408_2022WW39.2.1.bin</t>
      </is>
    </nc>
    <odxf/>
  </rcc>
  <rcc rId="1901" sId="2" odxf="1">
    <oc r="G207" t="inlineStr">
      <is>
        <t>ADL_MR02_RXA1-XXXADPP_CPSF_SEP4_03710408_2022WW32.3.1.bin</t>
      </is>
    </oc>
    <nc r="G207" t="inlineStr">
      <is>
        <t>ADL_MR02_RXA1-XXXADPP_CPSF_SEP4_03710408_2022WW39.2.1.bin</t>
      </is>
    </nc>
    <odxf/>
  </rcc>
  <rcc rId="1902" sId="2" odxf="1">
    <oc r="G208" t="inlineStr">
      <is>
        <t>ADL_MR02_RXA1-XXXADPP_CPSF_SEP4_03710408_2022WW32.3.1.bin</t>
      </is>
    </oc>
    <nc r="G208" t="inlineStr">
      <is>
        <t>ADL_MR02_RXA1-XXXADPP_CPSF_SEP4_03710408_2022WW39.2.1.bin</t>
      </is>
    </nc>
    <odxf/>
  </rcc>
  <rcc rId="1903" sId="2" odxf="1">
    <oc r="G209" t="inlineStr">
      <is>
        <t>ADL_MR02_RXA1-XXXADPP_CPSF_SEP4_03710408_2022WW32.3.1.bin</t>
      </is>
    </oc>
    <nc r="G209" t="inlineStr">
      <is>
        <t>ADL_MR02_RXA1-XXXADPP_CPSF_SEP4_03710408_2022WW39.2.1.bin</t>
      </is>
    </nc>
    <odxf/>
  </rcc>
  <rcc rId="1904" sId="2" odxf="1">
    <oc r="G210" t="inlineStr">
      <is>
        <t>ADL_MR02_RXA1-XXXADPP_CPSF_SEP4_03710408_2022WW32.3.1.bin</t>
      </is>
    </oc>
    <nc r="G210" t="inlineStr">
      <is>
        <t>ADL_MR02_RXA1-XXXADPP_CPSF_SEP4_03710408_2022WW39.2.1.bin</t>
      </is>
    </nc>
    <odxf/>
  </rcc>
  <rcc rId="1905" sId="2" odxf="1">
    <oc r="G211" t="inlineStr">
      <is>
        <t>ADL_MR02_RXA1-XXXADPP_CPSF_SEP4_03710408_2022WW32.3.1.bin</t>
      </is>
    </oc>
    <nc r="G211" t="inlineStr">
      <is>
        <t>ADL_MR02_RXA1-XXXADPP_CPSF_SEP4_03710408_2022WW39.2.1.bin</t>
      </is>
    </nc>
    <odxf/>
  </rcc>
  <rcc rId="1906" sId="2" odxf="1">
    <oc r="G212" t="inlineStr">
      <is>
        <t>ADL_MR02_RXA1-XXXADPP_CPSF_SEP4_03710408_2022WW32.3.1.bin</t>
      </is>
    </oc>
    <nc r="G212" t="inlineStr">
      <is>
        <t>ADL_MR02_RXA1-XXXADPP_CPSF_SEP4_03710408_2022WW39.2.1.bin</t>
      </is>
    </nc>
    <odxf/>
  </rcc>
  <rcc rId="1907" sId="2" odxf="1">
    <oc r="G213" t="inlineStr">
      <is>
        <t>ADL_MR02_RXA1-XXXADPP_CPSF_SEP4_03710408_2022WW32.3.1.bin</t>
      </is>
    </oc>
    <nc r="G213" t="inlineStr">
      <is>
        <t>ADL_MR02_RXA1-XXXADPP_CPSF_SEP4_03710408_2022WW39.2.1.bin</t>
      </is>
    </nc>
    <odxf/>
  </rcc>
  <rcc rId="1908" sId="2" odxf="1">
    <oc r="G214" t="inlineStr">
      <is>
        <t>ADL_MR02_RXA1-XXXADPP_CPSF_SEP4_03710408_2022WW32.3.1.bin</t>
      </is>
    </oc>
    <nc r="G214" t="inlineStr">
      <is>
        <t>ADL_MR02_RXA1-XXXADPP_CPSF_SEP4_03710408_2022WW39.2.1.bin</t>
      </is>
    </nc>
    <odxf/>
  </rcc>
  <rcc rId="1909" sId="2" odxf="1">
    <oc r="G215" t="inlineStr">
      <is>
        <t>ADL_MR02_RXA1-XXXADPP_CPSF_SEP4_03710408_2022WW32.3.1.bin</t>
      </is>
    </oc>
    <nc r="G215" t="inlineStr">
      <is>
        <t>ADL_MR02_RXA1-XXXADPP_CPSF_SEP4_03710408_2022WW39.2.1.bin</t>
      </is>
    </nc>
    <odxf/>
  </rcc>
  <rcc rId="1910" sId="2" odxf="1">
    <oc r="G216" t="inlineStr">
      <is>
        <t>ADL_MR02_RXA1-XXXADPP_CPSF_SEP4_03710408_2022WW32.3.1.bin</t>
      </is>
    </oc>
    <nc r="G216" t="inlineStr">
      <is>
        <t>ADL_MR02_RXA1-XXXADPP_CPSF_SEP4_03710408_2022WW39.2.1.bin</t>
      </is>
    </nc>
    <odxf/>
  </rcc>
  <rcc rId="1911" sId="2" odxf="1">
    <oc r="G217" t="inlineStr">
      <is>
        <t>ADL_MR02_RXA1-XXXADPP_CPSF_SEP4_03710408_2022WW32.3.1.bin</t>
      </is>
    </oc>
    <nc r="G217" t="inlineStr">
      <is>
        <t>ADL_MR02_RXA1-XXXADPP_CPSF_SEP4_03710408_2022WW39.2.1.bin</t>
      </is>
    </nc>
    <odxf/>
  </rcc>
  <rcc rId="1912" sId="2" odxf="1">
    <oc r="G218" t="inlineStr">
      <is>
        <t>ADL_MR02_RXA1-XXXADPP_CPSF_SEP4_03710408_2022WW32.3.1.bin</t>
      </is>
    </oc>
    <nc r="G218" t="inlineStr">
      <is>
        <t>ADL_MR02_RXA1-XXXADPP_CPSF_SEP4_03710408_2022WW39.2.1.bin</t>
      </is>
    </nc>
    <odxf/>
  </rcc>
  <rcc rId="1913" sId="2" odxf="1">
    <oc r="G219" t="inlineStr">
      <is>
        <t>ADL_MR02_RXA1-XXXADPP_CPSF_SEP4_03710408_2022WW32.3.1.bin</t>
      </is>
    </oc>
    <nc r="G219" t="inlineStr">
      <is>
        <t>ADL_MR02_RXA1-XXXADPP_CPSF_SEP4_03710408_2022WW39.2.1.bin</t>
      </is>
    </nc>
    <odxf/>
  </rcc>
  <rcc rId="1914" sId="2" odxf="1">
    <oc r="G220" t="inlineStr">
      <is>
        <t>ADL_MR02_RXA1-XXXADPP_CPSF_SEP4_03710408_2022WW32.3.1.bin</t>
      </is>
    </oc>
    <nc r="G220" t="inlineStr">
      <is>
        <t>ADL_MR02_RXA1-XXXADPP_CPSF_SEP4_03710408_2022WW39.2.1.bin</t>
      </is>
    </nc>
    <odxf/>
  </rcc>
  <rcc rId="1915" sId="2" odxf="1">
    <oc r="G221" t="inlineStr">
      <is>
        <t>ADL_MR02_RXA1-XXXADPP_CPSF_SEP4_03710408_2022WW32.3.1.bin</t>
      </is>
    </oc>
    <nc r="G221" t="inlineStr">
      <is>
        <t>ADL_MR02_RXA1-XXXADPP_CPSF_SEP4_03710408_2022WW39.2.1.bin</t>
      </is>
    </nc>
    <odxf/>
  </rcc>
  <rcc rId="1916" sId="2" odxf="1">
    <oc r="G222" t="inlineStr">
      <is>
        <t>ADL_MR02_RXA1-XXXADPP_CPSF_SEP4_03710408_2022WW32.3.1.bin</t>
      </is>
    </oc>
    <nc r="G222" t="inlineStr">
      <is>
        <t>ADL_MR02_RXA1-XXXADPP_CPSF_SEP4_03710408_2022WW39.2.1.bin</t>
      </is>
    </nc>
    <odxf/>
  </rcc>
  <rcc rId="1917" sId="2" odxf="1">
    <oc r="G223" t="inlineStr">
      <is>
        <t>ADL_MR02_RXA1-XXXADPP_CPSF_SEP4_03710408_2022WW32.3.1.bin</t>
      </is>
    </oc>
    <nc r="G223" t="inlineStr">
      <is>
        <t>ADL_MR02_RXA1-XXXADPP_CPSF_SEP4_03710408_2022WW39.2.1.bin</t>
      </is>
    </nc>
    <odxf/>
  </rcc>
  <rcc rId="1918" sId="2" odxf="1">
    <oc r="G224" t="inlineStr">
      <is>
        <t>ADL_MR02_RXA1-XXXADPP_CPSF_SEP4_03710408_2022WW32.3.1.bin</t>
      </is>
    </oc>
    <nc r="G224" t="inlineStr">
      <is>
        <t>ADL_MR02_RXA1-XXXADPP_CPSF_SEP4_03710408_2022WW39.2.1.bin</t>
      </is>
    </nc>
    <odxf/>
  </rcc>
  <rcc rId="1919" sId="2" odxf="1">
    <oc r="G225" t="inlineStr">
      <is>
        <t>ADL_MR02_RXA1-XXXADPP_CPSF_SEP4_03710408_2022WW32.3.1.bin</t>
      </is>
    </oc>
    <nc r="G225" t="inlineStr">
      <is>
        <t>ADL_MR02_RXA1-XXXADPP_CPSF_SEP4_03710408_2022WW39.2.1.bin</t>
      </is>
    </nc>
    <odxf/>
  </rcc>
  <rcc rId="1920" sId="2" odxf="1">
    <oc r="G226" t="inlineStr">
      <is>
        <t>ADL_MR02_RXA1-XXXADPP_CPSF_SEP4_03710408_2022WW32.3.1.bin</t>
      </is>
    </oc>
    <nc r="G226" t="inlineStr">
      <is>
        <t>ADL_MR02_RXA1-XXXADPP_CPSF_SEP4_03710408_2022WW39.2.1.bin</t>
      </is>
    </nc>
    <odxf/>
  </rcc>
  <rcc rId="1921" sId="2" odxf="1">
    <oc r="G227" t="inlineStr">
      <is>
        <t>ADL_MR02_RXA1-XXXADPP_CPSF_SEP4_03710408_2022WW32.3.1.bin</t>
      </is>
    </oc>
    <nc r="G227" t="inlineStr">
      <is>
        <t>ADL_MR02_RXA1-XXXADPP_CPSF_SEP4_03710408_2022WW39.2.1.bin</t>
      </is>
    </nc>
    <odxf/>
  </rcc>
  <rcc rId="1922" sId="2" odxf="1">
    <oc r="G228" t="inlineStr">
      <is>
        <t>ADL_MR02_RXA1-XXXADPP_CPSF_SEP4_03710408_2022WW32.3.1.bin</t>
      </is>
    </oc>
    <nc r="G228" t="inlineStr">
      <is>
        <t>ADL_MR02_RXA1-XXXADPP_CPSF_SEP4_03710408_2022WW39.2.1.bin</t>
      </is>
    </nc>
    <odxf/>
  </rcc>
  <rcc rId="1923" sId="2" odxf="1">
    <oc r="G229" t="inlineStr">
      <is>
        <t>ADL_MR02_RXA1-XXXADPP_CPSF_SEP4_03710408_2022WW32.3.1.bin</t>
      </is>
    </oc>
    <nc r="G229" t="inlineStr">
      <is>
        <t>ADL_MR02_RXA1-XXXADPP_CPSF_SEP4_03710408_2022WW39.2.1.bin</t>
      </is>
    </nc>
    <odxf/>
  </rcc>
  <rcc rId="1924" sId="2" odxf="1">
    <oc r="G230" t="inlineStr">
      <is>
        <t>ADL_MR02_RXA1-XXXADPP_CPSF_SEP4_03710408_2022WW32.3.1.bin</t>
      </is>
    </oc>
    <nc r="G230" t="inlineStr">
      <is>
        <t>ADL_MR02_RXA1-XXXADPP_CPSF_SEP4_03710408_2022WW39.2.1.bin</t>
      </is>
    </nc>
    <odxf/>
  </rcc>
  <rcc rId="1925" sId="2" odxf="1">
    <oc r="G231" t="inlineStr">
      <is>
        <t>ADL_MR02_RXA1-XXXADPP_CPSF_SEP4_03710408_2022WW32.3.1.bin</t>
      </is>
    </oc>
    <nc r="G231" t="inlineStr">
      <is>
        <t>ADL_MR02_RXA1-XXXADPP_CPSF_SEP4_03710408_2022WW39.2.1.bin</t>
      </is>
    </nc>
    <odxf/>
  </rcc>
  <rcc rId="1926" sId="2" odxf="1">
    <oc r="G232" t="inlineStr">
      <is>
        <t>ADL_MR02_RXA1-XXXADPP_CPSF_SEP4_03710408_2022WW32.3.1.bin</t>
      </is>
    </oc>
    <nc r="G232" t="inlineStr">
      <is>
        <t>ADL_MR02_RXA1-XXXADPP_CPSF_SEP4_03710408_2022WW39.2.1.bin</t>
      </is>
    </nc>
    <odxf/>
  </rcc>
  <rcc rId="1927" sId="2" odxf="1">
    <oc r="G233" t="inlineStr">
      <is>
        <t>ADL_MR02_RXA1-XXXADPP_CPSF_SEP4_03710408_2022WW32.3.1.bin</t>
      </is>
    </oc>
    <nc r="G233" t="inlineStr">
      <is>
        <t>ADL_MR02_RXA1-XXXADPP_CPSF_SEP4_03710408_2022WW39.2.1.bin</t>
      </is>
    </nc>
    <odxf/>
  </rcc>
  <rcc rId="1928" sId="2" odxf="1">
    <oc r="G234" t="inlineStr">
      <is>
        <t>ADL_MR02_RXA1-XXXADPP_CPSF_SEP4_03710408_2022WW32.3.1.bin</t>
      </is>
    </oc>
    <nc r="G234" t="inlineStr">
      <is>
        <t>ADL_MR02_RXA1-XXXADPP_CPSF_SEP4_03710408_2022WW39.2.1.bin</t>
      </is>
    </nc>
    <odxf/>
  </rcc>
  <rcc rId="1929" sId="2" odxf="1">
    <oc r="G235" t="inlineStr">
      <is>
        <t>ADL_MR02_RXA1-XXXADPP_CPSF_SEP4_03710408_2022WW32.3.1.bin</t>
      </is>
    </oc>
    <nc r="G235" t="inlineStr">
      <is>
        <t>ADL_MR02_RXA1-XXXADPP_CPSF_SEP4_03710408_2022WW39.2.1.bin</t>
      </is>
    </nc>
    <odxf/>
  </rcc>
  <rcc rId="1930" sId="2" odxf="1">
    <oc r="G236" t="inlineStr">
      <is>
        <t>ADL_MR02_RXA1-XXXADPP_CPSF_SEP4_03710408_2022WW32.3.1.bin</t>
      </is>
    </oc>
    <nc r="G236" t="inlineStr">
      <is>
        <t>ADL_MR02_RXA1-XXXADPP_CPSF_SEP4_03710408_2022WW39.2.1.bin</t>
      </is>
    </nc>
    <odxf/>
  </rcc>
  <rcc rId="1931" sId="2" odxf="1">
    <oc r="G237" t="inlineStr">
      <is>
        <t>ADL_MR02_RXA1-XXXADPP_CPSF_SEP4_03710408_2022WW32.3.1.bin</t>
      </is>
    </oc>
    <nc r="G237" t="inlineStr">
      <is>
        <t>ADL_MR02_RXA1-XXXADPP_CPSF_SEP4_03710408_2022WW39.2.1.bin</t>
      </is>
    </nc>
    <odxf/>
  </rcc>
  <rcc rId="1932" sId="2" odxf="1">
    <oc r="G238" t="inlineStr">
      <is>
        <t>ADL_MR02_RXA1-XXXADPP_CPSF_SEP4_03710408_2022WW32.3.1.bin</t>
      </is>
    </oc>
    <nc r="G238" t="inlineStr">
      <is>
        <t>ADL_MR02_RXA1-XXXADPP_CPSF_SEP4_03710408_2022WW39.2.1.bin</t>
      </is>
    </nc>
    <odxf/>
  </rcc>
  <rcc rId="1933" sId="2" odxf="1">
    <oc r="G239" t="inlineStr">
      <is>
        <t>ADL_MR02_RXA1-XXXADPP_CPSF_SEP4_03710408_2022WW32.3.1.bin</t>
      </is>
    </oc>
    <nc r="G239" t="inlineStr">
      <is>
        <t>ADL_MR02_RXA1-XXXADPP_CPSF_SEP4_03710408_2022WW39.2.1.bin</t>
      </is>
    </nc>
    <odxf/>
  </rcc>
  <rcc rId="1934" sId="2" odxf="1">
    <oc r="G240" t="inlineStr">
      <is>
        <t>ADL_MR02_RXA1-XXXADPP_CPSF_SEP4_03710408_2022WW32.3.1.bin</t>
      </is>
    </oc>
    <nc r="G240" t="inlineStr">
      <is>
        <t>ADL_MR02_RXA1-XXXADPP_CPSF_SEP4_03710408_2022WW39.2.1.bin</t>
      </is>
    </nc>
    <odxf/>
  </rcc>
  <rcc rId="1935" sId="2" odxf="1">
    <oc r="G241" t="inlineStr">
      <is>
        <t>ADL_MR02_RXA1-XXXADPP_CPSF_SEP4_03710408_2022WW32.3.1.bin</t>
      </is>
    </oc>
    <nc r="G241" t="inlineStr">
      <is>
        <t>ADL_MR02_RXA1-XXXADPP_CPSF_SEP4_03710408_2022WW39.2.1.bin</t>
      </is>
    </nc>
    <odxf/>
  </rcc>
  <rcc rId="1936" sId="2" odxf="1">
    <oc r="G242" t="inlineStr">
      <is>
        <t>ADL_MR02_RXA1-XXXADPP_CPSF_SEP4_03710408_2022WW32.3.1.bin</t>
      </is>
    </oc>
    <nc r="G242" t="inlineStr">
      <is>
        <t>ADL_MR02_RXA1-XXXADPP_CPSF_SEP4_03710408_2022WW39.2.1.bin</t>
      </is>
    </nc>
    <odxf/>
  </rcc>
  <rcc rId="1937" sId="2" odxf="1">
    <oc r="G243" t="inlineStr">
      <is>
        <t>ADL_MR02_RXA1-XXXADPP_CPSF_SEP4_03710408_2022WW32.3.1.bin</t>
      </is>
    </oc>
    <nc r="G243" t="inlineStr">
      <is>
        <t>ADL_MR02_RXA1-XXXADPP_CPSF_SEP4_03710408_2022WW39.2.1.bin</t>
      </is>
    </nc>
    <odxf/>
  </rcc>
  <rcc rId="1938" sId="2" odxf="1">
    <oc r="G244" t="inlineStr">
      <is>
        <t>ADL_MR02_RXA1-XXXADPP_CPSF_SEP4_03710408_2022WW32.3.1.bin</t>
      </is>
    </oc>
    <nc r="G244" t="inlineStr">
      <is>
        <t>ADL_MR02_RXA1-XXXADPP_CPSF_SEP4_03710408_2022WW39.2.1.bin</t>
      </is>
    </nc>
    <odxf/>
  </rcc>
  <rcc rId="1939" sId="2" odxf="1">
    <oc r="G245" t="inlineStr">
      <is>
        <t>ADL_MR02_RXA1-XXXADPP_CPSF_SEP4_03710408_2022WW32.3.1.bin</t>
      </is>
    </oc>
    <nc r="G245" t="inlineStr">
      <is>
        <t>ADL_MR02_RXA1-XXXADPP_CPSF_SEP4_03710408_2022WW39.2.1.bin</t>
      </is>
    </nc>
    <odxf/>
  </rcc>
  <rcc rId="1940" sId="2" odxf="1">
    <oc r="G246" t="inlineStr">
      <is>
        <t>ADL_MR02_RXA1-XXXADPP_CPSF_SEP4_03710408_2022WW32.3.1.bin</t>
      </is>
    </oc>
    <nc r="G246" t="inlineStr">
      <is>
        <t>ADL_MR02_RXA1-XXXADPP_CPSF_SEP4_03710408_2022WW39.2.1.bin</t>
      </is>
    </nc>
    <odxf/>
  </rcc>
  <rcc rId="1941" sId="2" odxf="1">
    <oc r="G247" t="inlineStr">
      <is>
        <t>ADL_MR02_RXA1-XXXADPP_CPSF_SEP4_03710408_2022WW32.3.1.bin</t>
      </is>
    </oc>
    <nc r="G247" t="inlineStr">
      <is>
        <t>ADL_MR02_RXA1-XXXADPP_CPSF_SEP4_03710408_2022WW39.2.1.bin</t>
      </is>
    </nc>
    <odxf/>
  </rcc>
  <rcc rId="1942" sId="2" odxf="1">
    <oc r="G248" t="inlineStr">
      <is>
        <t>ADL_MR02_RXA1-XXXADPP_CPSF_SEP4_03710408_2022WW32.3.1.bin</t>
      </is>
    </oc>
    <nc r="G248" t="inlineStr">
      <is>
        <t>ADL_MR02_RXA1-XXXADPP_CPSF_SEP4_03710408_2022WW39.2.1.bin</t>
      </is>
    </nc>
    <odxf/>
  </rcc>
  <rcc rId="1943" sId="2" odxf="1">
    <oc r="G249" t="inlineStr">
      <is>
        <t>ADL_MR02_RXA1-XXXADPP_CPSF_SEP4_03710408_2022WW32.3.1.bin</t>
      </is>
    </oc>
    <nc r="G249" t="inlineStr">
      <is>
        <t>ADL_MR02_RXA1-XXXADPP_CPSF_SEP4_03710408_2022WW39.2.1.bin</t>
      </is>
    </nc>
    <odxf/>
  </rcc>
  <rcc rId="1944" sId="2" odxf="1">
    <oc r="G250" t="inlineStr">
      <is>
        <t>ADL_MR02_RXA1-XXXADPP_CPSF_SEP4_03710408_2022WW32.3.1.bin</t>
      </is>
    </oc>
    <nc r="G250" t="inlineStr">
      <is>
        <t>ADL_MR02_RXA1-XXXADPP_CPSF_SEP4_03710408_2022WW39.2.1.bin</t>
      </is>
    </nc>
    <odxf/>
  </rcc>
  <rcc rId="1945" sId="2" odxf="1">
    <oc r="G251" t="inlineStr">
      <is>
        <t>ADL_MR02_RXA1-XXXADPP_CPSF_SEP4_03710408_2022WW32.3.1.bin</t>
      </is>
    </oc>
    <nc r="G251" t="inlineStr">
      <is>
        <t>ADL_MR02_RXA1-XXXADPP_CPSF_SEP4_03710408_2022WW39.2.1.bin</t>
      </is>
    </nc>
    <odxf/>
  </rcc>
  <rcc rId="1946" sId="2" odxf="1">
    <oc r="G252" t="inlineStr">
      <is>
        <t>ADL_MR02_RXA1-XXXADPP_CPSF_SEP4_03710408_2022WW32.3.1.bin</t>
      </is>
    </oc>
    <nc r="G252" t="inlineStr">
      <is>
        <t>ADL_MR02_RXA1-XXXADPP_CPSF_SEP4_03710408_2022WW39.2.1.bin</t>
      </is>
    </nc>
    <odxf/>
  </rcc>
  <rcc rId="1947" sId="2" odxf="1">
    <oc r="G253" t="inlineStr">
      <is>
        <t>ADL_MR02_RXA1-XXXADPP_CPSF_SEP4_03710408_2022WW32.3.1.bin</t>
      </is>
    </oc>
    <nc r="G253" t="inlineStr">
      <is>
        <t>ADL_MR02_RXA1-XXXADPP_CPSF_SEP4_03710408_2022WW39.2.1.bin</t>
      </is>
    </nc>
    <odxf/>
  </rcc>
  <rcc rId="1948" sId="2" odxf="1">
    <oc r="G254" t="inlineStr">
      <is>
        <t>ADL_MR02_RXA1-XXXADPP_CPSF_SEP4_03710408_2022WW32.3.1.bin</t>
      </is>
    </oc>
    <nc r="G254" t="inlineStr">
      <is>
        <t>ADL_MR02_RXA1-XXXADPP_CPSF_SEP4_03710408_2022WW39.2.1.bin</t>
      </is>
    </nc>
    <odxf/>
  </rcc>
  <rcc rId="1949" sId="2" odxf="1">
    <oc r="G255" t="inlineStr">
      <is>
        <t>ADL_MR02_RXA1-XXXADPP_CPSF_SEP4_03710408_2022WW32.3.1.bin</t>
      </is>
    </oc>
    <nc r="G255" t="inlineStr">
      <is>
        <t>ADL_MR02_RXA1-XXXADPP_CPSF_SEP4_03710408_2022WW39.2.1.bin</t>
      </is>
    </nc>
    <odxf/>
  </rcc>
  <rcc rId="1950" sId="2" odxf="1">
    <oc r="G256" t="inlineStr">
      <is>
        <t>ADL_MR02_RXA1-XXXADPP_CPSF_SEP4_03710408_2022WW32.3.1.bin</t>
      </is>
    </oc>
    <nc r="G256" t="inlineStr">
      <is>
        <t>ADL_MR02_RXA1-XXXADPP_CPSF_SEP4_03710408_2022WW39.2.1.bin</t>
      </is>
    </nc>
    <odxf/>
  </rcc>
  <rcc rId="1951" sId="2" odxf="1">
    <oc r="G257" t="inlineStr">
      <is>
        <t>ADL_MR02_RXA1-XXXADPP_CPSF_SEP4_03710408_2022WW32.3.1.bin</t>
      </is>
    </oc>
    <nc r="G257" t="inlineStr">
      <is>
        <t>ADL_MR02_RXA1-XXXADPP_CPSF_SEP4_03710408_2022WW39.2.1.bin</t>
      </is>
    </nc>
    <odxf/>
  </rcc>
  <rcc rId="1952" sId="2" odxf="1">
    <oc r="G258" t="inlineStr">
      <is>
        <t>ADL_MR02_RXA1-XXXADPP_CPSF_SEP4_03710408_2022WW32.3.1.bin</t>
      </is>
    </oc>
    <nc r="G258" t="inlineStr">
      <is>
        <t>ADL_MR02_RXA1-XXXADPP_CPSF_SEP4_03710408_2022WW39.2.1.bin</t>
      </is>
    </nc>
    <odxf/>
  </rcc>
  <rcc rId="1953" sId="2" odxf="1">
    <oc r="G259" t="inlineStr">
      <is>
        <t>ADL_MR02_RXA1-XXXADPP_CPSF_SEP4_03710408_2022WW32.3.1.bin</t>
      </is>
    </oc>
    <nc r="G259" t="inlineStr">
      <is>
        <t>ADL_MR02_RXA1-XXXADPP_CPSF_SEP4_03710408_2022WW39.2.1.bin</t>
      </is>
    </nc>
    <odxf/>
  </rcc>
  <rcc rId="1954" sId="2" odxf="1">
    <oc r="G260" t="inlineStr">
      <is>
        <t>ADL_MR02_RXA1-XXXADPP_CPSF_SEP4_03710408_2022WW32.3.1.bin</t>
      </is>
    </oc>
    <nc r="G260" t="inlineStr">
      <is>
        <t>ADL_MR02_RXA1-XXXADPP_CPSF_SEP4_03710408_2022WW39.2.1.bin</t>
      </is>
    </nc>
    <odxf/>
  </rcc>
  <rcc rId="1955" sId="2" odxf="1">
    <oc r="G261" t="inlineStr">
      <is>
        <t>ADL_MR02_RXA1-XXXADPP_CPSF_SEP4_03710408_2022WW32.3.1.bin</t>
      </is>
    </oc>
    <nc r="G261" t="inlineStr">
      <is>
        <t>ADL_MR02_RXA1-XXXADPP_CPSF_SEP4_03710408_2022WW39.2.1.bin</t>
      </is>
    </nc>
    <odxf/>
  </rcc>
  <rcc rId="1956" sId="2" odxf="1">
    <oc r="G262" t="inlineStr">
      <is>
        <t>ADL_MR02_RXA1-XXXADPP_CPSF_SEP4_03710408_2022WW32.3.1.bin</t>
      </is>
    </oc>
    <nc r="G262" t="inlineStr">
      <is>
        <t>ADL_MR02_RXA1-XXXADPP_CPSF_SEP4_03710408_2022WW39.2.1.bin</t>
      </is>
    </nc>
    <odxf/>
  </rcc>
  <rcc rId="1957" sId="2" odxf="1">
    <oc r="G263" t="inlineStr">
      <is>
        <t>ADL_MR02_RXA1-XXXADPP_CPSF_SEP4_03710408_2022WW32.3.1.bin</t>
      </is>
    </oc>
    <nc r="G263" t="inlineStr">
      <is>
        <t>ADL_MR02_RXA1-XXXADPP_CPSF_SEP4_03710408_2022WW39.2.1.bin</t>
      </is>
    </nc>
    <odxf/>
  </rcc>
  <rcc rId="1958" sId="2" odxf="1">
    <oc r="G264" t="inlineStr">
      <is>
        <t>ADL_MR02_RXA1-XXXADPP_CPSF_SEP4_03710408_2022WW32.3.1.bin</t>
      </is>
    </oc>
    <nc r="G264" t="inlineStr">
      <is>
        <t>ADL_MR02_RXA1-XXXADPP_CPSF_SEP4_03710408_2022WW39.2.1.bin</t>
      </is>
    </nc>
    <odxf/>
  </rcc>
  <rcc rId="1959" sId="2" odxf="1">
    <oc r="G265" t="inlineStr">
      <is>
        <t>ADL_MR02_RXA1-XXXADPP_CPSF_SEP4_03710408_2022WW32.3.1.bin</t>
      </is>
    </oc>
    <nc r="G265" t="inlineStr">
      <is>
        <t>ADL_MR02_RXA1-XXXADPP_CPSF_SEP4_03710408_2022WW39.2.1.bin</t>
      </is>
    </nc>
    <odxf/>
  </rcc>
  <rcc rId="1960" sId="2" odxf="1">
    <oc r="G266" t="inlineStr">
      <is>
        <t>ADL_MR02_RXA1-XXXADPP_CPSF_SEP4_03710408_2022WW32.3.1.bin</t>
      </is>
    </oc>
    <nc r="G266" t="inlineStr">
      <is>
        <t>ADL_MR02_RXA1-XXXADPP_CPSF_SEP4_03710408_2022WW39.2.1.bin</t>
      </is>
    </nc>
    <odxf/>
  </rcc>
  <rcc rId="1961" sId="2" odxf="1">
    <oc r="G267" t="inlineStr">
      <is>
        <t>ADL_MR02_RXA1-XXXADPP_CPSF_SEP4_03710408_2022WW32.3.1.bin</t>
      </is>
    </oc>
    <nc r="G267" t="inlineStr">
      <is>
        <t>ADL_MR02_RXA1-XXXADPP_CPSF_SEP4_03710408_2022WW39.2.1.bin</t>
      </is>
    </nc>
    <odxf/>
  </rcc>
  <rcc rId="1962" sId="2" odxf="1">
    <oc r="G268" t="inlineStr">
      <is>
        <t>ADL_MR02_RXA1-XXXADPP_CPSF_SEP4_03710408_2022WW32.3.1.bin</t>
      </is>
    </oc>
    <nc r="G268" t="inlineStr">
      <is>
        <t>ADL_MR02_RXA1-XXXADPP_CPSF_SEP4_03710408_2022WW39.2.1.bin</t>
      </is>
    </nc>
    <odxf/>
  </rcc>
  <rcc rId="1963" sId="2" odxf="1">
    <oc r="G269" t="inlineStr">
      <is>
        <t>ADL_MR02_RXA1-XXXADPP_CPSF_SEP4_03710408_2022WW32.3.1.bin</t>
      </is>
    </oc>
    <nc r="G269" t="inlineStr">
      <is>
        <t>ADL_MR02_RXA1-XXXADPP_CPSF_SEP4_03710408_2022WW39.2.1.bin</t>
      </is>
    </nc>
    <odxf/>
  </rcc>
  <rcc rId="1964" sId="2" odxf="1">
    <oc r="G270" t="inlineStr">
      <is>
        <t>ADL_MR02_RXA1-XXXADPP_CPSF_SEP4_03710408_2022WW32.3.1.bin</t>
      </is>
    </oc>
    <nc r="G270" t="inlineStr">
      <is>
        <t>ADL_MR02_RXA1-XXXADPP_CPSF_SEP4_03710408_2022WW39.2.1.bin</t>
      </is>
    </nc>
    <odxf/>
  </rcc>
  <rcc rId="1965" sId="2" odxf="1">
    <oc r="G271" t="inlineStr">
      <is>
        <t>ADL_MR02_RXA1-XXXADPP_CPSF_SEP4_03710408_2022WW32.3.1.bin</t>
      </is>
    </oc>
    <nc r="G271" t="inlineStr">
      <is>
        <t>ADL_MR02_RXA1-XXXADPP_CPSF_SEP4_03710408_2022WW39.2.1.bin</t>
      </is>
    </nc>
    <odxf/>
  </rcc>
  <rcc rId="1966" sId="2" odxf="1">
    <oc r="G272" t="inlineStr">
      <is>
        <t>ADL_MR02_RXA1-XXXADPP_CPSF_SEP4_03710408_2022WW32.3.1.bin</t>
      </is>
    </oc>
    <nc r="G272" t="inlineStr">
      <is>
        <t>ADL_MR02_RXA1-XXXADPP_CPSF_SEP4_03710408_2022WW39.2.1.bin</t>
      </is>
    </nc>
    <odxf/>
  </rcc>
  <rcc rId="1967" sId="2" odxf="1">
    <oc r="G273" t="inlineStr">
      <is>
        <t>ADL_MR02_RXA1-XXXADPP_CPSF_SEP4_03710408_2022WW32.3.1.bin</t>
      </is>
    </oc>
    <nc r="G273" t="inlineStr">
      <is>
        <t>ADL_MR02_RXA1-XXXADPP_CPSF_SEP4_03710408_2022WW39.2.1.bin</t>
      </is>
    </nc>
    <odxf/>
  </rcc>
  <rcc rId="1968" sId="2" odxf="1">
    <oc r="G274" t="inlineStr">
      <is>
        <t>ADL_MR02_RXA1-XXXADPP_CPSF_SEP4_03710408_2022WW32.3.1.bin</t>
      </is>
    </oc>
    <nc r="G274" t="inlineStr">
      <is>
        <t>ADL_MR02_RXA1-XXXADPP_CPSF_SEP4_03710408_2022WW39.2.1.bin</t>
      </is>
    </nc>
    <odxf/>
  </rcc>
  <rcc rId="1969" sId="2" odxf="1">
    <oc r="G275" t="inlineStr">
      <is>
        <t>ADL_MR02_RXA1-XXXADPP_CPSF_SEP4_03710408_2022WW32.3.1.bin</t>
      </is>
    </oc>
    <nc r="G275" t="inlineStr">
      <is>
        <t>ADL_MR02_RXA1-XXXADPP_CPSF_SEP4_03710408_2022WW39.2.1.bin</t>
      </is>
    </nc>
    <odxf/>
  </rcc>
  <rcc rId="1970" sId="2" odxf="1">
    <oc r="G276" t="inlineStr">
      <is>
        <t>ADL_MR02_RXA1-XXXADPP_CPSF_SEP4_03710408_2022WW32.3.1.bin</t>
      </is>
    </oc>
    <nc r="G276" t="inlineStr">
      <is>
        <t>ADL_MR02_RXA1-XXXADPP_CPSF_SEP4_03710408_2022WW39.2.1.bin</t>
      </is>
    </nc>
    <odxf/>
  </rcc>
  <rcc rId="1971" sId="2" odxf="1">
    <oc r="G277" t="inlineStr">
      <is>
        <t>ADL_MR02_RXA1-XXXADPP_CPSF_SEP4_03710408_2022WW32.3.1.bin</t>
      </is>
    </oc>
    <nc r="G277" t="inlineStr">
      <is>
        <t>ADL_MR02_RXA1-XXXADPP_CPSF_SEP4_03710408_2022WW39.2.1.bin</t>
      </is>
    </nc>
    <odxf/>
  </rcc>
  <rcc rId="1972" sId="2" odxf="1">
    <oc r="G278" t="inlineStr">
      <is>
        <t>ADL_MR02_RXA1-XXXADPP_CPSF_SEP4_03710408_2022WW32.3.1.bin</t>
      </is>
    </oc>
    <nc r="G278" t="inlineStr">
      <is>
        <t>ADL_MR02_RXA1-XXXADPP_CPSF_SEP4_03710408_2022WW39.2.1.bin</t>
      </is>
    </nc>
    <odxf/>
  </rcc>
  <rcc rId="1973" sId="2" odxf="1">
    <oc r="G279" t="inlineStr">
      <is>
        <t>ADL_MR02_RXA1-XXXADPP_CPSF_SEP4_03710408_2022WW32.3.1.bin</t>
      </is>
    </oc>
    <nc r="G279" t="inlineStr">
      <is>
        <t>ADL_MR02_RXA1-XXXADPP_CPSF_SEP4_03710408_2022WW39.2.1.bin</t>
      </is>
    </nc>
    <odxf/>
  </rcc>
  <rcc rId="1974" sId="2" odxf="1">
    <oc r="G280" t="inlineStr">
      <is>
        <t>ADL_MR02_RXA1-XXXADPP_CPSF_SEP4_03710408_2022WW32.3.1.bin</t>
      </is>
    </oc>
    <nc r="G280" t="inlineStr">
      <is>
        <t>ADL_MR02_RXA1-XXXADPP_CPSF_SEP4_03710408_2022WW39.2.1.bin</t>
      </is>
    </nc>
    <odxf/>
  </rcc>
  <rcc rId="1975" sId="2" odxf="1">
    <oc r="G281" t="inlineStr">
      <is>
        <t>ADL_MR02_RXA1-XXXADPP_CPSF_SEP4_03710408_2022WW32.3.1.bin</t>
      </is>
    </oc>
    <nc r="G281" t="inlineStr">
      <is>
        <t>ADL_MR02_RXA1-XXXADPP_CPSF_SEP4_03710408_2022WW39.2.1.bin</t>
      </is>
    </nc>
    <odxf/>
  </rcc>
  <rcc rId="1976" sId="2" odxf="1">
    <oc r="G282" t="inlineStr">
      <is>
        <t>ADL_MR02_RXA1-XXXADPP_CPSF_SEP4_03710408_2022WW32.3.1.bin</t>
      </is>
    </oc>
    <nc r="G282" t="inlineStr">
      <is>
        <t>ADL_MR02_RXA1-XXXADPP_CPSF_SEP4_03710408_2022WW39.2.1.bin</t>
      </is>
    </nc>
    <odxf/>
  </rcc>
  <rcc rId="1977" sId="2" odxf="1">
    <oc r="G283" t="inlineStr">
      <is>
        <t>ADL_MR02_RXA1-XXXADPP_CPSF_SEP4_03710408_2022WW32.3.1.bin</t>
      </is>
    </oc>
    <nc r="G283" t="inlineStr">
      <is>
        <t>ADL_MR02_RXA1-XXXADPP_CPSF_SEP4_03710408_2022WW39.2.1.bin</t>
      </is>
    </nc>
    <odxf/>
  </rcc>
  <rcc rId="1978" sId="2" odxf="1">
    <oc r="G284" t="inlineStr">
      <is>
        <t>ADL_MR02_RXA1-XXXADPP_CPSF_SEP4_03710408_2022WW32.3.1.bin</t>
      </is>
    </oc>
    <nc r="G284" t="inlineStr">
      <is>
        <t>ADL_MR02_RXA1-XXXADPP_CPSF_SEP4_03710408_2022WW39.2.1.bin</t>
      </is>
    </nc>
    <odxf/>
  </rcc>
  <rcc rId="1979" sId="2" odxf="1">
    <oc r="G285" t="inlineStr">
      <is>
        <t>ADL_MR02_RXA1-XXXADPP_CPSF_SEP4_03710408_2022WW32.3.1.bin</t>
      </is>
    </oc>
    <nc r="G285" t="inlineStr">
      <is>
        <t>ADL_MR02_RXA1-XXXADPP_CPSF_SEP4_03710408_2022WW39.2.1.bin</t>
      </is>
    </nc>
    <odxf/>
  </rcc>
  <rcc rId="1980" sId="2" odxf="1">
    <oc r="G286" t="inlineStr">
      <is>
        <t>ADL_MR02_RXA1-XXXADPP_CPSF_SEP4_03710408_2022WW32.3.1.bin</t>
      </is>
    </oc>
    <nc r="G286" t="inlineStr">
      <is>
        <t>ADL_MR02_RXA1-XXXADPP_CPSF_SEP4_03710408_2022WW39.2.1.bin</t>
      </is>
    </nc>
    <odxf/>
  </rcc>
  <rcc rId="1981" sId="2" odxf="1">
    <oc r="G287" t="inlineStr">
      <is>
        <t>ADL_MR02_RXA1-XXXADPP_CPSF_SEP4_03710408_2022WW32.3.1.bin</t>
      </is>
    </oc>
    <nc r="G287" t="inlineStr">
      <is>
        <t>ADL_MR02_RXA1-XXXADPP_CPSF_SEP4_03710408_2022WW39.2.1.bin</t>
      </is>
    </nc>
    <odxf/>
  </rcc>
  <rcc rId="1982" sId="2" odxf="1">
    <oc r="G288" t="inlineStr">
      <is>
        <t>ADL_MR02_RXA1-XXXADPP_CPSF_SEP4_03710408_2022WW32.3.1.bin</t>
      </is>
    </oc>
    <nc r="G288" t="inlineStr">
      <is>
        <t>ADL_MR02_RXA1-XXXADPP_CPSF_SEP4_03710408_2022WW39.2.1.bin</t>
      </is>
    </nc>
    <odxf/>
  </rcc>
  <rcc rId="1983" sId="2" odxf="1">
    <oc r="G289" t="inlineStr">
      <is>
        <t>ADL_MR02_RXA1-XXXADPP_CPSF_SEP4_03710408_2022WW32.3.1.bin</t>
      </is>
    </oc>
    <nc r="G289" t="inlineStr">
      <is>
        <t>ADL_MR02_RXA1-XXXADPP_CPSF_SEP4_03710408_2022WW39.2.1.bin</t>
      </is>
    </nc>
    <odxf/>
  </rcc>
  <rcc rId="1984" sId="2" odxf="1">
    <oc r="G290" t="inlineStr">
      <is>
        <t>ADL_MR02_RXA1-XXXADPP_CPSF_SEP4_03710408_2022WW32.3.1.bin</t>
      </is>
    </oc>
    <nc r="G290" t="inlineStr">
      <is>
        <t>ADL_MR02_RXA1-XXXADPP_CPSF_SEP4_03710408_2022WW39.2.1.bin</t>
      </is>
    </nc>
    <odxf/>
  </rcc>
  <rcc rId="1985" sId="2" odxf="1">
    <oc r="G291" t="inlineStr">
      <is>
        <t>ADL_MR02_RXA1-XXXADPP_CPSF_SEP4_03710408_2022WW32.3.1.bin</t>
      </is>
    </oc>
    <nc r="G291" t="inlineStr">
      <is>
        <t>ADL_MR02_RXA1-XXXADPP_CPSF_SEP4_03710408_2022WW39.2.1.bin</t>
      </is>
    </nc>
    <odxf/>
  </rcc>
  <rcc rId="1986" sId="2" odxf="1">
    <oc r="G292" t="inlineStr">
      <is>
        <t>ADL_MR02_RXA1-XXXADPP_CPSF_SEP4_03710408_2022WW32.3.1.bin</t>
      </is>
    </oc>
    <nc r="G292" t="inlineStr">
      <is>
        <t>ADL_MR02_RXA1-XXXADPP_CPSF_SEP4_03710408_2022WW39.2.1.bin</t>
      </is>
    </nc>
    <odxf/>
  </rcc>
  <rcc rId="1987" sId="2" odxf="1">
    <oc r="G293" t="inlineStr">
      <is>
        <t>ADL_MR02_RXA1-XXXADPP_CPSF_SEP4_03710408_2022WW32.3.1.bin</t>
      </is>
    </oc>
    <nc r="G293" t="inlineStr">
      <is>
        <t>ADL_MR02_RXA1-XXXADPP_CPSF_SEP4_03710408_2022WW39.2.1.bin</t>
      </is>
    </nc>
    <odxf/>
  </rcc>
  <rcc rId="1988" sId="2" odxf="1">
    <oc r="G294" t="inlineStr">
      <is>
        <t>ADL_MR02_RXA1-XXXADPP_CPSF_SEP4_03710408_2022WW32.3.1.bin</t>
      </is>
    </oc>
    <nc r="G294" t="inlineStr">
      <is>
        <t>ADL_MR02_RXA1-XXXADPP_CPSF_SEP4_03710408_2022WW39.2.1.bin</t>
      </is>
    </nc>
    <odxf/>
  </rcc>
  <rcc rId="1989" sId="2" odxf="1">
    <oc r="G295" t="inlineStr">
      <is>
        <t>ADL_MR02_RXA1-XXXADPP_CPSF_SEP4_03710408_2022WW32.3.1.bin</t>
      </is>
    </oc>
    <nc r="G295" t="inlineStr">
      <is>
        <t>ADL_MR02_RXA1-XXXADPP_CPSF_SEP4_03710408_2022WW39.2.1.bin</t>
      </is>
    </nc>
    <odxf/>
  </rcc>
  <rcc rId="1990" sId="2" odxf="1">
    <oc r="G296" t="inlineStr">
      <is>
        <t>ADL_MR02_RXA1-XXXADPP_CPSF_SEP4_03710408_2022WW32.3.1.bin</t>
      </is>
    </oc>
    <nc r="G296" t="inlineStr">
      <is>
        <t>ADL_MR02_RXA1-XXXADPP_CPSF_SEP4_03710408_2022WW39.2.1.bin</t>
      </is>
    </nc>
    <odxf/>
  </rcc>
  <rcc rId="1991" sId="2" odxf="1">
    <oc r="G297" t="inlineStr">
      <is>
        <t>ADL_MR02_RXA1-XXXADPP_CPSF_SEP4_03710408_2022WW32.3.1.bin</t>
      </is>
    </oc>
    <nc r="G297" t="inlineStr">
      <is>
        <t>ADL_MR02_RXA1-XXXADPP_CPSF_SEP4_03710408_2022WW39.2.1.bin</t>
      </is>
    </nc>
    <odxf/>
  </rcc>
  <rcc rId="1992" sId="2" odxf="1">
    <oc r="G298" t="inlineStr">
      <is>
        <t>ADL_MR02_RXA1-XXXADPP_CPSF_SEP4_03710408_2022WW32.3.1.bin</t>
      </is>
    </oc>
    <nc r="G298" t="inlineStr">
      <is>
        <t>ADL_MR02_RXA1-XXXADPP_CPSF_SEP4_03710408_2022WW39.2.1.bin</t>
      </is>
    </nc>
    <odxf/>
  </rcc>
  <rcc rId="1993" sId="2" odxf="1">
    <oc r="G299" t="inlineStr">
      <is>
        <t>ADL_MR02_RXA1-XXXADPP_CPSF_SEP4_03710408_2022WW32.3.1.bin</t>
      </is>
    </oc>
    <nc r="G299" t="inlineStr">
      <is>
        <t>ADL_MR02_RXA1-XXXADPP_CPSF_SEP4_03710408_2022WW39.2.1.bin</t>
      </is>
    </nc>
    <odxf/>
  </rcc>
  <rcc rId="1994" sId="2" odxf="1">
    <oc r="G300" t="inlineStr">
      <is>
        <t>ADL_MR02_RXA1-XXXADPP_CPSF_SEP4_03710408_2022WW32.3.1.bin</t>
      </is>
    </oc>
    <nc r="G300" t="inlineStr">
      <is>
        <t>ADL_MR02_RXA1-XXXADPP_CPSF_SEP4_03710408_2022WW39.2.1.bin</t>
      </is>
    </nc>
    <odxf/>
  </rcc>
  <rcc rId="1995" sId="2" odxf="1">
    <oc r="G301" t="inlineStr">
      <is>
        <t>ADL_MR02_RXA1-XXXADPP_CPSF_SEP4_03710408_2022WW32.3.1.bin</t>
      </is>
    </oc>
    <nc r="G301" t="inlineStr">
      <is>
        <t>ADL_MR02_RXA1-XXXADPP_CPSF_SEP4_03710408_2022WW39.2.1.bin</t>
      </is>
    </nc>
    <odxf/>
  </rcc>
  <rcc rId="1996" sId="2" odxf="1">
    <oc r="G302" t="inlineStr">
      <is>
        <t>ADL_MR02_RXA1-XXXADPP_CPSF_SEP4_03710408_2022WW32.3.1.bin</t>
      </is>
    </oc>
    <nc r="G302" t="inlineStr">
      <is>
        <t>ADL_MR02_RXA1-XXXADPP_CPSF_SEP4_03710408_2022WW39.2.1.bin</t>
      </is>
    </nc>
    <odxf/>
  </rcc>
  <rcc rId="1997" sId="2" odxf="1">
    <oc r="G303" t="inlineStr">
      <is>
        <t>ADL_MR02_RXA1-XXXADPP_CPSF_SEP4_03710408_2022WW32.3.1.bin</t>
      </is>
    </oc>
    <nc r="G303" t="inlineStr">
      <is>
        <t>ADL_MR02_RXA1-XXXADPP_CPSF_SEP4_03710408_2022WW39.2.1.bin</t>
      </is>
    </nc>
    <odxf/>
  </rcc>
  <rcc rId="1998" sId="2" odxf="1">
    <oc r="G304" t="inlineStr">
      <is>
        <t>ADL_MR02_RXA1-XXXADPP_CPSF_SEP4_03710408_2022WW32.3.1.bin</t>
      </is>
    </oc>
    <nc r="G304" t="inlineStr">
      <is>
        <t>ADL_MR02_RXA1-XXXADPP_CPSF_SEP4_03710408_2022WW39.2.1.bin</t>
      </is>
    </nc>
    <odxf/>
  </rcc>
  <rcc rId="1999" sId="2" odxf="1">
    <oc r="G305" t="inlineStr">
      <is>
        <t>ADL_MR02_RXA1-XXXADPP_CPSF_SEP4_03710408_2022WW32.3.1.bin</t>
      </is>
    </oc>
    <nc r="G305" t="inlineStr">
      <is>
        <t>ADL_MR02_RXA1-XXXADPP_CPSF_SEP4_03710408_2022WW39.2.1.bin</t>
      </is>
    </nc>
    <odxf/>
  </rcc>
  <rcc rId="2000" sId="2" odxf="1">
    <oc r="G306" t="inlineStr">
      <is>
        <t>ADL_MR02_RXA1-XXXADPP_CPSF_SEP4_03710408_2022WW32.3.1.bin</t>
      </is>
    </oc>
    <nc r="G306" t="inlineStr">
      <is>
        <t>ADL_MR02_RXA1-XXXADPP_CPSF_SEP4_03710408_2022WW39.2.1.bin</t>
      </is>
    </nc>
    <odxf/>
  </rcc>
  <rcc rId="2001" sId="2" odxf="1">
    <oc r="G307" t="inlineStr">
      <is>
        <t>ADL_MR02_RXA1-XXXADPP_CPSF_SEP4_03710408_2022WW32.3.1.bin</t>
      </is>
    </oc>
    <nc r="G307" t="inlineStr">
      <is>
        <t>ADL_MR02_RXA1-XXXADPP_CPSF_SEP4_03710408_2022WW39.2.1.bin</t>
      </is>
    </nc>
    <odxf/>
  </rcc>
  <rcc rId="2002" sId="2" odxf="1">
    <oc r="G308" t="inlineStr">
      <is>
        <t>ADL_MR02_RXA1-XXXADPP_CPSF_SEP4_03710408_2022WW32.3.1.bin</t>
      </is>
    </oc>
    <nc r="G308" t="inlineStr">
      <is>
        <t>ADL_MR02_RXA1-XXXADPP_CPSF_SEP4_03710408_2022WW39.2.1.bin</t>
      </is>
    </nc>
    <odxf/>
  </rcc>
  <rcc rId="2003" sId="2" odxf="1">
    <oc r="G309" t="inlineStr">
      <is>
        <t>ADL_MR02_RXA1-XXXADPP_CPSF_SEP4_03710408_2022WW32.3.1.bin</t>
      </is>
    </oc>
    <nc r="G309" t="inlineStr">
      <is>
        <t>ADL_MR02_RXA1-XXXADPP_CPSF_SEP4_03710408_2022WW39.2.1.bin</t>
      </is>
    </nc>
    <odxf/>
  </rcc>
  <rcc rId="2004" sId="2" odxf="1">
    <oc r="G310" t="inlineStr">
      <is>
        <t>ADL_MR02_RXA1-XXXADPP_CPSF_SEP4_03710408_2022WW32.3.1.bin</t>
      </is>
    </oc>
    <nc r="G310" t="inlineStr">
      <is>
        <t>ADL_MR02_RXA1-XXXADPP_CPSF_SEP4_03710408_2022WW39.2.1.bin</t>
      </is>
    </nc>
    <odxf/>
  </rcc>
  <rcc rId="2005" sId="2" odxf="1">
    <oc r="G311" t="inlineStr">
      <is>
        <t>ADL_MR02_RXA1-XXXADPP_CPSF_SEP4_03710408_2022WW32.3.1.bin</t>
      </is>
    </oc>
    <nc r="G311" t="inlineStr">
      <is>
        <t>ADL_MR02_RXA1-XXXADPP_CPSF_SEP4_03710408_2022WW39.2.1.bin</t>
      </is>
    </nc>
    <odxf/>
  </rcc>
  <rcc rId="2006" sId="2" odxf="1">
    <oc r="G312" t="inlineStr">
      <is>
        <t>ADL_MR02_RXA1-XXXADPP_CPSF_SEP4_03710408_2022WW32.3.1.bin</t>
      </is>
    </oc>
    <nc r="G312" t="inlineStr">
      <is>
        <t>ADL_MR02_RXA1-XXXADPP_CPSF_SEP4_03710408_2022WW39.2.1.bin</t>
      </is>
    </nc>
    <odxf/>
  </rcc>
  <rcc rId="2007" sId="2" odxf="1">
    <oc r="G313" t="inlineStr">
      <is>
        <t>ADL_MR02_RXA1-XXXADPP_CPSF_SEP4_03710408_2022WW32.3.1.bin</t>
      </is>
    </oc>
    <nc r="G313" t="inlineStr">
      <is>
        <t>ADL_MR02_RXA1-XXXADPP_CPSF_SEP4_03710408_2022WW39.2.1.bin</t>
      </is>
    </nc>
    <odxf/>
  </rcc>
  <rcc rId="2008" sId="2" odxf="1">
    <oc r="G314" t="inlineStr">
      <is>
        <t>ADL_MR02_RXA1-XXXADPP_CPSF_SEP4_03710408_2022WW32.3.1.bin</t>
      </is>
    </oc>
    <nc r="G314" t="inlineStr">
      <is>
        <t>ADL_MR02_RXA1-XXXADPP_CPSF_SEP4_03710408_2022WW39.2.1.bin</t>
      </is>
    </nc>
    <odxf/>
  </rcc>
  <rcc rId="2009" sId="2" odxf="1">
    <oc r="G315" t="inlineStr">
      <is>
        <t>ADL_MR02_RXA1-XXXADPP_CPSF_SEP4_03710408_2022WW32.3.1.bin</t>
      </is>
    </oc>
    <nc r="G315" t="inlineStr">
      <is>
        <t>ADL_MR02_RXA1-XXXADPP_CPSF_SEP4_03710408_2022WW39.2.1.bin</t>
      </is>
    </nc>
    <odxf/>
  </rcc>
  <rcc rId="2010" sId="2" odxf="1">
    <oc r="G316" t="inlineStr">
      <is>
        <t>ADL_MR02_RXA1-XXXADPP_CPSF_SEP4_03710408_2022WW32.3.1.bin</t>
      </is>
    </oc>
    <nc r="G316" t="inlineStr">
      <is>
        <t>ADL_MR02_RXA1-XXXADPP_CPSF_SEP4_03710408_2022WW39.2.1.bin</t>
      </is>
    </nc>
    <odxf/>
  </rcc>
  <rcc rId="2011" sId="2" odxf="1">
    <oc r="G317" t="inlineStr">
      <is>
        <t>ADL_MR02_RXA1-XXXADPP_CPSF_SEP4_03710408_2022WW32.3.1.bin</t>
      </is>
    </oc>
    <nc r="G317" t="inlineStr">
      <is>
        <t>ADL_MR02_RXA1-XXXADPP_CPSF_SEP4_03710408_2022WW39.2.1.bin</t>
      </is>
    </nc>
    <odxf/>
  </rcc>
  <rcc rId="2012" sId="2" odxf="1">
    <oc r="G318" t="inlineStr">
      <is>
        <t>ADL_MR02_RXA1-XXXADPP_CPSF_SEP4_03710408_2022WW32.3.1.bin</t>
      </is>
    </oc>
    <nc r="G318" t="inlineStr">
      <is>
        <t>ADL_MR02_RXA1-XXXADPP_CPSF_SEP4_03710408_2022WW39.2.1.bin</t>
      </is>
    </nc>
    <odxf/>
  </rcc>
  <rcc rId="2013" sId="2" odxf="1">
    <oc r="G319" t="inlineStr">
      <is>
        <t>ADL_MR02_RXA1-XXXADPP_CPSF_SEP4_03710408_2022WW32.3.1.bin</t>
      </is>
    </oc>
    <nc r="G319" t="inlineStr">
      <is>
        <t>ADL_MR02_RXA1-XXXADPP_CPSF_SEP4_03710408_2022WW39.2.1.bin</t>
      </is>
    </nc>
    <odxf/>
  </rcc>
  <rcc rId="2014" sId="2" odxf="1">
    <oc r="G320" t="inlineStr">
      <is>
        <t>ADL_MR02_RXA1-XXXADPP_CPSF_SEP4_03710408_2022WW32.3.1.bin</t>
      </is>
    </oc>
    <nc r="G320" t="inlineStr">
      <is>
        <t>ADL_MR02_RXA1-XXXADPP_CPSF_SEP4_03710408_2022WW39.2.1.bin</t>
      </is>
    </nc>
    <odxf/>
  </rcc>
  <rcc rId="2015" sId="2" odxf="1">
    <oc r="G321" t="inlineStr">
      <is>
        <t>ADL_MR02_RXA1-XXXADPP_CPSF_SEP4_03710408_2022WW32.3.1.bin</t>
      </is>
    </oc>
    <nc r="G321" t="inlineStr">
      <is>
        <t>ADL_MR02_RXA1-XXXADPP_CPSF_SEP4_03710408_2022WW39.2.1.bin</t>
      </is>
    </nc>
    <odxf/>
  </rcc>
  <rcc rId="2016" sId="2" odxf="1">
    <oc r="G322" t="inlineStr">
      <is>
        <t>ADL_MR02_RXA1-XXXADPP_CPSF_SEP4_03710408_2022WW32.3.1.bin</t>
      </is>
    </oc>
    <nc r="G322" t="inlineStr">
      <is>
        <t>ADL_MR02_RXA1-XXXADPP_CPSF_SEP4_03710408_2022WW39.2.1.bin</t>
      </is>
    </nc>
    <odxf/>
  </rcc>
  <rcc rId="2017" sId="2" odxf="1">
    <oc r="G323" t="inlineStr">
      <is>
        <t>ADL_MR02_RXA1-XXXADPP_CPSF_SEP4_03710408_2022WW32.3.1.bin</t>
      </is>
    </oc>
    <nc r="G323" t="inlineStr">
      <is>
        <t>ADL_MR02_RXA1-XXXADPP_CPSF_SEP4_03710408_2022WW39.2.1.bin</t>
      </is>
    </nc>
    <odxf/>
  </rcc>
  <rcc rId="2018" sId="2" odxf="1">
    <oc r="G324" t="inlineStr">
      <is>
        <t>ADL_MR02_RXA1-XXXADPP_CPSF_SEP4_03710408_2022WW32.3.1.bin</t>
      </is>
    </oc>
    <nc r="G324" t="inlineStr">
      <is>
        <t>ADL_MR02_RXA1-XXXADPP_CPSF_SEP4_03710408_2022WW39.2.1.bin</t>
      </is>
    </nc>
    <odxf/>
  </rcc>
  <rcc rId="2019" sId="2" odxf="1">
    <oc r="G325" t="inlineStr">
      <is>
        <t>ADL_MR02_RXA1-XXXADPP_CPSF_SEP4_03710408_2022WW32.3.1.bin</t>
      </is>
    </oc>
    <nc r="G325" t="inlineStr">
      <is>
        <t>ADL_MR02_RXA1-XXXADPP_CPSF_SEP4_03710408_2022WW39.2.1.bin</t>
      </is>
    </nc>
    <odxf/>
  </rcc>
  <rcc rId="2020" sId="2" odxf="1">
    <oc r="G326" t="inlineStr">
      <is>
        <t>ADL_MR02_RXA1-XXXADPP_CPSF_SEP4_03710408_2022WW32.3.1.bin</t>
      </is>
    </oc>
    <nc r="G326" t="inlineStr">
      <is>
        <t>ADL_MR02_RXA1-XXXADPP_CPSF_SEP4_03710408_2022WW39.2.1.bin</t>
      </is>
    </nc>
    <odxf/>
  </rcc>
  <rcc rId="2021" sId="2" odxf="1">
    <oc r="G327" t="inlineStr">
      <is>
        <t>ADL_MR02_RXA1-XXXADPP_CPSF_SEP4_03710408_2022WW32.3.1.bin</t>
      </is>
    </oc>
    <nc r="G327" t="inlineStr">
      <is>
        <t>ADL_MR02_RXA1-XXXADPP_CPSF_SEP4_03710408_2022WW39.2.1.bin</t>
      </is>
    </nc>
    <odxf/>
  </rcc>
  <rcc rId="2022" sId="2" odxf="1">
    <oc r="G328" t="inlineStr">
      <is>
        <t>ADL_MR02_RXA1-XXXADPP_CPSF_SEP4_03710408_2022WW32.3.1.bin</t>
      </is>
    </oc>
    <nc r="G328" t="inlineStr">
      <is>
        <t>ADL_MR02_RXA1-XXXADPP_CPSF_SEP4_03710408_2022WW39.2.1.bin</t>
      </is>
    </nc>
    <odxf/>
  </rcc>
  <rcc rId="2023" sId="2" odxf="1">
    <oc r="G329" t="inlineStr">
      <is>
        <t>ADL_MR02_RXA1-XXXADPP_CPSF_SEP4_03710408_2022WW32.3.1.bin</t>
      </is>
    </oc>
    <nc r="G329" t="inlineStr">
      <is>
        <t>ADL_MR02_RXA1-XXXADPP_CPSF_SEP4_03710408_2022WW39.2.1.bin</t>
      </is>
    </nc>
    <odxf/>
  </rcc>
  <rcc rId="2024" sId="2" odxf="1">
    <oc r="G330" t="inlineStr">
      <is>
        <t>ADL_MR02_RXA1-XXXADPP_CPSF_SEP4_03710408_2022WW32.3.1.bin</t>
      </is>
    </oc>
    <nc r="G330" t="inlineStr">
      <is>
        <t>ADL_MR02_RXA1-XXXADPP_CPSF_SEP4_03710408_2022WW39.2.1.bin</t>
      </is>
    </nc>
    <odxf/>
  </rcc>
  <rcc rId="2025" sId="2" odxf="1">
    <oc r="G331" t="inlineStr">
      <is>
        <t>ADL_MR02_RXA1-XXXADPP_CPSF_SEP4_03710408_2022WW32.3.1.bin</t>
      </is>
    </oc>
    <nc r="G331" t="inlineStr">
      <is>
        <t>ADL_MR02_RXA1-XXXADPP_CPSF_SEP4_03710408_2022WW39.2.1.bin</t>
      </is>
    </nc>
    <odxf/>
  </rcc>
  <rcc rId="2026" sId="2" odxf="1">
    <oc r="G332" t="inlineStr">
      <is>
        <t>ADL_MR02_RXA1-XXXADPP_CPSF_SEP4_03710408_2022WW32.3.1.bin</t>
      </is>
    </oc>
    <nc r="G332" t="inlineStr">
      <is>
        <t>ADL_MR02_RXA1-XXXADPP_CPSF_SEP4_03710408_2022WW39.2.1.bin</t>
      </is>
    </nc>
    <odxf/>
  </rcc>
  <rcc rId="2027" sId="2" odxf="1">
    <oc r="G333" t="inlineStr">
      <is>
        <t>ADL_MR02_RXA1-XXXADPP_CPSF_SEP4_03710408_2022WW32.3.1.bin</t>
      </is>
    </oc>
    <nc r="G333" t="inlineStr">
      <is>
        <t>ADL_MR02_RXA1-XXXADPP_CPSF_SEP4_03710408_2022WW39.2.1.bin</t>
      </is>
    </nc>
    <odxf/>
  </rcc>
  <rcc rId="2028" sId="2" odxf="1">
    <oc r="G334" t="inlineStr">
      <is>
        <t>ADL_MR02_RXA1-XXXADPP_CPSF_SEP4_03710408_2022WW32.3.1.bin</t>
      </is>
    </oc>
    <nc r="G334" t="inlineStr">
      <is>
        <t>ADL_MR02_RXA1-XXXADPP_CPSF_SEP4_03710408_2022WW39.2.1.bin</t>
      </is>
    </nc>
    <odxf/>
  </rcc>
  <rcc rId="2029" sId="2" odxf="1">
    <oc r="G335" t="inlineStr">
      <is>
        <t>ADL_MR02_RXA1-XXXADPP_CPSF_SEP4_03710408_2022WW32.3.1.bin</t>
      </is>
    </oc>
    <nc r="G335" t="inlineStr">
      <is>
        <t>ADL_MR02_RXA1-XXXADPP_CPSF_SEP4_03710408_2022WW39.2.1.bin</t>
      </is>
    </nc>
    <odxf/>
  </rcc>
  <rcc rId="2030" sId="2" odxf="1">
    <oc r="G336" t="inlineStr">
      <is>
        <t>ADL_MR02_RXA1-XXXADPP_CPSF_SEP4_03710408_2022WW32.3.1.bin</t>
      </is>
    </oc>
    <nc r="G336" t="inlineStr">
      <is>
        <t>ADL_MR02_RXA1-XXXADPP_CPSF_SEP4_03710408_2022WW39.2.1.bin</t>
      </is>
    </nc>
    <odxf/>
  </rcc>
  <rcc rId="2031" sId="2" odxf="1">
    <oc r="G337" t="inlineStr">
      <is>
        <t>ADL_MR02_RXA1-XXXADPP_CPSF_SEP4_03710408_2022WW32.3.1.bin</t>
      </is>
    </oc>
    <nc r="G337" t="inlineStr">
      <is>
        <t>ADL_MR02_RXA1-XXXADPP_CPSF_SEP4_03710408_2022WW39.2.1.bin</t>
      </is>
    </nc>
    <odxf/>
  </rcc>
  <rcc rId="2032" sId="2" odxf="1">
    <oc r="G338" t="inlineStr">
      <is>
        <t>ADL_MR02_RXA1-XXXADPP_CPSF_SEP4_03710408_2022WW32.3.1.bin</t>
      </is>
    </oc>
    <nc r="G338" t="inlineStr">
      <is>
        <t>ADL_MR02_RXA1-XXXADPP_CPSF_SEP4_03710408_2022WW39.2.1.bin</t>
      </is>
    </nc>
    <odxf/>
  </rcc>
  <rcc rId="2033" sId="2" odxf="1">
    <oc r="G339" t="inlineStr">
      <is>
        <t>ADL_MR02_RXA1-XXXADPP_CPSF_SEP4_03710408_2022WW32.3.1.bin</t>
      </is>
    </oc>
    <nc r="G339" t="inlineStr">
      <is>
        <t>ADL_MR02_RXA1-XXXADPP_CPSF_SEP4_03710408_2022WW39.2.1.bin</t>
      </is>
    </nc>
    <odxf/>
  </rcc>
  <rcc rId="2034" sId="2" odxf="1">
    <oc r="G340" t="inlineStr">
      <is>
        <t>ADL_MR02_RXA1-XXXADPP_CPSF_SEP4_03710408_2022WW32.3.1.bin</t>
      </is>
    </oc>
    <nc r="G340" t="inlineStr">
      <is>
        <t>ADL_MR02_RXA1-XXXADPP_CPSF_SEP4_03710408_2022WW39.2.1.bin</t>
      </is>
    </nc>
    <odxf/>
  </rcc>
  <rcc rId="2035" sId="2" odxf="1">
    <oc r="G341" t="inlineStr">
      <is>
        <t>ADL_MR02_RXA1-XXXADPP_CPSF_SEP4_03710408_2022WW32.3.1.bin</t>
      </is>
    </oc>
    <nc r="G341" t="inlineStr">
      <is>
        <t>ADL_MR02_RXA1-XXXADPP_CPSF_SEP4_03710408_2022WW39.2.1.bin</t>
      </is>
    </nc>
    <odxf/>
  </rcc>
  <rcc rId="2036" sId="2" odxf="1">
    <oc r="G342" t="inlineStr">
      <is>
        <t>ADL_MR02_RXA1-XXXADPP_CPSF_SEP4_03710408_2022WW32.3.1.bin</t>
      </is>
    </oc>
    <nc r="G342" t="inlineStr">
      <is>
        <t>ADL_MR02_RXA1-XXXADPP_CPSF_SEP4_03710408_2022WW39.2.1.bin</t>
      </is>
    </nc>
    <odxf/>
  </rcc>
  <rcc rId="2037" sId="2" odxf="1">
    <oc r="G343" t="inlineStr">
      <is>
        <t>ADL_MR02_RXA1-XXXADPP_CPSF_SEP4_03710408_2022WW32.3.1.bin</t>
      </is>
    </oc>
    <nc r="G343" t="inlineStr">
      <is>
        <t>ADL_MR02_RXA1-XXXADPP_CPSF_SEP4_03710408_2022WW39.2.1.bin</t>
      </is>
    </nc>
    <odxf/>
  </rcc>
  <rcc rId="2038" sId="2" odxf="1">
    <oc r="G344" t="inlineStr">
      <is>
        <t>ADL_MR02_RXA1-XXXADPP_CPSF_SEP4_03710408_2022WW32.3.1.bin</t>
      </is>
    </oc>
    <nc r="G344" t="inlineStr">
      <is>
        <t>ADL_MR02_RXA1-XXXADPP_CPSF_SEP4_03710408_2022WW39.2.1.bin</t>
      </is>
    </nc>
    <odxf/>
  </rcc>
  <rcc rId="2039" sId="2" odxf="1">
    <oc r="G345" t="inlineStr">
      <is>
        <t>ADL_MR02_RXA1-XXXADPP_CPSF_SEP4_03710408_2022WW32.3.1.bin</t>
      </is>
    </oc>
    <nc r="G345" t="inlineStr">
      <is>
        <t>ADL_MR02_RXA1-XXXADPP_CPSF_SEP4_03710408_2022WW39.2.1.bin</t>
      </is>
    </nc>
    <odxf/>
  </rcc>
  <rcc rId="2040" sId="2" odxf="1">
    <oc r="G346" t="inlineStr">
      <is>
        <t>ADL_MR02_RXA1-XXXADPP_CPSF_SEP4_03710408_2022WW32.3.1.bin</t>
      </is>
    </oc>
    <nc r="G346" t="inlineStr">
      <is>
        <t>ADL_MR02_RXA1-XXXADPP_CPSF_SEP4_03710408_2022WW39.2.1.bin</t>
      </is>
    </nc>
    <odxf/>
  </rcc>
  <rcc rId="2041" sId="2" odxf="1">
    <oc r="G347" t="inlineStr">
      <is>
        <t>ADL_MR02_RXA1-XXXADPP_CPSF_SEP4_03710408_2022WW32.3.1.bin</t>
      </is>
    </oc>
    <nc r="G347" t="inlineStr">
      <is>
        <t>ADL_MR02_RXA1-XXXADPP_CPSF_SEP4_03710408_2022WW39.2.1.bin</t>
      </is>
    </nc>
    <odxf/>
  </rcc>
  <rcc rId="2042" sId="2" odxf="1">
    <oc r="G348" t="inlineStr">
      <is>
        <t>ADL_MR02_RXA1-XXXADPP_CPSF_SEP4_03710408_2022WW32.3.1.bin</t>
      </is>
    </oc>
    <nc r="G348" t="inlineStr">
      <is>
        <t>ADL_MR02_RXA1-XXXADPP_CPSF_SEP4_03710408_2022WW39.2.1.bin</t>
      </is>
    </nc>
    <odxf/>
  </rcc>
  <rcc rId="2043" sId="2" odxf="1">
    <oc r="G349" t="inlineStr">
      <is>
        <t>ADL_MR02_RXA1-XXXADPP_CPSF_SEP4_03710408_2022WW32.3.1.bin</t>
      </is>
    </oc>
    <nc r="G349" t="inlineStr">
      <is>
        <t>ADL_MR02_RXA1-XXXADPP_CPSF_SEP4_03710408_2022WW39.2.1.bin</t>
      </is>
    </nc>
    <odxf/>
  </rcc>
  <rcc rId="2044" sId="2" odxf="1">
    <oc r="G350" t="inlineStr">
      <is>
        <t>ADL_MR02_RXA1-XXXADPP_CPSF_SEP4_03710408_2022WW32.3.1.bin</t>
      </is>
    </oc>
    <nc r="G350" t="inlineStr">
      <is>
        <t>ADL_MR02_RXA1-XXXADPP_CPSF_SEP4_03710408_2022WW39.2.1.bin</t>
      </is>
    </nc>
    <odxf/>
  </rcc>
  <rcc rId="2045" sId="2" odxf="1">
    <oc r="G351" t="inlineStr">
      <is>
        <t>ADL_MR02_RXA1-XXXADPP_CPSF_SEP4_03710408_2022WW32.3.1.bin</t>
      </is>
    </oc>
    <nc r="G351" t="inlineStr">
      <is>
        <t>ADL_MR02_RXA1-XXXADPP_CPSF_SEP4_03710408_2022WW39.2.1.bin</t>
      </is>
    </nc>
    <odxf/>
  </rcc>
  <rcc rId="2046" sId="2" odxf="1">
    <oc r="G352" t="inlineStr">
      <is>
        <t>ADL_MR02_RXA1-XXXADPP_CPSF_SEP4_03710408_2022WW32.3.1.bin</t>
      </is>
    </oc>
    <nc r="G352" t="inlineStr">
      <is>
        <t>ADL_MR02_RXA1-XXXADPP_CPSF_SEP4_03710408_2022WW39.2.1.bin</t>
      </is>
    </nc>
    <odxf/>
  </rcc>
  <rcc rId="2047" sId="2" odxf="1">
    <oc r="G353" t="inlineStr">
      <is>
        <t>ADL_MR02_RXA1-XXXADPP_CPSF_SEP4_03710408_2022WW32.3.1.bin</t>
      </is>
    </oc>
    <nc r="G353" t="inlineStr">
      <is>
        <t>ADL_MR02_RXA1-XXXADPP_CPSF_SEP4_03710408_2022WW39.2.1.bin</t>
      </is>
    </nc>
    <odxf/>
  </rcc>
  <rcc rId="2048" sId="2" odxf="1">
    <oc r="G354" t="inlineStr">
      <is>
        <t>ADL_MR02_RXA1-XXXADPP_CPSF_SEP4_03710408_2022WW32.3.1.bin</t>
      </is>
    </oc>
    <nc r="G354" t="inlineStr">
      <is>
        <t>ADL_MR02_RXA1-XXXADPP_CPSF_SEP4_03710408_2022WW39.2.1.bin</t>
      </is>
    </nc>
    <odxf/>
  </rcc>
  <rcc rId="2049" sId="2" odxf="1">
    <oc r="G355" t="inlineStr">
      <is>
        <t>ADL_MR02_RXA1-XXXADPP_CPSF_SEP4_03710408_2022WW32.3.1.bin</t>
      </is>
    </oc>
    <nc r="G355" t="inlineStr">
      <is>
        <t>ADL_MR02_RXA1-XXXADPP_CPSF_SEP4_03710408_2022WW39.2.1.bin</t>
      </is>
    </nc>
    <odxf/>
  </rcc>
  <rcc rId="2050" sId="2" odxf="1">
    <oc r="G356" t="inlineStr">
      <is>
        <t>ADL_MR02_RXA1-XXXADPP_CPSF_SEP4_03710408_2022WW32.3.1.bin</t>
      </is>
    </oc>
    <nc r="G356" t="inlineStr">
      <is>
        <t>ADL_MR02_RXA1-XXXADPP_CPSF_SEP4_03710408_2022WW39.2.1.bin</t>
      </is>
    </nc>
    <odxf/>
  </rcc>
  <rcc rId="2051" sId="2" odxf="1">
    <oc r="G357" t="inlineStr">
      <is>
        <t>ADL_MR02_RXA1-XXXADPP_CPSF_SEP4_03710408_2022WW32.3.1.bin</t>
      </is>
    </oc>
    <nc r="G357" t="inlineStr">
      <is>
        <t>ADL_MR02_RXA1-XXXADPP_CPSF_SEP4_03710408_2022WW39.2.1.bin</t>
      </is>
    </nc>
    <odxf/>
  </rcc>
  <rcc rId="2052" sId="2" odxf="1">
    <oc r="G358" t="inlineStr">
      <is>
        <t>ADL_MR02_RXA1-XXXADPP_CPSF_SEP4_03710408_2022WW32.3.1.bin</t>
      </is>
    </oc>
    <nc r="G358" t="inlineStr">
      <is>
        <t>ADL_MR02_RXA1-XXXADPP_CPSF_SEP4_03710408_2022WW39.2.1.bin</t>
      </is>
    </nc>
    <odxf/>
  </rcc>
  <rcc rId="2053" sId="2" odxf="1">
    <oc r="G359" t="inlineStr">
      <is>
        <t>ADL_MR02_RXA1-XXXADPP_CPSF_SEP4_03710408_2022WW32.3.1.bin</t>
      </is>
    </oc>
    <nc r="G359" t="inlineStr">
      <is>
        <t>ADL_MR02_RXA1-XXXADPP_CPSF_SEP4_03710408_2022WW39.2.1.bin</t>
      </is>
    </nc>
    <odxf/>
  </rcc>
  <rcc rId="2054" sId="2" odxf="1">
    <oc r="G360" t="inlineStr">
      <is>
        <t>ADL_MR02_RXA1-XXXADPP_CPSF_SEP4_03710408_2022WW32.3.1.bin</t>
      </is>
    </oc>
    <nc r="G360" t="inlineStr">
      <is>
        <t>ADL_MR02_RXA1-XXXADPP_CPSF_SEP4_03710408_2022WW39.2.1.bin</t>
      </is>
    </nc>
    <odxf/>
  </rcc>
  <rcc rId="2055" sId="2" odxf="1">
    <oc r="G361" t="inlineStr">
      <is>
        <t>ADL_MR02_RXA1-XXXADPP_CPSF_SEP4_03710408_2022WW32.3.1.bin</t>
      </is>
    </oc>
    <nc r="G361" t="inlineStr">
      <is>
        <t>ADL_MR02_RXA1-XXXADPP_CPSF_SEP4_03710408_2022WW39.2.1.bin</t>
      </is>
    </nc>
    <odxf/>
  </rcc>
  <rcc rId="2056" sId="2" odxf="1">
    <oc r="G362" t="inlineStr">
      <is>
        <t>ADL_MR02_RXA1-XXXADPP_CPSF_SEP4_03710408_2022WW32.3.1.bin</t>
      </is>
    </oc>
    <nc r="G362" t="inlineStr">
      <is>
        <t>ADL_MR02_RXA1-XXXADPP_CPSF_SEP4_03710408_2022WW39.2.1.bin</t>
      </is>
    </nc>
    <odxf/>
  </rcc>
  <rcc rId="2057" sId="2" odxf="1">
    <oc r="G363" t="inlineStr">
      <is>
        <t>ADL_MR02_RXA1-XXXADPP_CPSF_SEP4_03710408_2022WW32.3.1.bin</t>
      </is>
    </oc>
    <nc r="G363" t="inlineStr">
      <is>
        <t>ADL_MR02_RXA1-XXXADPP_CPSF_SEP4_03710408_2022WW39.2.1.bin</t>
      </is>
    </nc>
    <odxf/>
  </rcc>
  <rcc rId="2058" sId="2" odxf="1">
    <oc r="G364" t="inlineStr">
      <is>
        <t>ADL_MR02_RXA1-XXXADPP_CPSF_SEP4_03710408_2022WW32.3.1.bin</t>
      </is>
    </oc>
    <nc r="G364" t="inlineStr">
      <is>
        <t>ADL_MR02_RXA1-XXXADPP_CPSF_SEP4_03710408_2022WW39.2.1.bin</t>
      </is>
    </nc>
    <odxf/>
  </rcc>
  <rcc rId="2059" sId="2" odxf="1">
    <oc r="G365" t="inlineStr">
      <is>
        <t>ADL_MR02_RXA1-XXXADPP_CPSF_SEP4_03710408_2022WW32.3.1.bin</t>
      </is>
    </oc>
    <nc r="G365" t="inlineStr">
      <is>
        <t>ADL_MR02_RXA1-XXXADPP_CPSF_SEP4_03710408_2022WW39.2.1.bin</t>
      </is>
    </nc>
    <odxf/>
  </rcc>
  <rcc rId="2060" sId="2" odxf="1">
    <oc r="G366" t="inlineStr">
      <is>
        <t>ADL_MR02_RXA1-XXXADPP_CPSF_SEP4_03710408_2022WW32.3.1.bin</t>
      </is>
    </oc>
    <nc r="G366" t="inlineStr">
      <is>
        <t>ADL_MR02_RXA1-XXXADPP_CPSF_SEP4_03710408_2022WW39.2.1.bin</t>
      </is>
    </nc>
    <odxf/>
  </rcc>
  <rcc rId="2061" sId="2" odxf="1">
    <oc r="G367" t="inlineStr">
      <is>
        <t>ADL_MR02_RXA1-XXXADPP_CPSF_SEP4_03710408_2022WW32.3.1.bin</t>
      </is>
    </oc>
    <nc r="G367" t="inlineStr">
      <is>
        <t>ADL_MR02_RXA1-XXXADPP_CPSF_SEP4_03710408_2022WW39.2.1.bin</t>
      </is>
    </nc>
    <odxf/>
  </rcc>
  <rcc rId="2062" sId="2" odxf="1">
    <oc r="G368" t="inlineStr">
      <is>
        <t>ADL_MR02_RXA1-XXXADPP_CPSF_SEP4_03710408_2022WW32.3.1.bin</t>
      </is>
    </oc>
    <nc r="G368" t="inlineStr">
      <is>
        <t>ADL_MR02_RXA1-XXXADPP_CPSF_SEP4_03710408_2022WW39.2.1.bin</t>
      </is>
    </nc>
    <odxf/>
  </rcc>
  <rcc rId="2063" sId="2" odxf="1">
    <oc r="G369" t="inlineStr">
      <is>
        <t>ADL_MR02_RXA1-XXXADPP_CPSF_SEP4_03710408_2022WW32.3.1.bin</t>
      </is>
    </oc>
    <nc r="G369" t="inlineStr">
      <is>
        <t>ADL_MR02_RXA1-XXXADPP_CPSF_SEP4_03710408_2022WW39.2.1.bin</t>
      </is>
    </nc>
    <odxf/>
  </rcc>
  <rcc rId="2064" sId="2" odxf="1">
    <oc r="G370" t="inlineStr">
      <is>
        <t>ADL_MR02_RXA1-XXXADPP_CPSF_SEP4_03710408_2022WW32.3.1.bin</t>
      </is>
    </oc>
    <nc r="G370" t="inlineStr">
      <is>
        <t>ADL_MR02_RXA1-XXXADPP_CPSF_SEP4_03710408_2022WW39.2.1.bin</t>
      </is>
    </nc>
    <odxf/>
  </rcc>
  <rcc rId="2065" sId="2" odxf="1">
    <oc r="G371" t="inlineStr">
      <is>
        <t>ADL_MR02_RXA1-XXXADPP_CPSF_SEP4_03710408_2022WW32.3.1.bin</t>
      </is>
    </oc>
    <nc r="G371" t="inlineStr">
      <is>
        <t>ADL_MR02_RXA1-XXXADPP_CPSF_SEP4_03710408_2022WW39.2.1.bin</t>
      </is>
    </nc>
    <odxf/>
  </rcc>
  <rcc rId="2066" sId="2" odxf="1">
    <oc r="G372" t="inlineStr">
      <is>
        <t>ADL_MR02_RXA1-XXXADPP_CPSF_SEP4_03710408_2022WW32.3.1.bin</t>
      </is>
    </oc>
    <nc r="G372" t="inlineStr">
      <is>
        <t>ADL_MR02_RXA1-XXXADPP_CPSF_SEP4_03710408_2022WW39.2.1.bin</t>
      </is>
    </nc>
    <odxf/>
  </rcc>
  <rcc rId="2067" sId="2" odxf="1">
    <oc r="G373" t="inlineStr">
      <is>
        <t>ADL_MR02_RXA1-XXXADPP_CPSF_SEP4_03710408_2022WW32.3.1.bin</t>
      </is>
    </oc>
    <nc r="G373" t="inlineStr">
      <is>
        <t>ADL_MR02_RXA1-XXXADPP_CPSF_SEP4_03710408_2022WW39.2.1.bin</t>
      </is>
    </nc>
    <odxf/>
  </rcc>
  <rcc rId="2068" sId="2" odxf="1">
    <oc r="G374" t="inlineStr">
      <is>
        <t>ADL_MR02_RXA1-XXXADPP_CPSF_SEP4_03710408_2022WW32.3.1.bin</t>
      </is>
    </oc>
    <nc r="G374" t="inlineStr">
      <is>
        <t>ADL_MR02_RXA1-XXXADPP_CPSF_SEP4_03710408_2022WW39.2.1.bin</t>
      </is>
    </nc>
    <odxf/>
  </rcc>
  <rcc rId="2069" sId="2" odxf="1">
    <oc r="G375" t="inlineStr">
      <is>
        <t>ADL_MR02_RXA1-XXXADPP_CPSF_SEP4_03710408_2022WW32.3.1.bin</t>
      </is>
    </oc>
    <nc r="G375" t="inlineStr">
      <is>
        <t>ADL_MR02_RXA1-XXXADPP_CPSF_SEP4_03710408_2022WW39.2.1.bin</t>
      </is>
    </nc>
    <odxf/>
  </rcc>
  <rcc rId="2070" sId="2" odxf="1">
    <oc r="G376" t="inlineStr">
      <is>
        <t>ADL_MR02_RXA1-XXXADPP_CPSF_SEP4_03710408_2022WW32.3.1.bin</t>
      </is>
    </oc>
    <nc r="G376" t="inlineStr">
      <is>
        <t>ADL_MR02_RXA1-XXXADPP_CPSF_SEP4_03710408_2022WW39.2.1.bin</t>
      </is>
    </nc>
    <odxf/>
  </rcc>
  <rcc rId="2071" sId="2" odxf="1">
    <oc r="G377" t="inlineStr">
      <is>
        <t>ADL_MR02_RXA1-XXXADPP_CPSF_SEP4_03710408_2022WW32.3.1.bin</t>
      </is>
    </oc>
    <nc r="G377" t="inlineStr">
      <is>
        <t>ADL_MR02_RXA1-XXXADPP_CPSF_SEP4_03710408_2022WW39.2.1.bin</t>
      </is>
    </nc>
    <odxf/>
  </rcc>
  <rcc rId="2072" sId="2" odxf="1">
    <oc r="G378" t="inlineStr">
      <is>
        <t>ADL_MR02_RXA1-XXXADPP_CPSF_SEP4_03710408_2022WW32.3.1.bin</t>
      </is>
    </oc>
    <nc r="G378" t="inlineStr">
      <is>
        <t>ADL_MR02_RXA1-XXXADPP_CPSF_SEP4_03710408_2022WW39.2.1.bin</t>
      </is>
    </nc>
    <odxf/>
  </rcc>
  <rcc rId="2073" sId="2" odxf="1">
    <oc r="G379" t="inlineStr">
      <is>
        <t>ADL_MR02_RXA1-XXXADPP_CPSF_SEP4_03710408_2022WW32.3.1.bin</t>
      </is>
    </oc>
    <nc r="G379" t="inlineStr">
      <is>
        <t>ADL_MR02_RXA1-XXXADPP_CPSF_SEP4_03710408_2022WW39.2.1.bin</t>
      </is>
    </nc>
    <odxf/>
  </rcc>
  <rcc rId="2074" sId="2" odxf="1">
    <oc r="G380" t="inlineStr">
      <is>
        <t>ADL_MR02_RXA1-XXXADPP_CPSF_SEP4_03710408_2022WW32.3.1.bin</t>
      </is>
    </oc>
    <nc r="G380" t="inlineStr">
      <is>
        <t>ADL_MR02_RXA1-XXXADPP_CPSF_SEP4_03710408_2022WW39.2.1.bin</t>
      </is>
    </nc>
    <odxf/>
  </rcc>
  <rcc rId="2075" sId="2" odxf="1">
    <oc r="G381" t="inlineStr">
      <is>
        <t>ADL_MR02_RXA1-XXXADPP_CPSF_SEP4_03710408_2022WW32.3.1.bin</t>
      </is>
    </oc>
    <nc r="G381" t="inlineStr">
      <is>
        <t>ADL_MR02_RXA1-XXXADPP_CPSF_SEP4_03710408_2022WW39.2.1.bin</t>
      </is>
    </nc>
    <odxf/>
  </rcc>
  <rcc rId="2076" sId="2" odxf="1">
    <oc r="G382" t="inlineStr">
      <is>
        <t>ADL_MR02_RXA1-XXXADPP_CPSF_SEP4_03710408_2022WW32.3.1.bin</t>
      </is>
    </oc>
    <nc r="G382" t="inlineStr">
      <is>
        <t>ADL_MR02_RXA1-XXXADPP_CPSF_SEP4_03710408_2022WW39.2.1.bin</t>
      </is>
    </nc>
    <odxf/>
  </rcc>
  <rcc rId="2077" sId="2" odxf="1">
    <oc r="G383" t="inlineStr">
      <is>
        <t>ADL_MR02_RXA1-XXXADPP_CPSF_SEP4_03710408_2022WW32.3.1.bin</t>
      </is>
    </oc>
    <nc r="G383" t="inlineStr">
      <is>
        <t>ADL_MR02_RXA1-XXXADPP_CPSF_SEP4_03710408_2022WW39.2.1.bin</t>
      </is>
    </nc>
    <odxf/>
  </rcc>
  <rcc rId="2078" sId="2" odxf="1">
    <oc r="G384" t="inlineStr">
      <is>
        <t>ADL_MR02_RXA1-XXXADPP_CPSF_SEP4_03710408_2022WW32.3.1.bin</t>
      </is>
    </oc>
    <nc r="G384" t="inlineStr">
      <is>
        <t>ADL_MR02_RXA1-XXXADPP_CPSF_SEP4_03710408_2022WW39.2.1.bin</t>
      </is>
    </nc>
    <odxf/>
  </rcc>
  <rcc rId="2079" sId="2" odxf="1">
    <oc r="G385" t="inlineStr">
      <is>
        <t>ADL_MR02_RXA1-XXXADPP_CPSF_SEP4_03710408_2022WW32.3.1.bin</t>
      </is>
    </oc>
    <nc r="G385" t="inlineStr">
      <is>
        <t>ADL_MR02_RXA1-XXXADPP_CPSF_SEP4_03710408_2022WW39.2.1.bin</t>
      </is>
    </nc>
    <odxf/>
  </rcc>
  <rcc rId="2080" sId="2" odxf="1">
    <oc r="G386" t="inlineStr">
      <is>
        <t>ADL_MR02_RXA1-XXXADPP_CPSF_SEP4_03710408_2022WW32.3.1.bin</t>
      </is>
    </oc>
    <nc r="G386" t="inlineStr">
      <is>
        <t>ADL_MR02_RXA1-XXXADPP_CPSF_SEP4_03710408_2022WW39.2.1.bin</t>
      </is>
    </nc>
    <odxf/>
  </rcc>
  <rcc rId="2081" sId="2" odxf="1">
    <oc r="G387" t="inlineStr">
      <is>
        <t>ADL_MR02_RXA1-XXXADPP_CPSF_SEP4_03710408_2022WW32.3.1.bin</t>
      </is>
    </oc>
    <nc r="G387" t="inlineStr">
      <is>
        <t>ADL_MR02_RXA1-XXXADPP_CPSF_SEP4_03710408_2022WW39.2.1.bin</t>
      </is>
    </nc>
    <odxf/>
  </rcc>
  <rcc rId="2082" sId="2" odxf="1">
    <oc r="G388" t="inlineStr">
      <is>
        <t>ADL_MR02_RXA1-XXXADPP_CPSF_SEP4_03710408_2022WW32.3.1.bin</t>
      </is>
    </oc>
    <nc r="G388" t="inlineStr">
      <is>
        <t>ADL_MR02_RXA1-XXXADPP_CPSF_SEP4_03710408_2022WW39.2.1.bin</t>
      </is>
    </nc>
    <odxf/>
  </rcc>
  <rcc rId="2083" sId="2" odxf="1">
    <oc r="G389" t="inlineStr">
      <is>
        <t>ADL_MR02_RXA1-XXXADPP_CPSF_SEP4_03710408_2022WW32.3.1.bin</t>
      </is>
    </oc>
    <nc r="G389" t="inlineStr">
      <is>
        <t>ADL_MR02_RXA1-XXXADPP_CPSF_SEP4_03710408_2022WW39.2.1.bin</t>
      </is>
    </nc>
    <odxf/>
  </rcc>
  <rcc rId="2084" sId="2" odxf="1">
    <oc r="G390" t="inlineStr">
      <is>
        <t>ADL_MR02_RXA1-XXXADPP_CPSF_SEP4_03710408_2022WW32.3.1.bin</t>
      </is>
    </oc>
    <nc r="G390" t="inlineStr">
      <is>
        <t>ADL_MR02_RXA1-XXXADPP_CPSF_SEP4_03710408_2022WW39.2.1.bin</t>
      </is>
    </nc>
    <odxf/>
  </rcc>
  <rcc rId="2085" sId="2" odxf="1">
    <oc r="G391" t="inlineStr">
      <is>
        <t>ADL_MR02_RXA1-XXXADPP_CPSF_SEP4_03710408_2022WW32.3.1.bin</t>
      </is>
    </oc>
    <nc r="G391" t="inlineStr">
      <is>
        <t>ADL_MR02_RXA1-XXXADPP_CPSF_SEP4_03710408_2022WW39.2.1.bin</t>
      </is>
    </nc>
    <odxf/>
  </rcc>
  <rcc rId="2086" sId="2" odxf="1">
    <oc r="G392" t="inlineStr">
      <is>
        <t>ADL_MR02_RXA1-XXXADPP_CPSF_SEP4_03710408_2022WW32.3.1.bin</t>
      </is>
    </oc>
    <nc r="G392" t="inlineStr">
      <is>
        <t>ADL_MR02_RXA1-XXXADPP_CPSF_SEP4_03710408_2022WW39.2.1.bin</t>
      </is>
    </nc>
    <odxf/>
  </rcc>
  <rcc rId="2087" sId="2" odxf="1">
    <oc r="G393" t="inlineStr">
      <is>
        <t>ADL_MR02_RXA1-XXXADPP_CPSF_SEP4_03710408_2022WW32.3.1.bin</t>
      </is>
    </oc>
    <nc r="G393" t="inlineStr">
      <is>
        <t>ADL_MR02_RXA1-XXXADPP_CPSF_SEP4_03710408_2022WW39.2.1.bin</t>
      </is>
    </nc>
    <odxf/>
  </rcc>
  <rcc rId="2088" sId="2" odxf="1">
    <oc r="G394" t="inlineStr">
      <is>
        <t>ADL_MR02_RXA1-XXXADPP_CPSF_SEP4_03710408_2022WW32.3.1.bin</t>
      </is>
    </oc>
    <nc r="G394" t="inlineStr">
      <is>
        <t>ADL_MR02_RXA1-XXXADPP_CPSF_SEP4_03710408_2022WW39.2.1.bin</t>
      </is>
    </nc>
    <odxf/>
  </rcc>
  <rcc rId="2089" sId="2" odxf="1">
    <oc r="G395" t="inlineStr">
      <is>
        <t>ADL_MR02_RXA1-XXXADPP_CPSF_SEP4_03710408_2022WW32.3.1.bin</t>
      </is>
    </oc>
    <nc r="G395" t="inlineStr">
      <is>
        <t>ADL_MR02_RXA1-XXXADPP_CPSF_SEP4_03710408_2022WW39.2.1.bin</t>
      </is>
    </nc>
    <odxf/>
  </rcc>
  <rcc rId="2090" sId="2" odxf="1">
    <oc r="G396" t="inlineStr">
      <is>
        <t>ADL_MR02_RXA1-XXXADPP_CPSF_SEP4_03710408_2022WW32.3.1.bin</t>
      </is>
    </oc>
    <nc r="G396" t="inlineStr">
      <is>
        <t>ADL_MR02_RXA1-XXXADPP_CPSF_SEP4_03710408_2022WW39.2.1.bin</t>
      </is>
    </nc>
    <odxf/>
  </rcc>
  <rcc rId="2091" sId="2" odxf="1">
    <oc r="G397" t="inlineStr">
      <is>
        <t>ADL_MR02_RXA1-XXXADPP_CPSF_SEP4_03710408_2022WW32.3.1.bin</t>
      </is>
    </oc>
    <nc r="G397" t="inlineStr">
      <is>
        <t>ADL_MR02_RXA1-XXXADPP_CPSF_SEP4_03710408_2022WW39.2.1.bin</t>
      </is>
    </nc>
    <odxf/>
  </rcc>
  <rcc rId="2092" sId="2" odxf="1">
    <oc r="G398" t="inlineStr">
      <is>
        <t>ADL_MR02_RXA1-XXXADPP_CPSF_SEP4_03710408_2022WW32.3.1.bin</t>
      </is>
    </oc>
    <nc r="G398" t="inlineStr">
      <is>
        <t>ADL_MR02_RXA1-XXXADPP_CPSF_SEP4_03710408_2022WW39.2.1.bin</t>
      </is>
    </nc>
    <odxf/>
  </rcc>
  <rcc rId="2093" sId="2" odxf="1">
    <oc r="G399" t="inlineStr">
      <is>
        <t>ADL_MR02_RXA1-XXXADPP_CPSF_SEP4_03710408_2022WW32.3.1.bin</t>
      </is>
    </oc>
    <nc r="G399" t="inlineStr">
      <is>
        <t>ADL_MR02_RXA1-XXXADPP_CPSF_SEP4_03710408_2022WW39.2.1.bin</t>
      </is>
    </nc>
    <odxf/>
  </rcc>
  <rcc rId="2094" sId="2" odxf="1">
    <oc r="G400" t="inlineStr">
      <is>
        <t>ADL_MR02_RXA1-XXXADPP_CPSF_SEP4_03710408_2022WW32.3.1.bin</t>
      </is>
    </oc>
    <nc r="G400" t="inlineStr">
      <is>
        <t>ADL_MR02_RXA1-XXXADPP_CPSF_SEP4_03710408_2022WW39.2.1.bin</t>
      </is>
    </nc>
    <odxf/>
  </rcc>
  <rcc rId="2095" sId="2" odxf="1">
    <oc r="G401" t="inlineStr">
      <is>
        <t>ADL_MR02_RXA1-XXXADPP_CPSF_SEP4_03710408_2022WW32.3.1.bin</t>
      </is>
    </oc>
    <nc r="G401" t="inlineStr">
      <is>
        <t>ADL_MR02_RXA1-XXXADPP_CPSF_SEP4_03710408_2022WW39.2.1.bin</t>
      </is>
    </nc>
    <odxf/>
  </rcc>
  <rcc rId="2096" sId="2" odxf="1">
    <oc r="G402" t="inlineStr">
      <is>
        <t>ADL_MR02_RXA1-XXXADPP_CPSF_SEP4_03710408_2022WW32.3.1.bin</t>
      </is>
    </oc>
    <nc r="G402" t="inlineStr">
      <is>
        <t>ADL_MR02_RXA1-XXXADPP_CPSF_SEP4_03710408_2022WW39.2.1.bin</t>
      </is>
    </nc>
    <odxf/>
  </rcc>
  <rcc rId="2097" sId="2" odxf="1">
    <oc r="G403" t="inlineStr">
      <is>
        <t>ADL_MR02_RXA1-XXXADPP_CPSF_SEP4_03710408_2022WW32.3.1.bin</t>
      </is>
    </oc>
    <nc r="G403" t="inlineStr">
      <is>
        <t>ADL_MR02_RXA1-XXXADPP_CPSF_SEP4_03710408_2022WW39.2.1.bin</t>
      </is>
    </nc>
    <odxf/>
  </rcc>
  <rcc rId="2098" sId="2" odxf="1">
    <oc r="G404" t="inlineStr">
      <is>
        <t>ADL_MR02_RXA1-XXXADPP_CPSF_SEP4_03710408_2022WW32.3.1.bin</t>
      </is>
    </oc>
    <nc r="G404" t="inlineStr">
      <is>
        <t>ADL_MR02_RXA1-XXXADPP_CPSF_SEP4_03710408_2022WW39.2.1.bin</t>
      </is>
    </nc>
    <odxf/>
  </rcc>
  <rcc rId="2099" sId="2" odxf="1">
    <oc r="G405" t="inlineStr">
      <is>
        <t>ADL_MR02_RXA1-XXXADPP_CPSF_SEP4_03710408_2022WW32.3.1.bin</t>
      </is>
    </oc>
    <nc r="G405" t="inlineStr">
      <is>
        <t>ADL_MR02_RXA1-XXXADPP_CPSF_SEP4_03710408_2022WW39.2.1.bin</t>
      </is>
    </nc>
    <odxf/>
  </rcc>
  <rcc rId="2100" sId="2" odxf="1">
    <oc r="G406" t="inlineStr">
      <is>
        <t>ADL_MR02_RXA1-XXXADPP_CPSF_SEP4_03710408_2022WW32.3.1.bin</t>
      </is>
    </oc>
    <nc r="G406" t="inlineStr">
      <is>
        <t>ADL_MR02_RXA1-XXXADPP_CPSF_SEP4_03710408_2022WW39.2.1.bin</t>
      </is>
    </nc>
    <odxf/>
  </rcc>
  <rcc rId="2101" sId="2" odxf="1">
    <oc r="G407" t="inlineStr">
      <is>
        <t>ADL_MR02_RXA1-XXXADPP_CPSF_SEP4_03710408_2022WW32.3.1.bin</t>
      </is>
    </oc>
    <nc r="G407" t="inlineStr">
      <is>
        <t>ADL_MR02_RXA1-XXXADPP_CPSF_SEP4_03710408_2022WW39.2.1.bin</t>
      </is>
    </nc>
    <odxf/>
  </rcc>
  <rcc rId="2102" sId="2" odxf="1">
    <oc r="G408" t="inlineStr">
      <is>
        <t>ADL_MR02_RXA1-XXXADPP_CPSF_SEP4_03710408_2022WW32.3.1.bin</t>
      </is>
    </oc>
    <nc r="G408" t="inlineStr">
      <is>
        <t>ADL_MR02_RXA1-XXXADPP_CPSF_SEP4_03710408_2022WW39.2.1.bin</t>
      </is>
    </nc>
    <odxf/>
  </rcc>
  <rcc rId="2103" sId="2" odxf="1">
    <oc r="G409" t="inlineStr">
      <is>
        <t>ADL_MR02_RXA1-XXXADPP_CPSF_SEP4_03710408_2022WW32.3.1.bin</t>
      </is>
    </oc>
    <nc r="G409" t="inlineStr">
      <is>
        <t>ADL_MR02_RXA1-XXXADPP_CPSF_SEP4_03710408_2022WW39.2.1.bin</t>
      </is>
    </nc>
    <odxf/>
  </rcc>
  <rcc rId="2104" sId="2" odxf="1">
    <oc r="G410" t="inlineStr">
      <is>
        <t>ADL_MR02_RXA1-XXXADPP_CPSF_SEP4_03710408_2022WW32.3.1.bin</t>
      </is>
    </oc>
    <nc r="G410" t="inlineStr">
      <is>
        <t>ADL_MR02_RXA1-XXXADPP_CPSF_SEP4_03710408_2022WW39.2.1.bin</t>
      </is>
    </nc>
    <odxf/>
  </rcc>
  <rcc rId="2105" sId="2" odxf="1">
    <oc r="G411" t="inlineStr">
      <is>
        <t>ADL_MR02_RXA1-XXXADPP_CPSF_SEP4_03710408_2022WW32.3.1.bin</t>
      </is>
    </oc>
    <nc r="G411" t="inlineStr">
      <is>
        <t>ADL_MR02_RXA1-XXXADPP_CPSF_SEP4_03710408_2022WW39.2.1.bin</t>
      </is>
    </nc>
    <odxf/>
  </rcc>
  <rcc rId="2106" sId="2" odxf="1">
    <oc r="G412" t="inlineStr">
      <is>
        <t>ADL_MR02_RXA1-XXXADPP_CPSF_SEP4_03710408_2022WW32.3.1.bin</t>
      </is>
    </oc>
    <nc r="G412" t="inlineStr">
      <is>
        <t>ADL_MR02_RXA1-XXXADPP_CPSF_SEP4_03710408_2022WW39.2.1.bin</t>
      </is>
    </nc>
    <odxf/>
  </rcc>
  <rcc rId="2107" sId="2" odxf="1">
    <oc r="G413" t="inlineStr">
      <is>
        <t>ADL_MR02_RXA1-XXXADPP_CPSF_SEP4_03710408_2022WW32.3.1.bin</t>
      </is>
    </oc>
    <nc r="G413" t="inlineStr">
      <is>
        <t>ADL_MR02_RXA1-XXXADPP_CPSF_SEP4_03710408_2022WW39.2.1.bin</t>
      </is>
    </nc>
    <odxf/>
  </rcc>
  <rcc rId="2108" sId="2" odxf="1">
    <oc r="G414" t="inlineStr">
      <is>
        <t>ADL_MR02_RXA1-XXXADPP_CPSF_SEP4_03710408_2022WW32.3.1.bin</t>
      </is>
    </oc>
    <nc r="G414" t="inlineStr">
      <is>
        <t>ADL_MR02_RXA1-XXXADPP_CPSF_SEP4_03710408_2022WW39.2.1.bin</t>
      </is>
    </nc>
    <odxf/>
  </rcc>
  <rcc rId="2109" sId="2" odxf="1">
    <oc r="G415" t="inlineStr">
      <is>
        <t>ADL_MR02_RXA1-XXXADPP_CPSF_SEP4_03710408_2022WW32.3.1.bin</t>
      </is>
    </oc>
    <nc r="G415" t="inlineStr">
      <is>
        <t>ADL_MR02_RXA1-XXXADPP_CPSF_SEP4_03710408_2022WW39.2.1.bin</t>
      </is>
    </nc>
    <odxf/>
  </rcc>
  <rcc rId="2110" sId="2" odxf="1">
    <oc r="G416" t="inlineStr">
      <is>
        <t>ADL_MR02_RXA1-XXXADPP_CPSF_SEP4_03710408_2022WW32.3.1.bin</t>
      </is>
    </oc>
    <nc r="G416" t="inlineStr">
      <is>
        <t>ADL_MR02_RXA1-XXXADPP_CPSF_SEP4_03710408_2022WW39.2.1.bin</t>
      </is>
    </nc>
    <odxf/>
  </rcc>
  <rcc rId="2111" sId="2" odxf="1">
    <oc r="G417" t="inlineStr">
      <is>
        <t>ADL_MR02_RXA1-XXXADPP_CPSF_SEP4_03710408_2022WW32.3.1.bin</t>
      </is>
    </oc>
    <nc r="G417" t="inlineStr">
      <is>
        <t>ADL_MR02_RXA1-XXXADPP_CPSF_SEP4_03710408_2022WW39.2.1.bin</t>
      </is>
    </nc>
    <odxf/>
  </rcc>
  <rcc rId="2112" sId="2" odxf="1">
    <oc r="G418" t="inlineStr">
      <is>
        <t>ADL_MR02_RXA1-XXXADPP_CPSF_SEP4_03710408_2022WW32.3.1.bin</t>
      </is>
    </oc>
    <nc r="G418" t="inlineStr">
      <is>
        <t>ADL_MR02_RXA1-XXXADPP_CPSF_SEP4_03710408_2022WW39.2.1.bin</t>
      </is>
    </nc>
    <odxf/>
  </rcc>
  <rcc rId="2113" sId="2" odxf="1">
    <oc r="G419" t="inlineStr">
      <is>
        <t>ADL_MR02_RXA1-XXXADPP_CPSF_SEP4_03710408_2022WW32.3.1.bin</t>
      </is>
    </oc>
    <nc r="G419" t="inlineStr">
      <is>
        <t>ADL_MR02_RXA1-XXXADPP_CPSF_SEP4_03710408_2022WW39.2.1.bin</t>
      </is>
    </nc>
    <odxf/>
  </rcc>
  <rcc rId="2114" sId="2" odxf="1">
    <oc r="G420" t="inlineStr">
      <is>
        <t>ADL_MR02_RXA1-XXXADPP_CPSF_SEP4_03710408_2022WW32.3.1.bin</t>
      </is>
    </oc>
    <nc r="G420" t="inlineStr">
      <is>
        <t>ADL_MR02_RXA1-XXXADPP_CPSF_SEP4_03710408_2022WW39.2.1.bin</t>
      </is>
    </nc>
    <odxf/>
  </rcc>
  <rcc rId="2115" sId="2" odxf="1">
    <oc r="G421" t="inlineStr">
      <is>
        <t>ADL_MR02_RXA1-XXXADPP_CPSF_SEP4_03710408_2022WW32.3.1.bin</t>
      </is>
    </oc>
    <nc r="G421" t="inlineStr">
      <is>
        <t>ADL_MR02_RXA1-XXXADPP_CPSF_SEP4_03710408_2022WW39.2.1.bin</t>
      </is>
    </nc>
    <odxf/>
  </rcc>
  <rcc rId="2116" sId="2" odxf="1">
    <oc r="G422" t="inlineStr">
      <is>
        <t>ADL_MR02_RXA1-XXXADPP_CPSF_SEP4_03710408_2022WW32.3.1.bin</t>
      </is>
    </oc>
    <nc r="G422" t="inlineStr">
      <is>
        <t>ADL_MR02_RXA1-XXXADPP_CPSF_SEP4_03710408_2022WW39.2.1.bin</t>
      </is>
    </nc>
    <odxf/>
  </rcc>
  <rcc rId="2117" sId="2" odxf="1">
    <oc r="G423" t="inlineStr">
      <is>
        <t>ADL_MR02_RXA1-XXXADPP_CPSF_SEP4_03710408_2022WW32.3.1.bin</t>
      </is>
    </oc>
    <nc r="G423" t="inlineStr">
      <is>
        <t>ADL_MR02_RXA1-XXXADPP_CPSF_SEP4_03710408_2022WW39.2.1.bin</t>
      </is>
    </nc>
    <odxf/>
  </rcc>
  <rcc rId="2118" sId="2" odxf="1">
    <oc r="G424" t="inlineStr">
      <is>
        <t>ADL_MR02_RXA1-XXXADPP_CPSF_SEP4_03710408_2022WW32.3.1.bin</t>
      </is>
    </oc>
    <nc r="G424" t="inlineStr">
      <is>
        <t>ADL_MR02_RXA1-XXXADPP_CPSF_SEP4_03710408_2022WW39.2.1.bin</t>
      </is>
    </nc>
    <odxf/>
  </rcc>
  <rcc rId="2119" sId="2" odxf="1">
    <oc r="G425" t="inlineStr">
      <is>
        <t>ADL_MR02_RXA1-XXXADPP_CPSF_SEP4_03710408_2022WW32.3.1.bin</t>
      </is>
    </oc>
    <nc r="G425" t="inlineStr">
      <is>
        <t>ADL_MR02_RXA1-XXXADPP_CPSF_SEP4_03710408_2022WW39.2.1.bin</t>
      </is>
    </nc>
    <odxf/>
  </rcc>
  <rcc rId="2120" sId="2" odxf="1">
    <oc r="G426" t="inlineStr">
      <is>
        <t>ADL_MR02_RXA1-XXXADPP_CPSF_SEP4_03710408_2022WW32.3.1.bin</t>
      </is>
    </oc>
    <nc r="G426" t="inlineStr">
      <is>
        <t>ADL_MR02_RXA1-XXXADPP_CPSF_SEP4_03710408_2022WW39.2.1.bin</t>
      </is>
    </nc>
    <odxf/>
  </rcc>
  <rcc rId="2121" sId="2" odxf="1">
    <oc r="G427" t="inlineStr">
      <is>
        <t>ADL_MR02_RXA1-XXXADPP_CPSF_SEP4_03710408_2022WW32.3.1.bin</t>
      </is>
    </oc>
    <nc r="G427" t="inlineStr">
      <is>
        <t>ADL_MR02_RXA1-XXXADPP_CPSF_SEP4_03710408_2022WW39.2.1.bin</t>
      </is>
    </nc>
    <odxf/>
  </rcc>
  <rcc rId="2122" sId="2" odxf="1">
    <oc r="G428" t="inlineStr">
      <is>
        <t>ADL_MR02_RXA1-XXXADPP_CPSF_SEP4_03710408_2022WW32.3.1.bin</t>
      </is>
    </oc>
    <nc r="G428" t="inlineStr">
      <is>
        <t>ADL_MR02_RXA1-XXXADPP_CPSF_SEP4_03710408_2022WW39.2.1.bin</t>
      </is>
    </nc>
    <odxf/>
  </rcc>
  <rcc rId="2123" sId="2" odxf="1">
    <oc r="G429" t="inlineStr">
      <is>
        <t>ADL_MR02_RXA1-XXXADPP_CPSF_SEP4_03710408_2022WW32.3.1.bin</t>
      </is>
    </oc>
    <nc r="G429" t="inlineStr">
      <is>
        <t>ADL_MR02_RXA1-XXXADPP_CPSF_SEP4_03710408_2022WW39.2.1.bin</t>
      </is>
    </nc>
    <odxf/>
  </rcc>
  <rcc rId="2124" sId="2" odxf="1">
    <oc r="G430" t="inlineStr">
      <is>
        <t>ADL_MR02_RXA1-XXXADPP_CPSF_SEP4_03710408_2022WW32.3.1.bin</t>
      </is>
    </oc>
    <nc r="G430" t="inlineStr">
      <is>
        <t>ADL_MR02_RXA1-XXXADPP_CPSF_SEP4_03710408_2022WW39.2.1.bin</t>
      </is>
    </nc>
    <odxf/>
  </rcc>
  <rcc rId="2125" sId="2" odxf="1">
    <oc r="G431" t="inlineStr">
      <is>
        <t>ADL_MR02_RXA1-XXXADPP_CPSF_SEP4_03710408_2022WW32.3.1.bin</t>
      </is>
    </oc>
    <nc r="G431" t="inlineStr">
      <is>
        <t>ADL_MR02_RXA1-XXXADPP_CPSF_SEP4_03710408_2022WW39.2.1.bin</t>
      </is>
    </nc>
    <odxf/>
  </rcc>
  <rcc rId="2126" sId="2" odxf="1">
    <oc r="G432" t="inlineStr">
      <is>
        <t>ADL_MR02_RXA1-XXXADPP_CPSF_SEP4_03710408_2022WW32.3.1.bin</t>
      </is>
    </oc>
    <nc r="G432" t="inlineStr">
      <is>
        <t>ADL_MR02_RXA1-XXXADPP_CPSF_SEP4_03710408_2022WW39.2.1.bin</t>
      </is>
    </nc>
    <odxf/>
  </rcc>
  <rcc rId="2127" sId="2" odxf="1">
    <oc r="G433" t="inlineStr">
      <is>
        <t>ADL_MR02_RXA1-XXXADPP_CPSF_SEP4_03710408_2022WW32.3.1.bin</t>
      </is>
    </oc>
    <nc r="G433" t="inlineStr">
      <is>
        <t>ADL_MR02_RXA1-XXXADPP_CPSF_SEP4_03710408_2022WW39.2.1.bin</t>
      </is>
    </nc>
    <odxf/>
  </rcc>
  <rcc rId="2128" sId="2" odxf="1">
    <oc r="G434" t="inlineStr">
      <is>
        <t>ADL_MR02_RXA1-XXXADPP_CPSF_SEP4_03710408_2022WW32.3.1.bin</t>
      </is>
    </oc>
    <nc r="G434" t="inlineStr">
      <is>
        <t>ADL_MR02_RXA1-XXXADPP_CPSF_SEP4_03710408_2022WW39.2.1.bin</t>
      </is>
    </nc>
    <odxf/>
  </rcc>
  <rcc rId="2129" sId="2" odxf="1">
    <oc r="G435" t="inlineStr">
      <is>
        <t>ADL_MR02_RXA1-XXXADPP_CPSF_SEP4_03710408_2022WW32.3.1.bin</t>
      </is>
    </oc>
    <nc r="G435" t="inlineStr">
      <is>
        <t>ADL_MR02_RXA1-XXXADPP_CPSF_SEP4_03710408_2022WW39.2.1.bin</t>
      </is>
    </nc>
    <odxf/>
  </rcc>
  <rcc rId="2130" sId="2" odxf="1">
    <oc r="G436" t="inlineStr">
      <is>
        <t>ADL_MR02_RXA1-XXXADPP_CPSF_SEP4_03710408_2022WW32.3.1.bin</t>
      </is>
    </oc>
    <nc r="G436" t="inlineStr">
      <is>
        <t>ADL_MR02_RXA1-XXXADPP_CPSF_SEP4_03710408_2022WW39.2.1.bin</t>
      </is>
    </nc>
    <odxf/>
  </rcc>
  <rcc rId="2131" sId="2" odxf="1">
    <oc r="G437" t="inlineStr">
      <is>
        <t>ADL_MR02_RXA1-XXXADPP_CPSF_SEP4_03710408_2022WW32.3.1.bin</t>
      </is>
    </oc>
    <nc r="G437" t="inlineStr">
      <is>
        <t>ADL_MR02_RXA1-XXXADPP_CPSF_SEP4_03710408_2022WW39.2.1.bin</t>
      </is>
    </nc>
    <odxf/>
  </rcc>
  <rcc rId="2132" sId="2" odxf="1">
    <oc r="G438" t="inlineStr">
      <is>
        <t>ADL_MR02_RXA1-XXXADPP_CPSF_SEP4_03710408_2022WW32.3.1.bin</t>
      </is>
    </oc>
    <nc r="G438" t="inlineStr">
      <is>
        <t>ADL_MR02_RXA1-XXXADPP_CPSF_SEP4_03710408_2022WW39.2.1.bin</t>
      </is>
    </nc>
    <odxf/>
  </rcc>
  <rcc rId="2133" sId="2" odxf="1">
    <oc r="G439" t="inlineStr">
      <is>
        <t>ADL_MR02_RXA1-XXXADPP_CPSF_SEP4_03710408_2022WW32.3.1.bin</t>
      </is>
    </oc>
    <nc r="G439" t="inlineStr">
      <is>
        <t>ADL_MR02_RXA1-XXXADPP_CPSF_SEP4_03710408_2022WW39.2.1.bin</t>
      </is>
    </nc>
    <odxf/>
  </rcc>
  <rcc rId="2134" sId="2" odxf="1">
    <oc r="G440" t="inlineStr">
      <is>
        <t>ADL_MR02_RXA1-XXXADPP_CPSF_SEP4_03710408_2022WW32.3.1.bin</t>
      </is>
    </oc>
    <nc r="G440" t="inlineStr">
      <is>
        <t>ADL_MR02_RXA1-XXXADPP_CPSF_SEP4_03710408_2022WW39.2.1.bin</t>
      </is>
    </nc>
    <odxf/>
  </rcc>
  <rcc rId="2135" sId="2" odxf="1">
    <oc r="G441" t="inlineStr">
      <is>
        <t>ADL_MR02_RXA1-XXXADPP_CPSF_SEP4_03710408_2022WW32.3.1.bin</t>
      </is>
    </oc>
    <nc r="G441" t="inlineStr">
      <is>
        <t>ADL_MR02_RXA1-XXXADPP_CPSF_SEP4_03710408_2022WW39.2.1.bin</t>
      </is>
    </nc>
    <odxf/>
  </rcc>
  <rcc rId="2136" sId="2" odxf="1">
    <oc r="G442" t="inlineStr">
      <is>
        <t>ADL_MR02_RXA1-XXXADPP_CPSF_SEP4_03710408_2022WW32.3.1.bin</t>
      </is>
    </oc>
    <nc r="G442" t="inlineStr">
      <is>
        <t>ADL_MR02_RXA1-XXXADPP_CPSF_SEP4_03710408_2022WW39.2.1.bin</t>
      </is>
    </nc>
    <odxf/>
  </rcc>
  <rcc rId="2137" sId="2" odxf="1">
    <oc r="G443" t="inlineStr">
      <is>
        <t>ADL_MR02_RXA1-XXXADPP_CPSF_SEP4_03710408_2022WW32.3.1.bin</t>
      </is>
    </oc>
    <nc r="G443" t="inlineStr">
      <is>
        <t>ADL_MR02_RXA1-XXXADPP_CPSF_SEP4_03710408_2022WW39.2.1.bin</t>
      </is>
    </nc>
    <odxf/>
  </rcc>
  <rcc rId="2138" sId="2" odxf="1">
    <oc r="G444" t="inlineStr">
      <is>
        <t>ADL_MR02_RXA1-XXXADPP_CPSF_SEP4_03710408_2022WW32.3.1.bin</t>
      </is>
    </oc>
    <nc r="G444" t="inlineStr">
      <is>
        <t>ADL_MR02_RXA1-XXXADPP_CPSF_SEP4_03710408_2022WW39.2.1.bin</t>
      </is>
    </nc>
    <odxf/>
  </rcc>
  <rcc rId="2139" sId="2" odxf="1">
    <oc r="G445" t="inlineStr">
      <is>
        <t>ADL_MR02_RXA1-XXXADPP_CPSF_SEP4_03710408_2022WW32.3.1.bin</t>
      </is>
    </oc>
    <nc r="G445" t="inlineStr">
      <is>
        <t>ADL_MR02_RXA1-XXXADPP_CPSF_SEP4_03710408_2022WW39.2.1.bin</t>
      </is>
    </nc>
    <odxf/>
  </rcc>
  <rcc rId="2140" sId="2" odxf="1">
    <oc r="G446" t="inlineStr">
      <is>
        <t>ADL_MR02_RXA1-XXXADPP_CPSF_SEP4_03710408_2022WW32.3.1.bin</t>
      </is>
    </oc>
    <nc r="G446" t="inlineStr">
      <is>
        <t>ADL_MR02_RXA1-XXXADPP_CPSF_SEP4_03710408_2022WW39.2.1.bin</t>
      </is>
    </nc>
    <odxf/>
  </rcc>
  <rcc rId="2141" sId="2" odxf="1">
    <oc r="G447" t="inlineStr">
      <is>
        <t>ADL_MR02_RXA1-XXXADPP_CPSF_SEP4_03710408_2022WW32.3.1.bin</t>
      </is>
    </oc>
    <nc r="G447" t="inlineStr">
      <is>
        <t>ADL_MR02_RXA1-XXXADPP_CPSF_SEP4_03710408_2022WW39.2.1.bin</t>
      </is>
    </nc>
    <odxf/>
  </rcc>
  <rcc rId="2142" sId="2" odxf="1">
    <oc r="G448" t="inlineStr">
      <is>
        <t>ADL_MR02_RXA1-XXXADPP_CPSF_SEP4_03710408_2022WW32.3.1.bin</t>
      </is>
    </oc>
    <nc r="G448" t="inlineStr">
      <is>
        <t>ADL_MR02_RXA1-XXXADPP_CPSF_SEP4_03710408_2022WW39.2.1.bin</t>
      </is>
    </nc>
    <odxf/>
  </rcc>
  <rcc rId="2143" sId="2" odxf="1">
    <oc r="G449" t="inlineStr">
      <is>
        <t>ADL_MR02_RXA1-XXXADPP_CPSF_SEP4_03710408_2022WW32.3.1.bin</t>
      </is>
    </oc>
    <nc r="G449" t="inlineStr">
      <is>
        <t>ADL_MR02_RXA1-XXXADPP_CPSF_SEP4_03710408_2022WW39.2.1.bin</t>
      </is>
    </nc>
    <odxf/>
  </rcc>
  <rcc rId="2144" sId="2" odxf="1">
    <oc r="G450" t="inlineStr">
      <is>
        <t>ADL_MR02_RXA1-XXXADPP_CPSF_SEP4_03710408_2022WW32.3.1.bin</t>
      </is>
    </oc>
    <nc r="G450" t="inlineStr">
      <is>
        <t>ADL_MR02_RXA1-XXXADPP_CPSF_SEP4_03710408_2022WW39.2.1.bin</t>
      </is>
    </nc>
    <odxf/>
  </rcc>
  <rcc rId="2145" sId="2" odxf="1">
    <oc r="G451" t="inlineStr">
      <is>
        <t>ADL_MR02_RXA1-XXXADPP_CPSF_SEP4_03710408_2022WW32.3.1.bin</t>
      </is>
    </oc>
    <nc r="G451" t="inlineStr">
      <is>
        <t>ADL_MR02_RXA1-XXXADPP_CPSF_SEP4_03710408_2022WW39.2.1.bin</t>
      </is>
    </nc>
    <odxf/>
  </rcc>
  <rcc rId="2146" sId="2" odxf="1">
    <oc r="G452" t="inlineStr">
      <is>
        <t>ADL_MR02_RXA1-XXXADPP_CPSF_SEP4_03710408_2022WW32.3.1.bin</t>
      </is>
    </oc>
    <nc r="G452" t="inlineStr">
      <is>
        <t>ADL_MR02_RXA1-XXXADPP_CPSF_SEP4_03710408_2022WW39.2.1.bin</t>
      </is>
    </nc>
    <odxf/>
  </rcc>
  <rcc rId="2147" sId="2" odxf="1">
    <oc r="G453" t="inlineStr">
      <is>
        <t>ADL_MR02_RXA1-XXXADPP_CPSF_SEP4_03710408_2022WW32.3.1.bin</t>
      </is>
    </oc>
    <nc r="G453" t="inlineStr">
      <is>
        <t>ADL_MR02_RXA1-XXXADPP_CPSF_SEP4_03710408_2022WW39.2.1.bin</t>
      </is>
    </nc>
    <odxf/>
  </rcc>
  <rcc rId="2148" sId="2" odxf="1">
    <oc r="G454" t="inlineStr">
      <is>
        <t>ADL_MR02_RXA1-XXXADPP_CPSF_SEP4_03710408_2022WW32.3.1.bin</t>
      </is>
    </oc>
    <nc r="G454" t="inlineStr">
      <is>
        <t>ADL_MR02_RXA1-XXXADPP_CPSF_SEP4_03710408_2022WW39.2.1.bin</t>
      </is>
    </nc>
    <odxf/>
  </rcc>
  <rcc rId="2149" sId="2" odxf="1">
    <oc r="G455" t="inlineStr">
      <is>
        <t>ADL_MR02_RXA1-XXXADPP_CPSF_SEP4_03710408_2022WW32.3.1.bin</t>
      </is>
    </oc>
    <nc r="G455" t="inlineStr">
      <is>
        <t>ADL_MR02_RXA1-XXXADPP_CPSF_SEP4_03710408_2022WW39.2.1.bin</t>
      </is>
    </nc>
    <odxf/>
  </rcc>
  <rcc rId="2150" sId="2" odxf="1">
    <oc r="G456" t="inlineStr">
      <is>
        <t>ADL_MR02_RXA1-XXXADPP_CPSF_SEP4_03710408_2022WW32.3.1.bin</t>
      </is>
    </oc>
    <nc r="G456" t="inlineStr">
      <is>
        <t>ADL_MR02_RXA1-XXXADPP_CPSF_SEP4_03710408_2022WW39.2.1.bin</t>
      </is>
    </nc>
    <odxf/>
  </rcc>
  <rcc rId="2151" sId="2" odxf="1">
    <oc r="G457" t="inlineStr">
      <is>
        <t>ADL_MR02_RXA1-XXXADPP_CPSF_SEP4_03710408_2022WW32.3.1.bin</t>
      </is>
    </oc>
    <nc r="G457" t="inlineStr">
      <is>
        <t>ADL_MR02_RXA1-XXXADPP_CPSF_SEP4_03710408_2022WW39.2.1.bin</t>
      </is>
    </nc>
    <odxf/>
  </rcc>
  <rcc rId="2152" sId="2" odxf="1">
    <oc r="G458" t="inlineStr">
      <is>
        <t>ADL_MR02_RXA1-XXXADPP_CPSF_SEP4_03710408_2022WW32.3.1.bin</t>
      </is>
    </oc>
    <nc r="G458" t="inlineStr">
      <is>
        <t>ADL_MR02_RXA1-XXXADPP_CPSF_SEP4_03710408_2022WW39.2.1.bin</t>
      </is>
    </nc>
    <odxf/>
  </rcc>
  <rcc rId="2153" sId="2" odxf="1">
    <oc r="G459" t="inlineStr">
      <is>
        <t>ADL_MR02_RXA1-XXXADPP_CPSF_SEP4_03710408_2022WW32.3.1.bin</t>
      </is>
    </oc>
    <nc r="G459" t="inlineStr">
      <is>
        <t>ADL_MR02_RXA1-XXXADPP_CPSF_SEP4_03710408_2022WW39.2.1.bin</t>
      </is>
    </nc>
    <odxf/>
  </rcc>
  <rcc rId="2154" sId="2" odxf="1">
    <oc r="G460" t="inlineStr">
      <is>
        <t>ADL_MR02_RXA1-XXXADPP_CPSF_SEP4_03710408_2022WW32.3.1.bin</t>
      </is>
    </oc>
    <nc r="G460" t="inlineStr">
      <is>
        <t>ADL_MR02_RXA1-XXXADPP_CPSF_SEP4_03710408_2022WW39.2.1.bin</t>
      </is>
    </nc>
    <odxf/>
  </rcc>
  <rcc rId="2155" sId="2" odxf="1">
    <oc r="G461" t="inlineStr">
      <is>
        <t>ADL_MR02_RXA1-XXXADPP_CPSF_SEP4_03710408_2022WW32.3.1.bin</t>
      </is>
    </oc>
    <nc r="G461" t="inlineStr">
      <is>
        <t>ADL_MR02_RXA1-XXXADPP_CPSF_SEP4_03710408_2022WW39.2.1.bin</t>
      </is>
    </nc>
    <odxf/>
  </rcc>
  <rcc rId="2156" sId="2" odxf="1">
    <oc r="G462" t="inlineStr">
      <is>
        <t>ADL_MR02_RXA1-XXXADPP_CPSF_SEP4_03710408_2022WW32.3.1.bin</t>
      </is>
    </oc>
    <nc r="G462" t="inlineStr">
      <is>
        <t>ADL_MR02_RXA1-XXXADPP_CPSF_SEP4_03710408_2022WW39.2.1.bin</t>
      </is>
    </nc>
    <odxf/>
  </rcc>
  <rcc rId="2157" sId="2" odxf="1">
    <oc r="G463" t="inlineStr">
      <is>
        <t>ADL_MR02_RXA1-XXXADPP_CPSF_SEP4_03710408_2022WW32.3.1.bin</t>
      </is>
    </oc>
    <nc r="G463" t="inlineStr">
      <is>
        <t>ADL_MR02_RXA1-XXXADPP_CPSF_SEP4_03710408_2022WW39.2.1.bin</t>
      </is>
    </nc>
    <odxf/>
  </rcc>
  <rcc rId="2158" sId="2" odxf="1">
    <oc r="G464" t="inlineStr">
      <is>
        <t>ADL_MR02_RXA1-XXXADPP_CPSF_SEP4_03710408_2022WW32.3.1.bin</t>
      </is>
    </oc>
    <nc r="G464" t="inlineStr">
      <is>
        <t>ADL_MR02_RXA1-XXXADPP_CPSF_SEP4_03710408_2022WW39.2.1.bin</t>
      </is>
    </nc>
    <odxf/>
  </rcc>
  <rcc rId="2159" sId="2" odxf="1">
    <oc r="G465" t="inlineStr">
      <is>
        <t>ADL_MR02_RXA1-XXXADPP_CPSF_SEP4_03710408_2022WW32.3.1.bin</t>
      </is>
    </oc>
    <nc r="G465" t="inlineStr">
      <is>
        <t>ADL_MR02_RXA1-XXXADPP_CPSF_SEP4_03710408_2022WW39.2.1.bin</t>
      </is>
    </nc>
    <odxf/>
  </rcc>
  <rcc rId="2160" sId="2" odxf="1">
    <oc r="G466" t="inlineStr">
      <is>
        <t>ADL_MR02_RXA1-XXXADPP_CPSF_SEP4_03710408_2022WW32.3.1.bin</t>
      </is>
    </oc>
    <nc r="G466" t="inlineStr">
      <is>
        <t>ADL_MR02_RXA1-XXXADPP_CPSF_SEP4_03710408_2022WW39.2.1.bin</t>
      </is>
    </nc>
    <odxf/>
  </rcc>
  <rcc rId="2161" sId="2" odxf="1">
    <oc r="G467" t="inlineStr">
      <is>
        <t>ADL_MR02_RXA1-XXXADPP_CPSF_SEP4_03710408_2022WW32.3.1.bin</t>
      </is>
    </oc>
    <nc r="G467" t="inlineStr">
      <is>
        <t>ADL_MR02_RXA1-XXXADPP_CPSF_SEP4_03710408_2022WW39.2.1.bin</t>
      </is>
    </nc>
    <odxf/>
  </rcc>
  <rcc rId="2162" sId="2" odxf="1">
    <oc r="G468" t="inlineStr">
      <is>
        <t>ADL_MR02_RXA1-XXXADPP_CPSF_SEP4_03710408_2022WW32.3.1.bin</t>
      </is>
    </oc>
    <nc r="G468" t="inlineStr">
      <is>
        <t>ADL_MR02_RXA1-XXXADPP_CPSF_SEP4_03710408_2022WW39.2.1.bin</t>
      </is>
    </nc>
    <odxf/>
  </rcc>
  <rcc rId="2163" sId="2" odxf="1">
    <oc r="G469" t="inlineStr">
      <is>
        <t>ADL_MR02_RXA1-XXXADPP_CPSF_SEP4_03710408_2022WW32.3.1.bin</t>
      </is>
    </oc>
    <nc r="G469" t="inlineStr">
      <is>
        <t>ADL_MR02_RXA1-XXXADPP_CPSF_SEP4_03710408_2022WW39.2.1.bin</t>
      </is>
    </nc>
    <odxf/>
  </rcc>
  <rcc rId="2164" sId="2" odxf="1">
    <oc r="G470" t="inlineStr">
      <is>
        <t>ADL_MR02_RXA1-XXXADPP_CPSF_SEP4_03710408_2022WW32.3.1.bin</t>
      </is>
    </oc>
    <nc r="G470" t="inlineStr">
      <is>
        <t>ADL_MR02_RXA1-XXXADPP_CPSF_SEP4_03710408_2022WW39.2.1.bin</t>
      </is>
    </nc>
    <odxf/>
  </rcc>
  <rcc rId="2165" sId="2" odxf="1">
    <oc r="G471" t="inlineStr">
      <is>
        <t>ADL_MR02_RXA1-XXXADPP_CPSF_SEP4_03710408_2022WW32.3.1.bin</t>
      </is>
    </oc>
    <nc r="G471" t="inlineStr">
      <is>
        <t>ADL_MR02_RXA1-XXXADPP_CPSF_SEP4_03710408_2022WW39.2.1.bin</t>
      </is>
    </nc>
    <odxf/>
  </rcc>
  <rcc rId="2166" sId="2" odxf="1">
    <oc r="G472" t="inlineStr">
      <is>
        <t>ADL_MR02_RXA1-XXXADPP_CPSF_SEP4_03710408_2022WW32.3.1.bin</t>
      </is>
    </oc>
    <nc r="G472" t="inlineStr">
      <is>
        <t>ADL_MR02_RXA1-XXXADPP_CPSF_SEP4_03710408_2022WW39.2.1.bin</t>
      </is>
    </nc>
    <odxf/>
  </rcc>
  <rcc rId="2167" sId="2" odxf="1">
    <oc r="G473" t="inlineStr">
      <is>
        <t>ADL_MR02_RXA1-XXXADPP_CPSF_SEP4_03710408_2022WW32.3.1.bin</t>
      </is>
    </oc>
    <nc r="G473" t="inlineStr">
      <is>
        <t>ADL_MR02_RXA1-XXXADPP_CPSF_SEP4_03710408_2022WW39.2.1.bin</t>
      </is>
    </nc>
    <odxf/>
  </rcc>
  <rcc rId="2168" sId="2" odxf="1">
    <oc r="G474" t="inlineStr">
      <is>
        <t>ADL_MR02_RXA1-XXXADPP_CPSF_SEP4_03710408_2022WW32.3.1.bin</t>
      </is>
    </oc>
    <nc r="G474" t="inlineStr">
      <is>
        <t>ADL_MR02_RXA1-XXXADPP_CPSF_SEP4_03710408_2022WW39.2.1.bin</t>
      </is>
    </nc>
    <odxf/>
  </rcc>
  <rcc rId="2169" sId="2" odxf="1">
    <oc r="G475" t="inlineStr">
      <is>
        <t>ADL_MR02_RXA1-XXXADPP_CPSF_SEP4_03710408_2022WW32.3.1.bin</t>
      </is>
    </oc>
    <nc r="G475" t="inlineStr">
      <is>
        <t>ADL_MR02_RXA1-XXXADPP_CPSF_SEP4_03710408_2022WW39.2.1.bin</t>
      </is>
    </nc>
    <odxf/>
  </rcc>
  <rcc rId="2170" sId="2" odxf="1">
    <oc r="G476" t="inlineStr">
      <is>
        <t>ADL_MR02_RXA1-XXXADPP_CPSF_SEP4_03710408_2022WW32.3.1.bin</t>
      </is>
    </oc>
    <nc r="G476" t="inlineStr">
      <is>
        <t>ADL_MR02_RXA1-XXXADPP_CPSF_SEP4_03710408_2022WW39.2.1.bin</t>
      </is>
    </nc>
    <odxf/>
  </rcc>
  <rcc rId="2171" sId="2" odxf="1">
    <oc r="G477" t="inlineStr">
      <is>
        <t>ADL_MR02_RXA1-XXXADPP_CPSF_SEP4_03710408_2022WW32.3.1.bin</t>
      </is>
    </oc>
    <nc r="G477" t="inlineStr">
      <is>
        <t>ADL_MR02_RXA1-XXXADPP_CPSF_SEP4_03710408_2022WW39.2.1.bin</t>
      </is>
    </nc>
    <odxf/>
  </rcc>
  <rcc rId="2172" sId="2" odxf="1">
    <oc r="G478" t="inlineStr">
      <is>
        <t>ADL_MR02_RXA1-XXXADPP_CPSF_SEP4_03710408_2022WW32.3.1.bin</t>
      </is>
    </oc>
    <nc r="G478" t="inlineStr">
      <is>
        <t>ADL_MR02_RXA1-XXXADPP_CPSF_SEP4_03710408_2022WW39.2.1.bin</t>
      </is>
    </nc>
    <odxf/>
  </rcc>
  <rcc rId="2173" sId="2" odxf="1">
    <oc r="G479" t="inlineStr">
      <is>
        <t>ADL_MR02_RXA1-XXXADPP_CPSF_SEP4_03710408_2022WW32.3.1.bin</t>
      </is>
    </oc>
    <nc r="G479" t="inlineStr">
      <is>
        <t>ADL_MR02_RXA1-XXXADPP_CPSF_SEP4_03710408_2022WW39.2.1.bin</t>
      </is>
    </nc>
    <odxf/>
  </rcc>
  <rcc rId="2174" sId="2" odxf="1">
    <oc r="G480" t="inlineStr">
      <is>
        <t>ADL_MR02_RXA1-XXXADPP_CPSF_SEP4_03710408_2022WW32.3.1.bin</t>
      </is>
    </oc>
    <nc r="G480" t="inlineStr">
      <is>
        <t>ADL_MR02_RXA1-XXXADPP_CPSF_SEP4_03710408_2022WW39.2.1.bin</t>
      </is>
    </nc>
    <odxf/>
  </rcc>
  <rcc rId="2175" sId="2" odxf="1">
    <oc r="G481" t="inlineStr">
      <is>
        <t>ADL_MR02_RXA1-XXXADPP_CPSF_SEP4_03710408_2022WW32.3.1.bin</t>
      </is>
    </oc>
    <nc r="G481" t="inlineStr">
      <is>
        <t>ADL_MR02_RXA1-XXXADPP_CPSF_SEP4_03710408_2022WW39.2.1.bin</t>
      </is>
    </nc>
    <odxf/>
  </rcc>
  <rcc rId="2176" sId="2" odxf="1">
    <oc r="G482" t="inlineStr">
      <is>
        <t>ADL_MR02_RXA1-XXXADPP_CPSF_SEP4_03710408_2022WW32.3.1.bin</t>
      </is>
    </oc>
    <nc r="G482" t="inlineStr">
      <is>
        <t>ADL_MR02_RXA1-XXXADPP_CPSF_SEP4_03710408_2022WW39.2.1.bin</t>
      </is>
    </nc>
    <odxf/>
  </rcc>
  <rcc rId="2177" sId="2" odxf="1">
    <oc r="G483" t="inlineStr">
      <is>
        <t>ADL_MR02_RXA1-XXXADPP_CPSF_SEP4_03710408_2022WW32.3.1.bin</t>
      </is>
    </oc>
    <nc r="G483" t="inlineStr">
      <is>
        <t>ADL_MR02_RXA1-XXXADPP_CPSF_SEP4_03710408_2022WW39.2.1.bin</t>
      </is>
    </nc>
    <odxf/>
  </rcc>
  <rcc rId="2178" sId="2" odxf="1">
    <oc r="G484" t="inlineStr">
      <is>
        <t>ADL_MR02_RXA1-XXXADPP_CPSF_SEP4_03710408_2022WW32.3.1.bin</t>
      </is>
    </oc>
    <nc r="G484" t="inlineStr">
      <is>
        <t>ADL_MR02_RXA1-XXXADPP_CPSF_SEP4_03710408_2022WW39.2.1.bin</t>
      </is>
    </nc>
    <odxf/>
  </rcc>
  <rcc rId="2179" sId="2" odxf="1">
    <oc r="G485" t="inlineStr">
      <is>
        <t>ADL_MR02_RXA1-XXXADPP_CPSF_SEP4_03710408_2022WW32.3.1.bin</t>
      </is>
    </oc>
    <nc r="G485" t="inlineStr">
      <is>
        <t>ADL_MR02_RXA1-XXXADPP_CPSF_SEP4_03710408_2022WW39.2.1.bin</t>
      </is>
    </nc>
    <odxf/>
  </rcc>
  <rcc rId="2180" sId="2" odxf="1">
    <oc r="G486" t="inlineStr">
      <is>
        <t>ADL_MR02_RXA1-XXXADPP_CPSF_SEP4_03710408_2022WW32.3.1.bin</t>
      </is>
    </oc>
    <nc r="G486" t="inlineStr">
      <is>
        <t>ADL_MR02_RXA1-XXXADPP_CPSF_SEP4_03710408_2022WW39.2.1.bin</t>
      </is>
    </nc>
    <odxf/>
  </rcc>
  <rcc rId="2181" sId="2" odxf="1">
    <oc r="G487" t="inlineStr">
      <is>
        <t>ADL_MR02_RXA1-XXXADPP_CPSF_SEP4_03710408_2022WW32.3.1.bin</t>
      </is>
    </oc>
    <nc r="G487" t="inlineStr">
      <is>
        <t>ADL_MR02_RXA1-XXXADPP_CPSF_SEP4_03710408_2022WW39.2.1.bin</t>
      </is>
    </nc>
    <odxf/>
  </rcc>
  <rcc rId="2182" sId="2" odxf="1">
    <oc r="G488" t="inlineStr">
      <is>
        <t>ADL_MR02_RXA1-XXXADPP_CPSF_SEP4_03710408_2022WW32.3.1.bin</t>
      </is>
    </oc>
    <nc r="G488" t="inlineStr">
      <is>
        <t>ADL_MR02_RXA1-XXXADPP_CPSF_SEP4_03710408_2022WW39.2.1.bin</t>
      </is>
    </nc>
    <odxf/>
  </rcc>
  <rcc rId="2183" sId="2" odxf="1">
    <oc r="G489" t="inlineStr">
      <is>
        <t>ADL_MR02_RXA1-XXXADPP_CPSF_SEP4_03710408_2022WW32.3.1.bin</t>
      </is>
    </oc>
    <nc r="G489" t="inlineStr">
      <is>
        <t>ADL_MR02_RXA1-XXXADPP_CPSF_SEP4_03710408_2022WW39.2.1.bin</t>
      </is>
    </nc>
    <odxf/>
  </rcc>
  <rcc rId="2184" sId="2" odxf="1">
    <oc r="G490" t="inlineStr">
      <is>
        <t>ADL_MR02_RXA1-XXXADPP_CPSF_SEP4_03710408_2022WW32.3.1.bin</t>
      </is>
    </oc>
    <nc r="G490" t="inlineStr">
      <is>
        <t>ADL_MR02_RXA1-XXXADPP_CPSF_SEP4_03710408_2022WW39.2.1.bin</t>
      </is>
    </nc>
    <odxf/>
  </rcc>
  <rcc rId="2185" sId="2" odxf="1">
    <oc r="G491" t="inlineStr">
      <is>
        <t>ADL_MR02_RXA1-XXXADPP_CPSF_SEP4_03710408_2022WW32.3.1.bin</t>
      </is>
    </oc>
    <nc r="G491" t="inlineStr">
      <is>
        <t>ADL_MR02_RXA1-XXXADPP_CPSF_SEP4_03710408_2022WW39.2.1.bin</t>
      </is>
    </nc>
    <odxf/>
  </rcc>
  <rcc rId="2186" sId="2" odxf="1">
    <oc r="G492" t="inlineStr">
      <is>
        <t>ADL_MR02_RXA1-XXXADPP_CPSF_SEP4_03710408_2022WW32.3.1.bin</t>
      </is>
    </oc>
    <nc r="G492" t="inlineStr">
      <is>
        <t>ADL_MR02_RXA1-XXXADPP_CPSF_SEP4_03710408_2022WW39.2.1.bin</t>
      </is>
    </nc>
    <odxf/>
  </rcc>
  <rcc rId="2187" sId="2" odxf="1">
    <oc r="G493" t="inlineStr">
      <is>
        <t>ADL_MR02_RXA1-XXXADPP_CPSF_SEP4_03710408_2022WW32.3.1.bin</t>
      </is>
    </oc>
    <nc r="G493" t="inlineStr">
      <is>
        <t>ADL_MR02_RXA1-XXXADPP_CPSF_SEP4_03710408_2022WW39.2.1.bin</t>
      </is>
    </nc>
    <odxf/>
  </rcc>
  <rcc rId="2188" sId="2" odxf="1">
    <oc r="G494" t="inlineStr">
      <is>
        <t>ADL_MR02_RXA1-XXXADPP_CPSF_SEP4_03710408_2022WW32.3.1.bin</t>
      </is>
    </oc>
    <nc r="G494" t="inlineStr">
      <is>
        <t>ADL_MR02_RXA1-XXXADPP_CPSF_SEP4_03710408_2022WW39.2.1.bin</t>
      </is>
    </nc>
    <odxf/>
  </rcc>
  <rcc rId="2189" sId="2" odxf="1">
    <oc r="G495" t="inlineStr">
      <is>
        <t>ADL_MR02_RXA1-XXXADPP_CPSF_SEP4_03710408_2022WW32.3.1.bin</t>
      </is>
    </oc>
    <nc r="G495" t="inlineStr">
      <is>
        <t>ADL_MR02_RXA1-XXXADPP_CPSF_SEP4_03710408_2022WW39.2.1.bin</t>
      </is>
    </nc>
    <odxf/>
  </rcc>
  <rcc rId="2190" sId="2" odxf="1">
    <oc r="G496" t="inlineStr">
      <is>
        <t>ADL_MR02_RXA1-XXXADPP_CPSF_SEP4_03710408_2022WW32.3.1.bin</t>
      </is>
    </oc>
    <nc r="G496" t="inlineStr">
      <is>
        <t>ADL_MR02_RXA1-XXXADPP_CPSF_SEP4_03710408_2022WW39.2.1.bin</t>
      </is>
    </nc>
    <odxf/>
  </rcc>
  <rcc rId="2191" sId="2" odxf="1">
    <oc r="G497" t="inlineStr">
      <is>
        <t>ADL_MR02_RXA1-XXXADPP_CPSF_SEP4_03710408_2022WW32.3.1.bin</t>
      </is>
    </oc>
    <nc r="G497" t="inlineStr">
      <is>
        <t>ADL_MR02_RXA1-XXXADPP_CPSF_SEP4_03710408_2022WW39.2.1.bin</t>
      </is>
    </nc>
    <odxf/>
  </rcc>
  <rcc rId="2192" sId="2" odxf="1">
    <oc r="G498" t="inlineStr">
      <is>
        <t>ADL_MR02_RXA1-XXXADPP_CPSF_SEP4_03710408_2022WW32.3.1.bin</t>
      </is>
    </oc>
    <nc r="G498" t="inlineStr">
      <is>
        <t>ADL_MR02_RXA1-XXXADPP_CPSF_SEP4_03710408_2022WW39.2.1.bin</t>
      </is>
    </nc>
    <odxf/>
  </rcc>
  <rcc rId="2193" sId="2" odxf="1">
    <oc r="G499" t="inlineStr">
      <is>
        <t>ADL_MR02_RXA1-XXXADPP_CPSF_SEP4_03710408_2022WW32.3.1.bin</t>
      </is>
    </oc>
    <nc r="G499" t="inlineStr">
      <is>
        <t>ADL_MR02_RXA1-XXXADPP_CPSF_SEP4_03710408_2022WW39.2.1.bin</t>
      </is>
    </nc>
    <odxf/>
  </rcc>
  <rcc rId="2194" sId="2" odxf="1">
    <oc r="G500" t="inlineStr">
      <is>
        <t>ADL_MR02_RXA1-XXXADPP_CPSF_SEP4_03710408_2022WW32.3.1.bin</t>
      </is>
    </oc>
    <nc r="G500" t="inlineStr">
      <is>
        <t>ADL_MR02_RXA1-XXXADPP_CPSF_SEP4_03710408_2022WW39.2.1.bin</t>
      </is>
    </nc>
    <odxf/>
  </rcc>
  <rcc rId="2195" sId="2" odxf="1">
    <oc r="G501" t="inlineStr">
      <is>
        <t>ADL_MR02_RXA1-XXXADPP_CPSF_SEP4_03710408_2022WW32.3.1.bin</t>
      </is>
    </oc>
    <nc r="G501" t="inlineStr">
      <is>
        <t>ADL_MR02_RXA1-XXXADPP_CPSF_SEP4_03710408_2022WW39.2.1.bin</t>
      </is>
    </nc>
    <odxf/>
  </rcc>
  <rcc rId="2196" sId="2" odxf="1">
    <oc r="G502" t="inlineStr">
      <is>
        <t>ADL_MR02_RXA1-XXXADPP_CPSF_SEP4_03710408_2022WW32.3.1.bin</t>
      </is>
    </oc>
    <nc r="G502" t="inlineStr">
      <is>
        <t>ADL_MR02_RXA1-XXXADPP_CPSF_SEP4_03710408_2022WW39.2.1.bin</t>
      </is>
    </nc>
    <odxf/>
  </rcc>
  <rcc rId="2197" sId="2" odxf="1">
    <oc r="G503" t="inlineStr">
      <is>
        <t>ADL_MR02_RXA1-XXXADPP_CPSF_SEP4_03710408_2022WW32.3.1.bin</t>
      </is>
    </oc>
    <nc r="G503" t="inlineStr">
      <is>
        <t>ADL_MR02_RXA1-XXXADPP_CPSF_SEP4_03710408_2022WW39.2.1.bin</t>
      </is>
    </nc>
    <odxf/>
  </rcc>
  <rcc rId="2198" sId="2" odxf="1">
    <oc r="G504" t="inlineStr">
      <is>
        <t>ADL_MR02_RXA1-XXXADPP_CPSF_SEP4_03710408_2022WW32.3.1.bin</t>
      </is>
    </oc>
    <nc r="G504" t="inlineStr">
      <is>
        <t>ADL_MR02_RXA1-XXXADPP_CPSF_SEP4_03710408_2022WW39.2.1.bin</t>
      </is>
    </nc>
    <odxf/>
  </rcc>
  <rcc rId="2199" sId="2" odxf="1">
    <oc r="G505" t="inlineStr">
      <is>
        <t>ADL_MR02_RXA1-XXXADPP_CPSF_SEP4_03710408_2022WW32.3.1.bin</t>
      </is>
    </oc>
    <nc r="G505" t="inlineStr">
      <is>
        <t>ADL_MR02_RXA1-XXXADPP_CPSF_SEP4_03710408_2022WW39.2.1.bin</t>
      </is>
    </nc>
    <odxf/>
  </rcc>
  <rcc rId="2200" sId="2" odxf="1">
    <oc r="G506" t="inlineStr">
      <is>
        <t>ADL_MR02_RXA1-XXXADPP_CPSF_SEP4_03710408_2022WW32.3.1.bin</t>
      </is>
    </oc>
    <nc r="G506" t="inlineStr">
      <is>
        <t>ADL_MR02_RXA1-XXXADPP_CPSF_SEP4_03710408_2022WW39.2.1.bin</t>
      </is>
    </nc>
    <odxf/>
  </rcc>
  <rcc rId="2201" sId="2" odxf="1">
    <oc r="G507" t="inlineStr">
      <is>
        <t>ADL_MR02_RXA1-XXXADPP_CPSF_SEP4_03710408_2022WW32.3.1.bin</t>
      </is>
    </oc>
    <nc r="G507" t="inlineStr">
      <is>
        <t>ADL_MR02_RXA1-XXXADPP_CPSF_SEP4_03710408_2022WW39.2.1.bin</t>
      </is>
    </nc>
    <odxf/>
  </rcc>
  <rcc rId="2202" sId="2" odxf="1">
    <oc r="G508" t="inlineStr">
      <is>
        <t>ADL_MR02_RXA1-XXXADPP_CPSF_SEP4_03710408_2022WW32.3.1.bin</t>
      </is>
    </oc>
    <nc r="G508" t="inlineStr">
      <is>
        <t>ADL_MR02_RXA1-XXXADPP_CPSF_SEP4_03710408_2022WW39.2.1.bin</t>
      </is>
    </nc>
    <odxf/>
  </rcc>
  <rcc rId="2203" sId="2" odxf="1">
    <oc r="G509" t="inlineStr">
      <is>
        <t>ADL_MR02_RXA1-XXXADPP_CPSF_SEP4_03710408_2022WW32.3.1.bin</t>
      </is>
    </oc>
    <nc r="G509" t="inlineStr">
      <is>
        <t>ADL_MR02_RXA1-XXXADPP_CPSF_SEP4_03710408_2022WW39.2.1.bin</t>
      </is>
    </nc>
    <odxf/>
  </rcc>
  <rcc rId="2204" sId="2" odxf="1">
    <oc r="G510" t="inlineStr">
      <is>
        <t>ADL_MR02_RXA1-XXXADPP_CPSF_SEP4_03710408_2022WW32.3.1.bin</t>
      </is>
    </oc>
    <nc r="G510" t="inlineStr">
      <is>
        <t>ADL_MR02_RXA1-XXXADPP_CPSF_SEP4_03710408_2022WW39.2.1.bin</t>
      </is>
    </nc>
    <odxf/>
  </rcc>
  <rcc rId="2205" sId="2" odxf="1">
    <oc r="G511" t="inlineStr">
      <is>
        <t>ADL_MR02_RXA1-XXXADPP_CPSF_SEP4_03710408_2022WW32.3.1.bin</t>
      </is>
    </oc>
    <nc r="G511" t="inlineStr">
      <is>
        <t>ADL_MR02_RXA1-XXXADPP_CPSF_SEP4_03710408_2022WW39.2.1.bin</t>
      </is>
    </nc>
    <odxf/>
  </rcc>
  <rcc rId="2206" sId="2" odxf="1">
    <oc r="G512" t="inlineStr">
      <is>
        <t>ADL_MR02_RXA1-XXXADPP_CPSF_SEP4_03710408_2022WW32.3.1.bin</t>
      </is>
    </oc>
    <nc r="G512" t="inlineStr">
      <is>
        <t>ADL_MR02_RXA1-XXXADPP_CPSF_SEP4_03710408_2022WW39.2.1.bin</t>
      </is>
    </nc>
    <odxf/>
  </rcc>
  <rcc rId="2207" sId="2" odxf="1">
    <oc r="G513" t="inlineStr">
      <is>
        <t>ADL_MR02_RXA1-XXXADPP_CPSF_SEP4_03710408_2022WW32.3.1.bin</t>
      </is>
    </oc>
    <nc r="G513" t="inlineStr">
      <is>
        <t>ADL_MR02_RXA1-XXXADPP_CPSF_SEP4_03710408_2022WW39.2.1.bin</t>
      </is>
    </nc>
    <odxf/>
  </rcc>
  <rcc rId="2208" sId="2" odxf="1">
    <oc r="G514" t="inlineStr">
      <is>
        <t>ADL_MR02_RXA1-XXXADPP_CPSF_SEP4_03710408_2022WW32.3.1.bin</t>
      </is>
    </oc>
    <nc r="G514" t="inlineStr">
      <is>
        <t>ADL_MR02_RXA1-XXXADPP_CPSF_SEP4_03710408_2022WW39.2.1.bin</t>
      </is>
    </nc>
    <odxf/>
  </rcc>
  <rcc rId="2209" sId="2" odxf="1">
    <oc r="G515" t="inlineStr">
      <is>
        <t>ADL_MR02_RXA1-XXXADPP_CPSF_SEP4_03710408_2022WW32.3.1.bin</t>
      </is>
    </oc>
    <nc r="G515" t="inlineStr">
      <is>
        <t>ADL_MR02_RXA1-XXXADPP_CPSF_SEP4_03710408_2022WW39.2.1.bin</t>
      </is>
    </nc>
    <odxf/>
  </rcc>
  <rcc rId="2210" sId="2" odxf="1">
    <oc r="G516" t="inlineStr">
      <is>
        <t>ADL_MR02_RXA1-XXXADPP_CPSF_SEP4_03710408_2022WW32.3.1.bin</t>
      </is>
    </oc>
    <nc r="G516" t="inlineStr">
      <is>
        <t>ADL_MR02_RXA1-XXXADPP_CPSF_SEP4_03710408_2022WW39.2.1.bin</t>
      </is>
    </nc>
    <odxf/>
  </rcc>
  <rcc rId="2211" sId="2" odxf="1">
    <oc r="G517" t="inlineStr">
      <is>
        <t>ADL_MR02_RXA1-XXXADPP_CPSF_SEP4_03710408_2022WW32.3.1.bin</t>
      </is>
    </oc>
    <nc r="G517" t="inlineStr">
      <is>
        <t>ADL_MR02_RXA1-XXXADPP_CPSF_SEP4_03710408_2022WW39.2.1.bin</t>
      </is>
    </nc>
    <odxf/>
  </rcc>
  <rcc rId="2212" sId="2" odxf="1">
    <oc r="G518" t="inlineStr">
      <is>
        <t>ADL_MR02_RXA1-XXXADPP_CPSF_SEP4_03710408_2022WW32.3.1.bin</t>
      </is>
    </oc>
    <nc r="G518" t="inlineStr">
      <is>
        <t>ADL_MR02_RXA1-XXXADPP_CPSF_SEP4_03710408_2022WW39.2.1.bin</t>
      </is>
    </nc>
    <odxf/>
  </rcc>
  <rcc rId="2213" sId="2" odxf="1">
    <oc r="G519" t="inlineStr">
      <is>
        <t>ADL_MR02_RXA1-XXXADPP_CPSF_SEP4_03710408_2022WW32.3.1.bin</t>
      </is>
    </oc>
    <nc r="G519" t="inlineStr">
      <is>
        <t>ADL_MR02_RXA1-XXXADPP_CPSF_SEP4_03710408_2022WW39.2.1.bin</t>
      </is>
    </nc>
    <odxf/>
  </rcc>
  <rcc rId="2214" sId="2" odxf="1">
    <oc r="G520" t="inlineStr">
      <is>
        <t>ADL_MR02_RXA1-XXXADPP_CPSF_SEP4_03710408_2022WW32.3.1.bin</t>
      </is>
    </oc>
    <nc r="G520" t="inlineStr">
      <is>
        <t>ADL_MR02_RXA1-XXXADPP_CPSF_SEP4_03710408_2022WW39.2.1.bin</t>
      </is>
    </nc>
    <odxf/>
  </rcc>
  <rcc rId="2215" sId="2" odxf="1">
    <oc r="G521" t="inlineStr">
      <is>
        <t>ADL_MR02_RXA1-XXXADPP_CPSF_SEP4_03710408_2022WW32.3.1.bin</t>
      </is>
    </oc>
    <nc r="G521" t="inlineStr">
      <is>
        <t>ADL_MR02_RXA1-XXXADPP_CPSF_SEP4_03710408_2022WW39.2.1.bin</t>
      </is>
    </nc>
    <odxf/>
  </rcc>
  <rcc rId="2216" sId="2" odxf="1">
    <oc r="G522" t="inlineStr">
      <is>
        <t>ADL_MR02_RXA1-XXXADPP_CPSF_SEP4_03710408_2022WW32.3.1.bin</t>
      </is>
    </oc>
    <nc r="G522" t="inlineStr">
      <is>
        <t>ADL_MR02_RXA1-XXXADPP_CPSF_SEP4_03710408_2022WW39.2.1.bin</t>
      </is>
    </nc>
    <odxf/>
  </rcc>
  <rcc rId="2217" sId="2" odxf="1">
    <oc r="G523" t="inlineStr">
      <is>
        <t>ADL_MR02_RXA1-XXXADPP_CPSF_SEP4_03710408_2022WW32.3.1.bin</t>
      </is>
    </oc>
    <nc r="G523" t="inlineStr">
      <is>
        <t>ADL_MR02_RXA1-XXXADPP_CPSF_SEP4_03710408_2022WW39.2.1.bin</t>
      </is>
    </nc>
    <odxf/>
  </rcc>
  <rcc rId="2218" sId="2" odxf="1">
    <oc r="G524" t="inlineStr">
      <is>
        <t>ADL_MR02_RXA1-XXXADPP_CPSF_SEP4_03710408_2022WW32.3.1.bin</t>
      </is>
    </oc>
    <nc r="G524" t="inlineStr">
      <is>
        <t>ADL_MR02_RXA1-XXXADPP_CPSF_SEP4_03710408_2022WW39.2.1.bin</t>
      </is>
    </nc>
    <odxf/>
  </rcc>
  <rcc rId="2219" sId="2" odxf="1">
    <oc r="G525" t="inlineStr">
      <is>
        <t>ADL_MR02_RXA1-XXXADPP_CPSF_SEP4_03710408_2022WW32.3.1.bin</t>
      </is>
    </oc>
    <nc r="G525" t="inlineStr">
      <is>
        <t>ADL_MR02_RXA1-XXXADPP_CPSF_SEP4_03710408_2022WW39.2.1.bin</t>
      </is>
    </nc>
    <odxf/>
  </rcc>
  <rcc rId="2220" sId="2" odxf="1">
    <oc r="G526" t="inlineStr">
      <is>
        <t>ADL_MR02_RXA1-XXXADPP_CPSF_SEP4_03710408_2022WW32.3.1.bin</t>
      </is>
    </oc>
    <nc r="G526" t="inlineStr">
      <is>
        <t>ADL_MR02_RXA1-XXXADPP_CPSF_SEP4_03710408_2022WW39.2.1.bin</t>
      </is>
    </nc>
    <odxf/>
  </rcc>
  <rcc rId="2221" sId="2" odxf="1">
    <oc r="G527" t="inlineStr">
      <is>
        <t>ADL_MR02_RXA1-XXXADPP_CPSF_SEP4_03710408_2022WW32.3.1.bin</t>
      </is>
    </oc>
    <nc r="G527" t="inlineStr">
      <is>
        <t>ADL_MR02_RXA1-XXXADPP_CPSF_SEP4_03710408_2022WW39.2.1.bin</t>
      </is>
    </nc>
    <odxf/>
  </rcc>
  <rcc rId="2222" sId="2" odxf="1">
    <oc r="G528" t="inlineStr">
      <is>
        <t>ADL_MR02_RXA1-XXXADPP_CPSF_SEP4_03710408_2022WW32.3.1.bin</t>
      </is>
    </oc>
    <nc r="G528" t="inlineStr">
      <is>
        <t>ADL_MR02_RXA1-XXXADPP_CPSF_SEP4_03710408_2022WW39.2.1.bin</t>
      </is>
    </nc>
    <odxf/>
  </rcc>
  <rcc rId="2223" sId="2" odxf="1">
    <oc r="G529" t="inlineStr">
      <is>
        <t>ADL_MR02_RXA1-XXXADPP_CPSF_SEP4_03710408_2022WW32.3.1.bin</t>
      </is>
    </oc>
    <nc r="G529" t="inlineStr">
      <is>
        <t>ADL_MR02_RXA1-XXXADPP_CPSF_SEP4_03710408_2022WW39.2.1.bin</t>
      </is>
    </nc>
    <odxf/>
  </rcc>
  <rcc rId="2224" sId="2" odxf="1">
    <oc r="G530" t="inlineStr">
      <is>
        <t>ADL_MR02_RXA1-XXXADPP_CPSF_SEP4_03710408_2022WW32.3.1.bin</t>
      </is>
    </oc>
    <nc r="G530" t="inlineStr">
      <is>
        <t>ADL_MR02_RXA1-XXXADPP_CPSF_SEP4_03710408_2022WW39.2.1.bin</t>
      </is>
    </nc>
    <odxf/>
  </rcc>
  <rcc rId="2225" sId="2" odxf="1">
    <oc r="G531" t="inlineStr">
      <is>
        <t>ADL_MR02_RXA1-XXXADPP_CPSF_SEP4_03710408_2022WW32.3.1.bin</t>
      </is>
    </oc>
    <nc r="G531" t="inlineStr">
      <is>
        <t>ADL_MR02_RXA1-XXXADPP_CPSF_SEP4_03710408_2022WW39.2.1.bin</t>
      </is>
    </nc>
    <odxf/>
  </rcc>
  <rcc rId="2226" sId="2" odxf="1">
    <oc r="G532" t="inlineStr">
      <is>
        <t>ADL_MR02_RXA1-XXXADPP_CPSF_SEP4_03710408_2022WW32.3.1.bin</t>
      </is>
    </oc>
    <nc r="G532" t="inlineStr">
      <is>
        <t>ADL_MR02_RXA1-XXXADPP_CPSF_SEP4_03710408_2022WW39.2.1.bin</t>
      </is>
    </nc>
    <odxf/>
  </rcc>
  <rcc rId="2227" sId="2" odxf="1">
    <oc r="G533" t="inlineStr">
      <is>
        <t>ADL_MR02_RXA1-XXXADPP_CPSF_SEP4_03710408_2022WW32.3.1.bin</t>
      </is>
    </oc>
    <nc r="G533" t="inlineStr">
      <is>
        <t>ADL_MR02_RXA1-XXXADPP_CPSF_SEP4_03710408_2022WW39.2.1.bin</t>
      </is>
    </nc>
    <odxf/>
  </rcc>
  <rcc rId="2228" sId="2" odxf="1">
    <oc r="G534" t="inlineStr">
      <is>
        <t>ADL_MR02_RXA1-XXXADPP_CPSF_SEP4_03710408_2022WW32.3.1.bin</t>
      </is>
    </oc>
    <nc r="G534" t="inlineStr">
      <is>
        <t>ADL_MR02_RXA1-XXXADPP_CPSF_SEP4_03710408_2022WW39.2.1.bin</t>
      </is>
    </nc>
    <odxf/>
  </rcc>
  <rcc rId="2229" sId="2" odxf="1">
    <oc r="G535" t="inlineStr">
      <is>
        <t>ADL_MR02_RXA1-XXXADPP_CPSF_SEP4_03710408_2022WW32.3.1.bin</t>
      </is>
    </oc>
    <nc r="G535" t="inlineStr">
      <is>
        <t>ADL_MR02_RXA1-XXXADPP_CPSF_SEP4_03710408_2022WW39.2.1.bin</t>
      </is>
    </nc>
    <odxf/>
  </rcc>
  <rcc rId="2230" sId="2" odxf="1">
    <oc r="G536" t="inlineStr">
      <is>
        <t>ADL_MR02_RXA1-XXXADPP_CPSF_SEP4_03710408_2022WW32.3.1.bin</t>
      </is>
    </oc>
    <nc r="G536" t="inlineStr">
      <is>
        <t>ADL_MR02_RXA1-XXXADPP_CPSF_SEP4_03710408_2022WW39.2.1.bin</t>
      </is>
    </nc>
    <odxf/>
  </rcc>
  <rcc rId="2231" sId="2" odxf="1">
    <oc r="G537" t="inlineStr">
      <is>
        <t>ADL_MR02_RXA1-XXXADPP_CPSF_SEP4_03710408_2022WW32.3.1.bin</t>
      </is>
    </oc>
    <nc r="G537" t="inlineStr">
      <is>
        <t>ADL_MR02_RXA1-XXXADPP_CPSF_SEP4_03710408_2022WW39.2.1.bin</t>
      </is>
    </nc>
    <odxf/>
  </rcc>
  <rcc rId="2232" sId="2" odxf="1">
    <oc r="G538" t="inlineStr">
      <is>
        <t>ADL_MR02_RXA1-XXXADPP_CPSF_SEP4_03710408_2022WW32.3.1.bin</t>
      </is>
    </oc>
    <nc r="G538" t="inlineStr">
      <is>
        <t>ADL_MR02_RXA1-XXXADPP_CPSF_SEP4_03710408_2022WW39.2.1.bin</t>
      </is>
    </nc>
    <odxf/>
  </rcc>
  <rcc rId="2233" sId="2" odxf="1">
    <oc r="G539" t="inlineStr">
      <is>
        <t>ADL_MR02_RXA1-XXXADPP_CPSF_SEP4_03710408_2022WW32.3.1.bin</t>
      </is>
    </oc>
    <nc r="G539" t="inlineStr">
      <is>
        <t>ADL_MR02_RXA1-XXXADPP_CPSF_SEP4_03710408_2022WW39.2.1.bin</t>
      </is>
    </nc>
    <odxf/>
  </rcc>
  <rcc rId="2234" sId="2" odxf="1">
    <oc r="G540" t="inlineStr">
      <is>
        <t>ADL_MR02_RXA1-XXXADPP_CPSF_SEP4_03710408_2022WW32.3.1.bin</t>
      </is>
    </oc>
    <nc r="G540" t="inlineStr">
      <is>
        <t>ADL_MR02_RXA1-XXXADPP_CPSF_SEP4_03710408_2022WW39.2.1.bin</t>
      </is>
    </nc>
    <odxf/>
  </rcc>
  <rcc rId="2235" sId="2" odxf="1">
    <oc r="G541" t="inlineStr">
      <is>
        <t>ADL_MR02_RXA1-XXXADPP_CPSF_SEP4_03710408_2022WW32.3.1.bin</t>
      </is>
    </oc>
    <nc r="G541" t="inlineStr">
      <is>
        <t>ADL_MR02_RXA1-XXXADPP_CPSF_SEP4_03710408_2022WW39.2.1.bin</t>
      </is>
    </nc>
    <odxf/>
  </rcc>
  <rcc rId="2236" sId="2" odxf="1">
    <oc r="G542" t="inlineStr">
      <is>
        <t>ADL_MR02_RXA1-XXXADPP_CPSF_SEP4_03710408_2022WW32.3.1.bin</t>
      </is>
    </oc>
    <nc r="G542" t="inlineStr">
      <is>
        <t>ADL_MR02_RXA1-XXXADPP_CPSF_SEP4_03710408_2022WW39.2.1.bin</t>
      </is>
    </nc>
    <odxf/>
  </rcc>
  <rcc rId="2237" sId="2" odxf="1">
    <oc r="G543" t="inlineStr">
      <is>
        <t>ADL_MR02_RXA1-XXXADPP_CPSF_SEP4_03710408_2022WW32.3.1.bin</t>
      </is>
    </oc>
    <nc r="G543" t="inlineStr">
      <is>
        <t>ADL_MR02_RXA1-XXXADPP_CPSF_SEP4_03710408_2022WW39.2.1.bin</t>
      </is>
    </nc>
    <odxf/>
  </rcc>
  <rcc rId="2238" sId="2" odxf="1">
    <oc r="G544" t="inlineStr">
      <is>
        <t>ADL_MR02_RXA1-XXXADPP_CPSF_SEP4_03710408_2022WW32.3.1.bin</t>
      </is>
    </oc>
    <nc r="G544" t="inlineStr">
      <is>
        <t>ADL_MR02_RXA1-XXXADPP_CPSF_SEP4_03710408_2022WW39.2.1.bin</t>
      </is>
    </nc>
    <odxf/>
  </rcc>
  <rcc rId="2239" sId="2" odxf="1">
    <oc r="G545" t="inlineStr">
      <is>
        <t>ADL_MR02_RXA1-XXXADPP_CPSF_SEP4_03710408_2022WW32.3.1.bin</t>
      </is>
    </oc>
    <nc r="G545" t="inlineStr">
      <is>
        <t>ADL_MR02_RXA1-XXXADPP_CPSF_SEP4_03710408_2022WW39.2.1.bin</t>
      </is>
    </nc>
    <odxf/>
  </rcc>
  <rcc rId="2240" sId="2" odxf="1">
    <oc r="G546" t="inlineStr">
      <is>
        <t>ADL_MR02_RXA1-XXXADPP_CPSF_SEP4_03710408_2022WW32.3.1.bin</t>
      </is>
    </oc>
    <nc r="G546" t="inlineStr">
      <is>
        <t>ADL_MR02_RXA1-XXXADPP_CPSF_SEP4_03710408_2022WW39.2.1.bin</t>
      </is>
    </nc>
    <odxf/>
  </rcc>
  <rcc rId="2241" sId="2" odxf="1">
    <oc r="G547" t="inlineStr">
      <is>
        <t>ADL_MR02_RXA1-XXXADPP_CPSF_SEP4_03710408_2022WW32.3.1.bin</t>
      </is>
    </oc>
    <nc r="G547" t="inlineStr">
      <is>
        <t>ADL_MR02_RXA1-XXXADPP_CPSF_SEP4_03710408_2022WW39.2.1.bin</t>
      </is>
    </nc>
    <odxf/>
  </rcc>
  <rcc rId="2242" sId="2" odxf="1">
    <oc r="G548" t="inlineStr">
      <is>
        <t>ADL_MR02_RXA1-XXXADPP_CPSF_SEP4_03710408_2022WW32.3.1.bin</t>
      </is>
    </oc>
    <nc r="G548" t="inlineStr">
      <is>
        <t>ADL_MR02_RXA1-XXXADPP_CPSF_SEP4_03710408_2022WW39.2.1.bin</t>
      </is>
    </nc>
    <odxf/>
  </rcc>
  <rcc rId="2243" sId="2" odxf="1">
    <oc r="G549" t="inlineStr">
      <is>
        <t>ADL_MR02_RXA1-XXXADPP_CPSF_SEP4_03710408_2022WW32.3.1.bin</t>
      </is>
    </oc>
    <nc r="G549" t="inlineStr">
      <is>
        <t>ADL_MR02_RXA1-XXXADPP_CPSF_SEP4_03710408_2022WW39.2.1.bin</t>
      </is>
    </nc>
    <odxf/>
  </rcc>
  <rcc rId="2244" sId="2" odxf="1">
    <oc r="G550" t="inlineStr">
      <is>
        <t>ADL_MR02_RXA1-XXXADPP_CPSF_SEP4_03710408_2022WW32.3.1.bin</t>
      </is>
    </oc>
    <nc r="G550" t="inlineStr">
      <is>
        <t>ADL_MR02_RXA1-XXXADPP_CPSF_SEP4_03710408_2022WW39.2.1.bin</t>
      </is>
    </nc>
    <odxf/>
  </rcc>
  <rcc rId="2245" sId="2" odxf="1">
    <oc r="G551" t="inlineStr">
      <is>
        <t>ADL_MR02_RXA1-XXXADPP_CPSF_SEP4_03710408_2022WW32.3.1.bin</t>
      </is>
    </oc>
    <nc r="G551" t="inlineStr">
      <is>
        <t>ADL_MR02_RXA1-XXXADPP_CPSF_SEP4_03710408_2022WW39.2.1.bin</t>
      </is>
    </nc>
    <odxf/>
  </rcc>
  <rcc rId="2246" sId="2" odxf="1">
    <oc r="G552" t="inlineStr">
      <is>
        <t>ADL_MR02_RXA1-XXXADPP_CPSF_SEP4_03710408_2022WW32.3.1.bin</t>
      </is>
    </oc>
    <nc r="G552" t="inlineStr">
      <is>
        <t>ADL_MR02_RXA1-XXXADPP_CPSF_SEP4_03710408_2022WW39.2.1.bin</t>
      </is>
    </nc>
    <odxf/>
  </rcc>
  <rcc rId="2247" sId="2" odxf="1">
    <oc r="G553" t="inlineStr">
      <is>
        <t>ADL_MR02_RXA1-XXXADPP_CPSF_SEP4_03710408_2022WW32.3.1.bin</t>
      </is>
    </oc>
    <nc r="G553" t="inlineStr">
      <is>
        <t>ADL_MR02_RXA1-XXXADPP_CPSF_SEP4_03710408_2022WW39.2.1.bin</t>
      </is>
    </nc>
    <odxf/>
  </rcc>
  <rcc rId="2248" sId="2" odxf="1">
    <oc r="G554" t="inlineStr">
      <is>
        <t>ADL_MR02_RXA1-XXXADPP_CPSF_SEP4_03710408_2022WW32.3.1.bin</t>
      </is>
    </oc>
    <nc r="G554" t="inlineStr">
      <is>
        <t>ADL_MR02_RXA1-XXXADPP_CPSF_SEP4_03710408_2022WW39.2.1.bin</t>
      </is>
    </nc>
    <odxf/>
  </rcc>
  <rcc rId="2249" sId="2" odxf="1">
    <oc r="G555" t="inlineStr">
      <is>
        <t>ADL_MR02_RXA1-XXXADPP_CPSF_SEP4_03710408_2022WW32.3.1.bin</t>
      </is>
    </oc>
    <nc r="G555" t="inlineStr">
      <is>
        <t>ADL_MR02_RXA1-XXXADPP_CPSF_SEP4_03710408_2022WW39.2.1.bin</t>
      </is>
    </nc>
    <odxf/>
  </rcc>
  <rcc rId="2250" sId="2" odxf="1">
    <oc r="G556" t="inlineStr">
      <is>
        <t>ADL_MR02_RXA1-XXXADPP_CPSF_SEP4_03710408_2022WW32.3.1.bin</t>
      </is>
    </oc>
    <nc r="G556" t="inlineStr">
      <is>
        <t>ADL_MR02_RXA1-XXXADPP_CPSF_SEP4_03710408_2022WW39.2.1.bin</t>
      </is>
    </nc>
    <odxf/>
  </rcc>
  <rcc rId="2251" sId="2" odxf="1">
    <oc r="G557" t="inlineStr">
      <is>
        <t>ADL_MR02_RXA1-XXXADPP_CPSF_SEP4_03710408_2022WW32.3.1.bin</t>
      </is>
    </oc>
    <nc r="G557" t="inlineStr">
      <is>
        <t>ADL_MR02_RXA1-XXXADPP_CPSF_SEP4_03710408_2022WW39.2.1.bin</t>
      </is>
    </nc>
    <odxf/>
  </rcc>
  <rcc rId="2252" sId="2" odxf="1">
    <oc r="G558" t="inlineStr">
      <is>
        <t>ADL_MR02_RXA1-XXXADPP_CPSF_SEP4_03710408_2022WW32.3.1.bin</t>
      </is>
    </oc>
    <nc r="G558" t="inlineStr">
      <is>
        <t>ADL_MR02_RXA1-XXXADPP_CPSF_SEP4_03710408_2022WW39.2.1.bin</t>
      </is>
    </nc>
    <odxf/>
  </rcc>
  <rcc rId="2253" sId="2" odxf="1">
    <oc r="G559" t="inlineStr">
      <is>
        <t>ADL_MR02_RXA1-XXXADPP_CPSF_SEP4_03710408_2022WW32.3.1.bin</t>
      </is>
    </oc>
    <nc r="G559" t="inlineStr">
      <is>
        <t>ADL_MR02_RXA1-XXXADPP_CPSF_SEP4_03710408_2022WW39.2.1.bin</t>
      </is>
    </nc>
    <odxf/>
  </rcc>
  <rcc rId="2254" sId="2" odxf="1">
    <oc r="G560" t="inlineStr">
      <is>
        <t>ADL_MR02_RXA1-XXXADPP_CPSF_SEP4_03710408_2022WW32.3.1.bin</t>
      </is>
    </oc>
    <nc r="G560" t="inlineStr">
      <is>
        <t>ADL_MR02_RXA1-XXXADPP_CPSF_SEP4_03710408_2022WW39.2.1.bin</t>
      </is>
    </nc>
    <odxf/>
  </rcc>
  <rcc rId="2255" sId="2" odxf="1">
    <oc r="G561" t="inlineStr">
      <is>
        <t>ADL_MR02_RXA1-XXXADPP_CPSF_SEP4_03710408_2022WW32.3.1.bin</t>
      </is>
    </oc>
    <nc r="G561" t="inlineStr">
      <is>
        <t>ADL_MR02_RXA1-XXXADPP_CPSF_SEP4_03710408_2022WW39.2.1.bin</t>
      </is>
    </nc>
    <odxf/>
  </rcc>
  <rcc rId="2256" sId="2" odxf="1">
    <oc r="G562" t="inlineStr">
      <is>
        <t>ADL_MR02_RXA1-XXXADPP_CPSF_SEP4_03710408_2022WW32.3.1.bin</t>
      </is>
    </oc>
    <nc r="G562" t="inlineStr">
      <is>
        <t>ADL_MR02_RXA1-XXXADPP_CPSF_SEP4_03710408_2022WW39.2.1.bin</t>
      </is>
    </nc>
    <odxf/>
  </rcc>
  <rcc rId="2257" sId="2" odxf="1">
    <oc r="G563" t="inlineStr">
      <is>
        <t>ADL_MR02_RXA1-XXXADPP_CPSF_SEP4_03710408_2022WW32.3.1.bin</t>
      </is>
    </oc>
    <nc r="G563" t="inlineStr">
      <is>
        <t>ADL_MR02_RXA1-XXXADPP_CPSF_SEP4_03710408_2022WW39.2.1.bin</t>
      </is>
    </nc>
    <odxf/>
  </rcc>
  <rcc rId="2258" sId="2" odxf="1">
    <oc r="G564" t="inlineStr">
      <is>
        <t>ADL_MR02_RXA1-XXXADPP_CPSF_SEP4_03710408_2022WW32.3.1.bin</t>
      </is>
    </oc>
    <nc r="G564" t="inlineStr">
      <is>
        <t>ADL_MR02_RXA1-XXXADPP_CPSF_SEP4_03710408_2022WW39.2.1.bin</t>
      </is>
    </nc>
    <odxf/>
  </rcc>
  <rcc rId="2259" sId="2" odxf="1">
    <oc r="G565" t="inlineStr">
      <is>
        <t>ADL_MR02_RXA1-XXXADPP_CPSF_SEP4_03710408_2022WW32.3.1.bin</t>
      </is>
    </oc>
    <nc r="G565" t="inlineStr">
      <is>
        <t>ADL_MR02_RXA1-XXXADPP_CPSF_SEP4_03710408_2022WW39.2.1.bin</t>
      </is>
    </nc>
    <odxf/>
  </rcc>
  <rcc rId="2260" sId="2" odxf="1">
    <oc r="G566" t="inlineStr">
      <is>
        <t>ADL_MR02_RXA1-XXXADPP_CPSF_SEP4_03710408_2022WW32.3.1.bin</t>
      </is>
    </oc>
    <nc r="G566" t="inlineStr">
      <is>
        <t>ADL_MR02_RXA1-XXXADPP_CPSF_SEP4_03710408_2022WW39.2.1.bin</t>
      </is>
    </nc>
    <odxf/>
  </rcc>
  <rcc rId="2261" sId="2" odxf="1">
    <oc r="G567" t="inlineStr">
      <is>
        <t>ADL_MR02_RXA1-XXXADPP_CPSF_SEP4_03710408_2022WW32.3.1.bin</t>
      </is>
    </oc>
    <nc r="G567" t="inlineStr">
      <is>
        <t>ADL_MR02_RXA1-XXXADPP_CPSF_SEP4_03710408_2022WW39.2.1.bin</t>
      </is>
    </nc>
    <odxf/>
  </rcc>
  <rcc rId="2262" sId="2" odxf="1">
    <oc r="G568" t="inlineStr">
      <is>
        <t>ADL_MR02_RXA1-XXXADPP_CPSF_SEP4_03710408_2022WW32.3.1.bin</t>
      </is>
    </oc>
    <nc r="G568" t="inlineStr">
      <is>
        <t>ADL_MR02_RXA1-XXXADPP_CPSF_SEP4_03710408_2022WW39.2.1.bin</t>
      </is>
    </nc>
    <odxf/>
  </rcc>
  <rcc rId="2263" sId="2" odxf="1">
    <oc r="G569" t="inlineStr">
      <is>
        <t>ADL_MR02_RXA1-XXXADPP_CPSF_SEP4_03710408_2022WW32.3.1.bin</t>
      </is>
    </oc>
    <nc r="G569" t="inlineStr">
      <is>
        <t>ADL_MR02_RXA1-XXXADPP_CPSF_SEP4_03710408_2022WW39.2.1.bin</t>
      </is>
    </nc>
    <odxf/>
  </rcc>
  <rcc rId="2264" sId="2" odxf="1">
    <oc r="G570" t="inlineStr">
      <is>
        <t>ADL_MR02_RXA1-XXXADPP_CPSF_SEP4_03710408_2022WW32.3.1.bin</t>
      </is>
    </oc>
    <nc r="G570" t="inlineStr">
      <is>
        <t>ADL_MR02_RXA1-XXXADPP_CPSF_SEP4_03710408_2022WW39.2.1.bin</t>
      </is>
    </nc>
    <odxf/>
  </rcc>
  <rcc rId="2265" sId="2" odxf="1">
    <oc r="G571" t="inlineStr">
      <is>
        <t>ADL_MR02_RXA1-XXXADPP_CPSF_SEP4_03710408_2022WW32.3.1.bin</t>
      </is>
    </oc>
    <nc r="G571" t="inlineStr">
      <is>
        <t>ADL_MR02_RXA1-XXXADPP_CPSF_SEP4_03710408_2022WW39.2.1.bin</t>
      </is>
    </nc>
    <odxf/>
  </rcc>
  <rcc rId="2266" sId="2" odxf="1">
    <oc r="G572" t="inlineStr">
      <is>
        <t>ADL_MR02_RXA1-XXXADPP_CPSF_SEP4_03710408_2022WW32.3.1.bin</t>
      </is>
    </oc>
    <nc r="G572" t="inlineStr">
      <is>
        <t>ADL_MR02_RXA1-XXXADPP_CPSF_SEP4_03710408_2022WW39.2.1.bin</t>
      </is>
    </nc>
    <odxf/>
  </rcc>
  <rcc rId="2267" sId="2" odxf="1">
    <oc r="G573" t="inlineStr">
      <is>
        <t>ADL_MR02_RXA1-XXXADPP_CPSF_SEP4_03710408_2022WW32.3.1.bin</t>
      </is>
    </oc>
    <nc r="G573" t="inlineStr">
      <is>
        <t>ADL_MR02_RXA1-XXXADPP_CPSF_SEP4_03710408_2022WW39.2.1.bin</t>
      </is>
    </nc>
    <odxf/>
  </rcc>
  <rcc rId="2268" sId="2" odxf="1">
    <oc r="G574" t="inlineStr">
      <is>
        <t>ADL_MR02_RXA1-XXXADPP_CPSF_SEP4_03710408_2022WW32.3.1.bin</t>
      </is>
    </oc>
    <nc r="G574" t="inlineStr">
      <is>
        <t>ADL_MR02_RXA1-XXXADPP_CPSF_SEP4_03710408_2022WW39.2.1.bin</t>
      </is>
    </nc>
    <odxf/>
  </rcc>
  <rcc rId="2269" sId="2" odxf="1">
    <oc r="G575" t="inlineStr">
      <is>
        <t>ADL_MR02_RXA1-XXXADPP_CPSF_SEP4_03710408_2022WW32.3.1.bin</t>
      </is>
    </oc>
    <nc r="G575" t="inlineStr">
      <is>
        <t>ADL_MR02_RXA1-XXXADPP_CPSF_SEP4_03710408_2022WW39.2.1.bin</t>
      </is>
    </nc>
    <odxf/>
  </rcc>
  <rcc rId="2270" sId="2" odxf="1">
    <oc r="G576" t="inlineStr">
      <is>
        <t>ADL_MR02_RXA1-XXXADPP_CPSF_SEP4_03710408_2022WW32.3.1.bin</t>
      </is>
    </oc>
    <nc r="G576" t="inlineStr">
      <is>
        <t>ADL_MR02_RXA1-XXXADPP_CPSF_SEP4_03710408_2022WW39.2.1.bin</t>
      </is>
    </nc>
    <odxf/>
  </rcc>
  <rcc rId="2271" sId="2" odxf="1">
    <oc r="G577" t="inlineStr">
      <is>
        <t>ADL_MR02_RXA1-XXXADPP_CPSF_SEP4_03710408_2022WW32.3.1.bin</t>
      </is>
    </oc>
    <nc r="G577" t="inlineStr">
      <is>
        <t>ADL_MR02_RXA1-XXXADPP_CPSF_SEP4_03710408_2022WW39.2.1.bin</t>
      </is>
    </nc>
    <odxf/>
  </rcc>
  <rcc rId="2272" sId="2" odxf="1">
    <oc r="G578" t="inlineStr">
      <is>
        <t>ADL_MR02_RXA1-XXXADPP_CPSF_SEP4_03710408_2022WW32.3.1.bin</t>
      </is>
    </oc>
    <nc r="G578" t="inlineStr">
      <is>
        <t>ADL_MR02_RXA1-XXXADPP_CPSF_SEP4_03710408_2022WW39.2.1.bin</t>
      </is>
    </nc>
    <odxf/>
  </rcc>
  <rcc rId="2273" sId="2" odxf="1">
    <oc r="G579" t="inlineStr">
      <is>
        <t>ADL_MR02_RXA1-XXXADPP_CPSF_SEP4_03710408_2022WW32.3.1.bin</t>
      </is>
    </oc>
    <nc r="G579" t="inlineStr">
      <is>
        <t>ADL_MR02_RXA1-XXXADPP_CPSF_SEP4_03710408_2022WW39.2.1.bin</t>
      </is>
    </nc>
    <odxf/>
  </rcc>
  <rcc rId="2274" sId="2" odxf="1">
    <oc r="G580" t="inlineStr">
      <is>
        <t>ADL_MR02_RXA1-XXXADPP_CPSF_SEP4_03710408_2022WW32.3.1.bin</t>
      </is>
    </oc>
    <nc r="G580" t="inlineStr">
      <is>
        <t>ADL_MR02_RXA1-XXXADPP_CPSF_SEP4_03710408_2022WW39.2.1.bin</t>
      </is>
    </nc>
    <odxf/>
  </rcc>
  <rcc rId="2275" sId="2" odxf="1">
    <oc r="G581" t="inlineStr">
      <is>
        <t>ADL_MR02_RXA1-XXXADPP_CPSF_SEP4_03710408_2022WW32.3.1.bin</t>
      </is>
    </oc>
    <nc r="G581" t="inlineStr">
      <is>
        <t>ADL_MR02_RXA1-XXXADPP_CPSF_SEP4_03710408_2022WW39.2.1.bin</t>
      </is>
    </nc>
    <odxf/>
  </rcc>
  <rcc rId="2276" sId="2" odxf="1">
    <oc r="G582" t="inlineStr">
      <is>
        <t>ADL_MR02_RXA1-XXXADPP_CPSF_SEP4_03710408_2022WW32.3.1.bin</t>
      </is>
    </oc>
    <nc r="G582" t="inlineStr">
      <is>
        <t>ADL_MR02_RXA1-XXXADPP_CPSF_SEP4_03710408_2022WW39.2.1.bin</t>
      </is>
    </nc>
    <odxf/>
  </rcc>
  <rcc rId="2277" sId="2" odxf="1">
    <oc r="G583" t="inlineStr">
      <is>
        <t>ADL_MR02_RXA1-XXXADPP_CPSF_SEP4_03710408_2022WW32.3.1.bin</t>
      </is>
    </oc>
    <nc r="G583" t="inlineStr">
      <is>
        <t>ADL_MR02_RXA1-XXXADPP_CPSF_SEP4_03710408_2022WW39.2.1.bin</t>
      </is>
    </nc>
    <odxf/>
  </rcc>
  <rcc rId="2278" sId="2" odxf="1">
    <oc r="G584" t="inlineStr">
      <is>
        <t>ADL_MR02_RXA1-XXXADPP_CPSF_SEP4_03710408_2022WW32.3.1.bin</t>
      </is>
    </oc>
    <nc r="G584" t="inlineStr">
      <is>
        <t>ADL_MR02_RXA1-XXXADPP_CPSF_SEP4_03710408_2022WW39.2.1.bin</t>
      </is>
    </nc>
    <odxf/>
  </rcc>
  <rcc rId="2279" sId="2" odxf="1">
    <oc r="G585" t="inlineStr">
      <is>
        <t>ADL_MR02_RXA1-XXXADPP_CPSF_SEP4_03710408_2022WW32.3.1.bin</t>
      </is>
    </oc>
    <nc r="G585" t="inlineStr">
      <is>
        <t>ADL_MR02_RXA1-XXXADPP_CPSF_SEP4_03710408_2022WW39.2.1.bin</t>
      </is>
    </nc>
    <odxf/>
  </rcc>
  <rcc rId="2280" sId="2" odxf="1">
    <oc r="G586" t="inlineStr">
      <is>
        <t>ADL_MR02_RXA1-XXXADPP_CPSF_SEP4_03710408_2022WW32.3.1.bin</t>
      </is>
    </oc>
    <nc r="G586" t="inlineStr">
      <is>
        <t>ADL_MR02_RXA1-XXXADPP_CPSF_SEP4_03710408_2022WW39.2.1.bin</t>
      </is>
    </nc>
    <odxf/>
  </rcc>
  <rcc rId="2281" sId="2" odxf="1">
    <oc r="G587" t="inlineStr">
      <is>
        <t>ADL_MR02_RXA1-XXXADPP_CPSF_SEP4_03710408_2022WW32.3.1.bin</t>
      </is>
    </oc>
    <nc r="G587" t="inlineStr">
      <is>
        <t>ADL_MR02_RXA1-XXXADPP_CPSF_SEP4_03710408_2022WW39.2.1.bin</t>
      </is>
    </nc>
    <odxf/>
  </rcc>
  <rcc rId="2282" sId="2" odxf="1">
    <oc r="G588" t="inlineStr">
      <is>
        <t>ADL_MR02_RXA1-XXXADPP_CPSF_SEP4_03710408_2022WW32.3.1.bin</t>
      </is>
    </oc>
    <nc r="G588" t="inlineStr">
      <is>
        <t>ADL_MR02_RXA1-XXXADPP_CPSF_SEP4_03710408_2022WW39.2.1.bin</t>
      </is>
    </nc>
    <odxf/>
  </rcc>
  <rcc rId="2283" sId="2" odxf="1">
    <oc r="G589" t="inlineStr">
      <is>
        <t>ADL_MR02_RXA1-XXXADPP_CPSF_SEP4_03710408_2022WW32.3.1.bin</t>
      </is>
    </oc>
    <nc r="G589" t="inlineStr">
      <is>
        <t>ADL_MR02_RXA1-XXXADPP_CPSF_SEP4_03710408_2022WW39.2.1.bin</t>
      </is>
    </nc>
    <odxf/>
  </rcc>
  <rcc rId="2284" sId="2" odxf="1">
    <oc r="G590" t="inlineStr">
      <is>
        <t>ADL_MR02_RXA1-XXXADPP_CPSF_SEP4_03710408_2022WW32.3.1.bin</t>
      </is>
    </oc>
    <nc r="G590" t="inlineStr">
      <is>
        <t>ADL_MR02_RXA1-XXXADPP_CPSF_SEP4_03710408_2022WW39.2.1.bin</t>
      </is>
    </nc>
    <odxf/>
  </rcc>
  <rcc rId="2285" sId="2" odxf="1">
    <oc r="G591" t="inlineStr">
      <is>
        <t>ADL_MR02_RXA1-XXXADPP_CPSF_SEP4_03710408_2022WW32.3.1.bin</t>
      </is>
    </oc>
    <nc r="G591" t="inlineStr">
      <is>
        <t>ADL_MR02_RXA1-XXXADPP_CPSF_SEP4_03710408_2022WW39.2.1.bin</t>
      </is>
    </nc>
    <odxf/>
  </rcc>
  <rcc rId="2286" sId="2" odxf="1">
    <oc r="G592" t="inlineStr">
      <is>
        <t>ADL_MR02_RXA1-XXXADPP_CPSF_SEP4_03710408_2022WW32.3.1.bin</t>
      </is>
    </oc>
    <nc r="G592" t="inlineStr">
      <is>
        <t>ADL_MR02_RXA1-XXXADPP_CPSF_SEP4_03710408_2022WW39.2.1.bin</t>
      </is>
    </nc>
    <odxf/>
  </rcc>
  <rcc rId="2287" sId="2" odxf="1">
    <oc r="G593" t="inlineStr">
      <is>
        <t>ADL_MR02_RXA1-XXXADPP_CPSF_SEP4_03710408_2022WW32.3.1.bin</t>
      </is>
    </oc>
    <nc r="G593" t="inlineStr">
      <is>
        <t>ADL_MR02_RXA1-XXXADPP_CPSF_SEP4_03710408_2022WW39.2.1.bin</t>
      </is>
    </nc>
    <odxf/>
  </rcc>
  <rcc rId="2288" sId="2" odxf="1">
    <oc r="G594" t="inlineStr">
      <is>
        <t>ADL_MR02_RXA1-XXXADPP_CPSF_SEP4_03710408_2022WW32.3.1.bin</t>
      </is>
    </oc>
    <nc r="G594" t="inlineStr">
      <is>
        <t>ADL_MR02_RXA1-XXXADPP_CPSF_SEP4_03710408_2022WW39.2.1.bin</t>
      </is>
    </nc>
    <odxf/>
  </rcc>
  <rcc rId="2289" sId="2" odxf="1">
    <oc r="G595" t="inlineStr">
      <is>
        <t>ADL_MR02_RXA1-XXXADPP_CPSF_SEP4_03710408_2022WW32.3.1.bin</t>
      </is>
    </oc>
    <nc r="G595" t="inlineStr">
      <is>
        <t>ADL_MR02_RXA1-XXXADPP_CPSF_SEP4_03710408_2022WW39.2.1.bin</t>
      </is>
    </nc>
    <odxf/>
  </rcc>
  <rcc rId="2290" sId="2" odxf="1">
    <oc r="G596" t="inlineStr">
      <is>
        <t>ADL_MR02_RXA1-XXXADPP_CPSF_SEP4_03710408_2022WW32.3.1.bin</t>
      </is>
    </oc>
    <nc r="G596" t="inlineStr">
      <is>
        <t>ADL_MR02_RXA1-XXXADPP_CPSF_SEP4_03710408_2022WW39.2.1.bin</t>
      </is>
    </nc>
    <odxf/>
  </rcc>
  <rcc rId="2291" sId="2" odxf="1">
    <oc r="G597" t="inlineStr">
      <is>
        <t>ADL_MR02_RXA1-XXXADPP_CPSF_SEP4_03710408_2022WW32.3.1.bin</t>
      </is>
    </oc>
    <nc r="G597" t="inlineStr">
      <is>
        <t>ADL_MR02_RXA1-XXXADPP_CPSF_SEP4_03710408_2022WW39.2.1.bin</t>
      </is>
    </nc>
    <odxf/>
  </rcc>
  <rcc rId="2292" sId="2" odxf="1">
    <oc r="G598" t="inlineStr">
      <is>
        <t>ADL_MR02_RXA1-XXXADPP_CPSF_SEP4_03710408_2022WW32.3.1.bin</t>
      </is>
    </oc>
    <nc r="G598" t="inlineStr">
      <is>
        <t>ADL_MR02_RXA1-XXXADPP_CPSF_SEP4_03710408_2022WW39.2.1.bin</t>
      </is>
    </nc>
    <odxf/>
  </rcc>
  <rcc rId="2293" sId="2" odxf="1">
    <oc r="G599" t="inlineStr">
      <is>
        <t>ADL_MR02_RXA1-XXXADPP_CPSF_SEP4_03710408_2022WW32.3.1.bin</t>
      </is>
    </oc>
    <nc r="G599" t="inlineStr">
      <is>
        <t>ADL_MR02_RXA1-XXXADPP_CPSF_SEP4_03710408_2022WW39.2.1.bin</t>
      </is>
    </nc>
    <odxf/>
  </rcc>
  <rcc rId="2294" sId="2" odxf="1">
    <oc r="G600" t="inlineStr">
      <is>
        <t>ADL_MR02_RXA1-XXXADPP_CPSF_SEP4_03710408_2022WW32.3.1.bin</t>
      </is>
    </oc>
    <nc r="G600" t="inlineStr">
      <is>
        <t>ADL_MR02_RXA1-XXXADPP_CPSF_SEP4_03710408_2022WW39.2.1.bin</t>
      </is>
    </nc>
    <odxf/>
  </rcc>
  <rcc rId="2295" sId="2" odxf="1">
    <oc r="G601" t="inlineStr">
      <is>
        <t>ADL_MR02_RXA1-XXXADPP_CPSF_SEP4_03710408_2022WW32.3.1.bin</t>
      </is>
    </oc>
    <nc r="G601" t="inlineStr">
      <is>
        <t>ADL_MR02_RXA1-XXXADPP_CPSF_SEP4_03710408_2022WW39.2.1.bin</t>
      </is>
    </nc>
    <odxf/>
  </rcc>
  <rcc rId="2296" sId="2" odxf="1">
    <oc r="G602" t="inlineStr">
      <is>
        <t>ADL_MR02_RXA1-XXXADPP_CPSF_SEP4_03710408_2022WW32.3.1.bin</t>
      </is>
    </oc>
    <nc r="G602" t="inlineStr">
      <is>
        <t>ADL_MR02_RXA1-XXXADPP_CPSF_SEP4_03710408_2022WW39.2.1.bin</t>
      </is>
    </nc>
    <odxf/>
  </rcc>
  <rcc rId="2297" sId="2" odxf="1">
    <oc r="G603" t="inlineStr">
      <is>
        <t>ADL_MR02_RXA1-XXXADPP_CPSF_SEP4_03710408_2022WW32.3.1.bin</t>
      </is>
    </oc>
    <nc r="G603" t="inlineStr">
      <is>
        <t>ADL_MR02_RXA1-XXXADPP_CPSF_SEP4_03710408_2022WW39.2.1.bin</t>
      </is>
    </nc>
    <odxf/>
  </rcc>
  <rcc rId="2298" sId="2" odxf="1">
    <oc r="G604" t="inlineStr">
      <is>
        <t>ADL_MR02_RXA1-XXXADPP_CPSF_SEP4_03710408_2022WW32.3.1.bin</t>
      </is>
    </oc>
    <nc r="G604" t="inlineStr">
      <is>
        <t>ADL_MR02_RXA1-XXXADPP_CPSF_SEP4_03710408_2022WW39.2.1.bin</t>
      </is>
    </nc>
    <odxf/>
  </rcc>
  <rcc rId="2299" sId="2" odxf="1">
    <oc r="G605" t="inlineStr">
      <is>
        <t>ADL_MR02_RXA1-XXXADPP_CPSF_SEP4_03710408_2022WW32.3.1.bin</t>
      </is>
    </oc>
    <nc r="G605" t="inlineStr">
      <is>
        <t>ADL_MR02_RXA1-XXXADPP_CPSF_SEP4_03710408_2022WW39.2.1.bin</t>
      </is>
    </nc>
    <odxf/>
  </rcc>
  <rcc rId="2300" sId="2" odxf="1">
    <oc r="G606" t="inlineStr">
      <is>
        <t>ADL_MR02_RXA1-XXXADPP_CPSF_SEP4_03710408_2022WW32.3.1.bin</t>
      </is>
    </oc>
    <nc r="G606" t="inlineStr">
      <is>
        <t>ADL_MR02_RXA1-XXXADPP_CPSF_SEP4_03710408_2022WW39.2.1.bin</t>
      </is>
    </nc>
    <odxf/>
  </rcc>
  <rcc rId="2301" sId="2" odxf="1">
    <oc r="G607" t="inlineStr">
      <is>
        <t>ADL_MR02_RXA1-XXXADPP_CPSF_SEP4_03710408_2022WW32.3.1.bin</t>
      </is>
    </oc>
    <nc r="G607" t="inlineStr">
      <is>
        <t>ADL_MR02_RXA1-XXXADPP_CPSF_SEP4_03710408_2022WW39.2.1.bin</t>
      </is>
    </nc>
    <odxf/>
  </rcc>
  <rcc rId="2302" sId="2" odxf="1">
    <oc r="G608" t="inlineStr">
      <is>
        <t>ADL_MR02_RXA1-XXXADPP_CPSF_SEP4_03710408_2022WW32.3.1.bin</t>
      </is>
    </oc>
    <nc r="G608" t="inlineStr">
      <is>
        <t>ADL_MR02_RXA1-XXXADPP_CPSF_SEP4_03710408_2022WW39.2.1.bin</t>
      </is>
    </nc>
    <odxf/>
  </rcc>
  <rcc rId="2303" sId="2" odxf="1">
    <oc r="G609" t="inlineStr">
      <is>
        <t>ADL_MR02_RXA1-XXXADPP_CPSF_SEP4_03710408_2022WW32.3.1.bin</t>
      </is>
    </oc>
    <nc r="G609" t="inlineStr">
      <is>
        <t>ADL_MR02_RXA1-XXXADPP_CPSF_SEP4_03710408_2022WW39.2.1.bin</t>
      </is>
    </nc>
    <odxf/>
  </rcc>
  <rcc rId="2304" sId="2" odxf="1">
    <oc r="G610" t="inlineStr">
      <is>
        <t>ADL_MR02_RXA1-XXXADPP_CPSF_SEP4_03710408_2022WW32.3.1.bin</t>
      </is>
    </oc>
    <nc r="G610" t="inlineStr">
      <is>
        <t>ADL_MR02_RXA1-XXXADPP_CPSF_SEP4_03710408_2022WW39.2.1.bin</t>
      </is>
    </nc>
    <odxf/>
  </rcc>
  <rcc rId="2305" sId="2" odxf="1">
    <oc r="G611" t="inlineStr">
      <is>
        <t>ADL_MR02_RXA1-XXXADPP_CPSF_SEP4_03710408_2022WW32.3.1.bin</t>
      </is>
    </oc>
    <nc r="G611" t="inlineStr">
      <is>
        <t>ADL_MR02_RXA1-XXXADPP_CPSF_SEP4_03710408_2022WW39.2.1.bin</t>
      </is>
    </nc>
    <odxf/>
  </rcc>
  <rcc rId="2306" sId="2" odxf="1">
    <oc r="G612" t="inlineStr">
      <is>
        <t>ADL_MR02_RXA1-XXXADPP_CPSF_SEP4_03710408_2022WW32.3.1.bin</t>
      </is>
    </oc>
    <nc r="G612" t="inlineStr">
      <is>
        <t>ADL_MR02_RXA1-XXXADPP_CPSF_SEP4_03710408_2022WW39.2.1.bin</t>
      </is>
    </nc>
    <odxf/>
  </rcc>
  <rcc rId="2307" sId="2" odxf="1">
    <oc r="G613" t="inlineStr">
      <is>
        <t>ADL_MR02_RXA1-XXXADPP_CPSF_SEP4_03710408_2022WW32.3.1.bin</t>
      </is>
    </oc>
    <nc r="G613" t="inlineStr">
      <is>
        <t>ADL_MR02_RXA1-XXXADPP_CPSF_SEP4_03710408_2022WW39.2.1.bin</t>
      </is>
    </nc>
    <odxf/>
  </rcc>
  <rcc rId="2308" sId="2" odxf="1">
    <oc r="G614" t="inlineStr">
      <is>
        <t>ADL_MR02_RXA1-XXXADPP_CPSF_SEP4_03710408_2022WW32.3.1.bin</t>
      </is>
    </oc>
    <nc r="G614" t="inlineStr">
      <is>
        <t>ADL_MR02_RXA1-XXXADPP_CPSF_SEP4_03710408_2022WW39.2.1.bin</t>
      </is>
    </nc>
    <odxf/>
  </rcc>
  <rcc rId="2309" sId="2" odxf="1">
    <oc r="G615" t="inlineStr">
      <is>
        <t>ADL_MR02_RXA1-XXXADPP_CPSF_SEP4_03710408_2022WW32.3.1.bin</t>
      </is>
    </oc>
    <nc r="G615" t="inlineStr">
      <is>
        <t>ADL_MR02_RXA1-XXXADPP_CPSF_SEP4_03710408_2022WW39.2.1.bin</t>
      </is>
    </nc>
    <odxf/>
  </rcc>
  <rcc rId="2310" sId="2" odxf="1">
    <oc r="G616" t="inlineStr">
      <is>
        <t>ADL_MR02_RXA1-XXXADPP_CPSF_SEP4_03710408_2022WW32.3.1.bin</t>
      </is>
    </oc>
    <nc r="G616" t="inlineStr">
      <is>
        <t>ADL_MR02_RXA1-XXXADPP_CPSF_SEP4_03710408_2022WW39.2.1.bin</t>
      </is>
    </nc>
    <odxf/>
  </rcc>
  <rcc rId="2311" sId="2" odxf="1">
    <oc r="G617" t="inlineStr">
      <is>
        <t>ADL_MR02_RXA1-XXXADPP_CPSF_SEP4_03710408_2022WW32.3.1.bin</t>
      </is>
    </oc>
    <nc r="G617" t="inlineStr">
      <is>
        <t>ADL_MR02_RXA1-XXXADPP_CPSF_SEP4_03710408_2022WW39.2.1.bin</t>
      </is>
    </nc>
    <odxf/>
  </rcc>
  <rcc rId="2312" sId="2" odxf="1">
    <oc r="G618" t="inlineStr">
      <is>
        <t>ADL_MR02_RXA1-XXXADPP_CPSF_SEP4_03710408_2022WW32.3.1.bin</t>
      </is>
    </oc>
    <nc r="G618" t="inlineStr">
      <is>
        <t>ADL_MR02_RXA1-XXXADPP_CPSF_SEP4_03710408_2022WW39.2.1.bin</t>
      </is>
    </nc>
    <odxf/>
  </rcc>
  <rcc rId="2313" sId="2" odxf="1">
    <oc r="G619" t="inlineStr">
      <is>
        <t>ADL_MR02_RXA1-XXXADPP_CPSF_SEP4_03710408_2022WW32.3.1.bin</t>
      </is>
    </oc>
    <nc r="G619" t="inlineStr">
      <is>
        <t>ADL_MR02_RXA1-XXXADPP_CPSF_SEP4_03710408_2022WW39.2.1.bin</t>
      </is>
    </nc>
    <odxf/>
  </rcc>
  <rcc rId="2314" sId="2" odxf="1">
    <oc r="G620" t="inlineStr">
      <is>
        <t>ADL_MR02_RXA1-XXXADPP_CPSF_SEP4_03710408_2022WW32.3.1.bin</t>
      </is>
    </oc>
    <nc r="G620" t="inlineStr">
      <is>
        <t>ADL_MR02_RXA1-XXXADPP_CPSF_SEP4_03710408_2022WW39.2.1.bin</t>
      </is>
    </nc>
    <odxf/>
  </rcc>
  <rcc rId="2315" sId="2" odxf="1">
    <oc r="G621" t="inlineStr">
      <is>
        <t>ADL_MR02_RXA1-XXXADPP_CPSF_SEP4_03710408_2022WW32.3.1.bin</t>
      </is>
    </oc>
    <nc r="G621" t="inlineStr">
      <is>
        <t>ADL_MR02_RXA1-XXXADPP_CPSF_SEP4_03710408_2022WW39.2.1.bin</t>
      </is>
    </nc>
    <odxf/>
  </rcc>
  <rcc rId="2316" sId="2" odxf="1">
    <oc r="G622" t="inlineStr">
      <is>
        <t>ADL_MR02_RXA1-XXXADPP_CPSF_SEP4_03710408_2022WW32.3.1.bin</t>
      </is>
    </oc>
    <nc r="G622" t="inlineStr">
      <is>
        <t>ADL_MR02_RXA1-XXXADPP_CPSF_SEP4_03710408_2022WW39.2.1.bin</t>
      </is>
    </nc>
    <odxf/>
  </rcc>
  <rcc rId="2317" sId="2" odxf="1">
    <oc r="G623" t="inlineStr">
      <is>
        <t>ADL_MR02_RXA1-XXXADPP_CPSF_SEP4_03710408_2022WW32.3.1.bin</t>
      </is>
    </oc>
    <nc r="G623" t="inlineStr">
      <is>
        <t>ADL_MR02_RXA1-XXXADPP_CPSF_SEP4_03710408_2022WW39.2.1.bin</t>
      </is>
    </nc>
    <odxf/>
  </rcc>
  <rcc rId="2318" sId="2" odxf="1">
    <oc r="G624" t="inlineStr">
      <is>
        <t>ADL_MR02_RXA1-XXXADPP_CPSF_SEP4_03710408_2022WW32.3.1.bin</t>
      </is>
    </oc>
    <nc r="G624" t="inlineStr">
      <is>
        <t>ADL_MR02_RXA1-XXXADPP_CPSF_SEP4_03710408_2022WW39.2.1.bin</t>
      </is>
    </nc>
    <odxf/>
  </rcc>
  <rcc rId="2319" sId="2" odxf="1">
    <oc r="G625" t="inlineStr">
      <is>
        <t>ADL_MR02_RXA1-XXXADPP_CPSF_SEP4_03710408_2022WW32.3.1.bin</t>
      </is>
    </oc>
    <nc r="G625" t="inlineStr">
      <is>
        <t>ADL_MR02_RXA1-XXXADPP_CPSF_SEP4_03710408_2022WW39.2.1.bin</t>
      </is>
    </nc>
    <odxf/>
  </rcc>
  <rcc rId="2320" sId="2" odxf="1">
    <oc r="G626" t="inlineStr">
      <is>
        <t>ADL_MR02_RXA1-XXXADPP_CPSF_SEP4_03710408_2022WW32.3.1.bin</t>
      </is>
    </oc>
    <nc r="G626" t="inlineStr">
      <is>
        <t>ADL_MR02_RXA1-XXXADPP_CPSF_SEP4_03710408_2022WW39.2.1.bin</t>
      </is>
    </nc>
    <odxf/>
  </rcc>
  <rcc rId="2321" sId="2" odxf="1">
    <oc r="G627" t="inlineStr">
      <is>
        <t>ADL_MR02_RXA1-XXXADPP_CPSF_SEP4_03710408_2022WW32.3.1.bin</t>
      </is>
    </oc>
    <nc r="G627" t="inlineStr">
      <is>
        <t>ADL_MR02_RXA1-XXXADPP_CPSF_SEP4_03710408_2022WW39.2.1.bin</t>
      </is>
    </nc>
    <odxf/>
  </rcc>
  <rcc rId="2322" sId="2" odxf="1">
    <oc r="G628" t="inlineStr">
      <is>
        <t>ADL_MR02_RXA1-XXXADPP_CPSF_SEP4_03710408_2022WW32.3.1.bin</t>
      </is>
    </oc>
    <nc r="G628" t="inlineStr">
      <is>
        <t>ADL_MR02_RXA1-XXXADPP_CPSF_SEP4_03710408_2022WW39.2.1.bin</t>
      </is>
    </nc>
    <odxf/>
  </rcc>
  <rcc rId="2323" sId="2" odxf="1">
    <oc r="G629" t="inlineStr">
      <is>
        <t>ADL_MR02_RXA1-XXXADPP_CPSF_SEP4_03710408_2022WW32.3.1.bin</t>
      </is>
    </oc>
    <nc r="G629" t="inlineStr">
      <is>
        <t>ADL_MR02_RXA1-XXXADPP_CPSF_SEP4_03710408_2022WW39.2.1.bin</t>
      </is>
    </nc>
    <odxf/>
  </rcc>
  <rcc rId="2324" sId="2" odxf="1">
    <oc r="G630" t="inlineStr">
      <is>
        <t>ADL_MR02_RXA1-XXXADPP_CPSF_SEP4_03710408_2022WW32.3.1.bin</t>
      </is>
    </oc>
    <nc r="G630" t="inlineStr">
      <is>
        <t>ADL_MR02_RXA1-XXXADPP_CPSF_SEP4_03710408_2022WW39.2.1.bin</t>
      </is>
    </nc>
    <odxf/>
  </rcc>
  <rcc rId="2325" sId="2" odxf="1">
    <oc r="G631" t="inlineStr">
      <is>
        <t>ADL_MR02_RXA1-XXXADPP_CPSF_SEP4_03710408_2022WW32.3.1.bin</t>
      </is>
    </oc>
    <nc r="G631" t="inlineStr">
      <is>
        <t>ADL_MR02_RXA1-XXXADPP_CPSF_SEP4_03710408_2022WW39.2.1.bin</t>
      </is>
    </nc>
    <odxf/>
  </rcc>
  <rcc rId="2326" sId="2" odxf="1">
    <oc r="G632" t="inlineStr">
      <is>
        <t>ADL_MR02_RXA1-XXXADPP_CPSF_SEP4_03710408_2022WW32.3.1.bin</t>
      </is>
    </oc>
    <nc r="G632" t="inlineStr">
      <is>
        <t>ADL_MR02_RXA1-XXXADPP_CPSF_SEP4_03710408_2022WW39.2.1.bin</t>
      </is>
    </nc>
    <odxf/>
  </rcc>
  <rcc rId="2327" sId="2" odxf="1">
    <oc r="G633" t="inlineStr">
      <is>
        <t>ADL_MR02_RXA1-XXXADPP_CPSF_SEP4_03710408_2022WW32.3.1.bin</t>
      </is>
    </oc>
    <nc r="G633" t="inlineStr">
      <is>
        <t>ADL_MR02_RXA1-XXXADPP_CPSF_SEP4_03710408_2022WW39.2.1.bin</t>
      </is>
    </nc>
    <odxf/>
  </rcc>
  <rcc rId="2328" sId="2" odxf="1">
    <oc r="G634" t="inlineStr">
      <is>
        <t>ADL_MR02_RXA1-XXXADPP_CPSF_SEP4_03710408_2022WW32.3.1.bin</t>
      </is>
    </oc>
    <nc r="G634" t="inlineStr">
      <is>
        <t>ADL_MR02_RXA1-XXXADPP_CPSF_SEP4_03710408_2022WW39.2.1.bin</t>
      </is>
    </nc>
    <odxf/>
  </rcc>
  <rcc rId="2329" sId="2" odxf="1">
    <oc r="G635" t="inlineStr">
      <is>
        <t>ADL_MR02_RXA1-XXXADPP_CPSF_SEP4_03710408_2022WW32.3.1.bin</t>
      </is>
    </oc>
    <nc r="G635" t="inlineStr">
      <is>
        <t>ADL_MR02_RXA1-XXXADPP_CPSF_SEP4_03710408_2022WW39.2.1.bin</t>
      </is>
    </nc>
    <odxf/>
  </rcc>
  <rcc rId="2330" sId="2" odxf="1">
    <oc r="G636" t="inlineStr">
      <is>
        <t>ADL_MR02_RXA1-XXXADPP_CPSF_SEP4_03710408_2022WW32.3.1.bin</t>
      </is>
    </oc>
    <nc r="G636" t="inlineStr">
      <is>
        <t>ADL_MR02_RXA1-XXXADPP_CPSF_SEP4_03710408_2022WW39.2.1.bin</t>
      </is>
    </nc>
    <odxf/>
  </rcc>
  <rcc rId="2331" sId="2" odxf="1">
    <oc r="G637" t="inlineStr">
      <is>
        <t>ADL_MR02_RXA1-XXXADPP_CPSF_SEP4_03710408_2022WW32.3.1.bin</t>
      </is>
    </oc>
    <nc r="G637" t="inlineStr">
      <is>
        <t>ADL_MR02_RXA1-XXXADPP_CPSF_SEP4_03710408_2022WW39.2.1.bin</t>
      </is>
    </nc>
    <odxf/>
  </rcc>
  <rcc rId="2332" sId="2" odxf="1">
    <oc r="G638" t="inlineStr">
      <is>
        <t>ADL_MR02_RXA1-XXXADPP_CPSF_SEP4_03710408_2022WW32.3.1.bin</t>
      </is>
    </oc>
    <nc r="G638" t="inlineStr">
      <is>
        <t>ADL_MR02_RXA1-XXXADPP_CPSF_SEP4_03710408_2022WW39.2.1.bin</t>
      </is>
    </nc>
    <odxf/>
  </rcc>
  <rcc rId="2333" sId="2" odxf="1">
    <oc r="G639" t="inlineStr">
      <is>
        <t>ADL_MR02_RXA1-XXXADPP_CPSF_SEP4_03710408_2022WW32.3.1.bin</t>
      </is>
    </oc>
    <nc r="G639" t="inlineStr">
      <is>
        <t>ADL_MR02_RXA1-XXXADPP_CPSF_SEP4_03710408_2022WW39.2.1.bin</t>
      </is>
    </nc>
    <odxf/>
  </rcc>
  <rcc rId="2334" sId="2" odxf="1">
    <oc r="G640" t="inlineStr">
      <is>
        <t>ADL_MR02_RXA1-XXXADPP_CPSF_SEP4_03710408_2022WW32.3.1.bin</t>
      </is>
    </oc>
    <nc r="G640" t="inlineStr">
      <is>
        <t>ADL_MR02_RXA1-XXXADPP_CPSF_SEP4_03710408_2022WW39.2.1.bin</t>
      </is>
    </nc>
    <odxf/>
  </rcc>
  <rcc rId="2335" sId="2" odxf="1">
    <oc r="G641" t="inlineStr">
      <is>
        <t>ADL_MR02_RXA1-XXXADPP_CPSF_SEP4_03710408_2022WW32.3.1.bin</t>
      </is>
    </oc>
    <nc r="G641" t="inlineStr">
      <is>
        <t>ADL_MR02_RXA1-XXXADPP_CPSF_SEP4_03710408_2022WW39.2.1.bin</t>
      </is>
    </nc>
    <odxf/>
  </rcc>
  <rcc rId="2336" sId="2" odxf="1">
    <oc r="G642" t="inlineStr">
      <is>
        <t>ADL_MR02_RXA1-XXXADPP_CPSF_SEP4_03710408_2022WW32.3.1.bin</t>
      </is>
    </oc>
    <nc r="G642" t="inlineStr">
      <is>
        <t>ADL_MR02_RXA1-XXXADPP_CPSF_SEP4_03710408_2022WW39.2.1.bin</t>
      </is>
    </nc>
    <odxf/>
  </rcc>
  <rcc rId="2337" sId="2" odxf="1">
    <oc r="G643" t="inlineStr">
      <is>
        <t>ADL_MR02_RXA1-XXXADPP_CPSF_SEP4_03710408_2022WW32.3.1.bin</t>
      </is>
    </oc>
    <nc r="G643" t="inlineStr">
      <is>
        <t>ADL_MR02_RXA1-XXXADPP_CPSF_SEP4_03710408_2022WW39.2.1.bin</t>
      </is>
    </nc>
    <odxf/>
  </rcc>
  <rcc rId="2338" sId="2" odxf="1">
    <oc r="G644" t="inlineStr">
      <is>
        <t>ADL_MR02_RXA1-XXXADPP_CPSF_SEP4_03710408_2022WW32.3.1.bin</t>
      </is>
    </oc>
    <nc r="G644" t="inlineStr">
      <is>
        <t>ADL_MR02_RXA1-XXXADPP_CPSF_SEP4_03710408_2022WW39.2.1.bin</t>
      </is>
    </nc>
    <odxf/>
  </rcc>
  <rcc rId="2339" sId="2" odxf="1">
    <oc r="G645" t="inlineStr">
      <is>
        <t>ADL_MR02_RXA1-XXXADPP_CPSF_SEP4_03710408_2022WW32.3.1.bin</t>
      </is>
    </oc>
    <nc r="G645" t="inlineStr">
      <is>
        <t>ADL_MR02_RXA1-XXXADPP_CPSF_SEP4_03710408_2022WW39.2.1.bin</t>
      </is>
    </nc>
    <odxf/>
  </rcc>
  <rcc rId="2340" sId="2" odxf="1">
    <oc r="G646" t="inlineStr">
      <is>
        <t>ADL_MR02_RXA1-XXXADPP_CPSF_SEP4_03710408_2022WW32.3.1.bin</t>
      </is>
    </oc>
    <nc r="G646" t="inlineStr">
      <is>
        <t>ADL_MR02_RXA1-XXXADPP_CPSF_SEP4_03710408_2022WW39.2.1.bin</t>
      </is>
    </nc>
    <odxf/>
  </rcc>
  <rcc rId="2341" sId="2" odxf="1">
    <oc r="G647" t="inlineStr">
      <is>
        <t>ADL_MR02_RXA1-XXXADPP_CPSF_SEP4_03710408_2022WW32.3.1.bin</t>
      </is>
    </oc>
    <nc r="G647" t="inlineStr">
      <is>
        <t>ADL_MR02_RXA1-XXXADPP_CPSF_SEP4_03710408_2022WW39.2.1.bin</t>
      </is>
    </nc>
    <odxf/>
  </rcc>
  <rcc rId="2342" sId="2" odxf="1">
    <oc r="G648" t="inlineStr">
      <is>
        <t>ADL_MR02_RXA1-XXXADPP_CPSF_SEP4_03710408_2022WW32.3.1.bin</t>
      </is>
    </oc>
    <nc r="G648" t="inlineStr">
      <is>
        <t>ADL_MR02_RXA1-XXXADPP_CPSF_SEP4_03710408_2022WW39.2.1.bin</t>
      </is>
    </nc>
    <odxf/>
  </rcc>
  <rcc rId="2343" sId="2" odxf="1">
    <oc r="G649" t="inlineStr">
      <is>
        <t>ADL_MR02_RXA1-XXXADPP_CPSF_SEP4_03710408_2022WW32.3.1.bin</t>
      </is>
    </oc>
    <nc r="G649" t="inlineStr">
      <is>
        <t>ADL_MR02_RXA1-XXXADPP_CPSF_SEP4_03710408_2022WW39.2.1.bin</t>
      </is>
    </nc>
    <odxf/>
  </rcc>
  <rcc rId="2344" sId="2" odxf="1">
    <oc r="G650" t="inlineStr">
      <is>
        <t>ADL_MR02_RXA1-XXXADPP_CPSF_SEP4_03710408_2022WW32.3.1.bin</t>
      </is>
    </oc>
    <nc r="G650" t="inlineStr">
      <is>
        <t>ADL_MR02_RXA1-XXXADPP_CPSF_SEP4_03710408_2022WW39.2.1.bin</t>
      </is>
    </nc>
    <odxf/>
  </rcc>
  <rcc rId="2345" sId="2" odxf="1">
    <oc r="G651" t="inlineStr">
      <is>
        <t>ADL_MR02_RXA1-XXXADPP_CPSF_SEP4_03710408_2022WW32.3.1.bin</t>
      </is>
    </oc>
    <nc r="G651" t="inlineStr">
      <is>
        <t>ADL_MR02_RXA1-XXXADPP_CPSF_SEP4_03710408_2022WW39.2.1.bin</t>
      </is>
    </nc>
    <odxf/>
  </rcc>
  <rcc rId="2346" sId="2" odxf="1">
    <oc r="G652" t="inlineStr">
      <is>
        <t>ADL_MR02_RXA1-XXXADPP_CPSF_SEP4_03710408_2022WW32.3.1.bin</t>
      </is>
    </oc>
    <nc r="G652" t="inlineStr">
      <is>
        <t>ADL_MR02_RXA1-XXXADPP_CPSF_SEP4_03710408_2022WW39.2.1.bin</t>
      </is>
    </nc>
    <odxf/>
  </rcc>
  <rcc rId="2347" sId="2" odxf="1">
    <oc r="G653" t="inlineStr">
      <is>
        <t>ADL_MR02_RXA1-XXXADPP_CPSF_SEP4_03710408_2022WW32.3.1.bin</t>
      </is>
    </oc>
    <nc r="G653" t="inlineStr">
      <is>
        <t>ADL_MR02_RXA1-XXXADPP_CPSF_SEP4_03710408_2022WW39.2.1.bin</t>
      </is>
    </nc>
    <odxf/>
  </rcc>
  <rcc rId="2348" sId="2" odxf="1">
    <oc r="G654" t="inlineStr">
      <is>
        <t>ADL_MR02_RXA1-XXXADPP_CPSF_SEP4_03710408_2022WW32.3.1.bin</t>
      </is>
    </oc>
    <nc r="G654" t="inlineStr">
      <is>
        <t>ADL_MR02_RXA1-XXXADPP_CPSF_SEP4_03710408_2022WW39.2.1.bin</t>
      </is>
    </nc>
    <odxf/>
  </rcc>
  <rcc rId="2349" sId="2" odxf="1">
    <oc r="G655" t="inlineStr">
      <is>
        <t>ADL_MR02_RXA1-XXXADPP_CPSF_SEP4_03710408_2022WW32.3.1.bin</t>
      </is>
    </oc>
    <nc r="G655" t="inlineStr">
      <is>
        <t>ADL_MR02_RXA1-XXXADPP_CPSF_SEP4_03710408_2022WW39.2.1.bin</t>
      </is>
    </nc>
    <odxf/>
  </rcc>
  <rcc rId="2350" sId="2" odxf="1">
    <oc r="G656" t="inlineStr">
      <is>
        <t>ADL_MR02_RXA1-XXXADPP_CPSF_SEP4_03710408_2022WW32.3.1.bin</t>
      </is>
    </oc>
    <nc r="G656" t="inlineStr">
      <is>
        <t>ADL_MR02_RXA1-XXXADPP_CPSF_SEP4_03710408_2022WW39.2.1.bin</t>
      </is>
    </nc>
    <odxf/>
  </rcc>
  <rcc rId="2351" sId="2" odxf="1">
    <oc r="G657" t="inlineStr">
      <is>
        <t>ADL_MR02_RXA1-XXXADPP_CPSF_SEP4_03710408_2022WW32.3.1.bin</t>
      </is>
    </oc>
    <nc r="G657" t="inlineStr">
      <is>
        <t>ADL_MR02_RXA1-XXXADPP_CPSF_SEP4_03710408_2022WW39.2.1.bin</t>
      </is>
    </nc>
    <odxf/>
  </rcc>
  <rcc rId="2352" sId="2" odxf="1">
    <oc r="G658" t="inlineStr">
      <is>
        <t>ADL_MR02_RXA1-XXXADPP_CPSF_SEP4_03710408_2022WW32.3.1.bin</t>
      </is>
    </oc>
    <nc r="G658" t="inlineStr">
      <is>
        <t>ADL_MR02_RXA1-XXXADPP_CPSF_SEP4_03710408_2022WW39.2.1.bin</t>
      </is>
    </nc>
    <odxf/>
  </rcc>
  <rcc rId="2353" sId="2" odxf="1">
    <oc r="G659" t="inlineStr">
      <is>
        <t>ADL_MR02_RXA1-XXXADPP_CPSF_SEP4_03710408_2022WW32.3.1.bin</t>
      </is>
    </oc>
    <nc r="G659" t="inlineStr">
      <is>
        <t>ADL_MR02_RXA1-XXXADPP_CPSF_SEP4_03710408_2022WW39.2.1.bin</t>
      </is>
    </nc>
    <odxf/>
  </rcc>
  <rcc rId="2354" sId="2" odxf="1">
    <oc r="G660" t="inlineStr">
      <is>
        <t>ADL_MR02_RXA1-XXXADPP_CPSF_SEP4_03710408_2022WW32.3.1.bin</t>
      </is>
    </oc>
    <nc r="G660" t="inlineStr">
      <is>
        <t>ADL_MR02_RXA1-XXXADPP_CPSF_SEP4_03710408_2022WW39.2.1.bin</t>
      </is>
    </nc>
    <odxf/>
  </rcc>
  <rcc rId="2355" sId="2" odxf="1">
    <oc r="G661" t="inlineStr">
      <is>
        <t>ADL_MR02_RXA1-XXXADPP_CPSF_SEP4_03710408_2022WW32.3.1.bin</t>
      </is>
    </oc>
    <nc r="G661" t="inlineStr">
      <is>
        <t>ADL_MR02_RXA1-XXXADPP_CPSF_SEP4_03710408_2022WW39.2.1.bin</t>
      </is>
    </nc>
    <odxf/>
  </rcc>
  <rcc rId="2356" sId="2" odxf="1">
    <oc r="G662" t="inlineStr">
      <is>
        <t>ADL_MR02_RXA1-XXXADPP_CPSF_SEP4_03710408_2022WW32.3.1.bin</t>
      </is>
    </oc>
    <nc r="G662" t="inlineStr">
      <is>
        <t>ADL_MR02_RXA1-XXXADPP_CPSF_SEP4_03710408_2022WW39.2.1.bin</t>
      </is>
    </nc>
    <odxf/>
  </rcc>
  <rcc rId="2357" sId="2" odxf="1">
    <oc r="G663" t="inlineStr">
      <is>
        <t>ADL_MR02_RXA1-XXXADPP_CPSF_SEP4_03710408_2022WW32.3.1.bin</t>
      </is>
    </oc>
    <nc r="G663" t="inlineStr">
      <is>
        <t>ADL_MR02_RXA1-XXXADPP_CPSF_SEP4_03710408_2022WW39.2.1.bin</t>
      </is>
    </nc>
    <odxf/>
  </rcc>
  <rcc rId="2358" sId="2" odxf="1">
    <oc r="G664" t="inlineStr">
      <is>
        <t>ADL_MR02_RXA1-XXXADPP_CPSF_SEP4_03710408_2022WW32.3.1.bin</t>
      </is>
    </oc>
    <nc r="G664" t="inlineStr">
      <is>
        <t>ADL_MR02_RXA1-XXXADPP_CPSF_SEP4_03710408_2022WW39.2.1.bin</t>
      </is>
    </nc>
    <odxf/>
  </rcc>
  <rcc rId="2359" sId="2" odxf="1">
    <oc r="G665" t="inlineStr">
      <is>
        <t>ADL_MR02_RXA1-XXXADPP_CPSF_SEP4_03710408_2022WW32.3.1.bin</t>
      </is>
    </oc>
    <nc r="G665" t="inlineStr">
      <is>
        <t>ADL_MR02_RXA1-XXXADPP_CPSF_SEP4_03710408_2022WW39.2.1.bin</t>
      </is>
    </nc>
    <odxf/>
  </rcc>
  <rcc rId="2360" sId="2" odxf="1">
    <oc r="G666" t="inlineStr">
      <is>
        <t>ADL_MR02_RXA1-XXXADPP_CPSF_SEP4_03710408_2022WW32.3.1.bin</t>
      </is>
    </oc>
    <nc r="G666" t="inlineStr">
      <is>
        <t>ADL_MR02_RXA1-XXXADPP_CPSF_SEP4_03710408_2022WW39.2.1.bin</t>
      </is>
    </nc>
    <odxf/>
  </rcc>
  <rcc rId="2361" sId="2" odxf="1">
    <oc r="G667" t="inlineStr">
      <is>
        <t>ADL_MR02_RXA1-XXXADPP_CPSF_SEP4_03710408_2022WW32.3.1.bin</t>
      </is>
    </oc>
    <nc r="G667" t="inlineStr">
      <is>
        <t>ADL_MR02_RXA1-XXXADPP_CPSF_SEP4_03710408_2022WW39.2.1.bin</t>
      </is>
    </nc>
    <odxf/>
  </rcc>
  <rcc rId="2362" sId="2" odxf="1">
    <oc r="G668" t="inlineStr">
      <is>
        <t>ADL_MR02_RXA1-XXXADPP_CPSF_SEP4_03710408_2022WW32.3.1.bin</t>
      </is>
    </oc>
    <nc r="G668" t="inlineStr">
      <is>
        <t>ADL_MR02_RXA1-XXXADPP_CPSF_SEP4_03710408_2022WW39.2.1.bin</t>
      </is>
    </nc>
    <odxf/>
  </rcc>
  <rcc rId="2363" sId="2" odxf="1">
    <oc r="G669" t="inlineStr">
      <is>
        <t>ADL_MR02_RXA1-XXXADPP_CPSF_SEP4_03710408_2022WW32.3.1.bin</t>
      </is>
    </oc>
    <nc r="G669" t="inlineStr">
      <is>
        <t>ADL_MR02_RXA1-XXXADPP_CPSF_SEP4_03710408_2022WW39.2.1.bin</t>
      </is>
    </nc>
    <odxf/>
  </rcc>
  <rcc rId="2364" sId="2" odxf="1">
    <oc r="G670" t="inlineStr">
      <is>
        <t>ADL_MR02_RXA1-XXXADPP_CPSF_SEP4_03710408_2022WW32.3.1.bin</t>
      </is>
    </oc>
    <nc r="G670" t="inlineStr">
      <is>
        <t>ADL_MR02_RXA1-XXXADPP_CPSF_SEP4_03710408_2022WW39.2.1.bin</t>
      </is>
    </nc>
    <odxf/>
  </rcc>
  <rcc rId="2365" sId="2" odxf="1">
    <oc r="G671" t="inlineStr">
      <is>
        <t>ADL_MR02_RXA1-XXXADPP_CPSF_SEP4_03710408_2022WW32.3.1.bin</t>
      </is>
    </oc>
    <nc r="G671" t="inlineStr">
      <is>
        <t>ADL_MR02_RXA1-XXXADPP_CPSF_SEP4_03710408_2022WW39.2.1.bin</t>
      </is>
    </nc>
    <odxf/>
  </rcc>
  <rcc rId="2366" sId="2" odxf="1">
    <oc r="G672" t="inlineStr">
      <is>
        <t>ADL_MR02_RXA1-XXXADPP_CPSF_SEP4_03710408_2022WW32.3.1.bin</t>
      </is>
    </oc>
    <nc r="G672" t="inlineStr">
      <is>
        <t>ADL_MR02_RXA1-XXXADPP_CPSF_SEP4_03710408_2022WW39.2.1.bin</t>
      </is>
    </nc>
    <odxf/>
  </rcc>
  <rcc rId="2367" sId="2" odxf="1">
    <oc r="G673" t="inlineStr">
      <is>
        <t>ADL_MR02_RXA1-XXXADPP_CPSF_SEP4_03710408_2022WW32.3.1.bin</t>
      </is>
    </oc>
    <nc r="G673" t="inlineStr">
      <is>
        <t>ADL_MR02_RXA1-XXXADPP_CPSF_SEP4_03710408_2022WW39.2.1.bin</t>
      </is>
    </nc>
    <odxf/>
  </rcc>
  <rcc rId="2368" sId="2" odxf="1">
    <oc r="G674" t="inlineStr">
      <is>
        <t>ADL_MR02_RXA1-XXXADPP_CPSF_SEP4_03710408_2022WW32.3.1.bin</t>
      </is>
    </oc>
    <nc r="G674" t="inlineStr">
      <is>
        <t>ADL_MR02_RXA1-XXXADPP_CPSF_SEP4_03710408_2022WW39.2.1.bin</t>
      </is>
    </nc>
    <odxf/>
  </rcc>
  <rcc rId="2369" sId="2" odxf="1">
    <oc r="G675" t="inlineStr">
      <is>
        <t>ADL_MR02_RXA1-XXXADPP_CPSF_SEP4_03710408_2022WW32.3.1.bin</t>
      </is>
    </oc>
    <nc r="G675" t="inlineStr">
      <is>
        <t>ADL_MR02_RXA1-XXXADPP_CPSF_SEP4_03710408_2022WW39.2.1.bin</t>
      </is>
    </nc>
    <odxf/>
  </rcc>
  <rcc rId="2370" sId="2" odxf="1">
    <oc r="G676" t="inlineStr">
      <is>
        <t>ADL_MR02_RXA1-XXXADPP_CPSF_SEP4_03710408_2022WW32.3.1.bin</t>
      </is>
    </oc>
    <nc r="G676" t="inlineStr">
      <is>
        <t>ADL_MR02_RXA1-XXXADPP_CPSF_SEP4_03710408_2022WW39.2.1.bin</t>
      </is>
    </nc>
    <odxf/>
  </rcc>
  <rcc rId="2371" sId="2" odxf="1">
    <oc r="G677" t="inlineStr">
      <is>
        <t>ADL_MR02_RXA1-XXXADPP_CPSF_SEP4_03710408_2022WW32.3.1.bin</t>
      </is>
    </oc>
    <nc r="G677" t="inlineStr">
      <is>
        <t>ADL_MR02_RXA1-XXXADPP_CPSF_SEP4_03710408_2022WW39.2.1.bin</t>
      </is>
    </nc>
    <odxf/>
  </rcc>
  <rcc rId="2372" sId="2" odxf="1">
    <oc r="G678" t="inlineStr">
      <is>
        <t>ADL_MR02_RXA1-XXXADPP_CPSF_SEP4_03710408_2022WW32.3.1.bin</t>
      </is>
    </oc>
    <nc r="G678" t="inlineStr">
      <is>
        <t>ADL_MR02_RXA1-XXXADPP_CPSF_SEP4_03710408_2022WW39.2.1.bin</t>
      </is>
    </nc>
    <odxf/>
  </rcc>
  <rcc rId="2373" sId="2" odxf="1">
    <oc r="G679" t="inlineStr">
      <is>
        <t>ADL_MR02_RXA1-XXXADPP_CPSF_SEP4_03710408_2022WW32.3.1.bin</t>
      </is>
    </oc>
    <nc r="G679" t="inlineStr">
      <is>
        <t>ADL_MR02_RXA1-XXXADPP_CPSF_SEP4_03710408_2022WW39.2.1.bin</t>
      </is>
    </nc>
    <odxf/>
  </rcc>
  <rcc rId="2374" sId="2" odxf="1">
    <oc r="G680" t="inlineStr">
      <is>
        <t>ADL_MR02_RXA1-XXXADPP_CPSF_SEP4_03710408_2022WW32.3.1.bin</t>
      </is>
    </oc>
    <nc r="G680" t="inlineStr">
      <is>
        <t>ADL_MR02_RXA1-XXXADPP_CPSF_SEP4_03710408_2022WW39.2.1.bin</t>
      </is>
    </nc>
    <odxf/>
  </rcc>
  <rcc rId="2375" sId="2" odxf="1">
    <oc r="G681" t="inlineStr">
      <is>
        <t>ADL_MR02_RXA1-XXXADPP_CPSF_SEP4_03710408_2022WW32.3.1.bin</t>
      </is>
    </oc>
    <nc r="G681" t="inlineStr">
      <is>
        <t>ADL_MR02_RXA1-XXXADPP_CPSF_SEP4_03710408_2022WW39.2.1.bin</t>
      </is>
    </nc>
    <odxf/>
  </rcc>
  <rcc rId="2376" sId="2" odxf="1">
    <oc r="G682" t="inlineStr">
      <is>
        <t>ADL_MR02_RXA1-XXXADPP_CPSF_SEP4_03710408_2022WW32.3.1.bin</t>
      </is>
    </oc>
    <nc r="G682" t="inlineStr">
      <is>
        <t>ADL_MR02_RXA1-XXXADPP_CPSF_SEP4_03710408_2022WW39.2.1.bin</t>
      </is>
    </nc>
    <odxf/>
  </rcc>
  <rcc rId="2377" sId="2" odxf="1">
    <oc r="G683" t="inlineStr">
      <is>
        <t>ADL_MR02_RXA1-XXXADPP_CPSF_SEP4_03710408_2022WW32.3.1.bin</t>
      </is>
    </oc>
    <nc r="G683" t="inlineStr">
      <is>
        <t>ADL_MR02_RXA1-XXXADPP_CPSF_SEP4_03710408_2022WW39.2.1.bin</t>
      </is>
    </nc>
    <odxf/>
  </rcc>
  <rcc rId="2378" sId="2" odxf="1">
    <oc r="G684" t="inlineStr">
      <is>
        <t>ADL_MR02_RXA1-XXXADPP_CPSF_SEP4_03710408_2022WW32.3.1.bin</t>
      </is>
    </oc>
    <nc r="G684" t="inlineStr">
      <is>
        <t>ADL_MR02_RXA1-XXXADPP_CPSF_SEP4_03710408_2022WW39.2.1.bin</t>
      </is>
    </nc>
    <odxf/>
  </rcc>
  <rcc rId="2379" sId="2" odxf="1">
    <oc r="G685" t="inlineStr">
      <is>
        <t>ADL_MR02_RXA1-XXXADPP_CPSF_SEP4_03710408_2022WW32.3.1.bin</t>
      </is>
    </oc>
    <nc r="G685" t="inlineStr">
      <is>
        <t>ADL_MR02_RXA1-XXXADPP_CPSF_SEP4_03710408_2022WW39.2.1.bin</t>
      </is>
    </nc>
    <odxf/>
  </rcc>
  <rcc rId="2380" sId="2" odxf="1">
    <oc r="G686" t="inlineStr">
      <is>
        <t>ADL_MR02_RXA1-XXXADPP_CPSF_SEP4_03710408_2022WW32.3.1.bin</t>
      </is>
    </oc>
    <nc r="G686" t="inlineStr">
      <is>
        <t>ADL_MR02_RXA1-XXXADPP_CPSF_SEP4_03710408_2022WW39.2.1.bin</t>
      </is>
    </nc>
    <odxf/>
  </rcc>
  <rcc rId="2381" sId="2" odxf="1">
    <oc r="G687" t="inlineStr">
      <is>
        <t>ADL_MR02_RXA1-XXXADPP_CPSF_SEP4_03710408_2022WW32.3.1.bin</t>
      </is>
    </oc>
    <nc r="G687" t="inlineStr">
      <is>
        <t>ADL_MR02_RXA1-XXXADPP_CPSF_SEP4_03710408_2022WW39.2.1.bin</t>
      </is>
    </nc>
    <odxf/>
  </rcc>
  <rcc rId="2382" sId="2" odxf="1">
    <oc r="G688" t="inlineStr">
      <is>
        <t>ADL_MR02_RXA1-XXXADPP_CPSF_SEP4_03710408_2022WW32.3.1.bin</t>
      </is>
    </oc>
    <nc r="G688" t="inlineStr">
      <is>
        <t>ADL_MR02_RXA1-XXXADPP_CPSF_SEP4_03710408_2022WW39.2.1.bin</t>
      </is>
    </nc>
    <odxf/>
  </rcc>
  <rcc rId="2383" sId="2" odxf="1">
    <oc r="G689" t="inlineStr">
      <is>
        <t>ADL_MR02_RXA1-XXXADPP_CPSF_SEP4_03710408_2022WW32.3.1.bin</t>
      </is>
    </oc>
    <nc r="G689" t="inlineStr">
      <is>
        <t>ADL_MR02_RXA1-XXXADPP_CPSF_SEP4_03710408_2022WW39.2.1.bin</t>
      </is>
    </nc>
    <odxf/>
  </rcc>
  <rcc rId="2384" sId="2" odxf="1">
    <oc r="G690" t="inlineStr">
      <is>
        <t>ADL_MR02_RXA1-XXXADPP_CPSF_SEP4_03710408_2022WW32.3.1.bin</t>
      </is>
    </oc>
    <nc r="G690" t="inlineStr">
      <is>
        <t>ADL_MR02_RXA1-XXXADPP_CPSF_SEP4_03710408_2022WW39.2.1.bin</t>
      </is>
    </nc>
    <odxf/>
  </rcc>
  <rcc rId="2385" sId="2" odxf="1">
    <oc r="G691" t="inlineStr">
      <is>
        <t>ADL_MR02_RXA1-XXXADPP_CPSF_SEP4_03710408_2022WW32.3.1.bin</t>
      </is>
    </oc>
    <nc r="G691" t="inlineStr">
      <is>
        <t>ADL_MR02_RXA1-XXXADPP_CPSF_SEP4_03710408_2022WW39.2.1.bin</t>
      </is>
    </nc>
    <odxf/>
  </rcc>
  <rcc rId="2386" sId="2" odxf="1">
    <oc r="G692" t="inlineStr">
      <is>
        <t>ADL_MR02_RXA1-XXXADPP_CPSF_SEP4_03710408_2022WW32.3.1.bin</t>
      </is>
    </oc>
    <nc r="G692" t="inlineStr">
      <is>
        <t>ADL_MR02_RXA1-XXXADPP_CPSF_SEP4_03710408_2022WW39.2.1.bin</t>
      </is>
    </nc>
    <odxf/>
  </rcc>
  <rcc rId="2387" sId="2" odxf="1">
    <oc r="G693" t="inlineStr">
      <is>
        <t>ADL_MR02_RXA1-XXXADPP_CPSF_SEP4_03710408_2022WW32.3.1.bin</t>
      </is>
    </oc>
    <nc r="G693" t="inlineStr">
      <is>
        <t>ADL_MR02_RXA1-XXXADPP_CPSF_SEP4_03710408_2022WW39.2.1.bin</t>
      </is>
    </nc>
    <odxf/>
  </rcc>
  <rcc rId="2388" sId="2" odxf="1">
    <oc r="G694" t="inlineStr">
      <is>
        <t>ADL_MR02_RXA1-XXXADPP_CPSF_SEP4_03710408_2022WW32.3.1.bin</t>
      </is>
    </oc>
    <nc r="G694" t="inlineStr">
      <is>
        <t>ADL_MR02_RXA1-XXXADPP_CPSF_SEP4_03710408_2022WW39.2.1.bin</t>
      </is>
    </nc>
    <odxf/>
  </rcc>
  <rcc rId="2389" sId="2" odxf="1">
    <oc r="G695" t="inlineStr">
      <is>
        <t>ADL_MR02_RXA1-XXXADPP_CPSF_SEP4_03710408_2022WW32.3.1.bin</t>
      </is>
    </oc>
    <nc r="G695" t="inlineStr">
      <is>
        <t>ADL_MR02_RXA1-XXXADPP_CPSF_SEP4_03710408_2022WW39.2.1.bin</t>
      </is>
    </nc>
    <odxf/>
  </rcc>
  <rcc rId="2390" sId="2" odxf="1">
    <oc r="G696" t="inlineStr">
      <is>
        <t>ADL_MR02_RXA1-XXXADPP_CPSF_SEP4_03710408_2022WW32.3.1.bin</t>
      </is>
    </oc>
    <nc r="G696" t="inlineStr">
      <is>
        <t>ADL_MR02_RXA1-XXXADPP_CPSF_SEP4_03710408_2022WW39.2.1.bin</t>
      </is>
    </nc>
    <odxf/>
  </rcc>
  <rcc rId="2391" sId="2" odxf="1">
    <oc r="G697" t="inlineStr">
      <is>
        <t>ADL_MR02_RXA1-XXXADPP_CPSF_SEP4_03710408_2022WW32.3.1.bin</t>
      </is>
    </oc>
    <nc r="G697" t="inlineStr">
      <is>
        <t>ADL_MR02_RXA1-XXXADPP_CPSF_SEP4_03710408_2022WW39.2.1.bin</t>
      </is>
    </nc>
    <odxf/>
  </rcc>
  <rcc rId="2392" sId="2" odxf="1">
    <oc r="G698" t="inlineStr">
      <is>
        <t>ADL_MR02_RXA1-XXXADPP_CPSF_SEP4_03710408_2022WW32.3.1.bin</t>
      </is>
    </oc>
    <nc r="G698" t="inlineStr">
      <is>
        <t>ADL_MR02_RXA1-XXXADPP_CPSF_SEP4_03710408_2022WW39.2.1.bin</t>
      </is>
    </nc>
    <odxf/>
  </rcc>
  <rcc rId="2393" sId="2" odxf="1">
    <oc r="G699" t="inlineStr">
      <is>
        <t>ADL_MR02_RXA1-XXXADPP_CPSF_SEP4_03710408_2022WW32.3.1.bin</t>
      </is>
    </oc>
    <nc r="G699" t="inlineStr">
      <is>
        <t>ADL_MR02_RXA1-XXXADPP_CPSF_SEP4_03710408_2022WW39.2.1.bin</t>
      </is>
    </nc>
    <odxf/>
  </rcc>
  <rcc rId="2394" sId="2" odxf="1">
    <oc r="G700" t="inlineStr">
      <is>
        <t>ADL_MR02_RXA1-XXXADPP_CPSF_SEP4_03710408_2022WW32.3.1.bin</t>
      </is>
    </oc>
    <nc r="G700" t="inlineStr">
      <is>
        <t>ADL_MR02_RXA1-XXXADPP_CPSF_SEP4_03710408_2022WW39.2.1.bin</t>
      </is>
    </nc>
    <odxf/>
  </rcc>
  <rcc rId="2395" sId="2" odxf="1">
    <oc r="G701" t="inlineStr">
      <is>
        <t>ADL_MR02_RXA1-XXXADPP_CPSF_SEP4_03710408_2022WW32.3.1.bin</t>
      </is>
    </oc>
    <nc r="G701" t="inlineStr">
      <is>
        <t>ADL_MR02_RXA1-XXXADPP_CPSF_SEP4_03710408_2022WW39.2.1.bin</t>
      </is>
    </nc>
    <odxf/>
  </rcc>
  <rcc rId="2396" sId="2" odxf="1">
    <oc r="G702" t="inlineStr">
      <is>
        <t>ADL_MR02_RXA1-XXXADPP_CPSF_SEP4_03710408_2022WW32.3.1.bin</t>
      </is>
    </oc>
    <nc r="G702" t="inlineStr">
      <is>
        <t>ADL_MR02_RXA1-XXXADPP_CPSF_SEP4_03710408_2022WW39.2.1.bin</t>
      </is>
    </nc>
    <odxf/>
  </rcc>
  <rcc rId="2397" sId="2" odxf="1">
    <oc r="G703" t="inlineStr">
      <is>
        <t>ADL_MR02_RXA1-XXXADPP_CPSF_SEP4_03710408_2022WW32.3.1.bin</t>
      </is>
    </oc>
    <nc r="G703" t="inlineStr">
      <is>
        <t>ADL_MR02_RXA1-XXXADPP_CPSF_SEP4_03710408_2022WW39.2.1.bin</t>
      </is>
    </nc>
    <odxf/>
  </rcc>
  <rcc rId="2398" sId="2" odxf="1">
    <oc r="G704" t="inlineStr">
      <is>
        <t>ADL_MR02_RXA1-XXXADPP_CPSF_SEP4_03710408_2022WW32.3.1.bin</t>
      </is>
    </oc>
    <nc r="G704" t="inlineStr">
      <is>
        <t>ADL_MR02_RXA1-XXXADPP_CPSF_SEP4_03710408_2022WW39.2.1.bin</t>
      </is>
    </nc>
    <odxf/>
  </rcc>
  <rcc rId="2399" sId="2" odxf="1">
    <oc r="G705" t="inlineStr">
      <is>
        <t>ADL_MR02_RXA1-XXXADPP_CPSF_SEP4_03710408_2022WW32.3.1.bin</t>
      </is>
    </oc>
    <nc r="G705" t="inlineStr">
      <is>
        <t>ADL_MR02_RXA1-XXXADPP_CPSF_SEP4_03710408_2022WW39.2.1.bin</t>
      </is>
    </nc>
    <odxf/>
  </rcc>
  <rcc rId="2400" sId="2" odxf="1">
    <oc r="G706" t="inlineStr">
      <is>
        <t>ADL_MR02_RXA1-XXXADPP_CPSF_SEP4_03710408_2022WW32.3.1.bin</t>
      </is>
    </oc>
    <nc r="G706" t="inlineStr">
      <is>
        <t>ADL_MR02_RXA1-XXXADPP_CPSF_SEP4_03710408_2022WW39.2.1.bin</t>
      </is>
    </nc>
    <odxf/>
  </rcc>
  <rcc rId="2401" sId="2" odxf="1">
    <oc r="G707" t="inlineStr">
      <is>
        <t>ADL_MR02_RXA1-XXXADPP_CPSF_SEP4_03710408_2022WW32.3.1.bin</t>
      </is>
    </oc>
    <nc r="G707" t="inlineStr">
      <is>
        <t>ADL_MR02_RXA1-XXXADPP_CPSF_SEP4_03710408_2022WW39.2.1.bin</t>
      </is>
    </nc>
    <odxf/>
  </rcc>
  <rcc rId="2402" sId="2" odxf="1">
    <oc r="G708" t="inlineStr">
      <is>
        <t>ADL_MR02_RXA1-XXXADPP_CPSF_SEP4_03710408_2022WW32.3.1.bin</t>
      </is>
    </oc>
    <nc r="G708" t="inlineStr">
      <is>
        <t>ADL_MR02_RXA1-XXXADPP_CPSF_SEP4_03710408_2022WW39.2.1.bin</t>
      </is>
    </nc>
    <odxf/>
  </rcc>
  <rcc rId="2403" sId="2" odxf="1">
    <oc r="G709" t="inlineStr">
      <is>
        <t>ADL_MR02_RXA1-XXXADPP_CPSF_SEP4_03710408_2022WW32.3.1.bin</t>
      </is>
    </oc>
    <nc r="G709" t="inlineStr">
      <is>
        <t>ADL_MR02_RXA1-XXXADPP_CPSF_SEP4_03710408_2022WW39.2.1.bin</t>
      </is>
    </nc>
    <odxf/>
  </rcc>
  <rcc rId="2404" sId="2" odxf="1">
    <oc r="G710" t="inlineStr">
      <is>
        <t>ADL_MR02_RXA1-XXXADPP_CPSF_SEP4_03710408_2022WW32.3.1.bin</t>
      </is>
    </oc>
    <nc r="G710" t="inlineStr">
      <is>
        <t>ADL_MR02_RXA1-XXXADPP_CPSF_SEP4_03710408_2022WW39.2.1.bin</t>
      </is>
    </nc>
    <odxf/>
  </rcc>
  <rcc rId="2405" sId="2" odxf="1">
    <oc r="G711" t="inlineStr">
      <is>
        <t>ADL_MR02_RXA1-XXXADPP_CPSF_SEP4_03710408_2022WW32.3.1.bin</t>
      </is>
    </oc>
    <nc r="G711" t="inlineStr">
      <is>
        <t>ADL_MR02_RXA1-XXXADPP_CPSF_SEP4_03710408_2022WW39.2.1.bin</t>
      </is>
    </nc>
    <odxf/>
  </rcc>
  <rcc rId="2406" sId="2" odxf="1">
    <oc r="G712" t="inlineStr">
      <is>
        <t>ADL_MR02_RXA1-XXXADPP_CPSF_SEP4_03710408_2022WW32.3.1.bin</t>
      </is>
    </oc>
    <nc r="G712" t="inlineStr">
      <is>
        <t>ADL_MR02_RXA1-XXXADPP_CPSF_SEP4_03710408_2022WW39.2.1.bin</t>
      </is>
    </nc>
    <odxf/>
  </rcc>
  <rcc rId="2407" sId="2" odxf="1">
    <oc r="G713" t="inlineStr">
      <is>
        <t>ADL_MR02_RXA1-XXXADPP_CPSF_SEP4_03710408_2022WW32.3.1.bin</t>
      </is>
    </oc>
    <nc r="G713" t="inlineStr">
      <is>
        <t>ADL_MR02_RXA1-XXXADPP_CPSF_SEP4_03710408_2022WW39.2.1.bin</t>
      </is>
    </nc>
    <odxf/>
  </rcc>
  <rcc rId="2408" sId="2" odxf="1">
    <oc r="G714" t="inlineStr">
      <is>
        <t>ADL_MR02_RXA1-XXXADPP_CPSF_SEP4_03710408_2022WW32.3.1.bin</t>
      </is>
    </oc>
    <nc r="G714" t="inlineStr">
      <is>
        <t>ADL_MR02_RXA1-XXXADPP_CPSF_SEP4_03710408_2022WW39.2.1.bin</t>
      </is>
    </nc>
    <odxf/>
  </rcc>
  <rcc rId="2409" sId="2" odxf="1">
    <oc r="G715" t="inlineStr">
      <is>
        <t>ADL_MR02_RXA1-XXXADPP_CPSF_SEP4_03710408_2022WW32.3.1.bin</t>
      </is>
    </oc>
    <nc r="G715" t="inlineStr">
      <is>
        <t>ADL_MR02_RXA1-XXXADPP_CPSF_SEP4_03710408_2022WW39.2.1.bin</t>
      </is>
    </nc>
    <odxf/>
  </rcc>
  <rcc rId="2410" sId="2" odxf="1">
    <oc r="G716" t="inlineStr">
      <is>
        <t>ADL_MR02_RXA1-XXXADPP_CPSF_SEP4_03710408_2022WW32.3.1.bin</t>
      </is>
    </oc>
    <nc r="G716" t="inlineStr">
      <is>
        <t>ADL_MR02_RXA1-XXXADPP_CPSF_SEP4_03710408_2022WW39.2.1.bin</t>
      </is>
    </nc>
    <odxf/>
  </rcc>
  <rcc rId="2411" sId="2" odxf="1">
    <oc r="G717" t="inlineStr">
      <is>
        <t>ADL_MR02_RXA1-XXXADPP_CPSF_SEP4_03710408_2022WW32.3.1.bin</t>
      </is>
    </oc>
    <nc r="G717" t="inlineStr">
      <is>
        <t>ADL_MR02_RXA1-XXXADPP_CPSF_SEP4_03710408_2022WW39.2.1.bin</t>
      </is>
    </nc>
    <odxf/>
  </rcc>
  <rcc rId="2412" sId="2" odxf="1">
    <oc r="G718" t="inlineStr">
      <is>
        <t>ADL_MR02_RXA1-XXXADPP_CPSF_SEP4_03710408_2022WW32.3.1.bin</t>
      </is>
    </oc>
    <nc r="G718" t="inlineStr">
      <is>
        <t>ADL_MR02_RXA1-XXXADPP_CPSF_SEP4_03710408_2022WW39.2.1.bin</t>
      </is>
    </nc>
    <odxf/>
  </rcc>
  <rcc rId="2413" sId="2" odxf="1">
    <oc r="G719" t="inlineStr">
      <is>
        <t>ADL_MR02_RXA1-XXXADPP_CPSF_SEP4_03710408_2022WW32.3.1.bin</t>
      </is>
    </oc>
    <nc r="G719" t="inlineStr">
      <is>
        <t>ADL_MR02_RXA1-XXXADPP_CPSF_SEP4_03710408_2022WW39.2.1.bin</t>
      </is>
    </nc>
    <odxf/>
  </rcc>
  <rcc rId="2414" sId="2" odxf="1">
    <oc r="G720" t="inlineStr">
      <is>
        <t>ADL_MR02_RXA1-XXXADPP_CPSF_SEP4_03710408_2022WW32.3.1.bin</t>
      </is>
    </oc>
    <nc r="G720" t="inlineStr">
      <is>
        <t>ADL_MR02_RXA1-XXXADPP_CPSF_SEP4_03710408_2022WW39.2.1.bin</t>
      </is>
    </nc>
    <odxf/>
  </rcc>
  <rcc rId="2415" sId="2" odxf="1">
    <oc r="G721" t="inlineStr">
      <is>
        <t>ADL_MR02_RXA1-XXXADPP_CPSF_SEP4_03710408_2022WW32.3.1.bin</t>
      </is>
    </oc>
    <nc r="G721" t="inlineStr">
      <is>
        <t>ADL_MR02_RXA1-XXXADPP_CPSF_SEP4_03710408_2022WW39.2.1.bin</t>
      </is>
    </nc>
    <odxf/>
  </rcc>
  <rcc rId="2416" sId="2" odxf="1">
    <oc r="G722" t="inlineStr">
      <is>
        <t>ADL_MR02_RXA1-XXXADPP_CPSF_SEP4_03710408_2022WW32.3.1.bin</t>
      </is>
    </oc>
    <nc r="G722" t="inlineStr">
      <is>
        <t>ADL_MR02_RXA1-XXXADPP_CPSF_SEP4_03710408_2022WW39.2.1.bin</t>
      </is>
    </nc>
    <odxf/>
  </rcc>
  <rcc rId="2417" sId="2" odxf="1">
    <oc r="G723" t="inlineStr">
      <is>
        <t>ADL_MR02_RXA1-XXXADPP_CPSF_SEP4_03710408_2022WW32.3.1.bin</t>
      </is>
    </oc>
    <nc r="G723" t="inlineStr">
      <is>
        <t>ADL_MR02_RXA1-XXXADPP_CPSF_SEP4_03710408_2022WW39.2.1.bin</t>
      </is>
    </nc>
    <odxf/>
  </rcc>
  <rcc rId="2418" sId="2" odxf="1">
    <oc r="G724" t="inlineStr">
      <is>
        <t>ADL_MR02_RXA1-XXXADPP_CPSF_SEP4_03710408_2022WW32.3.1.bin</t>
      </is>
    </oc>
    <nc r="G724" t="inlineStr">
      <is>
        <t>ADL_MR02_RXA1-XXXADPP_CPSF_SEP4_03710408_2022WW39.2.1.bin</t>
      </is>
    </nc>
    <odxf/>
  </rcc>
  <rcc rId="2419" sId="2" odxf="1">
    <oc r="G725" t="inlineStr">
      <is>
        <t>ADL_MR02_RXA1-XXXADPP_CPSF_SEP4_03710408_2022WW32.3.1.bin</t>
      </is>
    </oc>
    <nc r="G725" t="inlineStr">
      <is>
        <t>ADL_MR02_RXA1-XXXADPP_CPSF_SEP4_03710408_2022WW39.2.1.bin</t>
      </is>
    </nc>
    <odxf/>
  </rcc>
  <rcc rId="2420" sId="2" odxf="1">
    <oc r="G726" t="inlineStr">
      <is>
        <t>ADL_MR02_RXA1-XXXADPP_CPSF_SEP4_03710408_2022WW32.3.1.bin</t>
      </is>
    </oc>
    <nc r="G726" t="inlineStr">
      <is>
        <t>ADL_MR02_RXA1-XXXADPP_CPSF_SEP4_03710408_2022WW39.2.1.bin</t>
      </is>
    </nc>
    <odxf/>
  </rcc>
  <rcc rId="2421" sId="2" odxf="1">
    <oc r="G727" t="inlineStr">
      <is>
        <t>ADL_MR02_RXA1-XXXADPP_CPSF_SEP4_03710408_2022WW32.3.1.bin</t>
      </is>
    </oc>
    <nc r="G727" t="inlineStr">
      <is>
        <t>ADL_MR02_RXA1-XXXADPP_CPSF_SEP4_03710408_2022WW39.2.1.bin</t>
      </is>
    </nc>
    <odxf/>
  </rcc>
  <rcc rId="2422" sId="2" odxf="1">
    <oc r="G728" t="inlineStr">
      <is>
        <t>ADL_MR02_RXA1-XXXADPP_CPSF_SEP4_03710408_2022WW32.3.1.bin</t>
      </is>
    </oc>
    <nc r="G728" t="inlineStr">
      <is>
        <t>ADL_MR02_RXA1-XXXADPP_CPSF_SEP4_03710408_2022WW39.2.1.bin</t>
      </is>
    </nc>
    <odxf/>
  </rcc>
  <rcc rId="2423" sId="2" odxf="1">
    <oc r="G729" t="inlineStr">
      <is>
        <t>ADL_MR02_RXA1-XXXADPP_CPSF_SEP4_03710408_2022WW32.3.1.bin</t>
      </is>
    </oc>
    <nc r="G729" t="inlineStr">
      <is>
        <t>ADL_MR02_RXA1-XXXADPP_CPSF_SEP4_03710408_2022WW39.2.1.bin</t>
      </is>
    </nc>
    <odxf/>
  </rcc>
  <rcc rId="2424" sId="2" odxf="1">
    <oc r="G730" t="inlineStr">
      <is>
        <t>ADL_MR02_RXA1-XXXADPP_CPSF_SEP4_03710408_2022WW32.3.1.bin</t>
      </is>
    </oc>
    <nc r="G730" t="inlineStr">
      <is>
        <t>ADL_MR02_RXA1-XXXADPP_CPSF_SEP4_03710408_2022WW39.2.1.bin</t>
      </is>
    </nc>
    <odxf/>
  </rcc>
  <rcc rId="2425" sId="2" odxf="1">
    <oc r="G731" t="inlineStr">
      <is>
        <t>ADL_MR02_RXA1-XXXADPP_CPSF_SEP4_03710408_2022WW32.3.1.bin</t>
      </is>
    </oc>
    <nc r="G731" t="inlineStr">
      <is>
        <t>ADL_MR02_RXA1-XXXADPP_CPSF_SEP4_03710408_2022WW39.2.1.bin</t>
      </is>
    </nc>
    <odxf/>
  </rcc>
  <rcc rId="2426" sId="2" odxf="1">
    <oc r="G732" t="inlineStr">
      <is>
        <t>ADL_MR02_RXA1-XXXADPP_CPSF_SEP4_03710408_2022WW32.3.1.bin</t>
      </is>
    </oc>
    <nc r="G732" t="inlineStr">
      <is>
        <t>ADL_MR02_RXA1-XXXADPP_CPSF_SEP4_03710408_2022WW39.2.1.bin</t>
      </is>
    </nc>
    <odxf/>
  </rcc>
  <rcc rId="2427" sId="2" odxf="1">
    <oc r="G733" t="inlineStr">
      <is>
        <t>ADL_MR02_RXA1-XXXADPP_CPSF_SEP4_03710408_2022WW32.3.1.bin</t>
      </is>
    </oc>
    <nc r="G733" t="inlineStr">
      <is>
        <t>ADL_MR02_RXA1-XXXADPP_CPSF_SEP4_03710408_2022WW39.2.1.bin</t>
      </is>
    </nc>
    <odxf/>
  </rcc>
  <rcc rId="2428" sId="2" odxf="1">
    <oc r="G734" t="inlineStr">
      <is>
        <t>ADL_MR02_RXA1-XXXADPP_CPSF_SEP4_03710408_2022WW32.3.1.bin</t>
      </is>
    </oc>
    <nc r="G734" t="inlineStr">
      <is>
        <t>ADL_MR02_RXA1-XXXADPP_CPSF_SEP4_03710408_2022WW39.2.1.bin</t>
      </is>
    </nc>
    <odxf/>
  </rcc>
  <rcc rId="2429" sId="2" odxf="1">
    <oc r="G735" t="inlineStr">
      <is>
        <t>ADL_MR02_RXA1-XXXADPP_CPSF_SEP4_03710408_2022WW32.3.1.bin</t>
      </is>
    </oc>
    <nc r="G735" t="inlineStr">
      <is>
        <t>ADL_MR02_RXA1-XXXADPP_CPSF_SEP4_03710408_2022WW39.2.1.bin</t>
      </is>
    </nc>
    <odxf/>
  </rcc>
  <rcc rId="2430" sId="2" odxf="1">
    <oc r="G736" t="inlineStr">
      <is>
        <t>ADL_MR02_RXA1-XXXADPP_CPSF_SEP4_03710408_2022WW32.3.1.bin</t>
      </is>
    </oc>
    <nc r="G736" t="inlineStr">
      <is>
        <t>ADL_MR02_RXA1-XXXADPP_CPSF_SEP4_03710408_2022WW39.2.1.bin</t>
      </is>
    </nc>
    <odxf/>
  </rcc>
  <rcc rId="2431" sId="2" odxf="1">
    <oc r="G737" t="inlineStr">
      <is>
        <t>ADL_MR02_RXA1-XXXADPP_CPSF_SEP4_03710408_2022WW32.3.1.bin</t>
      </is>
    </oc>
    <nc r="G737" t="inlineStr">
      <is>
        <t>ADL_MR02_RXA1-XXXADPP_CPSF_SEP4_03710408_2022WW39.2.1.bin</t>
      </is>
    </nc>
    <odxf/>
  </rcc>
  <rcc rId="2432" sId="2" odxf="1">
    <oc r="G738" t="inlineStr">
      <is>
        <t>ADL_MR02_RXA1-XXXADPP_CPSF_SEP4_03710408_2022WW32.3.1.bin</t>
      </is>
    </oc>
    <nc r="G738" t="inlineStr">
      <is>
        <t>ADL_MR02_RXA1-XXXADPP_CPSF_SEP4_03710408_2022WW39.2.1.bin</t>
      </is>
    </nc>
    <odxf/>
  </rcc>
  <rcc rId="2433" sId="2" odxf="1">
    <oc r="G739" t="inlineStr">
      <is>
        <t>ADL_MR02_RXA1-XXXADPP_CPSF_SEP4_03710408_2022WW32.3.1.bin</t>
      </is>
    </oc>
    <nc r="G739" t="inlineStr">
      <is>
        <t>ADL_MR02_RXA1-XXXADPP_CPSF_SEP4_03710408_2022WW39.2.1.bin</t>
      </is>
    </nc>
    <odxf/>
  </rcc>
  <rcc rId="2434" sId="2" odxf="1">
    <oc r="G740" t="inlineStr">
      <is>
        <t>ADL_MR02_RXA1-XXXADPP_CPSF_SEP4_03710408_2022WW32.3.1.bin</t>
      </is>
    </oc>
    <nc r="G740" t="inlineStr">
      <is>
        <t>ADL_MR02_RXA1-XXXADPP_CPSF_SEP4_03710408_2022WW39.2.1.bin</t>
      </is>
    </nc>
    <odxf/>
  </rcc>
  <rcc rId="2435" sId="2" odxf="1">
    <oc r="G741" t="inlineStr">
      <is>
        <t>ADL_MR02_RXA1-XXXADPP_CPSF_SEP4_03710408_2022WW32.3.1.bin</t>
      </is>
    </oc>
    <nc r="G741" t="inlineStr">
      <is>
        <t>ADL_MR02_RXA1-XXXADPP_CPSF_SEP4_03710408_2022WW39.2.1.bin</t>
      </is>
    </nc>
    <odxf/>
  </rcc>
  <rcc rId="2436" sId="2" odxf="1">
    <oc r="G742" t="inlineStr">
      <is>
        <t>ADL_MR02_RXA1-XXXADPP_CPSF_SEP4_03710408_2022WW32.3.1.bin</t>
      </is>
    </oc>
    <nc r="G742" t="inlineStr">
      <is>
        <t>ADL_MR02_RXA1-XXXADPP_CPSF_SEP4_03710408_2022WW39.2.1.bin</t>
      </is>
    </nc>
    <odxf/>
  </rcc>
  <rcc rId="2437" sId="2" odxf="1">
    <oc r="G743" t="inlineStr">
      <is>
        <t>ADL_MR02_RXA1-XXXADPP_CPSF_SEP4_03710408_2022WW32.3.1.bin</t>
      </is>
    </oc>
    <nc r="G743" t="inlineStr">
      <is>
        <t>ADL_MR02_RXA1-XXXADPP_CPSF_SEP4_03710408_2022WW39.2.1.bin</t>
      </is>
    </nc>
    <odxf/>
  </rcc>
  <rcc rId="2438" sId="2" odxf="1">
    <oc r="G744" t="inlineStr">
      <is>
        <t>ADL_MR02_RXA1-XXXADPP_CPSF_SEP4_03710408_2022WW32.3.1.bin</t>
      </is>
    </oc>
    <nc r="G744" t="inlineStr">
      <is>
        <t>ADL_MR02_RXA1-XXXADPP_CPSF_SEP4_03710408_2022WW39.2.1.bin</t>
      </is>
    </nc>
    <odxf/>
  </rcc>
  <rcc rId="2439" sId="2" odxf="1">
    <oc r="G745" t="inlineStr">
      <is>
        <t>ADL_MR02_RXA1-XXXADPP_CPSF_SEP4_03710408_2022WW32.3.1.bin</t>
      </is>
    </oc>
    <nc r="G745" t="inlineStr">
      <is>
        <t>ADL_MR02_RXA1-XXXADPP_CPSF_SEP4_03710408_2022WW39.2.1.bin</t>
      </is>
    </nc>
    <odxf/>
  </rcc>
  <rcc rId="2440" sId="2" odxf="1">
    <oc r="G746" t="inlineStr">
      <is>
        <t>ADL_MR02_RXA1-XXXADPP_CPSF_SEP4_03710408_2022WW32.3.1.bin</t>
      </is>
    </oc>
    <nc r="G746" t="inlineStr">
      <is>
        <t>ADL_MR02_RXA1-XXXADPP_CPSF_SEP4_03710408_2022WW39.2.1.bin</t>
      </is>
    </nc>
    <odxf/>
  </rcc>
  <rcc rId="2441" sId="2" odxf="1">
    <oc r="G747" t="inlineStr">
      <is>
        <t>ADL_MR02_RXA1-XXXADPP_CPSF_SEP4_03710408_2022WW32.3.1.bin</t>
      </is>
    </oc>
    <nc r="G747" t="inlineStr">
      <is>
        <t>ADL_MR02_RXA1-XXXADPP_CPSF_SEP4_03710408_2022WW39.2.1.bin</t>
      </is>
    </nc>
    <odxf/>
  </rcc>
  <rcc rId="2442" sId="2" odxf="1">
    <oc r="G748" t="inlineStr">
      <is>
        <t>ADL_MR02_RXA1-XXXADPP_CPSF_SEP4_03710408_2022WW32.3.1.bin</t>
      </is>
    </oc>
    <nc r="G748" t="inlineStr">
      <is>
        <t>ADL_MR02_RXA1-XXXADPP_CPSF_SEP4_03710408_2022WW39.2.1.bin</t>
      </is>
    </nc>
    <odxf/>
  </rcc>
  <rcc rId="2443" sId="2" odxf="1">
    <oc r="G749" t="inlineStr">
      <is>
        <t>ADL_MR02_RXA1-XXXADPP_CPSF_SEP4_03710408_2022WW32.3.1.bin</t>
      </is>
    </oc>
    <nc r="G749" t="inlineStr">
      <is>
        <t>ADL_MR02_RXA1-XXXADPP_CPSF_SEP4_03710408_2022WW39.2.1.bin</t>
      </is>
    </nc>
    <odxf/>
  </rcc>
  <rcc rId="2444" sId="2" odxf="1">
    <oc r="G750" t="inlineStr">
      <is>
        <t>ADL_MR02_RXA1-XXXADPP_CPSF_SEP4_03710408_2022WW32.3.1.bin</t>
      </is>
    </oc>
    <nc r="G750" t="inlineStr">
      <is>
        <t>ADL_MR02_RXA1-XXXADPP_CPSF_SEP4_03710408_2022WW39.2.1.bin</t>
      </is>
    </nc>
    <odxf/>
  </rcc>
  <rcc rId="2445" sId="2" odxf="1">
    <oc r="G751" t="inlineStr">
      <is>
        <t>ADL_MR02_RXA1-XXXADPP_CPSF_SEP4_03710408_2022WW32.3.1.bin</t>
      </is>
    </oc>
    <nc r="G751" t="inlineStr">
      <is>
        <t>ADL_MR02_RXA1-XXXADPP_CPSF_SEP4_03710408_2022WW39.2.1.bin</t>
      </is>
    </nc>
    <odxf/>
  </rcc>
  <rcc rId="2446" sId="2" odxf="1">
    <oc r="G752" t="inlineStr">
      <is>
        <t>ADL_MR02_RXA1-XXXADPP_CPSF_SEP4_03710408_2022WW32.3.1.bin</t>
      </is>
    </oc>
    <nc r="G752" t="inlineStr">
      <is>
        <t>ADL_MR02_RXA1-XXXADPP_CPSF_SEP4_03710408_2022WW39.2.1.bin</t>
      </is>
    </nc>
    <odxf/>
  </rcc>
  <rcc rId="2447" sId="2" odxf="1">
    <oc r="G753" t="inlineStr">
      <is>
        <t>ADL_MR02_RXA1-XXXADPP_CPSF_SEP4_03710408_2022WW32.3.1.bin</t>
      </is>
    </oc>
    <nc r="G753" t="inlineStr">
      <is>
        <t>ADL_MR02_RXA1-XXXADPP_CPSF_SEP4_03710408_2022WW39.2.1.bin</t>
      </is>
    </nc>
    <odxf/>
  </rcc>
  <rcc rId="2448" sId="2" odxf="1">
    <oc r="G754" t="inlineStr">
      <is>
        <t>ADL_MR02_RXA1-XXXADPP_CPSF_SEP4_03710408_2022WW32.3.1.bin</t>
      </is>
    </oc>
    <nc r="G754" t="inlineStr">
      <is>
        <t>ADL_MR02_RXA1-XXXADPP_CPSF_SEP4_03710408_2022WW39.2.1.bin</t>
      </is>
    </nc>
    <odxf/>
  </rcc>
  <rcc rId="2449" sId="2" odxf="1">
    <oc r="G755" t="inlineStr">
      <is>
        <t>ADL_MR02_RXA1-XXXADPP_CPSF_SEP4_03710408_2022WW32.3.1.bin</t>
      </is>
    </oc>
    <nc r="G755" t="inlineStr">
      <is>
        <t>ADL_MR02_RXA1-XXXADPP_CPSF_SEP4_03710408_2022WW39.2.1.bin</t>
      </is>
    </nc>
    <odxf/>
  </rcc>
  <rcc rId="2450" sId="2" odxf="1">
    <oc r="G756" t="inlineStr">
      <is>
        <t>ADL_MR02_RXA1-XXXADPP_CPSF_SEP4_03710408_2022WW32.3.1.bin</t>
      </is>
    </oc>
    <nc r="G756" t="inlineStr">
      <is>
        <t>ADL_MR02_RXA1-XXXADPP_CPSF_SEP4_03710408_2022WW39.2.1.bin</t>
      </is>
    </nc>
    <odxf/>
  </rcc>
  <rcc rId="2451" sId="2" odxf="1">
    <oc r="G757" t="inlineStr">
      <is>
        <t>ADL_MR02_RXA1-XXXADPP_CPSF_SEP4_03710408_2022WW32.3.1.bin</t>
      </is>
    </oc>
    <nc r="G757" t="inlineStr">
      <is>
        <t>ADL_MR02_RXA1-XXXADPP_CPSF_SEP4_03710408_2022WW39.2.1.bin</t>
      </is>
    </nc>
    <odxf/>
  </rcc>
  <rcc rId="2452" sId="2" odxf="1">
    <oc r="G758" t="inlineStr">
      <is>
        <t>ADL_MR02_RXA1-XXXADPP_CPSF_SEP4_03710408_2022WW32.3.1.bin</t>
      </is>
    </oc>
    <nc r="G758" t="inlineStr">
      <is>
        <t>ADL_MR02_RXA1-XXXADPP_CPSF_SEP4_03710408_2022WW39.2.1.bin</t>
      </is>
    </nc>
    <odxf/>
  </rcc>
  <rcc rId="2453" sId="2" odxf="1">
    <oc r="G759" t="inlineStr">
      <is>
        <t>ADL_MR02_RXA1-XXXADPP_CPSF_SEP4_03710408_2022WW32.3.1.bin</t>
      </is>
    </oc>
    <nc r="G759" t="inlineStr">
      <is>
        <t>ADL_MR02_RXA1-XXXADPP_CPSF_SEP4_03710408_2022WW39.2.1.bin</t>
      </is>
    </nc>
    <odxf/>
  </rcc>
  <rcc rId="2454" sId="2" odxf="1">
    <oc r="G760" t="inlineStr">
      <is>
        <t>ADL_MR02_RXA1-XXXADPP_CPSF_SEP4_03710408_2022WW32.3.1.bin</t>
      </is>
    </oc>
    <nc r="G760" t="inlineStr">
      <is>
        <t>ADL_MR02_RXA1-XXXADPP_CPSF_SEP4_03710408_2022WW39.2.1.bin</t>
      </is>
    </nc>
    <odxf/>
  </rcc>
  <rcc rId="2455" sId="2" odxf="1">
    <oc r="G761" t="inlineStr">
      <is>
        <t>ADL_MR02_RXA1-XXXADPP_CPSF_SEP4_03710408_2022WW32.3.1.bin</t>
      </is>
    </oc>
    <nc r="G761" t="inlineStr">
      <is>
        <t>ADL_MR02_RXA1-XXXADPP_CPSF_SEP4_03710408_2022WW39.2.1.bin</t>
      </is>
    </nc>
    <odxf/>
  </rcc>
  <rcc rId="2456" sId="2" odxf="1">
    <oc r="G762" t="inlineStr">
      <is>
        <t>ADL_MR02_RXA1-XXXADPP_CPSF_SEP4_03710408_2022WW32.3.1.bin</t>
      </is>
    </oc>
    <nc r="G762" t="inlineStr">
      <is>
        <t>ADL_MR02_RXA1-XXXADPP_CPSF_SEP4_03710408_2022WW39.2.1.bin</t>
      </is>
    </nc>
    <odxf/>
  </rcc>
  <rcc rId="2457" sId="2" odxf="1">
    <oc r="G763" t="inlineStr">
      <is>
        <t>ADL_MR02_RXA1-XXXADPP_CPSF_SEP4_03710408_2022WW32.3.1.bin</t>
      </is>
    </oc>
    <nc r="G763" t="inlineStr">
      <is>
        <t>ADL_MR02_RXA1-XXXADPP_CPSF_SEP4_03710408_2022WW39.2.1.bin</t>
      </is>
    </nc>
    <odxf/>
  </rcc>
  <rcc rId="2458" sId="2" odxf="1">
    <oc r="G764" t="inlineStr">
      <is>
        <t>ADL_MR02_RXA1-XXXADPP_CPSF_SEP4_03710408_2022WW32.3.1.bin</t>
      </is>
    </oc>
    <nc r="G764" t="inlineStr">
      <is>
        <t>ADL_MR02_RXA1-XXXADPP_CPSF_SEP4_03710408_2022WW39.2.1.bin</t>
      </is>
    </nc>
    <odxf/>
  </rcc>
  <rcc rId="2459" sId="2" odxf="1">
    <oc r="G765" t="inlineStr">
      <is>
        <t>ADL_MR02_RXA1-XXXADPP_CPSF_SEP4_03710408_2022WW32.3.1.bin</t>
      </is>
    </oc>
    <nc r="G765" t="inlineStr">
      <is>
        <t>ADL_MR02_RXA1-XXXADPP_CPSF_SEP4_03710408_2022WW39.2.1.bin</t>
      </is>
    </nc>
    <odxf/>
  </rcc>
  <rcc rId="2460" sId="2" odxf="1">
    <oc r="G766" t="inlineStr">
      <is>
        <t>ADL_MR02_RXA1-XXXADPP_CPSF_SEP4_03710408_2022WW32.3.1.bin</t>
      </is>
    </oc>
    <nc r="G766" t="inlineStr">
      <is>
        <t>ADL_MR02_RXA1-XXXADPP_CPSF_SEP4_03710408_2022WW39.2.1.bin</t>
      </is>
    </nc>
    <odxf/>
  </rcc>
  <rcc rId="2461" sId="2" odxf="1">
    <oc r="G767" t="inlineStr">
      <is>
        <t>ADL_MR02_RXA1-XXXADPP_CPSF_SEP4_03710408_2022WW32.3.1.bin</t>
      </is>
    </oc>
    <nc r="G767" t="inlineStr">
      <is>
        <t>ADL_MR02_RXA1-XXXADPP_CPSF_SEP4_03710408_2022WW39.2.1.bin</t>
      </is>
    </nc>
    <odxf/>
  </rcc>
  <rcc rId="2462" sId="2" odxf="1">
    <oc r="G768" t="inlineStr">
      <is>
        <t>ADL_MR02_RXA1-XXXADPP_CPSF_SEP4_03710408_2022WW32.3.1.bin</t>
      </is>
    </oc>
    <nc r="G768" t="inlineStr">
      <is>
        <t>ADL_MR02_RXA1-XXXADPP_CPSF_SEP4_03710408_2022WW39.2.1.bin</t>
      </is>
    </nc>
    <odxf/>
  </rcc>
  <rcc rId="2463" sId="2" odxf="1">
    <oc r="G769" t="inlineStr">
      <is>
        <t>ADL_MR02_RXA1-XXXADPP_CPSF_SEP4_03710408_2022WW32.3.1.bin</t>
      </is>
    </oc>
    <nc r="G769" t="inlineStr">
      <is>
        <t>ADL_MR02_RXA1-XXXADPP_CPSF_SEP4_03710408_2022WW39.2.1.bin</t>
      </is>
    </nc>
    <odxf/>
  </rcc>
  <rcc rId="2464" sId="2" odxf="1">
    <oc r="G770" t="inlineStr">
      <is>
        <t>ADL_MR02_RXA1-XXXADPP_CPSF_SEP4_03710408_2022WW32.3.1.bin</t>
      </is>
    </oc>
    <nc r="G770" t="inlineStr">
      <is>
        <t>ADL_MR02_RXA1-XXXADPP_CPSF_SEP4_03710408_2022WW39.2.1.bin</t>
      </is>
    </nc>
    <odxf/>
  </rcc>
  <rcc rId="2465" sId="2" odxf="1">
    <oc r="G771" t="inlineStr">
      <is>
        <t>ADL_MR02_RXA1-XXXADPP_CPSF_SEP4_03710408_2022WW32.3.1.bin</t>
      </is>
    </oc>
    <nc r="G771" t="inlineStr">
      <is>
        <t>ADL_MR02_RXA1-XXXADPP_CPSF_SEP4_03710408_2022WW39.2.1.bin</t>
      </is>
    </nc>
    <odxf/>
  </rcc>
  <rcc rId="2466" sId="2" odxf="1">
    <oc r="G772" t="inlineStr">
      <is>
        <t>ADL_MR02_RXA1-XXXADPP_CPSF_SEP4_03710408_2022WW32.3.1.bin</t>
      </is>
    </oc>
    <nc r="G772" t="inlineStr">
      <is>
        <t>ADL_MR02_RXA1-XXXADPP_CPSF_SEP4_03710408_2022WW39.2.1.bin</t>
      </is>
    </nc>
    <odxf/>
  </rcc>
  <rcc rId="2467" sId="2" odxf="1">
    <oc r="G773" t="inlineStr">
      <is>
        <t>ADL_MR02_RXA1-XXXADPP_CPSF_SEP4_03710408_2022WW32.3.1.bin</t>
      </is>
    </oc>
    <nc r="G773" t="inlineStr">
      <is>
        <t>ADL_MR02_RXA1-XXXADPP_CPSF_SEP4_03710408_2022WW39.2.1.bin</t>
      </is>
    </nc>
    <odxf/>
  </rcc>
  <rcc rId="2468" sId="2" odxf="1">
    <oc r="G774" t="inlineStr">
      <is>
        <t>ADL_MR02_RXA1-XXXADPP_CPSF_SEP4_03710408_2022WW32.3.1.bin</t>
      </is>
    </oc>
    <nc r="G774" t="inlineStr">
      <is>
        <t>ADL_MR02_RXA1-XXXADPP_CPSF_SEP4_03710408_2022WW39.2.1.bin</t>
      </is>
    </nc>
    <odxf/>
  </rcc>
  <rcc rId="2469" sId="2" odxf="1">
    <oc r="G775" t="inlineStr">
      <is>
        <t>ADL_MR02_RXA1-XXXADPP_CPSF_SEP4_03710408_2022WW32.3.1.bin</t>
      </is>
    </oc>
    <nc r="G775" t="inlineStr">
      <is>
        <t>ADL_MR02_RXA1-XXXADPP_CPSF_SEP4_03710408_2022WW39.2.1.bin</t>
      </is>
    </nc>
    <odxf/>
  </rcc>
  <rcc rId="2470" sId="2" odxf="1">
    <oc r="G776" t="inlineStr">
      <is>
        <t>ADL_MR02_RXA1-XXXADPP_CPSF_SEP4_03710408_2022WW32.3.1.bin</t>
      </is>
    </oc>
    <nc r="G776" t="inlineStr">
      <is>
        <t>ADL_MR02_RXA1-XXXADPP_CPSF_SEP4_03710408_2022WW39.2.1.bin</t>
      </is>
    </nc>
    <odxf/>
  </rcc>
  <rcc rId="2471" sId="2" odxf="1">
    <oc r="G777" t="inlineStr">
      <is>
        <t>ADL_MR02_RXA1-XXXADPP_CPSF_SEP4_03710408_2022WW32.3.1.bin</t>
      </is>
    </oc>
    <nc r="G777" t="inlineStr">
      <is>
        <t>ADL_MR02_RXA1-XXXADPP_CPSF_SEP4_03710408_2022WW39.2.1.bin</t>
      </is>
    </nc>
    <odxf/>
  </rcc>
  <rcc rId="2472" sId="2" odxf="1">
    <oc r="G778" t="inlineStr">
      <is>
        <t>ADL_MR02_RXA1-XXXADPP_CPSF_SEP4_03710408_2022WW32.3.1.bin</t>
      </is>
    </oc>
    <nc r="G778" t="inlineStr">
      <is>
        <t>ADL_MR02_RXA1-XXXADPP_CPSF_SEP4_03710408_2022WW39.2.1.bin</t>
      </is>
    </nc>
    <odxf/>
  </rcc>
  <rcc rId="2473" sId="2" odxf="1">
    <oc r="G779" t="inlineStr">
      <is>
        <t>ADL_MR02_RXA1-XXXADPP_CPSF_SEP4_03710408_2022WW32.3.1.bin</t>
      </is>
    </oc>
    <nc r="G779" t="inlineStr">
      <is>
        <t>ADL_MR02_RXA1-XXXADPP_CPSF_SEP4_03710408_2022WW39.2.1.bin</t>
      </is>
    </nc>
    <odxf/>
  </rcc>
  <rcc rId="2474" sId="2" odxf="1">
    <oc r="G780" t="inlineStr">
      <is>
        <t>ADL_MR02_RXA1-XXXADPP_CPSF_SEP4_03710408_2022WW32.3.1.bin</t>
      </is>
    </oc>
    <nc r="G780" t="inlineStr">
      <is>
        <t>ADL_MR02_RXA1-XXXADPP_CPSF_SEP4_03710408_2022WW39.2.1.bin</t>
      </is>
    </nc>
    <odxf/>
  </rcc>
  <rcc rId="2475" sId="2" odxf="1">
    <oc r="G781" t="inlineStr">
      <is>
        <t>ADL_MR02_RXA1-XXXADPP_CPSF_SEP4_03710408_2022WW32.3.1.bin</t>
      </is>
    </oc>
    <nc r="G781" t="inlineStr">
      <is>
        <t>ADL_MR02_RXA1-XXXADPP_CPSF_SEP4_03710408_2022WW39.2.1.bin</t>
      </is>
    </nc>
    <odxf/>
  </rcc>
  <rcc rId="2476" sId="2" odxf="1">
    <oc r="G782" t="inlineStr">
      <is>
        <t>ADL_MR02_RXA1-XXXADPP_CPSF_SEP4_03710408_2022WW32.3.1.bin</t>
      </is>
    </oc>
    <nc r="G782" t="inlineStr">
      <is>
        <t>ADL_MR02_RXA1-XXXADPP_CPSF_SEP4_03710408_2022WW39.2.1.bin</t>
      </is>
    </nc>
    <odxf/>
  </rcc>
  <rcc rId="2477" sId="2" odxf="1">
    <oc r="G783" t="inlineStr">
      <is>
        <t>ADL_MR02_RXA1-XXXADPP_CPSF_SEP4_03710408_2022WW32.3.1.bin</t>
      </is>
    </oc>
    <nc r="G783" t="inlineStr">
      <is>
        <t>ADL_MR02_RXA1-XXXADPP_CPSF_SEP4_03710408_2022WW39.2.1.bin</t>
      </is>
    </nc>
    <odxf/>
  </rcc>
  <rcc rId="2478" sId="2" odxf="1">
    <oc r="G784" t="inlineStr">
      <is>
        <t>ADL_MR02_RXA1-XXXADPP_CPSF_SEP4_03710408_2022WW32.3.1.bin</t>
      </is>
    </oc>
    <nc r="G784" t="inlineStr">
      <is>
        <t>ADL_MR02_RXA1-XXXADPP_CPSF_SEP4_03710408_2022WW39.2.1.bin</t>
      </is>
    </nc>
    <odxf/>
  </rcc>
  <rcc rId="2479" sId="2" odxf="1">
    <oc r="G785" t="inlineStr">
      <is>
        <t>ADL_MR02_RXA1-XXXADPP_CPSF_SEP4_03710408_2022WW32.3.1.bin</t>
      </is>
    </oc>
    <nc r="G785" t="inlineStr">
      <is>
        <t>ADL_MR02_RXA1-XXXADPP_CPSF_SEP4_03710408_2022WW39.2.1.bin</t>
      </is>
    </nc>
    <odxf/>
  </rcc>
  <rcc rId="2480" sId="2" odxf="1">
    <oc r="G786" t="inlineStr">
      <is>
        <t>ADL_MR02_RXA1-XXXADPP_CPSF_SEP4_03710408_2022WW32.3.1.bin</t>
      </is>
    </oc>
    <nc r="G786" t="inlineStr">
      <is>
        <t>ADL_MR02_RXA1-XXXADPP_CPSF_SEP4_03710408_2022WW39.2.1.bin</t>
      </is>
    </nc>
    <odxf/>
  </rcc>
  <rcc rId="2481" sId="2" odxf="1">
    <oc r="G787" t="inlineStr">
      <is>
        <t>ADL_MR02_RXA1-XXXADPP_CPSF_SEP4_03710408_2022WW32.3.1.bin</t>
      </is>
    </oc>
    <nc r="G787" t="inlineStr">
      <is>
        <t>ADL_MR02_RXA1-XXXADPP_CPSF_SEP4_03710408_2022WW39.2.1.bin</t>
      </is>
    </nc>
    <odxf/>
  </rcc>
  <rcc rId="2482" sId="2" odxf="1">
    <oc r="G788" t="inlineStr">
      <is>
        <t>ADL_MR02_RXA1-XXXADPP_CPSF_SEP4_03710408_2022WW32.3.1.bin</t>
      </is>
    </oc>
    <nc r="G788" t="inlineStr">
      <is>
        <t>ADL_MR02_RXA1-XXXADPP_CPSF_SEP4_03710408_2022WW39.2.1.bin</t>
      </is>
    </nc>
    <odxf/>
  </rcc>
  <rcc rId="2483" sId="2" odxf="1">
    <oc r="G789" t="inlineStr">
      <is>
        <t>ADL_MR02_RXA1-XXXADPP_CPSF_SEP4_03710408_2022WW32.3.1.bin</t>
      </is>
    </oc>
    <nc r="G789" t="inlineStr">
      <is>
        <t>ADL_MR02_RXA1-XXXADPP_CPSF_SEP4_03710408_2022WW39.2.1.bin</t>
      </is>
    </nc>
    <odxf/>
  </rcc>
  <rcc rId="2484" sId="2" odxf="1">
    <oc r="G790" t="inlineStr">
      <is>
        <t>ADL_MR02_RXA1-XXXADPP_CPSF_SEP4_03710408_2022WW32.3.1.bin</t>
      </is>
    </oc>
    <nc r="G790" t="inlineStr">
      <is>
        <t>ADL_MR02_RXA1-XXXADPP_CPSF_SEP4_03710408_2022WW39.2.1.bin</t>
      </is>
    </nc>
    <odxf/>
  </rcc>
  <rcc rId="2485" sId="2" odxf="1">
    <oc r="G791" t="inlineStr">
      <is>
        <t>ADL_MR02_RXA1-XXXADPP_CPSF_SEP4_03710408_2022WW32.3.1.bin</t>
      </is>
    </oc>
    <nc r="G791" t="inlineStr">
      <is>
        <t>ADL_MR02_RXA1-XXXADPP_CPSF_SEP4_03710408_2022WW39.2.1.bin</t>
      </is>
    </nc>
    <odxf/>
  </rcc>
  <rcc rId="2486" sId="2" odxf="1">
    <oc r="G792" t="inlineStr">
      <is>
        <t>ADL_MR02_RXA1-XXXADPP_CPSF_SEP4_03710408_2022WW32.3.1.bin</t>
      </is>
    </oc>
    <nc r="G792" t="inlineStr">
      <is>
        <t>ADL_MR02_RXA1-XXXADPP_CPSF_SEP4_03710408_2022WW39.2.1.bin</t>
      </is>
    </nc>
    <odxf/>
  </rcc>
  <rcc rId="2487" sId="2" odxf="1">
    <oc r="G793" t="inlineStr">
      <is>
        <t>ADL_MR02_RXA1-XXXADPP_CPSF_SEP4_03710408_2022WW32.3.1.bin</t>
      </is>
    </oc>
    <nc r="G793" t="inlineStr">
      <is>
        <t>ADL_MR02_RXA1-XXXADPP_CPSF_SEP4_03710408_2022WW39.2.1.bin</t>
      </is>
    </nc>
    <odxf/>
  </rcc>
  <rcc rId="2488" sId="2" odxf="1">
    <oc r="G794" t="inlineStr">
      <is>
        <t>ADL_MR02_RXA1-XXXADPP_CPSF_SEP4_03710408_2022WW32.3.1.bin</t>
      </is>
    </oc>
    <nc r="G794" t="inlineStr">
      <is>
        <t>ADL_MR02_RXA1-XXXADPP_CPSF_SEP4_03710408_2022WW39.2.1.bin</t>
      </is>
    </nc>
    <odxf/>
  </rcc>
  <rcc rId="2489" sId="2" odxf="1">
    <oc r="G795" t="inlineStr">
      <is>
        <t>ADL_MR02_RXA1-XXXADPP_CPSF_SEP4_03710408_2022WW32.3.1.bin</t>
      </is>
    </oc>
    <nc r="G795" t="inlineStr">
      <is>
        <t>ADL_MR02_RXA1-XXXADPP_CPSF_SEP4_03710408_2022WW39.2.1.bin</t>
      </is>
    </nc>
    <odxf/>
  </rcc>
  <rcc rId="2490" sId="2" odxf="1">
    <oc r="G796" t="inlineStr">
      <is>
        <t>ADL_MR02_RXA1-XXXADPP_CPSF_SEP4_03710408_2022WW32.3.1.bin</t>
      </is>
    </oc>
    <nc r="G796" t="inlineStr">
      <is>
        <t>ADL_MR02_RXA1-XXXADPP_CPSF_SEP4_03710408_2022WW39.2.1.bin</t>
      </is>
    </nc>
    <odxf/>
  </rcc>
  <rcc rId="2491" sId="2" odxf="1">
    <oc r="G797" t="inlineStr">
      <is>
        <t>ADL_MR02_RXA1-XXXADPP_CPSF_SEP4_03710408_2022WW32.3.1.bin</t>
      </is>
    </oc>
    <nc r="G797" t="inlineStr">
      <is>
        <t>ADL_MR02_RXA1-XXXADPP_CPSF_SEP4_03710408_2022WW39.2.1.bin</t>
      </is>
    </nc>
    <odxf/>
  </rcc>
  <rcc rId="2492" sId="2" odxf="1">
    <oc r="G798" t="inlineStr">
      <is>
        <t>ADL_MR02_RXA1-XXXADPP_CPSF_SEP4_03710408_2022WW32.3.1.bin</t>
      </is>
    </oc>
    <nc r="G798" t="inlineStr">
      <is>
        <t>ADL_MR02_RXA1-XXXADPP_CPSF_SEP4_03710408_2022WW39.2.1.bin</t>
      </is>
    </nc>
    <odxf/>
  </rcc>
  <rcc rId="2493" sId="2" odxf="1">
    <oc r="G799" t="inlineStr">
      <is>
        <t>ADL_MR02_RXA1-XXXADPP_CPSF_SEP4_03710408_2022WW32.3.1.bin</t>
      </is>
    </oc>
    <nc r="G799" t="inlineStr">
      <is>
        <t>ADL_MR02_RXA1-XXXADPP_CPSF_SEP4_03710408_2022WW39.2.1.bin</t>
      </is>
    </nc>
    <odxf/>
  </rcc>
  <rcc rId="2494" sId="2" odxf="1">
    <oc r="G800" t="inlineStr">
      <is>
        <t>ADL_MR02_RXA1-XXXADPP_CPSF_SEP4_03710408_2022WW32.3.1.bin</t>
      </is>
    </oc>
    <nc r="G800" t="inlineStr">
      <is>
        <t>ADL_MR02_RXA1-XXXADPP_CPSF_SEP4_03710408_2022WW39.2.1.bin</t>
      </is>
    </nc>
    <odxf/>
  </rcc>
  <rcc rId="2495" sId="2" odxf="1">
    <oc r="G801" t="inlineStr">
      <is>
        <t>ADL_MR02_RXA1-XXXADPP_CPSF_SEP4_03710408_2022WW32.3.1.bin</t>
      </is>
    </oc>
    <nc r="G801" t="inlineStr">
      <is>
        <t>ADL_MR02_RXA1-XXXADPP_CPSF_SEP4_03710408_2022WW39.2.1.bin</t>
      </is>
    </nc>
    <odxf/>
  </rcc>
  <rcc rId="2496" sId="2" odxf="1">
    <oc r="G802" t="inlineStr">
      <is>
        <t>ADL_MR02_RXA1-XXXADPP_CPSF_SEP4_03710408_2022WW32.3.1.bin</t>
      </is>
    </oc>
    <nc r="G802" t="inlineStr">
      <is>
        <t>ADL_MR02_RXA1-XXXADPP_CPSF_SEP4_03710408_2022WW39.2.1.bin</t>
      </is>
    </nc>
    <odxf/>
  </rcc>
  <rcc rId="2497" sId="2" odxf="1">
    <oc r="G803" t="inlineStr">
      <is>
        <t>ADL_MR02_RXA1-XXXADPP_CPSF_SEP4_03710408_2022WW32.3.1.bin</t>
      </is>
    </oc>
    <nc r="G803" t="inlineStr">
      <is>
        <t>ADL_MR02_RXA1-XXXADPP_CPSF_SEP4_03710408_2022WW39.2.1.bin</t>
      </is>
    </nc>
    <odxf/>
  </rcc>
  <rcc rId="2498" sId="2" odxf="1">
    <oc r="G804" t="inlineStr">
      <is>
        <t>ADL_MR02_RXA1-XXXADPP_CPSF_SEP4_03710408_2022WW32.3.1.bin</t>
      </is>
    </oc>
    <nc r="G804" t="inlineStr">
      <is>
        <t>ADL_MR02_RXA1-XXXADPP_CPSF_SEP4_03710408_2022WW39.2.1.bin</t>
      </is>
    </nc>
    <odxf/>
  </rcc>
  <rcc rId="2499" sId="2" odxf="1">
    <oc r="G805" t="inlineStr">
      <is>
        <t>ADL_MR02_RXA1-XXXADPP_CPSF_SEP4_03710408_2022WW32.3.1.bin</t>
      </is>
    </oc>
    <nc r="G805" t="inlineStr">
      <is>
        <t>ADL_MR02_RXA1-XXXADPP_CPSF_SEP4_03710408_2022WW39.2.1.bin</t>
      </is>
    </nc>
    <odxf/>
  </rcc>
  <rcc rId="2500" sId="2" odxf="1">
    <oc r="G806" t="inlineStr">
      <is>
        <t>ADL_MR02_RXA1-XXXADPP_CPSF_SEP4_03710408_2022WW32.3.1.bin</t>
      </is>
    </oc>
    <nc r="G806" t="inlineStr">
      <is>
        <t>ADL_MR02_RXA1-XXXADPP_CPSF_SEP4_03710408_2022WW39.2.1.bin</t>
      </is>
    </nc>
    <odxf/>
  </rcc>
  <rcc rId="2501" sId="2" odxf="1">
    <oc r="G807" t="inlineStr">
      <is>
        <t>ADL_MR02_RXA1-XXXADPP_CPSF_SEP4_03710408_2022WW32.3.1.bin</t>
      </is>
    </oc>
    <nc r="G807" t="inlineStr">
      <is>
        <t>ADL_MR02_RXA1-XXXADPP_CPSF_SEP4_03710408_2022WW39.2.1.bin</t>
      </is>
    </nc>
    <odxf/>
  </rcc>
  <rcc rId="2502" sId="2" odxf="1">
    <oc r="G808" t="inlineStr">
      <is>
        <t>ADL_MR02_RXA1-XXXADPP_CPSF_SEP4_03710408_2022WW32.3.1.bin</t>
      </is>
    </oc>
    <nc r="G808" t="inlineStr">
      <is>
        <t>ADL_MR02_RXA1-XXXADPP_CPSF_SEP4_03710408_2022WW39.2.1.bin</t>
      </is>
    </nc>
    <odxf/>
  </rcc>
  <rcc rId="2503" sId="2" odxf="1">
    <oc r="G809" t="inlineStr">
      <is>
        <t>ADL_MR02_RXA1-XXXADPP_CPSF_SEP4_03710408_2022WW32.3.1.bin</t>
      </is>
    </oc>
    <nc r="G809" t="inlineStr">
      <is>
        <t>ADL_MR02_RXA1-XXXADPP_CPSF_SEP4_03710408_2022WW39.2.1.bin</t>
      </is>
    </nc>
    <odxf/>
  </rcc>
  <rcc rId="2504" sId="2" odxf="1">
    <oc r="G810" t="inlineStr">
      <is>
        <t>ADL_MR02_RXA1-XXXADPP_CPSF_SEP4_03710408_2022WW32.3.1.bin</t>
      </is>
    </oc>
    <nc r="G810" t="inlineStr">
      <is>
        <t>ADL_MR02_RXA1-XXXADPP_CPSF_SEP4_03710408_2022WW39.2.1.bin</t>
      </is>
    </nc>
    <odxf/>
  </rcc>
  <rcc rId="2505" sId="2" odxf="1">
    <oc r="G811" t="inlineStr">
      <is>
        <t>ADL_MR02_RXA1-XXXADPP_CPSF_SEP4_03710408_2022WW32.3.1.bin</t>
      </is>
    </oc>
    <nc r="G811" t="inlineStr">
      <is>
        <t>ADL_MR02_RXA1-XXXADPP_CPSF_SEP4_03710408_2022WW39.2.1.bin</t>
      </is>
    </nc>
    <odxf/>
  </rcc>
  <rcc rId="2506" sId="2" odxf="1">
    <oc r="G812" t="inlineStr">
      <is>
        <t>ADL_MR02_RXA1-XXXADPP_CPSF_SEP4_03710408_2022WW32.3.1.bin</t>
      </is>
    </oc>
    <nc r="G812" t="inlineStr">
      <is>
        <t>ADL_MR02_RXA1-XXXADPP_CPSF_SEP4_03710408_2022WW39.2.1.bin</t>
      </is>
    </nc>
    <odxf/>
  </rcc>
  <rcc rId="2507" sId="2" odxf="1">
    <oc r="G813" t="inlineStr">
      <is>
        <t>ADL_MR02_RXA1-XXXADPP_CPSF_SEP4_03710408_2022WW32.3.1.bin</t>
      </is>
    </oc>
    <nc r="G813" t="inlineStr">
      <is>
        <t>ADL_MR02_RXA1-XXXADPP_CPSF_SEP4_03710408_2022WW39.2.1.bin</t>
      </is>
    </nc>
    <odxf/>
  </rcc>
  <rcc rId="2508" sId="2" odxf="1">
    <oc r="G814" t="inlineStr">
      <is>
        <t>ADL_MR02_RXA1-XXXADPP_CPSF_SEP4_03710408_2022WW32.3.1.bin</t>
      </is>
    </oc>
    <nc r="G814" t="inlineStr">
      <is>
        <t>ADL_MR02_RXA1-XXXADPP_CPSF_SEP4_03710408_2022WW39.2.1.bin</t>
      </is>
    </nc>
    <odxf/>
  </rcc>
  <rcc rId="2509" sId="2" odxf="1">
    <oc r="G815" t="inlineStr">
      <is>
        <t>ADL_MR02_RXA1-XXXADPP_CPSF_SEP4_03710408_2022WW32.3.1.bin</t>
      </is>
    </oc>
    <nc r="G815" t="inlineStr">
      <is>
        <t>ADL_MR02_RXA1-XXXADPP_CPSF_SEP4_03710408_2022WW39.2.1.bin</t>
      </is>
    </nc>
    <odxf/>
  </rcc>
  <rcc rId="2510" sId="2" odxf="1">
    <oc r="G816" t="inlineStr">
      <is>
        <t>ADL_MR02_RXA1-XXXADPP_CPSF_SEP4_03710408_2022WW32.3.1.bin</t>
      </is>
    </oc>
    <nc r="G816" t="inlineStr">
      <is>
        <t>ADL_MR02_RXA1-XXXADPP_CPSF_SEP4_03710408_2022WW39.2.1.bin</t>
      </is>
    </nc>
    <odxf/>
  </rcc>
  <rcc rId="2511" sId="2" odxf="1">
    <oc r="G817" t="inlineStr">
      <is>
        <t>ADL_MR02_RXA1-XXXADPP_CPSF_SEP4_03710408_2022WW32.3.1.bin</t>
      </is>
    </oc>
    <nc r="G817" t="inlineStr">
      <is>
        <t>ADL_MR02_RXA1-XXXADPP_CPSF_SEP4_03710408_2022WW39.2.1.bin</t>
      </is>
    </nc>
    <odxf/>
  </rcc>
  <rcc rId="2512" sId="2" odxf="1">
    <oc r="G818" t="inlineStr">
      <is>
        <t>ADL_MR02_RXA1-XXXADPP_CPSF_SEP4_03710408_2022WW32.3.1.bin</t>
      </is>
    </oc>
    <nc r="G818" t="inlineStr">
      <is>
        <t>ADL_MR02_RXA1-XXXADPP_CPSF_SEP4_03710408_2022WW39.2.1.bin</t>
      </is>
    </nc>
    <odxf/>
  </rcc>
  <rcc rId="2513" sId="2" odxf="1">
    <oc r="G819" t="inlineStr">
      <is>
        <t>ADL_MR02_RXA1-XXXADPP_CPSF_SEP4_03710408_2022WW32.3.1.bin</t>
      </is>
    </oc>
    <nc r="G819" t="inlineStr">
      <is>
        <t>ADL_MR02_RXA1-XXXADPP_CPSF_SEP4_03710408_2022WW39.2.1.bin</t>
      </is>
    </nc>
    <odxf/>
  </rcc>
  <rcc rId="2514" sId="2" odxf="1">
    <oc r="G820" t="inlineStr">
      <is>
        <t>ADL_MR02_RXA1-XXXADPP_CPSF_SEP4_03710408_2022WW32.3.1.bin</t>
      </is>
    </oc>
    <nc r="G820" t="inlineStr">
      <is>
        <t>ADL_MR02_RXA1-XXXADPP_CPSF_SEP4_03710408_2022WW39.2.1.bin</t>
      </is>
    </nc>
    <odxf/>
  </rcc>
  <rcc rId="2515" sId="2" odxf="1">
    <oc r="G821" t="inlineStr">
      <is>
        <t>ADL_MR02_RXA1-XXXADPP_CPSF_SEP4_03710408_2022WW32.3.1.bin</t>
      </is>
    </oc>
    <nc r="G821" t="inlineStr">
      <is>
        <t>ADL_MR02_RXA1-XXXADPP_CPSF_SEP4_03710408_2022WW39.2.1.bin</t>
      </is>
    </nc>
    <odxf/>
  </rcc>
  <rcc rId="2516" sId="2" odxf="1">
    <oc r="G822" t="inlineStr">
      <is>
        <t>ADL_MR02_RXA1-XXXADPP_CPSF_SEP4_03710408_2022WW32.3.1.bin</t>
      </is>
    </oc>
    <nc r="G822" t="inlineStr">
      <is>
        <t>ADL_MR02_RXA1-XXXADPP_CPSF_SEP4_03710408_2022WW39.2.1.bin</t>
      </is>
    </nc>
    <odxf/>
  </rcc>
  <rcc rId="2517" sId="2" odxf="1">
    <oc r="G823" t="inlineStr">
      <is>
        <t>ADL_MR02_RXA1-XXXADPP_CPSF_SEP4_03710408_2022WW32.3.1.bin</t>
      </is>
    </oc>
    <nc r="G823" t="inlineStr">
      <is>
        <t>ADL_MR02_RXA1-XXXADPP_CPSF_SEP4_03710408_2022WW39.2.1.bin</t>
      </is>
    </nc>
    <odxf/>
  </rcc>
  <rcc rId="2518" sId="2" odxf="1">
    <oc r="G824" t="inlineStr">
      <is>
        <t>ADL_MR02_RXA1-XXXADPP_CPSF_SEP4_03710408_2022WW32.3.1.bin</t>
      </is>
    </oc>
    <nc r="G824" t="inlineStr">
      <is>
        <t>ADL_MR02_RXA1-XXXADPP_CPSF_SEP4_03710408_2022WW39.2.1.bin</t>
      </is>
    </nc>
    <odxf/>
  </rcc>
  <rcc rId="2519" sId="2" odxf="1">
    <oc r="G825" t="inlineStr">
      <is>
        <t>ADL_MR02_RXA1-XXXADPP_CPSF_SEP4_03710408_2022WW32.3.1.bin</t>
      </is>
    </oc>
    <nc r="G825" t="inlineStr">
      <is>
        <t>ADL_MR02_RXA1-XXXADPP_CPSF_SEP4_03710408_2022WW39.2.1.bin</t>
      </is>
    </nc>
    <odxf/>
  </rcc>
  <rcc rId="2520" sId="2" odxf="1">
    <oc r="G826" t="inlineStr">
      <is>
        <t>ADL_MR02_RXA1-XXXADPP_CPSF_SEP4_03710408_2022WW32.3.1.bin</t>
      </is>
    </oc>
    <nc r="G826" t="inlineStr">
      <is>
        <t>ADL_MR02_RXA1-XXXADPP_CPSF_SEP4_03710408_2022WW39.2.1.bin</t>
      </is>
    </nc>
    <odxf/>
  </rcc>
  <rcc rId="2521" sId="2" odxf="1">
    <oc r="G827" t="inlineStr">
      <is>
        <t>ADL_MR02_RXA1-XXXADPP_CPSF_SEP4_03710408_2022WW32.3.1.bin</t>
      </is>
    </oc>
    <nc r="G827" t="inlineStr">
      <is>
        <t>ADL_MR02_RXA1-XXXADPP_CPSF_SEP4_03710408_2022WW39.2.1.bin</t>
      </is>
    </nc>
    <odxf/>
  </rcc>
  <rcc rId="2522" sId="2" odxf="1">
    <oc r="G828" t="inlineStr">
      <is>
        <t>ADL_MR02_RXA1-XXXADPP_CPSF_SEP4_03710408_2022WW32.3.1.bin</t>
      </is>
    </oc>
    <nc r="G828" t="inlineStr">
      <is>
        <t>ADL_MR02_RXA1-XXXADPP_CPSF_SEP4_03710408_2022WW39.2.1.bin</t>
      </is>
    </nc>
    <odxf/>
  </rcc>
  <rcc rId="2523" sId="2" odxf="1">
    <oc r="G829" t="inlineStr">
      <is>
        <t>ADL_MR02_RXA1-XXXADPP_CPSF_SEP4_03710408_2022WW32.3.1.bin</t>
      </is>
    </oc>
    <nc r="G829" t="inlineStr">
      <is>
        <t>ADL_MR02_RXA1-XXXADPP_CPSF_SEP4_03710408_2022WW39.2.1.bin</t>
      </is>
    </nc>
    <odxf/>
  </rcc>
  <rcc rId="2524" sId="2" odxf="1">
    <oc r="G830" t="inlineStr">
      <is>
        <t>ADL_MR02_RXA1-XXXADPP_CPSF_SEP4_03710408_2022WW32.3.1.bin</t>
      </is>
    </oc>
    <nc r="G830" t="inlineStr">
      <is>
        <t>ADL_MR02_RXA1-XXXADPP_CPSF_SEP4_03710408_2022WW39.2.1.bin</t>
      </is>
    </nc>
    <odxf/>
  </rcc>
  <rcc rId="2525" sId="2" odxf="1">
    <oc r="G831" t="inlineStr">
      <is>
        <t>ADL_MR02_RXA1-XXXADPP_CPSF_SEP4_03710408_2022WW32.3.1.bin</t>
      </is>
    </oc>
    <nc r="G831" t="inlineStr">
      <is>
        <t>ADL_MR02_RXA1-XXXADPP_CPSF_SEP4_03710408_2022WW39.2.1.bin</t>
      </is>
    </nc>
    <odxf/>
  </rcc>
  <rcc rId="2526" sId="2" odxf="1">
    <oc r="G832" t="inlineStr">
      <is>
        <t>ADL_MR02_RXA1-XXXADPP_CPSF_SEP4_03710408_2022WW32.3.1.bin</t>
      </is>
    </oc>
    <nc r="G832" t="inlineStr">
      <is>
        <t>ADL_MR02_RXA1-XXXADPP_CPSF_SEP4_03710408_2022WW39.2.1.bin</t>
      </is>
    </nc>
    <odxf/>
  </rcc>
  <rcc rId="2527" sId="2" odxf="1">
    <oc r="G833" t="inlineStr">
      <is>
        <t>ADL_MR02_RXA1-XXXADPP_CPSF_SEP4_03710408_2022WW32.3.1.bin</t>
      </is>
    </oc>
    <nc r="G833" t="inlineStr">
      <is>
        <t>ADL_MR02_RXA1-XXXADPP_CPSF_SEP4_03710408_2022WW39.2.1.bin</t>
      </is>
    </nc>
    <odxf/>
  </rcc>
  <rcc rId="2528" sId="2" odxf="1">
    <oc r="G834" t="inlineStr">
      <is>
        <t>ADL_MR02_RXA1-XXXADPP_CPSF_SEP4_03710408_2022WW32.3.1.bin</t>
      </is>
    </oc>
    <nc r="G834" t="inlineStr">
      <is>
        <t>ADL_MR02_RXA1-XXXADPP_CPSF_SEP4_03710408_2022WW39.2.1.bin</t>
      </is>
    </nc>
    <odxf/>
  </rcc>
  <rcc rId="2529" sId="2" odxf="1">
    <oc r="G835" t="inlineStr">
      <is>
        <t>ADL_MR02_RXA1-XXXADPP_CPSF_SEP4_03710408_2022WW32.3.1.bin</t>
      </is>
    </oc>
    <nc r="G835" t="inlineStr">
      <is>
        <t>ADL_MR02_RXA1-XXXADPP_CPSF_SEP4_03710408_2022WW39.2.1.bin</t>
      </is>
    </nc>
    <odxf/>
  </rcc>
  <rcc rId="2530" sId="2" odxf="1">
    <oc r="G836" t="inlineStr">
      <is>
        <t>ADL_MR02_RXA1-XXXADPP_CPSF_SEP4_03710408_2022WW32.3.1.bin</t>
      </is>
    </oc>
    <nc r="G836" t="inlineStr">
      <is>
        <t>ADL_MR02_RXA1-XXXADPP_CPSF_SEP4_03710408_2022WW39.2.1.bin</t>
      </is>
    </nc>
    <odxf/>
  </rcc>
  <rcc rId="2531" sId="2" odxf="1">
    <oc r="G837" t="inlineStr">
      <is>
        <t>ADL_MR02_RXA1-XXXADPP_CPSF_SEP4_03710408_2022WW32.3.1.bin</t>
      </is>
    </oc>
    <nc r="G837" t="inlineStr">
      <is>
        <t>ADL_MR02_RXA1-XXXADPP_CPSF_SEP4_03710408_2022WW39.2.1.bin</t>
      </is>
    </nc>
    <odxf/>
  </rcc>
  <rcc rId="2532" sId="2" odxf="1">
    <oc r="G838" t="inlineStr">
      <is>
        <t>ADL_MR02_RXA1-XXXADPP_CPSF_SEP4_03710408_2022WW32.3.1.bin</t>
      </is>
    </oc>
    <nc r="G838" t="inlineStr">
      <is>
        <t>ADL_MR02_RXA1-XXXADPP_CPSF_SEP4_03710408_2022WW39.2.1.bin</t>
      </is>
    </nc>
    <odxf/>
  </rcc>
  <rcc rId="2533" sId="2" odxf="1">
    <oc r="G839" t="inlineStr">
      <is>
        <t>ADL_MR02_RXA1-XXXADPP_CPSF_SEP4_03710408_2022WW32.3.1.bin</t>
      </is>
    </oc>
    <nc r="G839" t="inlineStr">
      <is>
        <t>ADL_MR02_RXA1-XXXADPP_CPSF_SEP4_03710408_2022WW39.2.1.bin</t>
      </is>
    </nc>
    <odxf/>
  </rcc>
  <rcc rId="2534" sId="2" odxf="1">
    <oc r="G840" t="inlineStr">
      <is>
        <t>ADL_MR02_RXA1-XXXADPP_CPSF_SEP4_03710408_2022WW32.3.1.bin</t>
      </is>
    </oc>
    <nc r="G840" t="inlineStr">
      <is>
        <t>ADL_MR02_RXA1-XXXADPP_CPSF_SEP4_03710408_2022WW39.2.1.bin</t>
      </is>
    </nc>
    <odxf/>
  </rcc>
  <rcc rId="2535" sId="2" odxf="1">
    <oc r="G841" t="inlineStr">
      <is>
        <t>ADL_MR02_RXA1-XXXADPP_CPSF_SEP4_03710408_2022WW32.3.1.bin</t>
      </is>
    </oc>
    <nc r="G841" t="inlineStr">
      <is>
        <t>ADL_MR02_RXA1-XXXADPP_CPSF_SEP4_03710408_2022WW39.2.1.bin</t>
      </is>
    </nc>
    <odxf/>
  </rcc>
  <rcc rId="2536" sId="2" odxf="1">
    <oc r="G842" t="inlineStr">
      <is>
        <t>ADL_MR02_RXA1-XXXADPP_CPSF_SEP4_03710408_2022WW32.3.1.bin</t>
      </is>
    </oc>
    <nc r="G842" t="inlineStr">
      <is>
        <t>ADL_MR02_RXA1-XXXADPP_CPSF_SEP4_03710408_2022WW39.2.1.bin</t>
      </is>
    </nc>
    <odxf/>
  </rcc>
  <rcc rId="2537" sId="2" odxf="1">
    <oc r="G843" t="inlineStr">
      <is>
        <t>ADL_MR02_RXA1-XXXADPP_CPSF_SEP4_03710408_2022WW32.3.1.bin</t>
      </is>
    </oc>
    <nc r="G843" t="inlineStr">
      <is>
        <t>ADL_MR02_RXA1-XXXADPP_CPSF_SEP4_03710408_2022WW39.2.1.bin</t>
      </is>
    </nc>
    <odxf/>
  </rcc>
  <rcc rId="2538" sId="2" odxf="1">
    <oc r="G844" t="inlineStr">
      <is>
        <t>ADL_MR02_RXA1-XXXADPP_CPSF_SEP4_03710408_2022WW32.3.1.bin</t>
      </is>
    </oc>
    <nc r="G844" t="inlineStr">
      <is>
        <t>ADL_MR02_RXA1-XXXADPP_CPSF_SEP4_03710408_2022WW39.2.1.bin</t>
      </is>
    </nc>
    <odxf/>
  </rcc>
  <rcc rId="2539" sId="2" odxf="1">
    <oc r="G845" t="inlineStr">
      <is>
        <t>ADL_MR02_RXA1-XXXADPP_CPSF_SEP4_03710408_2022WW32.3.1.bin</t>
      </is>
    </oc>
    <nc r="G845" t="inlineStr">
      <is>
        <t>ADL_MR02_RXA1-XXXADPP_CPSF_SEP4_03710408_2022WW39.2.1.bin</t>
      </is>
    </nc>
    <odxf/>
  </rcc>
  <rcc rId="2540" sId="2" odxf="1">
    <oc r="G846" t="inlineStr">
      <is>
        <t>ADL_MR02_RXA1-XXXADPP_CPSF_SEP4_03710408_2022WW32.3.1.bin</t>
      </is>
    </oc>
    <nc r="G846" t="inlineStr">
      <is>
        <t>ADL_MR02_RXA1-XXXADPP_CPSF_SEP4_03710408_2022WW39.2.1.bin</t>
      </is>
    </nc>
    <odxf/>
  </rcc>
  <rcc rId="2541" sId="2" odxf="1">
    <oc r="G847" t="inlineStr">
      <is>
        <t>ADL_MR02_RXA1-XXXADPP_CPSF_SEP4_03710408_2022WW32.3.1.bin</t>
      </is>
    </oc>
    <nc r="G847" t="inlineStr">
      <is>
        <t>ADL_MR02_RXA1-XXXADPP_CPSF_SEP4_03710408_2022WW39.2.1.bin</t>
      </is>
    </nc>
    <odxf/>
  </rcc>
  <rcc rId="2542" sId="2" odxf="1">
    <oc r="G848" t="inlineStr">
      <is>
        <t>ADL_MR02_RXA1-XXXADPP_CPSF_SEP4_03710408_2022WW32.3.1.bin</t>
      </is>
    </oc>
    <nc r="G848" t="inlineStr">
      <is>
        <t>ADL_MR02_RXA1-XXXADPP_CPSF_SEP4_03710408_2022WW39.2.1.bin</t>
      </is>
    </nc>
    <odxf/>
  </rcc>
  <rcc rId="2543" sId="2" odxf="1">
    <oc r="G849" t="inlineStr">
      <is>
        <t>ADL_MR02_RXA1-XXXADPP_CPSF_SEP4_03710408_2022WW32.3.1.bin</t>
      </is>
    </oc>
    <nc r="G849" t="inlineStr">
      <is>
        <t>ADL_MR02_RXA1-XXXADPP_CPSF_SEP4_03710408_2022WW39.2.1.bin</t>
      </is>
    </nc>
    <odxf/>
  </rcc>
  <rcc rId="2544" sId="2" odxf="1">
    <oc r="G850" t="inlineStr">
      <is>
        <t>ADL_MR02_RXA1-XXXADPP_CPSF_SEP4_03710408_2022WW32.3.1.bin</t>
      </is>
    </oc>
    <nc r="G850" t="inlineStr">
      <is>
        <t>ADL_MR02_RXA1-XXXADPP_CPSF_SEP4_03710408_2022WW39.2.1.bin</t>
      </is>
    </nc>
    <odxf/>
  </rcc>
  <rcc rId="2545" sId="2" odxf="1">
    <oc r="G851" t="inlineStr">
      <is>
        <t>ADL_MR02_RXA1-XXXADPP_CPSF_SEP4_03710408_2022WW32.3.1.bin</t>
      </is>
    </oc>
    <nc r="G851" t="inlineStr">
      <is>
        <t>ADL_MR02_RXA1-XXXADPP_CPSF_SEP4_03710408_2022WW39.2.1.bin</t>
      </is>
    </nc>
    <odxf/>
  </rcc>
  <rcc rId="2546" sId="2" odxf="1">
    <oc r="G852" t="inlineStr">
      <is>
        <t>ADL_MR02_RXA1-XXXADPP_CPSF_SEP4_03710408_2022WW32.3.1.bin</t>
      </is>
    </oc>
    <nc r="G852" t="inlineStr">
      <is>
        <t>ADL_MR02_RXA1-XXXADPP_CPSF_SEP4_03710408_2022WW39.2.1.bin</t>
      </is>
    </nc>
    <odxf/>
  </rcc>
  <rcc rId="2547" sId="2" odxf="1">
    <oc r="G853" t="inlineStr">
      <is>
        <t>ADL_MR02_RXA1-XXXADPP_CPSF_SEP4_03710408_2022WW32.3.1.bin</t>
      </is>
    </oc>
    <nc r="G853" t="inlineStr">
      <is>
        <t>ADL_MR02_RXA1-XXXADPP_CPSF_SEP4_03710408_2022WW39.2.1.bin</t>
      </is>
    </nc>
    <odxf/>
  </rcc>
  <rcc rId="2548" sId="2" odxf="1">
    <oc r="G854" t="inlineStr">
      <is>
        <t>ADL_MR02_RXA1-XXXADPP_CPSF_SEP4_03710408_2022WW32.3.1.bin</t>
      </is>
    </oc>
    <nc r="G854" t="inlineStr">
      <is>
        <t>ADL_MR02_RXA1-XXXADPP_CPSF_SEP4_03710408_2022WW39.2.1.bin</t>
      </is>
    </nc>
    <odxf/>
  </rcc>
  <rcc rId="2549" sId="2" odxf="1">
    <oc r="G855" t="inlineStr">
      <is>
        <t>ADL_MR02_RXA1-XXXADPP_CPSF_SEP4_03710408_2022WW32.3.1.bin</t>
      </is>
    </oc>
    <nc r="G855" t="inlineStr">
      <is>
        <t>ADL_MR02_RXA1-XXXADPP_CPSF_SEP4_03710408_2022WW39.2.1.bin</t>
      </is>
    </nc>
    <odxf/>
  </rcc>
  <rcc rId="2550" sId="2" odxf="1">
    <oc r="G856" t="inlineStr">
      <is>
        <t>ADL_MR02_RXA1-XXXADPP_CPSF_SEP4_03710408_2022WW32.3.1.bin</t>
      </is>
    </oc>
    <nc r="G856" t="inlineStr">
      <is>
        <t>ADL_MR02_RXA1-XXXADPP_CPSF_SEP4_03710408_2022WW39.2.1.bin</t>
      </is>
    </nc>
    <odxf/>
  </rcc>
  <rcc rId="2551" sId="2" odxf="1">
    <oc r="G857" t="inlineStr">
      <is>
        <t>ADL_MR02_RXA1-XXXADPP_CPSF_SEP4_03710408_2022WW32.3.1.bin</t>
      </is>
    </oc>
    <nc r="G857" t="inlineStr">
      <is>
        <t>ADL_MR02_RXA1-XXXADPP_CPSF_SEP4_03710408_2022WW39.2.1.bin</t>
      </is>
    </nc>
    <odxf/>
  </rcc>
  <rcc rId="2552" sId="2" odxf="1">
    <oc r="G858" t="inlineStr">
      <is>
        <t>ADL_MR02_RXA1-XXXADPP_CPSF_SEP4_03710408_2022WW32.3.1.bin</t>
      </is>
    </oc>
    <nc r="G858" t="inlineStr">
      <is>
        <t>ADL_MR02_RXA1-XXXADPP_CPSF_SEP4_03710408_2022WW39.2.1.bin</t>
      </is>
    </nc>
    <odxf/>
  </rcc>
  <rcc rId="2553" sId="2" odxf="1">
    <oc r="G859" t="inlineStr">
      <is>
        <t>ADL_MR02_RXA1-XXXADPP_CPSF_SEP4_03710408_2022WW32.3.1.bin</t>
      </is>
    </oc>
    <nc r="G859" t="inlineStr">
      <is>
        <t>ADL_MR02_RXA1-XXXADPP_CPSF_SEP4_03710408_2022WW39.2.1.bin</t>
      </is>
    </nc>
    <odxf/>
  </rcc>
  <rcc rId="2554" sId="2" odxf="1">
    <oc r="G860" t="inlineStr">
      <is>
        <t>ADL_MR02_RXA1-XXXADPP_CPSF_SEP4_03710408_2022WW32.3.1.bin</t>
      </is>
    </oc>
    <nc r="G860" t="inlineStr">
      <is>
        <t>ADL_MR02_RXA1-XXXADPP_CPSF_SEP4_03710408_2022WW39.2.1.bin</t>
      </is>
    </nc>
    <odxf/>
  </rcc>
  <rcc rId="2555" sId="2" odxf="1">
    <oc r="G861" t="inlineStr">
      <is>
        <t>ADL_MR02_RXA1-XXXADPP_CPSF_SEP4_03710408_2022WW32.3.1.bin</t>
      </is>
    </oc>
    <nc r="G861" t="inlineStr">
      <is>
        <t>ADL_MR02_RXA1-XXXADPP_CPSF_SEP4_03710408_2022WW39.2.1.bin</t>
      </is>
    </nc>
    <odxf/>
  </rcc>
  <rcc rId="2556" sId="2" odxf="1">
    <oc r="G862" t="inlineStr">
      <is>
        <t>ADL_MR02_RXA1-XXXADPP_CPSF_SEP4_03710408_2022WW32.3.1.bin</t>
      </is>
    </oc>
    <nc r="G862" t="inlineStr">
      <is>
        <t>ADL_MR02_RXA1-XXXADPP_CPSF_SEP4_03710408_2022WW39.2.1.bin</t>
      </is>
    </nc>
    <odxf/>
  </rcc>
  <rcc rId="2557" sId="2" odxf="1">
    <oc r="G863" t="inlineStr">
      <is>
        <t>ADL_MR02_RXA1-XXXADPP_CPSF_SEP4_03710408_2022WW32.3.1.bin</t>
      </is>
    </oc>
    <nc r="G863" t="inlineStr">
      <is>
        <t>ADL_MR02_RXA1-XXXADPP_CPSF_SEP4_03710408_2022WW39.2.1.bin</t>
      </is>
    </nc>
    <odxf/>
  </rcc>
  <rcc rId="2558" sId="2" odxf="1">
    <oc r="G864" t="inlineStr">
      <is>
        <t>ADL_MR02_RXA1-XXXADPP_CPSF_SEP4_03710408_2022WW32.3.1.bin</t>
      </is>
    </oc>
    <nc r="G864" t="inlineStr">
      <is>
        <t>ADL_MR02_RXA1-XXXADPP_CPSF_SEP4_03710408_2022WW39.2.1.bin</t>
      </is>
    </nc>
    <odxf/>
  </rcc>
  <rcc rId="2559" sId="2" odxf="1">
    <oc r="G865" t="inlineStr">
      <is>
        <t>ADL_MR02_RXA1-XXXADPP_CPSF_SEP4_03710408_2022WW32.3.1.bin</t>
      </is>
    </oc>
    <nc r="G865" t="inlineStr">
      <is>
        <t>ADL_MR02_RXA1-XXXADPP_CPSF_SEP4_03710408_2022WW39.2.1.bin</t>
      </is>
    </nc>
    <odxf/>
  </rcc>
  <rcc rId="2560" sId="2" odxf="1">
    <oc r="G866" t="inlineStr">
      <is>
        <t>ADL_MR02_RXA1-XXXADPP_CPSF_SEP4_03710408_2022WW32.3.1.bin</t>
      </is>
    </oc>
    <nc r="G866" t="inlineStr">
      <is>
        <t>ADL_MR02_RXA1-XXXADPP_CPSF_SEP4_03710408_2022WW39.2.1.bin</t>
      </is>
    </nc>
    <odxf/>
  </rcc>
  <rcc rId="2561" sId="2" odxf="1">
    <oc r="G867" t="inlineStr">
      <is>
        <t>ADL_MR02_RXA1-XXXADPP_CPSF_SEP4_03710408_2022WW32.3.1.bin</t>
      </is>
    </oc>
    <nc r="G867" t="inlineStr">
      <is>
        <t>ADL_MR02_RXA1-XXXADPP_CPSF_SEP4_03710408_2022WW39.2.1.bin</t>
      </is>
    </nc>
    <odxf/>
  </rcc>
  <rcc rId="2562" sId="2" odxf="1">
    <oc r="G868" t="inlineStr">
      <is>
        <t>ADL_MR02_RXA1-XXXADPP_CPSF_SEP4_03710408_2022WW32.3.1.bin</t>
      </is>
    </oc>
    <nc r="G868" t="inlineStr">
      <is>
        <t>ADL_MR02_RXA1-XXXADPP_CPSF_SEP4_03710408_2022WW39.2.1.bin</t>
      </is>
    </nc>
    <odxf/>
  </rcc>
  <rcc rId="2563" sId="2" odxf="1">
    <oc r="G869" t="inlineStr">
      <is>
        <t>ADL_MR02_RXA1-XXXADPP_CPSF_SEP4_03710408_2022WW32.3.1.bin</t>
      </is>
    </oc>
    <nc r="G869" t="inlineStr">
      <is>
        <t>ADL_MR02_RXA1-XXXADPP_CPSF_SEP4_03710408_2022WW39.2.1.bin</t>
      </is>
    </nc>
    <odxf/>
  </rcc>
  <rcc rId="2564" sId="2" odxf="1">
    <oc r="G870" t="inlineStr">
      <is>
        <t>ADL_MR02_RXA1-XXXADPP_CPSF_SEP4_03710408_2022WW32.3.1.bin</t>
      </is>
    </oc>
    <nc r="G870" t="inlineStr">
      <is>
        <t>ADL_MR02_RXA1-XXXADPP_CPSF_SEP4_03710408_2022WW39.2.1.bin</t>
      </is>
    </nc>
    <odxf/>
  </rcc>
  <rcc rId="2565" sId="2" odxf="1">
    <oc r="G871" t="inlineStr">
      <is>
        <t>ADL_MR02_RXA1-XXXADPP_CPSF_SEP4_03710408_2022WW32.3.1.bin</t>
      </is>
    </oc>
    <nc r="G871" t="inlineStr">
      <is>
        <t>ADL_MR02_RXA1-XXXADPP_CPSF_SEP4_03710408_2022WW39.2.1.bin</t>
      </is>
    </nc>
    <odxf/>
  </rcc>
  <rcc rId="2566" sId="2" odxf="1">
    <oc r="G872" t="inlineStr">
      <is>
        <t>ADL_MR02_RXA1-XXXADPP_CPSF_SEP4_03710408_2022WW32.3.1.bin</t>
      </is>
    </oc>
    <nc r="G872" t="inlineStr">
      <is>
        <t>ADL_MR02_RXA1-XXXADPP_CPSF_SEP4_03710408_2022WW39.2.1.bin</t>
      </is>
    </nc>
    <odxf/>
  </rcc>
  <rcc rId="2567" sId="2" odxf="1">
    <oc r="G873" t="inlineStr">
      <is>
        <t>ADL_MR02_RXA1-XXXADPP_CPSF_SEP4_03710408_2022WW32.3.1.bin</t>
      </is>
    </oc>
    <nc r="G873" t="inlineStr">
      <is>
        <t>ADL_MR02_RXA1-XXXADPP_CPSF_SEP4_03710408_2022WW39.2.1.bin</t>
      </is>
    </nc>
    <odxf/>
  </rcc>
  <rcc rId="2568" sId="2" odxf="1">
    <oc r="G874" t="inlineStr">
      <is>
        <t>ADL_MR02_RXA1-XXXADPP_CPSF_SEP4_03710408_2022WW32.3.1.bin</t>
      </is>
    </oc>
    <nc r="G874" t="inlineStr">
      <is>
        <t>ADL_MR02_RXA1-XXXADPP_CPSF_SEP4_03710408_2022WW39.2.1.bin</t>
      </is>
    </nc>
    <odxf/>
  </rcc>
  <rcc rId="2569" sId="2" odxf="1">
    <oc r="G875" t="inlineStr">
      <is>
        <t>ADL_MR02_RXA1-XXXADPP_CPSF_SEP4_03710408_2022WW32.3.1.bin</t>
      </is>
    </oc>
    <nc r="G875" t="inlineStr">
      <is>
        <t>ADL_MR02_RXA1-XXXADPP_CPSF_SEP4_03710408_2022WW39.2.1.bin</t>
      </is>
    </nc>
    <odxf/>
  </rcc>
  <rcc rId="2570" sId="2" odxf="1">
    <oc r="G876" t="inlineStr">
      <is>
        <t>ADL_MR02_RXA1-XXXADPP_CPSF_SEP4_03710408_2022WW32.3.1.bin</t>
      </is>
    </oc>
    <nc r="G876" t="inlineStr">
      <is>
        <t>ADL_MR02_RXA1-XXXADPP_CPSF_SEP4_03710408_2022WW39.2.1.bin</t>
      </is>
    </nc>
    <odxf/>
  </rcc>
  <rcc rId="2571" sId="2" odxf="1">
    <oc r="G877" t="inlineStr">
      <is>
        <t>ADL_MR02_RXA1-XXXADPP_CPSF_SEP4_03710408_2022WW32.3.1.bin</t>
      </is>
    </oc>
    <nc r="G877" t="inlineStr">
      <is>
        <t>ADL_MR02_RXA1-XXXADPP_CPSF_SEP4_03710408_2022WW39.2.1.bin</t>
      </is>
    </nc>
    <odxf/>
  </rcc>
  <rcc rId="2572" sId="2" odxf="1">
    <oc r="G878" t="inlineStr">
      <is>
        <t>ADL_MR02_RXA1-XXXADPP_CPSF_SEP4_03710408_2022WW32.3.1.bin</t>
      </is>
    </oc>
    <nc r="G878" t="inlineStr">
      <is>
        <t>ADL_MR02_RXA1-XXXADPP_CPSF_SEP4_03710408_2022WW39.2.1.bin</t>
      </is>
    </nc>
    <odxf/>
  </rcc>
  <rcc rId="2573" sId="2" odxf="1">
    <oc r="G879" t="inlineStr">
      <is>
        <t>ADL_MR02_RXA1-XXXADPP_CPSF_SEP4_03710408_2022WW32.3.1.bin</t>
      </is>
    </oc>
    <nc r="G879" t="inlineStr">
      <is>
        <t>ADL_MR02_RXA1-XXXADPP_CPSF_SEP4_03710408_2022WW39.2.1.bin</t>
      </is>
    </nc>
    <odxf/>
  </rcc>
  <rcc rId="2574" sId="2" odxf="1">
    <oc r="G880" t="inlineStr">
      <is>
        <t>ADL_MR02_RXA1-XXXADPP_CPSF_SEP4_03710408_2022WW32.3.1.bin</t>
      </is>
    </oc>
    <nc r="G880" t="inlineStr">
      <is>
        <t>ADL_MR02_RXA1-XXXADPP_CPSF_SEP4_03710408_2022WW39.2.1.bin</t>
      </is>
    </nc>
    <odxf/>
  </rcc>
  <rcc rId="2575" sId="2" odxf="1">
    <oc r="G881" t="inlineStr">
      <is>
        <t>ADL_MR02_RXA1-XXXADPP_CPSF_SEP4_03710408_2022WW32.3.1.bin</t>
      </is>
    </oc>
    <nc r="G881" t="inlineStr">
      <is>
        <t>ADL_MR02_RXA1-XXXADPP_CPSF_SEP4_03710408_2022WW39.2.1.bin</t>
      </is>
    </nc>
    <odxf/>
  </rcc>
  <rcc rId="2576" sId="2" odxf="1">
    <oc r="G882" t="inlineStr">
      <is>
        <t>ADL_MR02_RXA1-XXXADPP_CPSF_SEP4_03710408_2022WW32.3.1.bin</t>
      </is>
    </oc>
    <nc r="G882" t="inlineStr">
      <is>
        <t>ADL_MR02_RXA1-XXXADPP_CPSF_SEP4_03710408_2022WW39.2.1.bin</t>
      </is>
    </nc>
    <odxf/>
  </rcc>
  <rcc rId="2577" sId="2" odxf="1">
    <oc r="G883" t="inlineStr">
      <is>
        <t>ADL_MR02_RXA1-XXXADPP_CPSF_SEP4_03710408_2022WW32.3.1.bin</t>
      </is>
    </oc>
    <nc r="G883" t="inlineStr">
      <is>
        <t>ADL_MR02_RXA1-XXXADPP_CPSF_SEP4_03710408_2022WW39.2.1.bin</t>
      </is>
    </nc>
    <odxf/>
  </rcc>
  <rcc rId="2578" sId="2" odxf="1">
    <oc r="G884" t="inlineStr">
      <is>
        <t>ADL_MR02_RXA1-XXXADPP_CPSF_SEP4_03710408_2022WW32.3.1.bin</t>
      </is>
    </oc>
    <nc r="G884" t="inlineStr">
      <is>
        <t>ADL_MR02_RXA1-XXXADPP_CPSF_SEP4_03710408_2022WW39.2.1.bin</t>
      </is>
    </nc>
    <odxf/>
  </rcc>
  <rcc rId="2579" sId="2" odxf="1">
    <oc r="G885" t="inlineStr">
      <is>
        <t>ADL_MR02_RXA1-XXXADPP_CPSF_SEP4_03710408_2022WW32.3.1.bin</t>
      </is>
    </oc>
    <nc r="G885" t="inlineStr">
      <is>
        <t>ADL_MR02_RXA1-XXXADPP_CPSF_SEP4_03710408_2022WW39.2.1.bin</t>
      </is>
    </nc>
    <odxf/>
  </rcc>
  <rcc rId="2580" sId="2" odxf="1">
    <oc r="G886" t="inlineStr">
      <is>
        <t>ADL_MR02_RXA1-XXXADPP_CPSF_SEP4_03710408_2022WW32.3.1.bin</t>
      </is>
    </oc>
    <nc r="G886" t="inlineStr">
      <is>
        <t>ADL_MR02_RXA1-XXXADPP_CPSF_SEP4_03710408_2022WW39.2.1.bin</t>
      </is>
    </nc>
    <odxf/>
  </rcc>
  <rcc rId="2581" sId="2" odxf="1">
    <oc r="G887" t="inlineStr">
      <is>
        <t>ADL_MR02_RXA1-XXXADPP_CPSF_SEP4_03710408_2022WW32.3.1.bin</t>
      </is>
    </oc>
    <nc r="G887" t="inlineStr">
      <is>
        <t>ADL_MR02_RXA1-XXXADPP_CPSF_SEP4_03710408_2022WW39.2.1.bin</t>
      </is>
    </nc>
    <odxf/>
  </rcc>
  <rcc rId="2582" sId="2" odxf="1">
    <oc r="G888" t="inlineStr">
      <is>
        <t>ADL_MR02_RXA1-XXXADPP_CPSF_SEP4_03710408_2022WW32.3.1.bin</t>
      </is>
    </oc>
    <nc r="G888" t="inlineStr">
      <is>
        <t>ADL_MR02_RXA1-XXXADPP_CPSF_SEP4_03710408_2022WW39.2.1.bin</t>
      </is>
    </nc>
    <odxf/>
  </rcc>
  <rcc rId="2583" sId="2" odxf="1">
    <oc r="G889" t="inlineStr">
      <is>
        <t>ADL_MR02_RXA1-XXXADPP_CPSF_SEP4_03710408_2022WW32.3.1.bin</t>
      </is>
    </oc>
    <nc r="G889" t="inlineStr">
      <is>
        <t>ADL_MR02_RXA1-XXXADPP_CPSF_SEP4_03710408_2022WW39.2.1.bin</t>
      </is>
    </nc>
    <odxf/>
  </rcc>
  <rcc rId="2584" sId="2" odxf="1">
    <oc r="G890" t="inlineStr">
      <is>
        <t>ADL_MR02_RXA1-XXXADPP_CPSF_SEP4_03710408_2022WW32.3.1.bin</t>
      </is>
    </oc>
    <nc r="G890" t="inlineStr">
      <is>
        <t>ADL_MR02_RXA1-XXXADPP_CPSF_SEP4_03710408_2022WW39.2.1.bin</t>
      </is>
    </nc>
    <odxf/>
  </rcc>
  <rcc rId="2585" sId="2" odxf="1">
    <oc r="G891" t="inlineStr">
      <is>
        <t>ADL_MR02_RXA1-XXXADPP_CPSF_SEP4_03710408_2022WW32.3.1.bin</t>
      </is>
    </oc>
    <nc r="G891" t="inlineStr">
      <is>
        <t>ADL_MR02_RXA1-XXXADPP_CPSF_SEP4_03710408_2022WW39.2.1.bin</t>
      </is>
    </nc>
    <odxf/>
  </rcc>
  <rcc rId="2586" sId="2" odxf="1">
    <oc r="G892" t="inlineStr">
      <is>
        <t>ADL_MR02_RXA1-XXXADPP_CPSF_SEP4_03710408_2022WW32.3.1.bin</t>
      </is>
    </oc>
    <nc r="G892" t="inlineStr">
      <is>
        <t>ADL_MR02_RXA1-XXXADPP_CPSF_SEP4_03710408_2022WW39.2.1.bin</t>
      </is>
    </nc>
    <odxf/>
  </rcc>
  <rcc rId="2587" sId="2" odxf="1">
    <oc r="G893" t="inlineStr">
      <is>
        <t>ADL_MR02_RXA1-XXXADPP_CPSF_SEP4_03710408_2022WW32.3.1.bin</t>
      </is>
    </oc>
    <nc r="G893" t="inlineStr">
      <is>
        <t>ADL_MR02_RXA1-XXXADPP_CPSF_SEP4_03710408_2022WW39.2.1.bin</t>
      </is>
    </nc>
    <odxf/>
  </rcc>
  <rcc rId="2588" sId="2" odxf="1">
    <oc r="G894" t="inlineStr">
      <is>
        <t>ADL_MR02_RXA1-XXXADPP_CPSF_SEP4_03710408_2022WW32.3.1.bin</t>
      </is>
    </oc>
    <nc r="G894" t="inlineStr">
      <is>
        <t>ADL_MR02_RXA1-XXXADPP_CPSF_SEP4_03710408_2022WW39.2.1.bin</t>
      </is>
    </nc>
    <odxf/>
  </rcc>
  <rcc rId="2589" sId="2" odxf="1">
    <oc r="G895" t="inlineStr">
      <is>
        <t>ADL_MR02_RXA1-XXXADPP_CPSF_SEP4_03710408_2022WW32.3.1.bin</t>
      </is>
    </oc>
    <nc r="G895" t="inlineStr">
      <is>
        <t>ADL_MR02_RXA1-XXXADPP_CPSF_SEP4_03710408_2022WW39.2.1.bin</t>
      </is>
    </nc>
    <odxf/>
  </rcc>
  <rcc rId="2590" sId="2" odxf="1">
    <oc r="G896" t="inlineStr">
      <is>
        <t>ADL_MR02_RXA1-XXXADPP_CPSF_SEP4_03710408_2022WW32.3.1.bin</t>
      </is>
    </oc>
    <nc r="G896" t="inlineStr">
      <is>
        <t>ADL_MR02_RXA1-XXXADPP_CPSF_SEP4_03710408_2022WW39.2.1.bin</t>
      </is>
    </nc>
    <odxf/>
  </rcc>
  <rcc rId="2591" sId="2" odxf="1">
    <oc r="G897" t="inlineStr">
      <is>
        <t>ADL_MR02_RXA1-XXXADPP_CPSF_SEP4_03710408_2022WW32.3.1.bin</t>
      </is>
    </oc>
    <nc r="G897" t="inlineStr">
      <is>
        <t>ADL_MR02_RXA1-XXXADPP_CPSF_SEP4_03710408_2022WW39.2.1.bin</t>
      </is>
    </nc>
    <odxf/>
  </rcc>
  <rcc rId="2592" sId="2" odxf="1">
    <oc r="G898" t="inlineStr">
      <is>
        <t>ADL_MR02_RXA1-XXXADPP_CPSF_SEP4_03710408_2022WW32.3.1.bin</t>
      </is>
    </oc>
    <nc r="G898" t="inlineStr">
      <is>
        <t>ADL_MR02_RXA1-XXXADPP_CPSF_SEP4_03710408_2022WW39.2.1.bin</t>
      </is>
    </nc>
    <odxf/>
  </rcc>
  <rcc rId="2593" sId="2" odxf="1">
    <oc r="G899" t="inlineStr">
      <is>
        <t>ADL_MR02_RXA1-XXXADPP_CPSF_SEP4_03710408_2022WW32.3.1.bin</t>
      </is>
    </oc>
    <nc r="G899" t="inlineStr">
      <is>
        <t>ADL_MR02_RXA1-XXXADPP_CPSF_SEP4_03710408_2022WW39.2.1.bin</t>
      </is>
    </nc>
    <odxf/>
  </rcc>
  <rcc rId="2594" sId="2" odxf="1">
    <oc r="G900" t="inlineStr">
      <is>
        <t>ADL_MR02_RXA1-XXXADPP_CPSF_SEP4_03710408_2022WW32.3.1.bin</t>
      </is>
    </oc>
    <nc r="G900" t="inlineStr">
      <is>
        <t>ADL_MR02_RXA1-XXXADPP_CPSF_SEP4_03710408_2022WW39.2.1.bin</t>
      </is>
    </nc>
    <odxf/>
  </rcc>
  <rcc rId="2595" sId="2" odxf="1">
    <oc r="G901" t="inlineStr">
      <is>
        <t>ADL_MR02_RXA1-XXXADPP_CPSF_SEP4_03710408_2022WW32.3.1.bin</t>
      </is>
    </oc>
    <nc r="G901" t="inlineStr">
      <is>
        <t>ADL_MR02_RXA1-XXXADPP_CPSF_SEP4_03710408_2022WW39.2.1.bin</t>
      </is>
    </nc>
    <odxf/>
  </rcc>
  <rcc rId="2596" sId="2" odxf="1">
    <oc r="G902" t="inlineStr">
      <is>
        <t>ADL_MR02_RXA1-XXXADPP_CPSF_SEP4_03710408_2022WW32.3.1.bin</t>
      </is>
    </oc>
    <nc r="G902" t="inlineStr">
      <is>
        <t>ADL_MR02_RXA1-XXXADPP_CPSF_SEP4_03710408_2022WW39.2.1.bin</t>
      </is>
    </nc>
    <odxf/>
  </rcc>
  <rcc rId="2597" sId="2" odxf="1">
    <oc r="G903" t="inlineStr">
      <is>
        <t>ADL_MR02_RXA1-XXXADPP_CPSF_SEP4_03710408_2022WW32.3.1.bin</t>
      </is>
    </oc>
    <nc r="G903" t="inlineStr">
      <is>
        <t>ADL_MR02_RXA1-XXXADPP_CPSF_SEP4_03710408_2022WW39.2.1.bin</t>
      </is>
    </nc>
    <odxf/>
  </rcc>
  <rcc rId="2598" sId="2" odxf="1">
    <oc r="G904" t="inlineStr">
      <is>
        <t>ADL_MR02_RXA1-XXXADPP_CPSF_SEP4_03710408_2022WW32.3.1.bin</t>
      </is>
    </oc>
    <nc r="G904" t="inlineStr">
      <is>
        <t>ADL_MR02_RXA1-XXXADPP_CPSF_SEP4_03710408_2022WW39.2.1.bin</t>
      </is>
    </nc>
    <odxf/>
  </rcc>
  <rcc rId="2599" sId="2" odxf="1">
    <oc r="G905" t="inlineStr">
      <is>
        <t>ADL_MR02_RXA1-XXXADPP_CPSF_SEP4_03710408_2022WW32.3.1.bin</t>
      </is>
    </oc>
    <nc r="G905" t="inlineStr">
      <is>
        <t>ADL_MR02_RXA1-XXXADPP_CPSF_SEP4_03710408_2022WW39.2.1.bin</t>
      </is>
    </nc>
    <odxf/>
  </rcc>
  <rcc rId="2600" sId="2" odxf="1">
    <oc r="G906" t="inlineStr">
      <is>
        <t>ADL_MR02_RXA1-XXXADPP_CPSF_SEP4_03710408_2022WW32.3.1.bin</t>
      </is>
    </oc>
    <nc r="G906" t="inlineStr">
      <is>
        <t>ADL_MR02_RXA1-XXXADPP_CPSF_SEP4_03710408_2022WW39.2.1.bin</t>
      </is>
    </nc>
    <odxf/>
  </rcc>
  <rcc rId="2601" sId="2" odxf="1">
    <oc r="G907" t="inlineStr">
      <is>
        <t>ADL_MR02_RXA1-XXXADPP_CPSF_SEP4_03710408_2022WW32.3.1.bin</t>
      </is>
    </oc>
    <nc r="G907" t="inlineStr">
      <is>
        <t>ADL_MR02_RXA1-XXXADPP_CPSF_SEP4_03710408_2022WW39.2.1.bin</t>
      </is>
    </nc>
    <odxf/>
  </rcc>
  <rcc rId="2602" sId="2" odxf="1">
    <oc r="G908" t="inlineStr">
      <is>
        <t>ADL_MR02_RXA1-XXXADPP_CPSF_SEP4_03710408_2022WW32.3.1.bin</t>
      </is>
    </oc>
    <nc r="G908" t="inlineStr">
      <is>
        <t>ADL_MR02_RXA1-XXXADPP_CPSF_SEP4_03710408_2022WW39.2.1.bin</t>
      </is>
    </nc>
    <odxf/>
  </rcc>
  <rcc rId="2603" sId="2" odxf="1">
    <oc r="G909" t="inlineStr">
      <is>
        <t>ADL_MR02_RXA1-XXXADPP_CPSF_SEP4_03710408_2022WW32.3.1.bin</t>
      </is>
    </oc>
    <nc r="G909" t="inlineStr">
      <is>
        <t>ADL_MR02_RXA1-XXXADPP_CPSF_SEP4_03710408_2022WW39.2.1.bin</t>
      </is>
    </nc>
    <odxf/>
  </rcc>
  <rcc rId="2604" sId="2" odxf="1">
    <oc r="G910" t="inlineStr">
      <is>
        <t>ADL_MR02_RXA1-XXXADPP_CPSF_SEP4_03710408_2022WW32.3.1.bin</t>
      </is>
    </oc>
    <nc r="G910" t="inlineStr">
      <is>
        <t>ADL_MR02_RXA1-XXXADPP_CPSF_SEP4_03710408_2022WW39.2.1.bin</t>
      </is>
    </nc>
    <odxf/>
  </rcc>
  <rcc rId="2605" sId="2" odxf="1">
    <oc r="G911" t="inlineStr">
      <is>
        <t>ADL_MR02_RXA1-XXXADPP_CPSF_SEP4_03710408_2022WW32.3.1.bin</t>
      </is>
    </oc>
    <nc r="G911" t="inlineStr">
      <is>
        <t>ADL_MR02_RXA1-XXXADPP_CPSF_SEP4_03710408_2022WW39.2.1.bin</t>
      </is>
    </nc>
    <odxf/>
  </rcc>
  <rcc rId="2606" sId="2" odxf="1">
    <oc r="G912" t="inlineStr">
      <is>
        <t>ADL_MR02_RXA1-XXXADPP_CPSF_SEP4_03710408_2022WW32.3.1.bin</t>
      </is>
    </oc>
    <nc r="G912" t="inlineStr">
      <is>
        <t>ADL_MR02_RXA1-XXXADPP_CPSF_SEP4_03710408_2022WW39.2.1.bin</t>
      </is>
    </nc>
    <odxf/>
  </rcc>
  <rcc rId="2607" sId="2" odxf="1">
    <oc r="G913" t="inlineStr">
      <is>
        <t>ADL_MR02_RXA1-XXXADPP_CPSF_SEP4_03710408_2022WW32.3.1.bin</t>
      </is>
    </oc>
    <nc r="G913" t="inlineStr">
      <is>
        <t>ADL_MR02_RXA1-XXXADPP_CPSF_SEP4_03710408_2022WW39.2.1.bin</t>
      </is>
    </nc>
    <odxf/>
  </rcc>
  <rcc rId="2608" sId="2" odxf="1">
    <oc r="G914" t="inlineStr">
      <is>
        <t>ADL_MR02_RXA1-XXXADPP_CPSF_SEP4_03710408_2022WW32.3.1.bin</t>
      </is>
    </oc>
    <nc r="G914" t="inlineStr">
      <is>
        <t>ADL_MR02_RXA1-XXXADPP_CPSF_SEP4_03710408_2022WW39.2.1.bin</t>
      </is>
    </nc>
    <odxf/>
  </rcc>
  <rcc rId="2609" sId="2" odxf="1">
    <oc r="G915" t="inlineStr">
      <is>
        <t>ADL_MR02_RXA1-XXXADPP_CPSF_SEP4_03710408_2022WW32.3.1.bin</t>
      </is>
    </oc>
    <nc r="G915" t="inlineStr">
      <is>
        <t>ADL_MR02_RXA1-XXXADPP_CPSF_SEP4_03710408_2022WW39.2.1.bin</t>
      </is>
    </nc>
    <odxf/>
  </rcc>
  <rcc rId="2610" sId="2" odxf="1">
    <oc r="G916" t="inlineStr">
      <is>
        <t>ADL_MR02_RXA1-XXXADPP_CPSF_SEP4_03710408_2022WW32.3.1.bin</t>
      </is>
    </oc>
    <nc r="G916" t="inlineStr">
      <is>
        <t>ADL_MR02_RXA1-XXXADPP_CPSF_SEP4_03710408_2022WW39.2.1.bin</t>
      </is>
    </nc>
    <odxf/>
  </rcc>
  <rcc rId="2611" sId="2" odxf="1">
    <oc r="G917" t="inlineStr">
      <is>
        <t>ADL_MR02_RXA1-XXXADPP_CPSF_SEP4_03710408_2022WW32.3.1.bin</t>
      </is>
    </oc>
    <nc r="G917" t="inlineStr">
      <is>
        <t>ADL_MR02_RXA1-XXXADPP_CPSF_SEP4_03710408_2022WW39.2.1.bin</t>
      </is>
    </nc>
    <odxf/>
  </rcc>
  <rcc rId="2612" sId="2" odxf="1">
    <oc r="G918" t="inlineStr">
      <is>
        <t>ADL_MR02_RXA1-XXXADPP_CPSF_SEP4_03710408_2022WW32.3.1.bin</t>
      </is>
    </oc>
    <nc r="G918" t="inlineStr">
      <is>
        <t>ADL_MR02_RXA1-XXXADPP_CPSF_SEP4_03710408_2022WW39.2.1.bin</t>
      </is>
    </nc>
    <odxf/>
  </rcc>
  <rcc rId="2613" sId="2" odxf="1">
    <oc r="G919" t="inlineStr">
      <is>
        <t>ADL_MR02_RXA1-XXXADPP_CPSF_SEP4_03710408_2022WW32.3.1.bin</t>
      </is>
    </oc>
    <nc r="G919" t="inlineStr">
      <is>
        <t>ADL_MR02_RXA1-XXXADPP_CPSF_SEP4_03710408_2022WW39.2.1.bin</t>
      </is>
    </nc>
    <odxf/>
  </rcc>
  <rcc rId="2614" sId="2" odxf="1">
    <oc r="G920" t="inlineStr">
      <is>
        <t>ADL_MR02_RXA1-XXXADPP_CPSF_SEP4_03710408_2022WW32.3.1.bin</t>
      </is>
    </oc>
    <nc r="G920" t="inlineStr">
      <is>
        <t>ADL_MR02_RXA1-XXXADPP_CPSF_SEP4_03710408_2022WW39.2.1.bin</t>
      </is>
    </nc>
    <odxf/>
  </rcc>
  <rcc rId="2615" sId="2" odxf="1">
    <oc r="G921" t="inlineStr">
      <is>
        <t>ADL_MR02_RXA1-XXXADPP_CPSF_SEP4_03710408_2022WW32.3.1.bin</t>
      </is>
    </oc>
    <nc r="G921" t="inlineStr">
      <is>
        <t>ADL_MR02_RXA1-XXXADPP_CPSF_SEP4_03710408_2022WW39.2.1.bin</t>
      </is>
    </nc>
    <odxf/>
  </rcc>
  <rcc rId="2616" sId="2" odxf="1">
    <oc r="G922" t="inlineStr">
      <is>
        <t>ADL_MR02_RXA1-XXXADPP_CPSF_SEP4_03710408_2022WW32.3.1.bin</t>
      </is>
    </oc>
    <nc r="G922" t="inlineStr">
      <is>
        <t>ADL_MR02_RXA1-XXXADPP_CPSF_SEP4_03710408_2022WW39.2.1.bin</t>
      </is>
    </nc>
    <odxf/>
  </rcc>
  <rcc rId="2617" sId="2" odxf="1">
    <oc r="G923" t="inlineStr">
      <is>
        <t>ADL_MR02_RXA1-XXXADPP_CPSF_SEP4_03710408_2022WW32.3.1.bin</t>
      </is>
    </oc>
    <nc r="G923" t="inlineStr">
      <is>
        <t>ADL_MR02_RXA1-XXXADPP_CPSF_SEP4_03710408_2022WW39.2.1.bin</t>
      </is>
    </nc>
    <odxf/>
  </rcc>
  <rcc rId="2618" sId="2" odxf="1">
    <oc r="G924" t="inlineStr">
      <is>
        <t>ADL_MR02_RXA1-XXXADPP_CPSF_SEP4_03710408_2022WW32.3.1.bin</t>
      </is>
    </oc>
    <nc r="G924" t="inlineStr">
      <is>
        <t>ADL_MR02_RXA1-XXXADPP_CPSF_SEP4_03710408_2022WW39.2.1.bin</t>
      </is>
    </nc>
    <odxf/>
  </rcc>
  <rcc rId="2619" sId="2" odxf="1">
    <oc r="G925" t="inlineStr">
      <is>
        <t>ADL_MR02_RXA1-XXXADPP_CPSF_SEP4_03710408_2022WW32.3.1.bin</t>
      </is>
    </oc>
    <nc r="G925" t="inlineStr">
      <is>
        <t>ADL_MR02_RXA1-XXXADPP_CPSF_SEP4_03710408_2022WW39.2.1.bin</t>
      </is>
    </nc>
    <odxf/>
  </rcc>
  <rcc rId="2620" sId="2" odxf="1">
    <oc r="G926" t="inlineStr">
      <is>
        <t>ADL_MR02_RXA1-XXXADPP_CPSF_SEP4_03710408_2022WW32.3.1.bin</t>
      </is>
    </oc>
    <nc r="G926" t="inlineStr">
      <is>
        <t>ADL_MR02_RXA1-XXXADPP_CPSF_SEP4_03710408_2022WW39.2.1.bin</t>
      </is>
    </nc>
    <odxf/>
  </rcc>
  <rcc rId="2621" sId="2" odxf="1">
    <oc r="G927" t="inlineStr">
      <is>
        <t>ADL_MR02_RXA1-XXXADPP_CPSF_SEP4_03710408_2022WW32.3.1.bin</t>
      </is>
    </oc>
    <nc r="G927" t="inlineStr">
      <is>
        <t>ADL_MR02_RXA1-XXXADPP_CPSF_SEP4_03710408_2022WW39.2.1.bin</t>
      </is>
    </nc>
    <odxf/>
  </rcc>
  <rcc rId="2622" sId="2" odxf="1">
    <oc r="G928" t="inlineStr">
      <is>
        <t>ADL_MR02_RXA1-XXXADPP_CPSF_SEP4_03710408_2022WW32.3.1.bin</t>
      </is>
    </oc>
    <nc r="G928" t="inlineStr">
      <is>
        <t>ADL_MR02_RXA1-XXXADPP_CPSF_SEP4_03710408_2022WW39.2.1.bin</t>
      </is>
    </nc>
    <odxf/>
  </rcc>
  <rcc rId="2623" sId="2" odxf="1">
    <oc r="G929" t="inlineStr">
      <is>
        <t>ADL_MR02_RXA1-XXXADPP_CPSF_SEP4_03710408_2022WW32.3.1.bin</t>
      </is>
    </oc>
    <nc r="G929" t="inlineStr">
      <is>
        <t>ADL_MR02_RXA1-XXXADPP_CPSF_SEP4_03710408_2022WW39.2.1.bin</t>
      </is>
    </nc>
    <odxf/>
  </rcc>
  <rcc rId="2624" sId="2" odxf="1">
    <oc r="G930" t="inlineStr">
      <is>
        <t>ADL_MR02_RXA1-XXXADPP_CPSF_SEP4_03710408_2022WW32.3.1.bin</t>
      </is>
    </oc>
    <nc r="G930" t="inlineStr">
      <is>
        <t>ADL_MR02_RXA1-XXXADPP_CPSF_SEP4_03710408_2022WW39.2.1.bin</t>
      </is>
    </nc>
    <odxf/>
  </rcc>
  <rcc rId="2625" sId="2" odxf="1">
    <oc r="G931" t="inlineStr">
      <is>
        <t>ADL_MR02_RXA1-XXXADPP_CPSF_SEP4_03710408_2022WW32.3.1.bin</t>
      </is>
    </oc>
    <nc r="G931" t="inlineStr">
      <is>
        <t>ADL_MR02_RXA1-XXXADPP_CPSF_SEP4_03710408_2022WW39.2.1.bin</t>
      </is>
    </nc>
    <odxf/>
  </rcc>
  <rcc rId="2626" sId="2" odxf="1">
    <oc r="G932" t="inlineStr">
      <is>
        <t>ADL_MR02_RXA1-XXXADPP_CPSF_SEP4_03710408_2022WW32.3.1.bin</t>
      </is>
    </oc>
    <nc r="G932" t="inlineStr">
      <is>
        <t>ADL_MR02_RXA1-XXXADPP_CPSF_SEP4_03710408_2022WW39.2.1.bin</t>
      </is>
    </nc>
    <odxf/>
  </rcc>
  <rcc rId="2627" sId="2" odxf="1">
    <oc r="G933" t="inlineStr">
      <is>
        <t>ADL_MR02_RXA1-XXXADPP_CPSF_SEP4_03710408_2022WW32.3.1.bin</t>
      </is>
    </oc>
    <nc r="G933" t="inlineStr">
      <is>
        <t>ADL_MR02_RXA1-XXXADPP_CPSF_SEP4_03710408_2022WW39.2.1.bin</t>
      </is>
    </nc>
    <odxf/>
  </rcc>
  <rcc rId="2628" sId="2" odxf="1">
    <oc r="G934" t="inlineStr">
      <is>
        <t>ADL_MR02_RXA1-XXXADPP_CPSF_SEP4_03710408_2022WW32.3.1.bin</t>
      </is>
    </oc>
    <nc r="G934" t="inlineStr">
      <is>
        <t>ADL_MR02_RXA1-XXXADPP_CPSF_SEP4_03710408_2022WW39.2.1.bin</t>
      </is>
    </nc>
    <odxf/>
  </rcc>
  <rcc rId="2629" sId="2" odxf="1">
    <oc r="G935" t="inlineStr">
      <is>
        <t>ADL_MR02_RXA1-XXXADPP_CPSF_SEP4_03710408_2022WW32.3.1.bin</t>
      </is>
    </oc>
    <nc r="G935" t="inlineStr">
      <is>
        <t>ADL_MR02_RXA1-XXXADPP_CPSF_SEP4_03710408_2022WW39.2.1.bin</t>
      </is>
    </nc>
    <odxf/>
  </rcc>
  <rcc rId="2630" sId="2" odxf="1">
    <oc r="G936" t="inlineStr">
      <is>
        <t>ADL_MR02_RXA1-XXXADPP_CPSF_SEP4_03710408_2022WW32.3.1.bin</t>
      </is>
    </oc>
    <nc r="G936" t="inlineStr">
      <is>
        <t>ADL_MR02_RXA1-XXXADPP_CPSF_SEP4_03710408_2022WW39.2.1.bin</t>
      </is>
    </nc>
    <odxf/>
  </rcc>
  <rcc rId="2631" sId="2" odxf="1">
    <oc r="G937" t="inlineStr">
      <is>
        <t>ADL_MR02_RXA1-XXXADPP_CPSF_SEP4_03710408_2022WW32.3.1.bin</t>
      </is>
    </oc>
    <nc r="G937" t="inlineStr">
      <is>
        <t>ADL_MR02_RXA1-XXXADPP_CPSF_SEP4_03710408_2022WW39.2.1.bin</t>
      </is>
    </nc>
    <odxf/>
  </rcc>
  <rcc rId="2632" sId="2" odxf="1">
    <oc r="G938" t="inlineStr">
      <is>
        <t>ADL_MR02_RXA1-XXXADPP_CPSF_SEP4_03710408_2022WW32.3.1.bin</t>
      </is>
    </oc>
    <nc r="G938" t="inlineStr">
      <is>
        <t>ADL_MR02_RXA1-XXXADPP_CPSF_SEP4_03710408_2022WW39.2.1.bin</t>
      </is>
    </nc>
    <odxf/>
  </rcc>
  <rcc rId="2633" sId="2" odxf="1">
    <oc r="G939" t="inlineStr">
      <is>
        <t>ADL_MR02_RXA1-XXXADPP_CPSF_SEP4_03710408_2022WW32.3.1.bin</t>
      </is>
    </oc>
    <nc r="G939" t="inlineStr">
      <is>
        <t>ADL_MR02_RXA1-XXXADPP_CPSF_SEP4_03710408_2022WW39.2.1.bin</t>
      </is>
    </nc>
    <odxf/>
  </rcc>
  <rcc rId="2634" sId="2" odxf="1">
    <oc r="G940" t="inlineStr">
      <is>
        <t>ADL_MR02_RXA1-XXXADPP_CPSF_SEP4_03710408_2022WW32.3.1.bin</t>
      </is>
    </oc>
    <nc r="G940" t="inlineStr">
      <is>
        <t>ADL_MR02_RXA1-XXXADPP_CPSF_SEP4_03710408_2022WW39.2.1.bin</t>
      </is>
    </nc>
    <odxf/>
  </rcc>
  <rcc rId="2635" sId="2" odxf="1">
    <oc r="G941" t="inlineStr">
      <is>
        <t>ADL_MR02_RXA1-XXXADPP_CPSF_SEP4_03710408_2022WW32.3.1.bin</t>
      </is>
    </oc>
    <nc r="G941" t="inlineStr">
      <is>
        <t>ADL_MR02_RXA1-XXXADPP_CPSF_SEP4_03710408_2022WW39.2.1.bin</t>
      </is>
    </nc>
    <odxf/>
  </rcc>
  <rcc rId="2636" sId="2" odxf="1">
    <oc r="G942" t="inlineStr">
      <is>
        <t>ADL_MR02_RXA1-XXXADPP_CPSF_SEP4_03710408_2022WW32.3.1.bin</t>
      </is>
    </oc>
    <nc r="G942" t="inlineStr">
      <is>
        <t>ADL_MR02_RXA1-XXXADPP_CPSF_SEP4_03710408_2022WW39.2.1.bin</t>
      </is>
    </nc>
    <odxf/>
  </rcc>
  <rcc rId="2637" sId="2" odxf="1">
    <oc r="G943" t="inlineStr">
      <is>
        <t>ADL_MR02_RXA1-XXXADPP_CPSF_SEP4_03710408_2022WW32.3.1.bin</t>
      </is>
    </oc>
    <nc r="G943" t="inlineStr">
      <is>
        <t>ADL_MR02_RXA1-XXXADPP_CPSF_SEP4_03710408_2022WW39.2.1.bin</t>
      </is>
    </nc>
    <odxf/>
  </rcc>
  <rcc rId="2638" sId="2" odxf="1">
    <oc r="G944" t="inlineStr">
      <is>
        <t>ADL_MR02_RXA1-XXXADPP_CPSF_SEP4_03710408_2022WW32.3.1.bin</t>
      </is>
    </oc>
    <nc r="G944" t="inlineStr">
      <is>
        <t>ADL_MR02_RXA1-XXXADPP_CPSF_SEP4_03710408_2022WW39.2.1.bin</t>
      </is>
    </nc>
    <odxf/>
  </rcc>
  <rcc rId="2639" sId="2" odxf="1">
    <oc r="G945" t="inlineStr">
      <is>
        <t>ADL_MR02_RXA1-XXXADPP_CPSF_SEP4_03710408_2022WW32.3.1.bin</t>
      </is>
    </oc>
    <nc r="G945" t="inlineStr">
      <is>
        <t>ADL_MR02_RXA1-XXXADPP_CPSF_SEP4_03710408_2022WW39.2.1.bin</t>
      </is>
    </nc>
    <odxf/>
  </rcc>
  <rcc rId="2640" sId="2" odxf="1">
    <oc r="G946" t="inlineStr">
      <is>
        <t>ADL_MR02_RXA1-XXXADPP_CPSF_SEP4_03710408_2022WW32.3.1.bin</t>
      </is>
    </oc>
    <nc r="G946" t="inlineStr">
      <is>
        <t>ADL_MR02_RXA1-XXXADPP_CPSF_SEP4_03710408_2022WW39.2.1.bin</t>
      </is>
    </nc>
    <odxf/>
  </rcc>
  <rcc rId="2641" sId="2" odxf="1">
    <oc r="G947" t="inlineStr">
      <is>
        <t>ADL_MR02_RXA1-XXXADPP_CPSF_SEP4_03710408_2022WW32.3.1.bin</t>
      </is>
    </oc>
    <nc r="G947" t="inlineStr">
      <is>
        <t>ADL_MR02_RXA1-XXXADPP_CPSF_SEP4_03710408_2022WW39.2.1.bin</t>
      </is>
    </nc>
    <odxf/>
  </rcc>
  <rcc rId="2642" sId="2" odxf="1">
    <oc r="G948" t="inlineStr">
      <is>
        <t>ADL_MR02_RXA1-XXXADPP_CPSF_SEP4_03710408_2022WW32.3.1.bin</t>
      </is>
    </oc>
    <nc r="G948" t="inlineStr">
      <is>
        <t>ADL_MR02_RXA1-XXXADPP_CPSF_SEP4_03710408_2022WW39.2.1.bin</t>
      </is>
    </nc>
    <odxf/>
  </rcc>
  <rcc rId="2643" sId="2" odxf="1">
    <oc r="G949" t="inlineStr">
      <is>
        <t>ADL_MR02_RXA1-XXXADPP_CPSF_SEP4_03710408_2022WW32.3.1.bin</t>
      </is>
    </oc>
    <nc r="G949" t="inlineStr">
      <is>
        <t>ADL_MR02_RXA1-XXXADPP_CPSF_SEP4_03710408_2022WW39.2.1.bin</t>
      </is>
    </nc>
    <odxf/>
  </rcc>
  <rcc rId="2644" sId="2" odxf="1">
    <oc r="G950" t="inlineStr">
      <is>
        <t>ADL_MR02_RXA1-XXXADPP_CPSF_SEP4_03710408_2022WW32.3.1.bin</t>
      </is>
    </oc>
    <nc r="G950" t="inlineStr">
      <is>
        <t>ADL_MR02_RXA1-XXXADPP_CPSF_SEP4_03710408_2022WW39.2.1.bin</t>
      </is>
    </nc>
    <odxf/>
  </rcc>
  <rcc rId="2645" sId="2" odxf="1">
    <oc r="G951" t="inlineStr">
      <is>
        <t>ADL_MR02_RXA1-XXXADPP_CPSF_SEP4_03710408_2022WW32.3.1.bin</t>
      </is>
    </oc>
    <nc r="G951" t="inlineStr">
      <is>
        <t>ADL_MR02_RXA1-XXXADPP_CPSF_SEP4_03710408_2022WW39.2.1.bin</t>
      </is>
    </nc>
    <odxf/>
  </rcc>
  <rcc rId="2646" sId="2" odxf="1">
    <oc r="G952" t="inlineStr">
      <is>
        <t>ADL_MR02_RXA1-XXXADPP_CPSF_SEP4_03710408_2022WW32.3.1.bin</t>
      </is>
    </oc>
    <nc r="G952" t="inlineStr">
      <is>
        <t>ADL_MR02_RXA1-XXXADPP_CPSF_SEP4_03710408_2022WW39.2.1.bin</t>
      </is>
    </nc>
    <odxf/>
  </rcc>
  <rcc rId="2647" sId="2" odxf="1">
    <oc r="G953" t="inlineStr">
      <is>
        <t>ADL_MR02_RXA1-XXXADPP_CPSF_SEP4_03710408_2022WW32.3.1.bin</t>
      </is>
    </oc>
    <nc r="G953" t="inlineStr">
      <is>
        <t>ADL_MR02_RXA1-XXXADPP_CPSF_SEP4_03710408_2022WW39.2.1.bin</t>
      </is>
    </nc>
    <odxf/>
  </rcc>
  <rcc rId="2648" sId="2" odxf="1">
    <oc r="G954" t="inlineStr">
      <is>
        <t>ADL_MR02_RXA1-XXXADPP_CPSF_SEP4_03710408_2022WW32.3.1.bin</t>
      </is>
    </oc>
    <nc r="G954" t="inlineStr">
      <is>
        <t>ADL_MR02_RXA1-XXXADPP_CPSF_SEP4_03710408_2022WW39.2.1.bin</t>
      </is>
    </nc>
    <odxf/>
  </rcc>
  <rcc rId="2649" sId="2" odxf="1">
    <oc r="G955" t="inlineStr">
      <is>
        <t>ADL_MR02_RXA1-XXXADPP_CPSF_SEP4_03710408_2022WW32.3.1.bin</t>
      </is>
    </oc>
    <nc r="G955" t="inlineStr">
      <is>
        <t>ADL_MR02_RXA1-XXXADPP_CPSF_SEP4_03710408_2022WW39.2.1.bin</t>
      </is>
    </nc>
    <odxf/>
  </rcc>
  <rcc rId="2650" sId="2" odxf="1">
    <oc r="G956" t="inlineStr">
      <is>
        <t>ADL_MR02_RXA1-XXXADPP_CPSF_SEP4_03710408_2022WW32.3.1.bin</t>
      </is>
    </oc>
    <nc r="G956" t="inlineStr">
      <is>
        <t>ADL_MR02_RXA1-XXXADPP_CPSF_SEP4_03710408_2022WW39.2.1.bin</t>
      </is>
    </nc>
    <odxf/>
  </rcc>
  <rcc rId="2651" sId="2" odxf="1">
    <oc r="G957" t="inlineStr">
      <is>
        <t>ADL_MR02_RXA1-XXXADPP_CPSF_SEP4_03710408_2022WW32.3.1.bin</t>
      </is>
    </oc>
    <nc r="G957" t="inlineStr">
      <is>
        <t>ADL_MR02_RXA1-XXXADPP_CPSF_SEP4_03710408_2022WW39.2.1.bin</t>
      </is>
    </nc>
    <odxf/>
  </rcc>
  <rcc rId="2652" sId="2" odxf="1">
    <oc r="G958" t="inlineStr">
      <is>
        <t>ADL_MR02_RXA1-XXXADPP_CPSF_SEP4_03710408_2022WW32.3.1.bin</t>
      </is>
    </oc>
    <nc r="G958" t="inlineStr">
      <is>
        <t>ADL_MR02_RXA1-XXXADPP_CPSF_SEP4_03710408_2022WW39.2.1.bin</t>
      </is>
    </nc>
    <odxf/>
  </rcc>
  <rcc rId="2653" sId="2" odxf="1">
    <oc r="G959" t="inlineStr">
      <is>
        <t>ADL_MR02_RXA1-XXXADPP_CPSF_SEP4_03710408_2022WW32.3.1.bin</t>
      </is>
    </oc>
    <nc r="G959" t="inlineStr">
      <is>
        <t>ADL_MR02_RXA1-XXXADPP_CPSF_SEP4_03710408_2022WW39.2.1.bin</t>
      </is>
    </nc>
    <odxf/>
  </rcc>
  <rcc rId="2654" sId="2" odxf="1">
    <oc r="G960" t="inlineStr">
      <is>
        <t>ADL_MR02_RXA1-XXXADPP_CPSF_SEP4_03710408_2022WW32.3.1.bin</t>
      </is>
    </oc>
    <nc r="G960" t="inlineStr">
      <is>
        <t>ADL_MR02_RXA1-XXXADPP_CPSF_SEP4_03710408_2022WW39.2.1.bin</t>
      </is>
    </nc>
    <odxf/>
  </rcc>
  <rcc rId="2655" sId="2" odxf="1">
    <oc r="G961" t="inlineStr">
      <is>
        <t>ADL_MR02_RXA1-XXXADPP_CPSF_SEP4_03710408_2022WW32.3.1.bin</t>
      </is>
    </oc>
    <nc r="G961" t="inlineStr">
      <is>
        <t>ADL_MR02_RXA1-XXXADPP_CPSF_SEP4_03710408_2022WW39.2.1.bin</t>
      </is>
    </nc>
    <odxf/>
  </rcc>
  <rcc rId="2656" sId="2" odxf="1">
    <oc r="G962" t="inlineStr">
      <is>
        <t>ADL_MR02_RXA1-XXXADPP_CPSF_SEP4_03710408_2022WW32.3.1.bin</t>
      </is>
    </oc>
    <nc r="G962" t="inlineStr">
      <is>
        <t>ADL_MR02_RXA1-XXXADPP_CPSF_SEP4_03710408_2022WW39.2.1.bin</t>
      </is>
    </nc>
    <odxf/>
  </rcc>
  <rcc rId="2657" sId="2" odxf="1">
    <oc r="G963" t="inlineStr">
      <is>
        <t>ADL_MR02_RXA1-XXXADPP_CPSF_SEP4_03710408_2022WW32.3.1.bin</t>
      </is>
    </oc>
    <nc r="G963" t="inlineStr">
      <is>
        <t>ADL_MR02_RXA1-XXXADPP_CPSF_SEP4_03710408_2022WW39.2.1.bin</t>
      </is>
    </nc>
    <odxf/>
  </rcc>
  <rcc rId="2658" sId="2" odxf="1">
    <oc r="G964" t="inlineStr">
      <is>
        <t>ADL_MR02_RXA1-XXXADPP_CPSF_SEP4_03710408_2022WW32.3.1.bin</t>
      </is>
    </oc>
    <nc r="G964" t="inlineStr">
      <is>
        <t>ADL_MR02_RXA1-XXXADPP_CPSF_SEP4_03710408_2022WW39.2.1.bin</t>
      </is>
    </nc>
    <odxf/>
  </rcc>
  <rcc rId="2659" sId="2" odxf="1">
    <oc r="G965" t="inlineStr">
      <is>
        <t>ADL_MR02_RXA1-XXXADPP_CPSF_SEP4_03710408_2022WW32.3.1.bin</t>
      </is>
    </oc>
    <nc r="G965" t="inlineStr">
      <is>
        <t>ADL_MR02_RXA1-XXXADPP_CPSF_SEP4_03710408_2022WW39.2.1.bin</t>
      </is>
    </nc>
    <odxf/>
  </rcc>
  <rcc rId="2660" sId="2" odxf="1">
    <oc r="G966" t="inlineStr">
      <is>
        <t>ADL_MR02_RXA1-XXXADPP_CPSF_SEP4_03710408_2022WW32.3.1.bin</t>
      </is>
    </oc>
    <nc r="G966" t="inlineStr">
      <is>
        <t>ADL_MR02_RXA1-XXXADPP_CPSF_SEP4_03710408_2022WW39.2.1.bin</t>
      </is>
    </nc>
    <odxf/>
  </rcc>
  <rcc rId="2661" sId="2" odxf="1">
    <oc r="G967" t="inlineStr">
      <is>
        <t>ADL_MR02_RXA1-XXXADPP_CPSF_SEP4_03710408_2022WW32.3.1.bin</t>
      </is>
    </oc>
    <nc r="G967" t="inlineStr">
      <is>
        <t>ADL_MR02_RXA1-XXXADPP_CPSF_SEP4_03710408_2022WW39.2.1.bin</t>
      </is>
    </nc>
    <odxf/>
  </rcc>
  <rcc rId="2662" sId="2" odxf="1">
    <oc r="G968" t="inlineStr">
      <is>
        <t>ADL_MR02_RXA1-XXXADPP_CPSF_SEP4_03710408_2022WW32.3.1.bin</t>
      </is>
    </oc>
    <nc r="G968" t="inlineStr">
      <is>
        <t>ADL_MR02_RXA1-XXXADPP_CPSF_SEP4_03710408_2022WW39.2.1.bin</t>
      </is>
    </nc>
    <odxf/>
  </rcc>
  <rcc rId="2663" sId="2" odxf="1">
    <oc r="G969" t="inlineStr">
      <is>
        <t>ADL_MR02_RXA1-XXXADPP_CPSF_SEP4_03710408_2022WW32.3.1.bin</t>
      </is>
    </oc>
    <nc r="G969" t="inlineStr">
      <is>
        <t>ADL_MR02_RXA1-XXXADPP_CPSF_SEP4_03710408_2022WW39.2.1.bin</t>
      </is>
    </nc>
    <odxf/>
  </rcc>
  <rcc rId="2664" sId="2" odxf="1">
    <oc r="G970" t="inlineStr">
      <is>
        <t>ADL_MR02_RXA1-XXXADPP_CPSF_SEP4_03710408_2022WW32.3.1.bin</t>
      </is>
    </oc>
    <nc r="G970" t="inlineStr">
      <is>
        <t>ADL_MR02_RXA1-XXXADPP_CPSF_SEP4_03710408_2022WW39.2.1.bin</t>
      </is>
    </nc>
    <odxf/>
  </rcc>
  <rcc rId="2665" sId="2" odxf="1">
    <oc r="G971" t="inlineStr">
      <is>
        <t>ADL_MR02_RXA1-XXXADPP_CPSF_SEP4_03710408_2022WW32.3.1.bin</t>
      </is>
    </oc>
    <nc r="G971" t="inlineStr">
      <is>
        <t>ADL_MR02_RXA1-XXXADPP_CPSF_SEP4_03710408_2022WW39.2.1.bin</t>
      </is>
    </nc>
    <odxf/>
  </rcc>
  <rcc rId="2666" sId="2" odxf="1">
    <oc r="G972" t="inlineStr">
      <is>
        <t>ADL_MR02_RXA1-XXXADPP_CPSF_SEP4_03710408_2022WW32.3.1.bin</t>
      </is>
    </oc>
    <nc r="G972" t="inlineStr">
      <is>
        <t>ADL_MR02_RXA1-XXXADPP_CPSF_SEP4_03710408_2022WW39.2.1.bin</t>
      </is>
    </nc>
    <odxf/>
  </rcc>
  <rcc rId="2667" sId="2" odxf="1">
    <oc r="G973" t="inlineStr">
      <is>
        <t>ADL_MR02_RXA1-XXXADPP_CPSF_SEP4_03710408_2022WW32.3.1.bin</t>
      </is>
    </oc>
    <nc r="G973" t="inlineStr">
      <is>
        <t>ADL_MR02_RXA1-XXXADPP_CPSF_SEP4_03710408_2022WW39.2.1.bin</t>
      </is>
    </nc>
    <odxf/>
  </rcc>
  <rcc rId="2668" sId="2" odxf="1">
    <oc r="G974" t="inlineStr">
      <is>
        <t>ADL_MR02_RXA1-XXXADPP_CPSF_SEP4_03710408_2022WW32.3.1.bin</t>
      </is>
    </oc>
    <nc r="G974" t="inlineStr">
      <is>
        <t>ADL_MR02_RXA1-XXXADPP_CPSF_SEP4_03710408_2022WW39.2.1.bin</t>
      </is>
    </nc>
    <odxf/>
  </rcc>
  <rcc rId="2669" sId="2" odxf="1">
    <oc r="G975" t="inlineStr">
      <is>
        <t>ADL_MR02_RXA1-XXXADPP_CPSF_SEP4_03710408_2022WW32.3.1.bin</t>
      </is>
    </oc>
    <nc r="G975" t="inlineStr">
      <is>
        <t>ADL_MR02_RXA1-XXXADPP_CPSF_SEP4_03710408_2022WW39.2.1.bin</t>
      </is>
    </nc>
    <odxf/>
  </rcc>
  <rcc rId="2670" sId="2" odxf="1">
    <oc r="G976" t="inlineStr">
      <is>
        <t>ADL_MR02_RXA1-XXXADPP_CPSF_SEP4_03710408_2022WW32.3.1.bin</t>
      </is>
    </oc>
    <nc r="G976" t="inlineStr">
      <is>
        <t>ADL_MR02_RXA1-XXXADPP_CPSF_SEP4_03710408_2022WW39.2.1.bin</t>
      </is>
    </nc>
    <odxf/>
  </rcc>
  <rcc rId="2671" sId="2" odxf="1">
    <oc r="G977" t="inlineStr">
      <is>
        <t>ADL_MR02_RXA1-XXXADPP_CPSF_SEP4_03710408_2022WW32.3.1.bin</t>
      </is>
    </oc>
    <nc r="G977" t="inlineStr">
      <is>
        <t>ADL_MR02_RXA1-XXXADPP_CPSF_SEP4_03710408_2022WW39.2.1.bin</t>
      </is>
    </nc>
    <odxf/>
  </rcc>
  <rcc rId="2672" sId="2" odxf="1">
    <oc r="G978" t="inlineStr">
      <is>
        <t>ADL_MR02_RXA1-XXXADPP_CPSF_SEP4_03710408_2022WW32.3.1.bin</t>
      </is>
    </oc>
    <nc r="G978" t="inlineStr">
      <is>
        <t>ADL_MR02_RXA1-XXXADPP_CPSF_SEP4_03710408_2022WW39.2.1.bin</t>
      </is>
    </nc>
    <odxf/>
  </rcc>
  <rcc rId="2673" sId="2" odxf="1">
    <oc r="G979" t="inlineStr">
      <is>
        <t>ADL_MR02_RXA1-XXXADPP_CPSF_SEP4_03710408_2022WW32.3.1.bin</t>
      </is>
    </oc>
    <nc r="G979" t="inlineStr">
      <is>
        <t>ADL_MR02_RXA1-XXXADPP_CPSF_SEP4_03710408_2022WW39.2.1.bin</t>
      </is>
    </nc>
    <odxf/>
  </rcc>
  <rcc rId="2674" sId="2" odxf="1">
    <oc r="G980" t="inlineStr">
      <is>
        <t>ADL_MR02_RXA1-XXXADPP_CPSF_SEP4_03710408_2022WW32.3.1.bin</t>
      </is>
    </oc>
    <nc r="G980" t="inlineStr">
      <is>
        <t>ADL_MR02_RXA1-XXXADPP_CPSF_SEP4_03710408_2022WW39.2.1.bin</t>
      </is>
    </nc>
    <odxf/>
  </rcc>
  <rcc rId="2675" sId="2" odxf="1">
    <oc r="G981" t="inlineStr">
      <is>
        <t>ADL_MR02_RXA1-XXXADPP_CPSF_SEP4_03710408_2022WW32.3.1.bin</t>
      </is>
    </oc>
    <nc r="G981" t="inlineStr">
      <is>
        <t>ADL_MR02_RXA1-XXXADPP_CPSF_SEP4_03710408_2022WW39.2.1.bin</t>
      </is>
    </nc>
    <odxf/>
  </rcc>
  <rcc rId="2676" sId="2" odxf="1">
    <oc r="G982" t="inlineStr">
      <is>
        <t>ADL_MR02_RXA1-XXXADPP_CPSF_SEP4_03710408_2022WW32.3.1.bin</t>
      </is>
    </oc>
    <nc r="G982" t="inlineStr">
      <is>
        <t>ADL_MR02_RXA1-XXXADPP_CPSF_SEP4_03710408_2022WW39.2.1.bin</t>
      </is>
    </nc>
    <odxf/>
  </rcc>
  <rcc rId="2677" sId="2" odxf="1">
    <oc r="G983" t="inlineStr">
      <is>
        <t>ADL_MR02_RXA1-XXXADPP_CPSF_SEP4_03710408_2022WW32.3.1.bin</t>
      </is>
    </oc>
    <nc r="G983" t="inlineStr">
      <is>
        <t>ADL_MR02_RXA1-XXXADPP_CPSF_SEP4_03710408_2022WW39.2.1.bin</t>
      </is>
    </nc>
    <odxf/>
  </rcc>
  <rcc rId="2678" sId="2" odxf="1">
    <oc r="G984" t="inlineStr">
      <is>
        <t>ADL_MR02_RXA1-XXXADPP_CPSF_SEP4_03710408_2022WW32.3.1.bin</t>
      </is>
    </oc>
    <nc r="G984" t="inlineStr">
      <is>
        <t>ADL_MR02_RXA1-XXXADPP_CPSF_SEP4_03710408_2022WW39.2.1.bin</t>
      </is>
    </nc>
    <odxf/>
  </rcc>
  <rcc rId="2679" sId="2" odxf="1">
    <oc r="G985" t="inlineStr">
      <is>
        <t>ADL_MR02_RXA1-XXXADPP_CPSF_SEP4_03710408_2022WW32.3.1.bin</t>
      </is>
    </oc>
    <nc r="G985" t="inlineStr">
      <is>
        <t>ADL_MR02_RXA1-XXXADPP_CPSF_SEP4_03710408_2022WW39.2.1.bin</t>
      </is>
    </nc>
    <odxf/>
  </rcc>
  <rcc rId="2680" sId="2" odxf="1">
    <oc r="G986" t="inlineStr">
      <is>
        <t>ADL_MR02_RXA1-XXXADPP_CPSF_SEP4_03710408_2022WW32.3.1.bin</t>
      </is>
    </oc>
    <nc r="G986" t="inlineStr">
      <is>
        <t>ADL_MR02_RXA1-XXXADPP_CPSF_SEP4_03710408_2022WW39.2.1.bin</t>
      </is>
    </nc>
    <odxf/>
  </rcc>
  <rcc rId="2681" sId="2" odxf="1">
    <oc r="G987" t="inlineStr">
      <is>
        <t>ADL_MR02_RXA1-XXXADPP_CPSF_SEP4_03710408_2022WW32.3.1.bin</t>
      </is>
    </oc>
    <nc r="G987" t="inlineStr">
      <is>
        <t>ADL_MR02_RXA1-XXXADPP_CPSF_SEP4_03710408_2022WW39.2.1.bin</t>
      </is>
    </nc>
    <odxf/>
  </rcc>
  <rcc rId="2682" sId="2" odxf="1">
    <oc r="G988" t="inlineStr">
      <is>
        <t>ADL_MR02_RXA1-XXXADPP_CPSF_SEP4_03710408_2022WW32.3.1.bin</t>
      </is>
    </oc>
    <nc r="G988" t="inlineStr">
      <is>
        <t>ADL_MR02_RXA1-XXXADPP_CPSF_SEP4_03710408_2022WW39.2.1.bin</t>
      </is>
    </nc>
    <odxf/>
  </rcc>
  <rcc rId="2683" sId="2" odxf="1">
    <oc r="G989" t="inlineStr">
      <is>
        <t>ADL_MR02_RXA1-XXXADPP_CPSF_SEP4_03710408_2022WW32.3.1.bin</t>
      </is>
    </oc>
    <nc r="G989" t="inlineStr">
      <is>
        <t>ADL_MR02_RXA1-XXXADPP_CPSF_SEP4_03710408_2022WW39.2.1.bin</t>
      </is>
    </nc>
    <odxf/>
  </rcc>
  <rcc rId="2684" sId="2" odxf="1">
    <oc r="G990" t="inlineStr">
      <is>
        <t>ADL_MR02_RXA1-XXXADPP_CPSF_SEP4_03710408_2022WW32.3.1.bin</t>
      </is>
    </oc>
    <nc r="G990" t="inlineStr">
      <is>
        <t>ADL_MR02_RXA1-XXXADPP_CPSF_SEP4_03710408_2022WW39.2.1.bin</t>
      </is>
    </nc>
    <odxf/>
  </rcc>
  <rcc rId="2685" sId="2" odxf="1">
    <oc r="G991" t="inlineStr">
      <is>
        <t>ADL_MR02_RXA1-XXXADPP_CPSF_SEP4_03710408_2022WW32.3.1.bin</t>
      </is>
    </oc>
    <nc r="G991" t="inlineStr">
      <is>
        <t>ADL_MR02_RXA1-XXXADPP_CPSF_SEP4_03710408_2022WW39.2.1.bin</t>
      </is>
    </nc>
    <odxf/>
  </rcc>
  <rcc rId="2686" sId="2" odxf="1">
    <oc r="G992" t="inlineStr">
      <is>
        <t>ADL_MR02_RXA1-XXXADPP_CPSF_SEP4_03710408_2022WW32.3.1.bin</t>
      </is>
    </oc>
    <nc r="G992" t="inlineStr">
      <is>
        <t>ADL_MR02_RXA1-XXXADPP_CPSF_SEP4_03710408_2022WW39.2.1.bin</t>
      </is>
    </nc>
    <odxf/>
  </rcc>
  <rcc rId="2687" sId="2" odxf="1">
    <oc r="G993" t="inlineStr">
      <is>
        <t>ADL_MR02_RXA1-XXXADPP_CPSF_SEP4_03710408_2022WW32.3.1.bin</t>
      </is>
    </oc>
    <nc r="G993" t="inlineStr">
      <is>
        <t>ADL_MR02_RXA1-XXXADPP_CPSF_SEP4_03710408_2022WW39.2.1.bin</t>
      </is>
    </nc>
    <odxf/>
  </rcc>
  <rcc rId="2688" sId="2" odxf="1">
    <oc r="G994" t="inlineStr">
      <is>
        <t>ADL_MR02_RXA1-XXXADPP_CPSF_SEP4_03710408_2022WW32.3.1.bin</t>
      </is>
    </oc>
    <nc r="G994" t="inlineStr">
      <is>
        <t>ADL_MR02_RXA1-XXXADPP_CPSF_SEP4_03710408_2022WW39.2.1.bin</t>
      </is>
    </nc>
    <odxf/>
  </rcc>
  <rcc rId="2689" sId="2" odxf="1">
    <oc r="G995" t="inlineStr">
      <is>
        <t>ADL_MR02_RXA1-XXXADPP_CPSF_SEP4_03710408_2022WW32.3.1.bin</t>
      </is>
    </oc>
    <nc r="G995" t="inlineStr">
      <is>
        <t>ADL_MR02_RXA1-XXXADPP_CPSF_SEP4_03710408_2022WW39.2.1.bin</t>
      </is>
    </nc>
    <odxf/>
  </rcc>
  <rcc rId="2690" sId="2" odxf="1">
    <oc r="G996" t="inlineStr">
      <is>
        <t>ADL_MR02_RXA1-XXXADPP_CPSF_SEP4_03710408_2022WW32.3.1.bin</t>
      </is>
    </oc>
    <nc r="G996" t="inlineStr">
      <is>
        <t>ADL_MR02_RXA1-XXXADPP_CPSF_SEP4_03710408_2022WW39.2.1.bin</t>
      </is>
    </nc>
    <odxf/>
  </rcc>
  <rcc rId="2691" sId="2" odxf="1">
    <oc r="G997" t="inlineStr">
      <is>
        <t>ADL_MR02_RXA1-XXXADPP_CPSF_SEP4_03710408_2022WW32.3.1.bin</t>
      </is>
    </oc>
    <nc r="G997" t="inlineStr">
      <is>
        <t>ADL_MR02_RXA1-XXXADPP_CPSF_SEP4_03710408_2022WW39.2.1.bin</t>
      </is>
    </nc>
    <odxf/>
  </rcc>
  <rcc rId="2692" sId="2" odxf="1">
    <oc r="G998" t="inlineStr">
      <is>
        <t>ADL_MR02_RXA1-XXXADPP_CPSF_SEP4_03710408_2022WW32.3.1.bin</t>
      </is>
    </oc>
    <nc r="G998" t="inlineStr">
      <is>
        <t>ADL_MR02_RXA1-XXXADPP_CPSF_SEP4_03710408_2022WW39.2.1.bin</t>
      </is>
    </nc>
    <odxf/>
  </rcc>
  <rcc rId="2693" sId="2" odxf="1">
    <oc r="G999" t="inlineStr">
      <is>
        <t>ADL_MR02_RXA1-XXXADPP_CPSF_SEP4_03710408_2022WW32.3.1.bin</t>
      </is>
    </oc>
    <nc r="G999" t="inlineStr">
      <is>
        <t>ADL_MR02_RXA1-XXXADPP_CPSF_SEP4_03710408_2022WW39.2.1.bin</t>
      </is>
    </nc>
    <odxf/>
  </rcc>
  <rcc rId="2694" sId="2" odxf="1">
    <oc r="G1000" t="inlineStr">
      <is>
        <t>ADL_MR02_RXA1-XXXADPP_CPSF_SEP4_03710408_2022WW32.3.1.bin</t>
      </is>
    </oc>
    <nc r="G1000" t="inlineStr">
      <is>
        <t>ADL_MR02_RXA1-XXXADPP_CPSF_SEP4_03710408_2022WW39.2.1.bin</t>
      </is>
    </nc>
    <odxf/>
  </rcc>
  <rcc rId="2695" sId="2" odxf="1">
    <oc r="G1001" t="inlineStr">
      <is>
        <t>ADL_MR02_RXA1-XXXADPP_CPSF_SEP4_03710408_2022WW32.3.1.bin</t>
      </is>
    </oc>
    <nc r="G1001" t="inlineStr">
      <is>
        <t>ADL_MR02_RXA1-XXXADPP_CPSF_SEP4_03710408_2022WW39.2.1.bin</t>
      </is>
    </nc>
    <odxf/>
  </rcc>
  <rcc rId="2696" sId="2" odxf="1">
    <oc r="G1002" t="inlineStr">
      <is>
        <t>ADL_MR02_RXA1-XXXADPP_CPSF_SEP4_03710408_2022WW32.3.1.bin</t>
      </is>
    </oc>
    <nc r="G1002" t="inlineStr">
      <is>
        <t>ADL_MR02_RXA1-XXXADPP_CPSF_SEP4_03710408_2022WW39.2.1.bin</t>
      </is>
    </nc>
    <odxf/>
  </rcc>
  <rcc rId="2697" sId="2" odxf="1">
    <oc r="G1003" t="inlineStr">
      <is>
        <t>ADL_MR02_RXA1-XXXADPP_CPSF_SEP4_03710408_2022WW32.3.1.bin</t>
      </is>
    </oc>
    <nc r="G1003" t="inlineStr">
      <is>
        <t>ADL_MR02_RXA1-XXXADPP_CPSF_SEP4_03710408_2022WW39.2.1.bin</t>
      </is>
    </nc>
    <odxf/>
  </rcc>
  <rcc rId="2698" sId="2" odxf="1">
    <oc r="G1004" t="inlineStr">
      <is>
        <t>ADL_MR02_RXA1-XXXADPP_CPSF_SEP4_03710408_2022WW32.3.1.bin</t>
      </is>
    </oc>
    <nc r="G1004" t="inlineStr">
      <is>
        <t>ADL_MR02_RXA1-XXXADPP_CPSF_SEP4_03710408_2022WW39.2.1.bin</t>
      </is>
    </nc>
    <odxf/>
  </rcc>
  <rcc rId="2699" sId="2" odxf="1">
    <oc r="G1005" t="inlineStr">
      <is>
        <t>ADL_MR02_RXA1-XXXADPP_CPSF_SEP4_03710408_2022WW32.3.1.bin</t>
      </is>
    </oc>
    <nc r="G1005" t="inlineStr">
      <is>
        <t>ADL_MR02_RXA1-XXXADPP_CPSF_SEP4_03710408_2022WW39.2.1.bin</t>
      </is>
    </nc>
    <odxf/>
  </rcc>
  <rcc rId="2700" sId="2" odxf="1">
    <oc r="G1006" t="inlineStr">
      <is>
        <t>ADL_MR02_RXA1-XXXADPP_CPSF_SEP4_03710408_2022WW32.3.1.bin</t>
      </is>
    </oc>
    <nc r="G1006" t="inlineStr">
      <is>
        <t>ADL_MR02_RXA1-XXXADPP_CPSF_SEP4_03710408_2022WW39.2.1.bin</t>
      </is>
    </nc>
    <odxf/>
  </rcc>
  <rcc rId="2701" sId="2" odxf="1">
    <oc r="G1007" t="inlineStr">
      <is>
        <t>ADL_MR02_RXA1-XXXADPP_CPSF_SEP4_03710408_2022WW32.3.1.bin</t>
      </is>
    </oc>
    <nc r="G1007" t="inlineStr">
      <is>
        <t>ADL_MR02_RXA1-XXXADPP_CPSF_SEP4_03710408_2022WW39.2.1.bin</t>
      </is>
    </nc>
    <odxf/>
  </rcc>
  <rcc rId="2702" sId="2" odxf="1">
    <oc r="G1008" t="inlineStr">
      <is>
        <t>ADL_MR02_RXA1-XXXADPP_CPSF_SEP4_03710408_2022WW32.3.1.bin</t>
      </is>
    </oc>
    <nc r="G1008" t="inlineStr">
      <is>
        <t>ADL_MR02_RXA1-XXXADPP_CPSF_SEP4_03710408_2022WW39.2.1.bin</t>
      </is>
    </nc>
    <odxf/>
  </rcc>
  <rcc rId="2703" sId="2" odxf="1">
    <oc r="G1009" t="inlineStr">
      <is>
        <t>ADL_MR02_RXA1-XXXADPP_CPSF_SEP4_03710408_2022WW32.3.1.bin</t>
      </is>
    </oc>
    <nc r="G1009" t="inlineStr">
      <is>
        <t>ADL_MR02_RXA1-XXXADPP_CPSF_SEP4_03710408_2022WW39.2.1.bin</t>
      </is>
    </nc>
    <odxf/>
  </rcc>
  <rcc rId="2704" sId="2" odxf="1">
    <oc r="G1010" t="inlineStr">
      <is>
        <t>ADL_MR02_RXA1-XXXADPP_CPSF_SEP4_03710408_2022WW32.3.1.bin</t>
      </is>
    </oc>
    <nc r="G1010" t="inlineStr">
      <is>
        <t>ADL_MR02_RXA1-XXXADPP_CPSF_SEP4_03710408_2022WW39.2.1.bin</t>
      </is>
    </nc>
    <odxf/>
  </rcc>
  <rcc rId="2705" sId="2" odxf="1">
    <oc r="G1011" t="inlineStr">
      <is>
        <t>ADL_MR02_RXA1-XXXADPP_CPSF_SEP4_03710408_2022WW32.3.1.bin</t>
      </is>
    </oc>
    <nc r="G1011" t="inlineStr">
      <is>
        <t>ADL_MR02_RXA1-XXXADPP_CPSF_SEP4_03710408_2022WW39.2.1.bin</t>
      </is>
    </nc>
    <odxf/>
  </rcc>
  <rcc rId="2706" sId="2" odxf="1">
    <oc r="G1012" t="inlineStr">
      <is>
        <t>ADL_MR02_RXA1-XXXADPP_CPSF_SEP4_03710408_2022WW32.3.1.bin</t>
      </is>
    </oc>
    <nc r="G1012" t="inlineStr">
      <is>
        <t>ADL_MR02_RXA1-XXXADPP_CPSF_SEP4_03710408_2022WW39.2.1.bin</t>
      </is>
    </nc>
    <odxf/>
  </rcc>
  <rcc rId="2707" sId="2" odxf="1">
    <oc r="G1013" t="inlineStr">
      <is>
        <t>ADL_MR02_RXA1-XXXADPP_CPSF_SEP4_03710408_2022WW32.3.1.bin</t>
      </is>
    </oc>
    <nc r="G1013" t="inlineStr">
      <is>
        <t>ADL_MR02_RXA1-XXXADPP_CPSF_SEP4_03710408_2022WW39.2.1.bin</t>
      </is>
    </nc>
    <odxf/>
  </rcc>
  <rcc rId="2708" sId="2" odxf="1">
    <oc r="G1014" t="inlineStr">
      <is>
        <t>ADL_MR02_RXA1-XXXADPP_CPSF_SEP4_03710408_2022WW32.3.1.bin</t>
      </is>
    </oc>
    <nc r="G1014" t="inlineStr">
      <is>
        <t>ADL_MR02_RXA1-XXXADPP_CPSF_SEP4_03710408_2022WW39.2.1.bin</t>
      </is>
    </nc>
    <odxf/>
  </rcc>
  <rcc rId="2709" sId="2" odxf="1">
    <oc r="G1015" t="inlineStr">
      <is>
        <t>ADL_MR02_RXA1-XXXADPP_CPSF_SEP4_03710408_2022WW32.3.1.bin</t>
      </is>
    </oc>
    <nc r="G1015" t="inlineStr">
      <is>
        <t>ADL_MR02_RXA1-XXXADPP_CPSF_SEP4_03710408_2022WW39.2.1.bin</t>
      </is>
    </nc>
    <odxf/>
  </rcc>
  <rcc rId="2710" sId="2" odxf="1">
    <oc r="G1016" t="inlineStr">
      <is>
        <t>ADL_MR02_RXA1-XXXADPP_CPSF_SEP4_03710408_2022WW32.3.1.bin</t>
      </is>
    </oc>
    <nc r="G1016" t="inlineStr">
      <is>
        <t>ADL_MR02_RXA1-XXXADPP_CPSF_SEP4_03710408_2022WW39.2.1.bin</t>
      </is>
    </nc>
    <odxf/>
  </rcc>
  <rcc rId="2711" sId="2" odxf="1">
    <oc r="G1017" t="inlineStr">
      <is>
        <t>ADL_MR02_RXA1-XXXADPP_CPSF_SEP4_03710408_2022WW32.3.1.bin</t>
      </is>
    </oc>
    <nc r="G1017" t="inlineStr">
      <is>
        <t>ADL_MR02_RXA1-XXXADPP_CPSF_SEP4_03710408_2022WW39.2.1.bin</t>
      </is>
    </nc>
    <odxf/>
  </rcc>
  <rcc rId="2712" sId="2" odxf="1">
    <oc r="G1018" t="inlineStr">
      <is>
        <t>ADL_MR02_RXA1-XXXADPP_CPSF_SEP4_03710408_2022WW32.3.1.bin</t>
      </is>
    </oc>
    <nc r="G1018" t="inlineStr">
      <is>
        <t>ADL_MR02_RXA1-XXXADPP_CPSF_SEP4_03710408_2022WW39.2.1.bin</t>
      </is>
    </nc>
    <odxf/>
  </rcc>
  <rcc rId="2713" sId="2" odxf="1">
    <oc r="G1019" t="inlineStr">
      <is>
        <t>ADL_MR02_RXA1-XXXADPP_CPSF_SEP4_03710408_2022WW32.3.1.bin</t>
      </is>
    </oc>
    <nc r="G1019" t="inlineStr">
      <is>
        <t>ADL_MR02_RXA1-XXXADPP_CPSF_SEP4_03710408_2022WW39.2.1.bin</t>
      </is>
    </nc>
    <odxf/>
  </rcc>
  <rcc rId="2714" sId="2" odxf="1">
    <oc r="G1020" t="inlineStr">
      <is>
        <t>ADL_MR02_RXA1-XXXADPP_CPSF_SEP4_03710408_2022WW32.3.1.bin</t>
      </is>
    </oc>
    <nc r="G1020" t="inlineStr">
      <is>
        <t>ADL_MR02_RXA1-XXXADPP_CPSF_SEP4_03710408_2022WW39.2.1.bin</t>
      </is>
    </nc>
    <odxf/>
  </rcc>
  <rcc rId="2715" sId="2" odxf="1">
    <oc r="G1021" t="inlineStr">
      <is>
        <t>ADL_MR02_RXA1-XXXADPP_CPSF_SEP4_03710408_2022WW32.3.1.bin</t>
      </is>
    </oc>
    <nc r="G1021" t="inlineStr">
      <is>
        <t>ADL_MR02_RXA1-XXXADPP_CPSF_SEP4_03710408_2022WW39.2.1.bin</t>
      </is>
    </nc>
    <odxf/>
  </rcc>
  <rcc rId="2716" sId="2" odxf="1">
    <oc r="G1022" t="inlineStr">
      <is>
        <t>ADL_MR02_RXA1-XXXADPP_CPSF_SEP4_03710408_2022WW32.3.1.bin</t>
      </is>
    </oc>
    <nc r="G1022" t="inlineStr">
      <is>
        <t>ADL_MR02_RXA1-XXXADPP_CPSF_SEP4_03710408_2022WW39.2.1.bin</t>
      </is>
    </nc>
    <odxf/>
  </rcc>
  <rcc rId="2717" sId="2" odxf="1">
    <oc r="G1023" t="inlineStr">
      <is>
        <t>ADL_MR02_RXA1-XXXADPP_CPSF_SEP4_03710408_2022WW32.3.1.bin</t>
      </is>
    </oc>
    <nc r="G1023" t="inlineStr">
      <is>
        <t>ADL_MR02_RXA1-XXXADPP_CPSF_SEP4_03710408_2022WW39.2.1.bin</t>
      </is>
    </nc>
    <odxf/>
  </rcc>
  <rcc rId="2718" sId="2" odxf="1">
    <oc r="G1024" t="inlineStr">
      <is>
        <t>ADL_MR02_RXA1-XXXADPP_CPSF_SEP4_03710408_2022WW32.3.1.bin</t>
      </is>
    </oc>
    <nc r="G1024" t="inlineStr">
      <is>
        <t>ADL_MR02_RXA1-XXXADPP_CPSF_SEP4_03710408_2022WW39.2.1.bin</t>
      </is>
    </nc>
    <odxf/>
  </rcc>
  <rcc rId="2719" sId="2" odxf="1">
    <oc r="G1025" t="inlineStr">
      <is>
        <t>ADL_MR02_RXA1-XXXADPP_CPSF_SEP4_03710408_2022WW32.3.1.bin</t>
      </is>
    </oc>
    <nc r="G1025" t="inlineStr">
      <is>
        <t>ADL_MR02_RXA1-XXXADPP_CPSF_SEP4_03710408_2022WW39.2.1.bin</t>
      </is>
    </nc>
    <odxf/>
  </rcc>
  <rcc rId="2720" sId="2" odxf="1">
    <oc r="G1026" t="inlineStr">
      <is>
        <t>ADL_MR02_RXA1-XXXADPP_CPSF_SEP4_03710408_2022WW32.3.1.bin</t>
      </is>
    </oc>
    <nc r="G1026" t="inlineStr">
      <is>
        <t>ADL_MR02_RXA1-XXXADPP_CPSF_SEP4_03710408_2022WW39.2.1.bin</t>
      </is>
    </nc>
    <odxf/>
  </rcc>
  <rcc rId="2721" sId="2" odxf="1">
    <oc r="G1027" t="inlineStr">
      <is>
        <t>ADL_MR02_RXA1-XXXADPP_CPSF_SEP4_03710408_2022WW32.3.1.bin</t>
      </is>
    </oc>
    <nc r="G1027" t="inlineStr">
      <is>
        <t>ADL_MR02_RXA1-XXXADPP_CPSF_SEP4_03710408_2022WW39.2.1.bin</t>
      </is>
    </nc>
    <odxf/>
  </rcc>
  <rcc rId="2722" sId="2" odxf="1">
    <oc r="G1028" t="inlineStr">
      <is>
        <t>ADL_MR02_RXA1-XXXADPP_CPSF_SEP4_03710408_2022WW32.3.1.bin</t>
      </is>
    </oc>
    <nc r="G1028" t="inlineStr">
      <is>
        <t>ADL_MR02_RXA1-XXXADPP_CPSF_SEP4_03710408_2022WW39.2.1.bin</t>
      </is>
    </nc>
    <odxf/>
  </rcc>
  <rcc rId="2723" sId="2" odxf="1">
    <oc r="G1029" t="inlineStr">
      <is>
        <t>ADL_MR02_RXA1-XXXADPP_CPSF_SEP4_03710408_2022WW32.3.1.bin</t>
      </is>
    </oc>
    <nc r="G1029" t="inlineStr">
      <is>
        <t>ADL_MR02_RXA1-XXXADPP_CPSF_SEP4_03710408_2022WW39.2.1.bin</t>
      </is>
    </nc>
    <odxf/>
  </rcc>
  <rcc rId="2724" sId="2" odxf="1">
    <oc r="G1030" t="inlineStr">
      <is>
        <t>ADL_MR02_RXA1-XXXADPP_CPSF_SEP4_03710408_2022WW32.3.1.bin</t>
      </is>
    </oc>
    <nc r="G1030" t="inlineStr">
      <is>
        <t>ADL_MR02_RXA1-XXXADPP_CPSF_SEP4_03710408_2022WW39.2.1.bin</t>
      </is>
    </nc>
    <odxf/>
  </rcc>
  <rcv guid="{E07D6185-1AD1-49C9-BF83-4135D42A1071}" action="delete"/>
  <rdn rId="0" localSheetId="1" customView="1" name="Z_E07D6185_1AD1_49C9_BF83_4135D42A1071_.wvu.FilterData" hidden="1" oldHidden="1">
    <formula>Test_Config!$A$1:$B$10</formula>
  </rdn>
  <rdn rId="0" localSheetId="2" customView="1" name="Z_E07D6185_1AD1_49C9_BF83_4135D42A1071_.wvu.Cols" hidden="1" oldHidden="1">
    <formula>Test_Data!$D:$E</formula>
    <oldFormula>Test_Data!$D:$E</oldFormula>
  </rdn>
  <rdn rId="0" localSheetId="2" customView="1" name="Z_E07D6185_1AD1_49C9_BF83_4135D42A1071_.wvu.FilterData" hidden="1" oldHidden="1">
    <formula>Test_Data!$A$1:$V$1030</formula>
    <oldFormula>Test_Data!$A$1:$V$1030</oldFormula>
  </rdn>
  <rcv guid="{E07D6185-1AD1-49C9-BF83-4135D42A1071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62">
    <dxf>
      <fill>
        <patternFill>
          <bgColor theme="0"/>
        </patternFill>
      </fill>
    </dxf>
  </rfmt>
  <rcc rId="651" sId="2">
    <nc r="I62" t="inlineStr">
      <is>
        <t>passed</t>
      </is>
    </nc>
  </rcc>
  <rfmt sheetId="2" sqref="I6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2" sId="2" numFmtId="20">
    <nc r="M62">
      <v>44827</v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101:C101 F101 H101:XFD101">
    <dxf>
      <fill>
        <patternFill>
          <bgColor theme="0"/>
        </patternFill>
      </fill>
    </dxf>
  </rfmt>
  <rfmt sheetId="2" sqref="A181:C181 F181 H181:XFD181">
    <dxf>
      <fill>
        <patternFill>
          <bgColor theme="0"/>
        </patternFill>
      </fill>
    </dxf>
  </rfmt>
  <rcc rId="653" sId="2">
    <nc r="I177" t="inlineStr">
      <is>
        <t>Passed</t>
      </is>
    </nc>
  </rcc>
  <rfmt sheetId="2" sqref="I17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4" sId="2" numFmtId="20">
    <nc r="M177">
      <v>44827</v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2">
    <nc r="I99" t="inlineStr">
      <is>
        <t>Passed</t>
      </is>
    </nc>
  </rcc>
  <rfmt sheetId="2" sqref="I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6" sId="2">
    <nc r="I183" t="inlineStr">
      <is>
        <t>passed</t>
      </is>
    </nc>
  </rcc>
  <rfmt sheetId="2" sqref="I1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L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C183">
    <dxf>
      <fill>
        <patternFill>
          <bgColor theme="0"/>
        </patternFill>
      </fill>
    </dxf>
  </rfmt>
  <rfmt sheetId="2" sqref="C99">
    <dxf>
      <fill>
        <patternFill>
          <bgColor theme="0"/>
        </patternFill>
      </fill>
    </dxf>
  </rfmt>
  <rcc rId="657" sId="2">
    <nc r="L99" t="inlineStr">
      <is>
        <t>verified with core isolation disabled in OS</t>
      </is>
    </nc>
  </rcc>
  <rfmt sheetId="2" sqref="L1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58" sId="2">
    <oc r="L183" t="inlineStr">
      <is>
        <t>bit 23=0</t>
      </is>
    </oc>
    <nc r="L183" t="inlineStr">
      <is>
        <t>verified with core isolation disabled in OS</t>
      </is>
    </nc>
  </rcc>
  <rcc rId="659" sId="2" numFmtId="20">
    <nc r="M99">
      <v>44827</v>
    </nc>
  </rcc>
  <rcc rId="660" sId="2" numFmtId="20">
    <nc r="M183">
      <v>44827</v>
    </nc>
  </rcc>
  <rcc rId="661" sId="2">
    <nc r="L62" t="inlineStr">
      <is>
        <t>verified with core isolation disabled in OS</t>
      </is>
    </nc>
  </rcc>
  <rcv guid="{39DC06F9-3580-4E2F-AE3D-E66484890B1A}" action="delete"/>
  <rdn rId="0" localSheetId="2" customView="1" name="Z_39DC06F9_3580_4E2F_AE3D_E66484890B1A_.wvu.Cols" hidden="1" oldHidden="1">
    <formula>Test_Data!$D:$E,Test_Data!$G:$G</formula>
    <oldFormula>Test_Data!$D:$E,Test_Data!$G:$G</oldFormula>
  </rdn>
  <rdn rId="0" localSheetId="2" customView="1" name="Z_39DC06F9_3580_4E2F_AE3D_E66484890B1A_.wvu.FilterData" hidden="1" oldHidden="1">
    <formula>Test_Data!$A$1:$V$1030</formula>
    <oldFormula>Test_Data!$A$1:$V$1030</oldFormula>
  </rdn>
  <rcv guid="{39DC06F9-3580-4E2F-AE3D-E66484890B1A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2">
    <nc r="I20" t="inlineStr">
      <is>
        <t>passed</t>
      </is>
    </nc>
  </rcc>
  <rfmt sheetId="2" sqref="I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65" sId="2" numFmtId="20">
    <nc r="M20">
      <v>44827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6" sId="2">
    <nc r="I181" t="inlineStr">
      <is>
        <t>Passed</t>
      </is>
    </nc>
  </rcc>
  <rcc rId="667" sId="2" numFmtId="20">
    <nc r="M181">
      <v>44827</v>
    </nc>
  </rcc>
  <rcc rId="668" sId="2">
    <nc r="I101" t="inlineStr">
      <is>
        <t>Passed</t>
      </is>
    </nc>
  </rcc>
  <rcc rId="669" sId="2" numFmtId="20">
    <nc r="M101">
      <v>44827</v>
    </nc>
  </rcc>
  <rcc rId="670" sId="2">
    <nc r="I656" t="inlineStr">
      <is>
        <t>Passed</t>
      </is>
    </nc>
  </rcc>
  <rfmt sheetId="2" sqref="I6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71" sId="2" numFmtId="20">
    <nc r="M656">
      <v>44827</v>
    </nc>
  </rcc>
  <rcc rId="672" sId="2">
    <nc r="L101" t="inlineStr">
      <is>
        <t>checked with101</t>
      </is>
    </nc>
  </rcc>
  <rcc rId="673" sId="2">
    <nc r="I711" t="inlineStr">
      <is>
        <t>passed</t>
      </is>
    </nc>
  </rcc>
  <rfmt sheetId="2" sqref="I7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</rfmt>
  <rcc rId="674" sId="2" numFmtId="20">
    <nc r="M711">
      <v>44827</v>
    </nc>
  </rcc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" sId="2" numFmtId="20">
    <nc r="M381">
      <v>44827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747B166-15EA-41B3-9A3A-03DAD8F0A905}" action="delete"/>
  <rdn rId="0" localSheetId="2" customView="1" name="Z_9747B166_15EA_41B3_9A3A_03DAD8F0A905_.wvu.FilterData" hidden="1" oldHidden="1">
    <formula>Test_Data!$A$1:$V$1030</formula>
    <oldFormula>Test_Data!$A$1:$V$1030</oldFormula>
  </rdn>
  <rcv guid="{9747B166-15EA-41B3-9A3A-03DAD8F0A905}" action="add"/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9" sId="2">
    <oc r="J682" t="inlineStr">
      <is>
        <t>Priyanka</t>
      </is>
    </oc>
    <nc r="J682" t="inlineStr">
      <is>
        <t>Savitha</t>
      </is>
    </nc>
  </rcc>
  <rcc rId="680" sId="2">
    <oc r="J683" t="inlineStr">
      <is>
        <t>Priyanka</t>
      </is>
    </oc>
    <nc r="J683" t="inlineStr">
      <is>
        <t>Savitha</t>
      </is>
    </nc>
  </rcc>
  <rcc rId="681" sId="2">
    <nc r="I682" t="inlineStr">
      <is>
        <t>passed</t>
      </is>
    </nc>
  </rcc>
  <rfmt sheetId="2" sqref="I68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82" sId="2">
    <nc r="I683" t="inlineStr">
      <is>
        <t>passed</t>
      </is>
    </nc>
  </rcc>
  <rfmt sheetId="2" sqref="I6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7" sId="1">
    <oc r="B4" t="inlineStr">
      <is>
        <t>v3323_00_318</t>
      </is>
    </oc>
    <nc r="B4" t="inlineStr">
      <is>
        <t>v3385_00_323_SV2</t>
      </is>
    </nc>
  </rcc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1">
    <oc r="B6" t="inlineStr">
      <is>
        <t>ADL-M-COBALT-CONS-22.24.6.38A</t>
      </is>
    </oc>
    <nc r="B6" t="inlineStr">
      <is>
        <t xml:space="preserve">ADL-M-SV2-CONS-22.34.3.50 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1" sId="2" numFmtId="20">
    <nc r="M46">
      <v>44825</v>
    </nc>
  </rcc>
  <rcc rId="692" sId="2" numFmtId="20">
    <nc r="M192">
      <v>44825</v>
    </nc>
  </rcc>
  <rcc rId="693" sId="2" numFmtId="20">
    <nc r="M207">
      <v>44825</v>
    </nc>
  </rcc>
  <rcc rId="694" sId="2" numFmtId="20">
    <nc r="M440">
      <v>44825</v>
    </nc>
  </rcc>
  <rcc rId="695" sId="2" numFmtId="20">
    <nc r="M467">
      <v>44825</v>
    </nc>
  </rcc>
  <rcc rId="696" sId="2" numFmtId="20">
    <nc r="M497">
      <v>44825</v>
    </nc>
  </rcc>
  <rcc rId="697" sId="2" numFmtId="20">
    <nc r="M498">
      <v>44825</v>
    </nc>
  </rcc>
  <rcc rId="698" sId="2" numFmtId="20">
    <nc r="M503">
      <v>44825</v>
    </nc>
  </rcc>
  <rcc rId="699" sId="2" numFmtId="20">
    <nc r="M520">
      <v>44825</v>
    </nc>
  </rcc>
  <rcc rId="700" sId="2" numFmtId="20">
    <nc r="M590">
      <v>44825</v>
    </nc>
  </rcc>
  <rcc rId="701" sId="2" numFmtId="20">
    <nc r="M622">
      <v>44825</v>
    </nc>
  </rcc>
  <rcc rId="702" sId="2" numFmtId="20">
    <nc r="M936">
      <v>44825</v>
    </nc>
  </rcc>
  <rcc rId="703" sId="2" numFmtId="20">
    <nc r="M937">
      <v>44825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" sId="2" numFmtId="20">
    <nc r="M9">
      <v>44825</v>
    </nc>
  </rcc>
  <rcc rId="705" sId="2" numFmtId="20">
    <nc r="M227">
      <v>44825</v>
    </nc>
  </rcc>
  <rcc rId="706" sId="2" numFmtId="20">
    <nc r="M245">
      <v>44825</v>
    </nc>
  </rcc>
  <rcc rId="707" sId="2" numFmtId="20">
    <nc r="M264">
      <v>44825</v>
    </nc>
  </rcc>
  <rcc rId="708" sId="2" numFmtId="20">
    <nc r="M279">
      <v>44825</v>
    </nc>
  </rcc>
  <rcc rId="709" sId="2" numFmtId="20">
    <nc r="M288">
      <v>44825</v>
    </nc>
  </rcc>
  <rcc rId="710" sId="2" numFmtId="20">
    <nc r="M380">
      <v>44825</v>
    </nc>
  </rcc>
  <rcc rId="711" sId="2" numFmtId="20">
    <nc r="M392">
      <v>44825</v>
    </nc>
  </rcc>
  <rcc rId="712" sId="2" numFmtId="20">
    <nc r="M430">
      <v>44825</v>
    </nc>
  </rcc>
  <rcc rId="713" sId="2" numFmtId="20">
    <nc r="M431">
      <v>44825</v>
    </nc>
  </rcc>
  <rcc rId="714" sId="2" numFmtId="20">
    <nc r="M432">
      <v>44825</v>
    </nc>
  </rcc>
  <rcc rId="715" sId="2" numFmtId="20">
    <nc r="M442">
      <v>44825</v>
    </nc>
  </rcc>
  <rcc rId="716" sId="2" numFmtId="20">
    <nc r="M443">
      <v>44825</v>
    </nc>
  </rcc>
  <rcc rId="717" sId="2" numFmtId="20">
    <nc r="M444">
      <v>44825</v>
    </nc>
  </rcc>
  <rcc rId="718" sId="2" numFmtId="20">
    <nc r="M445">
      <v>44825</v>
    </nc>
  </rcc>
  <rcc rId="719" sId="2" numFmtId="20">
    <nc r="M457">
      <v>44825</v>
    </nc>
  </rcc>
  <rcc rId="720" sId="2" numFmtId="20">
    <nc r="M462">
      <v>44825</v>
    </nc>
  </rcc>
  <rcc rId="721" sId="2" numFmtId="20">
    <nc r="M463">
      <v>44825</v>
    </nc>
  </rcc>
  <rcc rId="722" sId="2" numFmtId="20">
    <nc r="M464">
      <v>44825</v>
    </nc>
  </rcc>
  <rcc rId="723" sId="2" numFmtId="20">
    <nc r="M474">
      <v>44825</v>
    </nc>
  </rcc>
  <rcc rId="724" sId="2" numFmtId="20">
    <nc r="M480">
      <v>44825</v>
    </nc>
  </rcc>
  <rcc rId="725" sId="2" numFmtId="20">
    <nc r="M481">
      <v>44825</v>
    </nc>
  </rcc>
  <rcc rId="726" sId="2" numFmtId="20">
    <nc r="M482">
      <v>44825</v>
    </nc>
  </rcc>
  <rcc rId="727" sId="2" numFmtId="20">
    <nc r="M487">
      <v>44825</v>
    </nc>
  </rcc>
  <rcc rId="728" sId="2" numFmtId="20">
    <nc r="M506">
      <v>44825</v>
    </nc>
  </rcc>
  <rcc rId="729" sId="2" numFmtId="20">
    <nc r="M556">
      <v>44825</v>
    </nc>
  </rcc>
  <rcc rId="730" sId="2" numFmtId="20">
    <nc r="M558">
      <v>44825</v>
    </nc>
  </rcc>
  <rcc rId="731" sId="2" numFmtId="20">
    <nc r="M559">
      <v>44825</v>
    </nc>
  </rcc>
  <rcc rId="732" sId="2" numFmtId="20">
    <nc r="M577">
      <v>44825</v>
    </nc>
  </rcc>
  <rcc rId="733" sId="2" numFmtId="20">
    <nc r="M589">
      <v>44825</v>
    </nc>
  </rcc>
  <rcc rId="734" sId="2" numFmtId="20">
    <nc r="M682">
      <v>44825</v>
    </nc>
  </rcc>
  <rcc rId="735" sId="2" numFmtId="20">
    <nc r="M683">
      <v>44825</v>
    </nc>
  </rcc>
  <rcc rId="736" sId="2" numFmtId="20">
    <nc r="M816">
      <v>44825</v>
    </nc>
  </rcc>
  <rcc rId="737" sId="2" numFmtId="20">
    <nc r="M825">
      <v>44825</v>
    </nc>
  </rcc>
  <rcc rId="738" sId="2" numFmtId="20">
    <nc r="M836">
      <v>44825</v>
    </nc>
  </rcc>
  <rcc rId="739" sId="2" numFmtId="20">
    <nc r="M837">
      <v>44825</v>
    </nc>
  </rcc>
  <rcc rId="740" sId="2" numFmtId="20">
    <nc r="M856">
      <v>44825</v>
    </nc>
  </rcc>
  <rcc rId="741" sId="2" numFmtId="20">
    <nc r="M886">
      <v>44825</v>
    </nc>
  </rcc>
  <rcc rId="742" sId="2" numFmtId="20">
    <nc r="M887">
      <v>44825</v>
    </nc>
  </rcc>
  <rcc rId="743" sId="2" numFmtId="20">
    <nc r="M907">
      <v>44825</v>
    </nc>
  </rcc>
  <rcc rId="744" sId="2" numFmtId="20">
    <nc r="M908">
      <v>44825</v>
    </nc>
  </rcc>
  <rcc rId="745" sId="2" numFmtId="20">
    <nc r="M909">
      <v>44825</v>
    </nc>
  </rcc>
  <rcc rId="746" sId="2" numFmtId="20">
    <nc r="M910">
      <v>44825</v>
    </nc>
  </rcc>
  <rcc rId="747" sId="2" numFmtId="20">
    <nc r="M1013">
      <v>44825</v>
    </nc>
  </rcc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2" sId="2" numFmtId="20">
    <oc r="M9">
      <v>44825</v>
    </oc>
    <nc r="M9">
      <v>44826</v>
    </nc>
  </rcc>
  <rcc rId="753" sId="2" numFmtId="20">
    <oc r="M192">
      <v>44825</v>
    </oc>
    <nc r="M192">
      <v>44826</v>
    </nc>
  </rcc>
  <rcc rId="754" sId="2" numFmtId="20">
    <oc r="M207">
      <v>44825</v>
    </oc>
    <nc r="M207">
      <v>44826</v>
    </nc>
  </rcc>
  <rcc rId="755" sId="2" numFmtId="20">
    <oc r="M440">
      <v>44825</v>
    </oc>
    <nc r="M440">
      <v>44826</v>
    </nc>
  </rcc>
  <rcc rId="756" sId="2" numFmtId="20">
    <oc r="M457">
      <v>44825</v>
    </oc>
    <nc r="M457">
      <v>44826</v>
    </nc>
  </rcc>
  <rcc rId="757" sId="2" numFmtId="20">
    <oc r="M467">
      <v>44825</v>
    </oc>
    <nc r="M467">
      <v>44826</v>
    </nc>
  </rcc>
  <rcc rId="758" sId="2" numFmtId="20">
    <oc r="M474">
      <v>44825</v>
    </oc>
    <nc r="M474">
      <v>44826</v>
    </nc>
  </rcc>
  <rcc rId="759" sId="2" numFmtId="20">
    <oc r="M498">
      <v>44825</v>
    </oc>
    <nc r="M498">
      <v>44826</v>
    </nc>
  </rcc>
  <rcc rId="760" sId="2" numFmtId="20">
    <oc r="M503">
      <v>44825</v>
    </oc>
    <nc r="M503">
      <v>44826</v>
    </nc>
  </rcc>
  <rcc rId="761" sId="2" numFmtId="20">
    <oc r="M520">
      <v>44825</v>
    </oc>
    <nc r="M520">
      <v>44826</v>
    </nc>
  </rcc>
  <rcc rId="762" sId="2" numFmtId="20">
    <oc r="M589">
      <v>44825</v>
    </oc>
    <nc r="M589">
      <v>44826</v>
    </nc>
  </rcc>
  <rcc rId="763" sId="2" numFmtId="20">
    <oc r="M590">
      <v>44825</v>
    </oc>
    <nc r="M590">
      <v>44826</v>
    </nc>
  </rcc>
  <rcc rId="764" sId="2" numFmtId="20">
    <oc r="M622">
      <v>44825</v>
    </oc>
    <nc r="M622">
      <v>44826</v>
    </nc>
  </rcc>
  <rcc rId="765" sId="2" numFmtId="20">
    <oc r="M682">
      <v>44825</v>
    </oc>
    <nc r="M682">
      <v>44826</v>
    </nc>
  </rcc>
  <rcc rId="766" sId="2" numFmtId="20">
    <oc r="M683">
      <v>44825</v>
    </oc>
    <nc r="M683">
      <v>44826</v>
    </nc>
  </rcc>
  <rcc rId="767" sId="2" numFmtId="20">
    <oc r="M816">
      <v>44825</v>
    </oc>
    <nc r="M816">
      <v>44826</v>
    </nc>
  </rcc>
  <rcc rId="768" sId="2" numFmtId="20">
    <oc r="M836">
      <v>44825</v>
    </oc>
    <nc r="M836">
      <v>44826</v>
    </nc>
  </rcc>
  <rcc rId="769" sId="2" numFmtId="20">
    <oc r="M886">
      <v>44825</v>
    </oc>
    <nc r="M886">
      <v>44826</v>
    </nc>
  </rcc>
  <rcc rId="770" sId="2" numFmtId="20">
    <oc r="M887">
      <v>44825</v>
    </oc>
    <nc r="M887">
      <v>44826</v>
    </nc>
  </rcc>
  <rcc rId="771" sId="2" numFmtId="20">
    <oc r="M908">
      <v>44825</v>
    </oc>
    <nc r="M908">
      <v>44826</v>
    </nc>
  </rcc>
  <rcc rId="772" sId="2" numFmtId="20">
    <oc r="M909">
      <v>44825</v>
    </oc>
    <nc r="M909">
      <v>44826</v>
    </nc>
  </rcc>
  <rcc rId="773" sId="2" numFmtId="20">
    <oc r="M910">
      <v>44825</v>
    </oc>
    <nc r="M910">
      <v>44826</v>
    </nc>
  </rcc>
  <rcc rId="774" sId="2" numFmtId="20">
    <oc r="M936">
      <v>44825</v>
    </oc>
    <nc r="M936">
      <v>44826</v>
    </nc>
  </rcc>
  <rcc rId="775" sId="2" numFmtId="20">
    <oc r="M937">
      <v>44825</v>
    </oc>
    <nc r="M937">
      <v>44826</v>
    </nc>
  </rcc>
  <rcc rId="776" sId="2" numFmtId="20">
    <oc r="M1013">
      <v>44825</v>
    </oc>
    <nc r="M1013">
      <v>44826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" sId="2">
    <oc r="L799" t="inlineStr">
      <is>
        <t>bit 27=0</t>
      </is>
    </oc>
    <nc r="L799"/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2">
    <oc r="L807" t="inlineStr">
      <is>
        <t>audio device ID should be "INTELAUDIO\\FUNC_01&amp;VEN_10EC</t>
      </is>
    </oc>
    <nc r="L807"/>
  </rcc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" sId="2">
    <oc r="L9" t="inlineStr">
      <is>
        <t>ITP</t>
      </is>
    </oc>
    <nc r="L9"/>
  </rcc>
  <rcc rId="784" sId="2">
    <oc r="L10" t="inlineStr">
      <is>
        <t>debug</t>
      </is>
    </oc>
    <nc r="L10"/>
  </rcc>
  <rcc rId="785" sId="2">
    <oc r="L35" t="inlineStr">
      <is>
        <t>ext.bios</t>
      </is>
    </oc>
    <nc r="L35"/>
  </rcc>
  <rcc rId="786" sId="2">
    <oc r="L46" t="inlineStr">
      <is>
        <t>WWAN</t>
      </is>
    </oc>
    <nc r="L46"/>
  </rcc>
  <rcc rId="787" sId="2">
    <oc r="L75" t="inlineStr">
      <is>
        <t>dbg</t>
      </is>
    </oc>
    <nc r="L75"/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8" sId="2">
    <oc r="L82" t="inlineStr">
      <is>
        <t xml:space="preserve">verefied till lfm </t>
      </is>
    </oc>
    <nc r="L82"/>
  </rcc>
  <rcc rId="789" sId="2">
    <oc r="L163" t="inlineStr">
      <is>
        <t>debug</t>
      </is>
    </oc>
    <nc r="L163"/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FilterData" hidden="1" oldHidden="1">
    <formula>Test_Config!$A$1:$B$10</formula>
  </rdn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" sId="2">
    <oc r="L380" t="inlineStr">
      <is>
        <t>Cca-Debugger</t>
      </is>
    </oc>
    <nc r="L380"/>
  </rcc>
  <rcv guid="{2625DB91-89E7-4DDB-AB6E-17B2337BDC4F}" action="delete"/>
  <rdn rId="0" localSheetId="1" customView="1" name="Z_2625DB91_89E7_4DDB_AB6E_17B2337BDC4F_.wvu.FilterData" hidden="1" oldHidden="1">
    <formula>Test_Config!$A$1:$B$10</formula>
    <oldFormula>Test_Config!$A$1:$B$10</oldFormula>
  </rdn>
  <rdn rId="0" localSheetId="2" customView="1" name="Z_2625DB91_89E7_4DDB_AB6E_17B2337BDC4F_.wvu.Cols" hidden="1" oldHidden="1">
    <formula>Test_Data!$D:$E,Test_Data!$G:$G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" sId="2">
    <oc r="L190" t="inlineStr">
      <is>
        <t xml:space="preserve"> UART</t>
      </is>
    </oc>
    <nc r="L190"/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625DB91-89E7-4DDB-AB6E-17B2337BDC4F}" action="delete"/>
  <rdn rId="0" localSheetId="1" customView="1" name="Z_2625DB91_89E7_4DDB_AB6E_17B2337BDC4F_.wvu.FilterData" hidden="1" oldHidden="1">
    <formula>Test_Config!$A$1:$B$10</formula>
    <oldFormula>Test_Config!$A$1:$B$10</oldFormula>
  </rdn>
  <rdn rId="0" localSheetId="2" customView="1" name="Z_2625DB91_89E7_4DDB_AB6E_17B2337BDC4F_.wvu.Cols" hidden="1" oldHidden="1">
    <formula>Test_Data!$D:$E,Test_Data!$G:$H</formula>
    <oldFormula>Test_Data!$D:$E,Test_Data!$G:$G</oldFormula>
  </rdn>
  <rdn rId="0" localSheetId="2" customView="1" name="Z_2625DB91_89E7_4DDB_AB6E_17B2337BDC4F_.wvu.FilterData" hidden="1" oldHidden="1">
    <formula>Test_Data!$A$1:$V$1030</formula>
    <oldFormula>Test_Data!$A$1:$V$1030</oldFormula>
  </rdn>
  <rcv guid="{2625DB91-89E7-4DDB-AB6E-17B2337BDC4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07D6185-1AD1-49C9-BF83-4135D42A1071}" action="delete"/>
  <rdn rId="0" localSheetId="1" customView="1" name="Z_E07D6185_1AD1_49C9_BF83_4135D42A1071_.wvu.FilterData" hidden="1" oldHidden="1">
    <formula>Test_Config!$A$1:$B$10</formula>
    <oldFormula>Test_Config!$A$1:$B$10</oldFormula>
  </rdn>
  <rdn rId="0" localSheetId="2" customView="1" name="Z_E07D6185_1AD1_49C9_BF83_4135D42A1071_.wvu.Cols" hidden="1" oldHidden="1">
    <formula>Test_Data!$D:$E</formula>
    <oldFormula>Test_Data!$D:$E</oldFormula>
  </rdn>
  <rdn rId="0" localSheetId="2" customView="1" name="Z_E07D6185_1AD1_49C9_BF83_4135D42A1071_.wvu.FilterData" hidden="1" oldHidden="1">
    <formula>Test_Data!$A$1:$V$1030</formula>
    <oldFormula>Test_Data!$A$1:$V$1030</oldFormula>
  </rdn>
  <rcv guid="{E07D6185-1AD1-49C9-BF83-4135D42A1071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31" sId="2" ref="B1:B1048576" action="deleteCol">
    <undo index="65535" exp="area" ref3D="1" dr="$G$1:$G$1048576" dn="Z_F43C0309_CA0A_46AC_B26E_A95EDFB72823_.wvu.Cols" sId="2"/>
    <undo index="1" exp="area" ref3D="1" dr="$D$1:$E$1048576" dn="Z_F43C0309_CA0A_46AC_B26E_A95EDFB72823_.wvu.Cols" sId="2"/>
    <undo index="65535" exp="area" ref3D="1" dr="$D$1:$E$1048576" dn="Z_FD682023_79B1_4675_A345_DD82F3B6F55A_.wvu.Cols" sId="2"/>
    <undo index="65535" exp="area" ref3D="1" dr="$D$1:$E$1048576" dn="Z_E07D6185_1AD1_49C9_BF83_4135D42A1071_.wvu.Cols" sId="2"/>
    <undo index="65535" exp="area" ref3D="1" dr="$D$1:$E$1048576" dn="Z_E8B95130_D8DA_4051_B3DE_79C7D998EBAE_.wvu.Cols" sId="2"/>
    <undo index="65535" exp="area" ref3D="1" dr="$D$1:$E$1048576" dn="Z_C1BB27F7_F641_4E74_A623_8009C8D84BF6_.wvu.Cols" sId="2"/>
    <undo index="65535" exp="area" ref3D="1" dr="$G$1:$G$1048576" dn="Z_C6823075_7947_4A9F_8F41_69F0F0C7F84D_.wvu.Cols" sId="2"/>
    <undo index="1" exp="area" ref3D="1" dr="$D$1:$E$1048576" dn="Z_C6823075_7947_4A9F_8F41_69F0F0C7F84D_.wvu.Cols" sId="2"/>
    <undo index="65535" exp="area" ref3D="1" dr="$G$1:$G$1048576" dn="Z_CE81AC32_2F79_40D3_B870_6D2ED4691C41_.wvu.Cols" sId="2"/>
    <undo index="1" exp="area" ref3D="1" dr="$D$1:$E$1048576" dn="Z_CE81AC32_2F79_40D3_B870_6D2ED4691C41_.wvu.Cols" sId="2"/>
    <undo index="65535" exp="area" ref3D="1" dr="$D$1:$D$1048576" dn="Z_B273B942_822E_4566_826D_F6D090176C1F_.wvu.Cols" sId="2"/>
    <undo index="65535" exp="area" ref3D="1" dr="$D$1:$E$1048576" dn="Z_99EB120E_3B63_45EC_8CA7_6D3E69F86B6F_.wvu.Cols" sId="2"/>
    <undo index="65535" exp="area" ref3D="1" dr="$D$1:$E$1048576" dn="Z_90079F56_2761_444E_8A7E_5FA92A8AD382_.wvu.Cols" sId="2"/>
    <undo index="65535" exp="area" ref3D="1" dr="$D$1:$E$1048576" dn="Z_51DE702D_96BD_4DD3_BCE9_42C03CD39978_.wvu.Cols" sId="2"/>
    <undo index="65535" exp="area" ref3D="1" dr="$G$1:$G$1048576" dn="Z_6F07009A_5B5F_4EBA_8CE7_7750C21B4A30_.wvu.Cols" sId="2"/>
    <undo index="1" exp="area" ref3D="1" dr="$D$1:$E$1048576" dn="Z_6F07009A_5B5F_4EBA_8CE7_7750C21B4A30_.wvu.Cols" sId="2"/>
    <undo index="65535" exp="area" ref3D="1" dr="$D$1:$H$1048576" dn="Z_30DF4EFA_E655_485D_B2E4_ADA17B14E191_.wvu.Cols" sId="2"/>
    <undo index="65535" exp="area" ref3D="1" dr="$G$1:$G$1048576" dn="Z_39DC06F9_3580_4E2F_AE3D_E66484890B1A_.wvu.Cols" sId="2"/>
    <undo index="1" exp="area" ref3D="1" dr="$D$1:$E$1048576" dn="Z_39DC06F9_3580_4E2F_AE3D_E66484890B1A_.wvu.Cols" sId="2"/>
    <undo index="65535" exp="area" ref3D="1" dr="$G$1:$H$1048576" dn="Z_2625DB91_89E7_4DDB_AB6E_17B2337BDC4F_.wvu.Cols" sId="2"/>
    <undo index="1" exp="area" ref3D="1" dr="$D$1:$E$1048576" dn="Z_2625DB91_89E7_4DDB_AB6E_17B2337BDC4F_.wvu.Cols" sId="2"/>
    <rfmt sheetId="2" xfDxf="1" sqref="B1:B1048576" start="0" length="0"/>
    <rcc rId="0" sId="2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2" dxf="1">
      <nc r="B2">
        <f>HYPERLINK("https://hsdes.intel.com/resource/14013114063","14013114063")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3">
        <f>HYPERLINK("https://hsdes.intel.com/resource/14013114711","14013114711")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4">
        <f>HYPERLINK("https://hsdes.intel.com/resource/14013114734","14013114734")</f>
      </nc>
    </rcc>
    <rcc rId="0" sId="2">
      <nc r="B5">
        <f>HYPERLINK("https://hsdes.intel.com/resource/14013114751","14013114751")</f>
      </nc>
    </rcc>
    <rcc rId="0" sId="2">
      <nc r="B6">
        <f>HYPERLINK("https://hsdes.intel.com/resource/14013114769","14013114769")</f>
      </nc>
    </rcc>
    <rcc rId="0" sId="2">
      <nc r="B7">
        <f>HYPERLINK("https://hsdes.intel.com/resource/14013114813","14013114813")</f>
      </nc>
    </rcc>
    <rcc rId="0" sId="2" dxf="1">
      <nc r="B8">
        <f>HYPERLINK("https://hsdes.intel.com/resource/14013114842","14013114842")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">
        <f>HYPERLINK("https://hsdes.intel.com/resource/14013114861","14013114861")</f>
      </nc>
    </rcc>
    <rcc rId="0" sId="2" dxf="1">
      <nc r="B10">
        <f>HYPERLINK("https://hsdes.intel.com/resource/14013114878","14013114878")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">
        <f>HYPERLINK("https://hsdes.intel.com/resource/14013114906","14013114906")</f>
      </nc>
    </rcc>
    <rcc rId="0" sId="2">
      <nc r="B12">
        <f>HYPERLINK("https://hsdes.intel.com/resource/14013114989","14013114989")</f>
      </nc>
    </rcc>
    <rcc rId="0" sId="2">
      <nc r="B13">
        <f>HYPERLINK("https://hsdes.intel.com/resource/14013115011","14013115011")</f>
      </nc>
    </rcc>
    <rcc rId="0" sId="2">
      <nc r="B14">
        <f>HYPERLINK("https://hsdes.intel.com/resource/14013115043","14013115043")</f>
      </nc>
    </rcc>
    <rcc rId="0" sId="2">
      <nc r="B15">
        <f>HYPERLINK("https://hsdes.intel.com/resource/14013115084","14013115084")</f>
      </nc>
    </rcc>
    <rcc rId="0" sId="2">
      <nc r="B16">
        <f>HYPERLINK("https://hsdes.intel.com/resource/14013115112","14013115112")</f>
      </nc>
    </rcc>
    <rcc rId="0" sId="2">
      <nc r="B17">
        <f>HYPERLINK("https://hsdes.intel.com/resource/14013115234","14013115234")</f>
      </nc>
    </rcc>
    <rcc rId="0" sId="2">
      <nc r="B18">
        <f>HYPERLINK("https://hsdes.intel.com/resource/14013115327","14013115327")</f>
      </nc>
    </rcc>
    <rcc rId="0" sId="2">
      <nc r="B19">
        <f>HYPERLINK("https://hsdes.intel.com/resource/14013115427","14013115427")</f>
      </nc>
    </rcc>
    <rcc rId="0" sId="2">
      <nc r="B20">
        <f>HYPERLINK("https://hsdes.intel.com/resource/14013116396","14013116396")</f>
      </nc>
    </rcc>
    <rcc rId="0" sId="2">
      <nc r="B21">
        <f>HYPERLINK("https://hsdes.intel.com/resource/14013116815","14013116815")</f>
      </nc>
    </rcc>
    <rcc rId="0" sId="2">
      <nc r="B22">
        <f>HYPERLINK("https://hsdes.intel.com/resource/14013116828","14013116828")</f>
      </nc>
    </rcc>
    <rcc rId="0" sId="2">
      <nc r="B23">
        <f>HYPERLINK("https://hsdes.intel.com/resource/14013117056","14013117056")</f>
      </nc>
    </rcc>
    <rcc rId="0" sId="2">
      <nc r="B24">
        <f>HYPERLINK("https://hsdes.intel.com/resource/14013117217","14013117217")</f>
      </nc>
    </rcc>
    <rcc rId="0" sId="2">
      <nc r="B25">
        <f>HYPERLINK("https://hsdes.intel.com/resource/14013117320","14013117320")</f>
      </nc>
    </rcc>
    <rcc rId="0" sId="2">
      <nc r="B26">
        <f>HYPERLINK("https://hsdes.intel.com/resource/14013117361","14013117361")</f>
      </nc>
    </rcc>
    <rcc rId="0" sId="2">
      <nc r="B27">
        <f>HYPERLINK("https://hsdes.intel.com/resource/14013118179","14013118179")</f>
      </nc>
    </rcc>
    <rcc rId="0" sId="2">
      <nc r="B28">
        <f>HYPERLINK("https://hsdes.intel.com/resource/14013118472","14013118472")</f>
      </nc>
    </rcc>
    <rcc rId="0" sId="2">
      <nc r="B29">
        <f>HYPERLINK("https://hsdes.intel.com/resource/14013118496","14013118496")</f>
      </nc>
    </rcc>
    <rcc rId="0" sId="2">
      <nc r="B30">
        <f>HYPERLINK("https://hsdes.intel.com/resource/14013118541","14013118541")</f>
      </nc>
    </rcc>
    <rcc rId="0" sId="2">
      <nc r="B31">
        <f>HYPERLINK("https://hsdes.intel.com/resource/14013118672","14013118672")</f>
      </nc>
    </rcc>
    <rcc rId="0" sId="2">
      <nc r="B32">
        <f>HYPERLINK("https://hsdes.intel.com/resource/14013118721","14013118721")</f>
      </nc>
    </rcc>
    <rcc rId="0" sId="2">
      <nc r="B33">
        <f>HYPERLINK("https://hsdes.intel.com/resource/14013118785","14013118785")</f>
      </nc>
    </rcc>
    <rcc rId="0" sId="2">
      <nc r="B34">
        <f>HYPERLINK("https://hsdes.intel.com/resource/14013118908","14013118908")</f>
      </nc>
    </rcc>
    <rcc rId="0" sId="2">
      <nc r="B35">
        <f>HYPERLINK("https://hsdes.intel.com/resource/14013118973","14013118973")</f>
      </nc>
    </rcc>
    <rcc rId="0" sId="2">
      <nc r="B36">
        <f>HYPERLINK("https://hsdes.intel.com/resource/14013119145","14013119145")</f>
      </nc>
    </rcc>
    <rcc rId="0" sId="2">
      <nc r="B37">
        <f>HYPERLINK("https://hsdes.intel.com/resource/14013119169","14013119169")</f>
      </nc>
    </rcc>
    <rcc rId="0" sId="2">
      <nc r="B38">
        <f>HYPERLINK("https://hsdes.intel.com/resource/14013119238","14013119238")</f>
      </nc>
    </rcc>
    <rcc rId="0" sId="2">
      <nc r="B39">
        <f>HYPERLINK("https://hsdes.intel.com/resource/14013119299","14013119299")</f>
      </nc>
    </rcc>
    <rcc rId="0" sId="2">
      <nc r="B40">
        <f>HYPERLINK("https://hsdes.intel.com/resource/14013119442","14013119442")</f>
      </nc>
    </rcc>
    <rcc rId="0" sId="2">
      <nc r="B41">
        <f>HYPERLINK("https://hsdes.intel.com/resource/14013119621","14013119621")</f>
      </nc>
    </rcc>
    <rcc rId="0" sId="2">
      <nc r="B42">
        <f>HYPERLINK("https://hsdes.intel.com/resource/14013119741","14013119741")</f>
      </nc>
    </rcc>
    <rcc rId="0" sId="2">
      <nc r="B43">
        <f>HYPERLINK("https://hsdes.intel.com/resource/14013119776","14013119776")</f>
      </nc>
    </rcc>
    <rcc rId="0" sId="2">
      <nc r="B44">
        <f>HYPERLINK("https://hsdes.intel.com/resource/14013120118","14013120118")</f>
      </nc>
    </rcc>
    <rcc rId="0" sId="2">
      <nc r="B45">
        <f>HYPERLINK("https://hsdes.intel.com/resource/14013120187","14013120187")</f>
      </nc>
    </rcc>
    <rcc rId="0" sId="2">
      <nc r="B46">
        <f>HYPERLINK("https://hsdes.intel.com/resource/14013120318","14013120318")</f>
      </nc>
    </rcc>
    <rcc rId="0" sId="2">
      <nc r="B47">
        <f>HYPERLINK("https://hsdes.intel.com/resource/14013120372","14013120372")</f>
      </nc>
    </rcc>
    <rcc rId="0" sId="2">
      <nc r="B48">
        <f>HYPERLINK("https://hsdes.intel.com/resource/14013120386","14013120386")</f>
      </nc>
    </rcc>
    <rcc rId="0" sId="2">
      <nc r="B49">
        <f>HYPERLINK("https://hsdes.intel.com/resource/14013120427","14013120427")</f>
      </nc>
    </rcc>
    <rcc rId="0" sId="2">
      <nc r="B50">
        <f>HYPERLINK("https://hsdes.intel.com/resource/14013120472","14013120472")</f>
      </nc>
    </rcc>
    <rcc rId="0" sId="2">
      <nc r="B51">
        <f>HYPERLINK("https://hsdes.intel.com/resource/14013120573","14013120573")</f>
      </nc>
    </rcc>
    <rcc rId="0" sId="2">
      <nc r="B52">
        <f>HYPERLINK("https://hsdes.intel.com/resource/14013120730","14013120730")</f>
      </nc>
    </rcc>
    <rcc rId="0" sId="2">
      <nc r="B53">
        <f>HYPERLINK("https://hsdes.intel.com/resource/14013120765","14013120765")</f>
      </nc>
    </rcc>
    <rcc rId="0" sId="2">
      <nc r="B54">
        <f>HYPERLINK("https://hsdes.intel.com/resource/14013120780","14013120780")</f>
      </nc>
    </rcc>
    <rcc rId="0" sId="2">
      <nc r="B55">
        <f>HYPERLINK("https://hsdes.intel.com/resource/14013120792","14013120792")</f>
      </nc>
    </rcc>
    <rcc rId="0" sId="2">
      <nc r="B56">
        <f>HYPERLINK("https://hsdes.intel.com/resource/14013120808","14013120808")</f>
      </nc>
    </rcc>
    <rcc rId="0" sId="2">
      <nc r="B57">
        <f>HYPERLINK("https://hsdes.intel.com/resource/14013120864","14013120864")</f>
      </nc>
    </rcc>
    <rcc rId="0" sId="2">
      <nc r="B58">
        <f>HYPERLINK("https://hsdes.intel.com/resource/14013120896","14013120896")</f>
      </nc>
    </rcc>
    <rcc rId="0" sId="2">
      <nc r="B59">
        <f>HYPERLINK("https://hsdes.intel.com/resource/14013120901","14013120901")</f>
      </nc>
    </rcc>
    <rcc rId="0" sId="2">
      <nc r="B60">
        <f>HYPERLINK("https://hsdes.intel.com/resource/14013120907","14013120907")</f>
      </nc>
    </rcc>
    <rcc rId="0" sId="2">
      <nc r="B61">
        <f>HYPERLINK("https://hsdes.intel.com/resource/14013120914","14013120914")</f>
      </nc>
    </rcc>
    <rcc rId="0" sId="2">
      <nc r="B62">
        <f>HYPERLINK("https://hsdes.intel.com/resource/14013120930","14013120930")</f>
      </nc>
    </rcc>
    <rcc rId="0" sId="2">
      <nc r="B63">
        <f>HYPERLINK("https://hsdes.intel.com/resource/14013121015","14013121015")</f>
      </nc>
    </rcc>
    <rcc rId="0" sId="2">
      <nc r="B64">
        <f>HYPERLINK("https://hsdes.intel.com/resource/14013121204","14013121204")</f>
      </nc>
    </rcc>
    <rcc rId="0" sId="2">
      <nc r="B65">
        <f>HYPERLINK("https://hsdes.intel.com/resource/14013121214","14013121214")</f>
      </nc>
    </rcc>
    <rcc rId="0" sId="2">
      <nc r="B66">
        <f>HYPERLINK("https://hsdes.intel.com/resource/14013121224","14013121224")</f>
      </nc>
    </rcc>
    <rcc rId="0" sId="2">
      <nc r="B67">
        <f>HYPERLINK("https://hsdes.intel.com/resource/14013121230","14013121230")</f>
      </nc>
    </rcc>
    <rcc rId="0" sId="2">
      <nc r="B68">
        <f>HYPERLINK("https://hsdes.intel.com/resource/14013121241","14013121241")</f>
      </nc>
    </rcc>
    <rcc rId="0" sId="2">
      <nc r="B69">
        <f>HYPERLINK("https://hsdes.intel.com/resource/14013121267","14013121267")</f>
      </nc>
    </rcc>
    <rcc rId="0" sId="2">
      <nc r="B70">
        <f>HYPERLINK("https://hsdes.intel.com/resource/14013121275","14013121275")</f>
      </nc>
    </rcc>
    <rcc rId="0" sId="2">
      <nc r="B71">
        <f>HYPERLINK("https://hsdes.intel.com/resource/14013121432","14013121432")</f>
      </nc>
    </rcc>
    <rcc rId="0" sId="2">
      <nc r="B72">
        <f>HYPERLINK("https://hsdes.intel.com/resource/14013177912","14013177912")</f>
      </nc>
    </rcc>
    <rcc rId="0" sId="2">
      <nc r="B73">
        <f>HYPERLINK("https://hsdes.intel.com/resource/14013156774","14013156774")</f>
      </nc>
    </rcc>
    <rcc rId="0" sId="2">
      <nc r="B74">
        <f>HYPERLINK("https://hsdes.intel.com/resource/14013156776","14013156776")</f>
      </nc>
    </rcc>
    <rcc rId="0" sId="2">
      <nc r="B75">
        <f>HYPERLINK("https://hsdes.intel.com/resource/14013156780","14013156780")</f>
      </nc>
    </rcc>
    <rcc rId="0" sId="2">
      <nc r="B76">
        <f>HYPERLINK("https://hsdes.intel.com/resource/14013156783","14013156783")</f>
      </nc>
    </rcc>
    <rcc rId="0" sId="2">
      <nc r="B77">
        <f>HYPERLINK("https://hsdes.intel.com/resource/14013156787","14013156787")</f>
      </nc>
    </rcc>
    <rcc rId="0" sId="2">
      <nc r="B78">
        <f>HYPERLINK("https://hsdes.intel.com/resource/14013156788","14013156788")</f>
      </nc>
    </rcc>
    <rcc rId="0" sId="2">
      <nc r="B79">
        <f>HYPERLINK("https://hsdes.intel.com/resource/14013156791","14013156791")</f>
      </nc>
    </rcc>
    <rcc rId="0" sId="2">
      <nc r="B80">
        <f>HYPERLINK("https://hsdes.intel.com/resource/14013156792","14013156792")</f>
      </nc>
    </rcc>
    <rcc rId="0" sId="2">
      <nc r="B81">
        <f>HYPERLINK("https://hsdes.intel.com/resource/14013156795","14013156795")</f>
      </nc>
    </rcc>
    <rcc rId="0" sId="2" dxf="1">
      <nc r="B82">
        <f>HYPERLINK("https://hsdes.intel.com/resource/14013156796","14013156796")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3">
        <f>HYPERLINK("https://hsdes.intel.com/resource/14013156798","14013156798")</f>
      </nc>
    </rcc>
    <rcc rId="0" sId="2">
      <nc r="B84">
        <f>HYPERLINK("https://hsdes.intel.com/resource/14013156799","14013156799")</f>
      </nc>
    </rcc>
    <rcc rId="0" sId="2">
      <nc r="B85">
        <f>HYPERLINK("https://hsdes.intel.com/resource/14013156800","14013156800")</f>
      </nc>
    </rcc>
    <rcc rId="0" sId="2">
      <nc r="B86">
        <f>HYPERLINK("https://hsdes.intel.com/resource/14013156801","14013156801")</f>
      </nc>
    </rcc>
    <rcc rId="0" sId="2">
      <nc r="B87">
        <f>HYPERLINK("https://hsdes.intel.com/resource/14013156802","14013156802")</f>
      </nc>
    </rcc>
    <rcc rId="0" sId="2">
      <nc r="B88">
        <f>HYPERLINK("https://hsdes.intel.com/resource/14013156804","14013156804")</f>
      </nc>
    </rcc>
    <rcc rId="0" sId="2">
      <nc r="B89">
        <f>HYPERLINK("https://hsdes.intel.com/resource/14013156807","14013156807")</f>
      </nc>
    </rcc>
    <rcc rId="0" sId="2">
      <nc r="B90">
        <f>HYPERLINK("https://hsdes.intel.com/resource/14013156809","14013156809")</f>
      </nc>
    </rcc>
    <rcc rId="0" sId="2">
      <nc r="B91">
        <f>HYPERLINK("https://hsdes.intel.com/resource/14013156833","14013156833")</f>
      </nc>
    </rcc>
    <rcc rId="0" sId="2">
      <nc r="B92">
        <f>HYPERLINK("https://hsdes.intel.com/resource/14013156842","14013156842")</f>
      </nc>
    </rcc>
    <rcc rId="0" sId="2">
      <nc r="B93">
        <f>HYPERLINK("https://hsdes.intel.com/resource/14013156844","14013156844")</f>
      </nc>
    </rcc>
    <rcc rId="0" sId="2">
      <nc r="B94">
        <f>HYPERLINK("https://hsdes.intel.com/resource/14013156845","14013156845")</f>
      </nc>
    </rcc>
    <rcc rId="0" sId="2">
      <nc r="B95">
        <f>HYPERLINK("https://hsdes.intel.com/resource/14013156846","14013156846")</f>
      </nc>
    </rcc>
    <rcc rId="0" sId="2">
      <nc r="B96">
        <f>HYPERLINK("https://hsdes.intel.com/resource/14013156847","14013156847")</f>
      </nc>
    </rcc>
    <rcc rId="0" sId="2">
      <nc r="B97">
        <f>HYPERLINK("https://hsdes.intel.com/resource/14013156848","14013156848")</f>
      </nc>
    </rcc>
    <rcc rId="0" sId="2">
      <nc r="B98">
        <f>HYPERLINK("https://hsdes.intel.com/resource/14013156854","14013156854")</f>
      </nc>
    </rcc>
    <rcc rId="0" sId="2">
      <nc r="B99">
        <f>HYPERLINK("https://hsdes.intel.com/resource/14013156858","14013156858")</f>
      </nc>
    </rcc>
    <rcc rId="0" sId="2">
      <nc r="B100">
        <f>HYPERLINK("https://hsdes.intel.com/resource/14013156860","14013156860")</f>
      </nc>
    </rcc>
    <rcc rId="0" sId="2" dxf="1">
      <nc r="B101">
        <f>HYPERLINK("https://hsdes.intel.com/resource/14013156862","14013156862")</f>
      </nc>
      <ndxf>
        <fill>
          <patternFill patternType="solid">
            <bgColor theme="0"/>
          </patternFill>
        </fill>
      </ndxf>
    </rcc>
    <rcc rId="0" sId="2" dxf="1">
      <nc r="B102">
        <f>HYPERLINK("https://hsdes.intel.com/resource/14013156866","14013156866")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3">
        <f>HYPERLINK("https://hsdes.intel.com/resource/14013156868","14013156868")</f>
      </nc>
    </rcc>
    <rcc rId="0" sId="2">
      <nc r="B104">
        <f>HYPERLINK("https://hsdes.intel.com/resource/14013156870","14013156870")</f>
      </nc>
    </rcc>
    <rcc rId="0" sId="2" dxf="1">
      <nc r="B105">
        <f>HYPERLINK("https://hsdes.intel.com/resource/14013156872","14013156872")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6">
        <f>HYPERLINK("https://hsdes.intel.com/resource/14013156874","14013156874")</f>
      </nc>
    </rcc>
    <rcc rId="0" sId="2">
      <nc r="B107">
        <f>HYPERLINK("https://hsdes.intel.com/resource/14013156877","14013156877")</f>
      </nc>
    </rcc>
    <rcc rId="0" sId="2" dxf="1">
      <nc r="B108">
        <f>HYPERLINK("https://hsdes.intel.com/resource/14013156879","14013156879")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09">
        <f>HYPERLINK("https://hsdes.intel.com/resource/14013156880","14013156880")</f>
      </nc>
    </rcc>
    <rcc rId="0" sId="2">
      <nc r="B110">
        <f>HYPERLINK("https://hsdes.intel.com/resource/14013156883","14013156883")</f>
      </nc>
    </rcc>
    <rcc rId="0" sId="2">
      <nc r="B111">
        <f>HYPERLINK("https://hsdes.intel.com/resource/14013156893","14013156893")</f>
      </nc>
    </rcc>
    <rcc rId="0" sId="2">
      <nc r="B112">
        <f>HYPERLINK("https://hsdes.intel.com/resource/14013156898","14013156898")</f>
      </nc>
    </rcc>
    <rcc rId="0" sId="2">
      <nc r="B113">
        <f>HYPERLINK("https://hsdes.intel.com/resource/14013156900","14013156900")</f>
      </nc>
    </rcc>
    <rcc rId="0" sId="2" dxf="1">
      <nc r="B114">
        <f>HYPERLINK("https://hsdes.intel.com/resource/14013156903","14013156903")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15">
        <f>HYPERLINK("https://hsdes.intel.com/resource/14013156911","14013156911")</f>
      </nc>
    </rcc>
    <rcc rId="0" sId="2">
      <nc r="B116">
        <f>HYPERLINK("https://hsdes.intel.com/resource/14013156915","14013156915")</f>
      </nc>
    </rcc>
    <rcc rId="0" sId="2">
      <nc r="B117">
        <f>HYPERLINK("https://hsdes.intel.com/resource/14013156953","14013156953")</f>
      </nc>
    </rcc>
    <rcc rId="0" sId="2">
      <nc r="B118">
        <f>HYPERLINK("https://hsdes.intel.com/resource/14013156955","14013156955")</f>
      </nc>
    </rcc>
    <rcc rId="0" sId="2">
      <nc r="B119">
        <f>HYPERLINK("https://hsdes.intel.com/resource/14013156976","14013156976")</f>
      </nc>
    </rcc>
    <rcc rId="0" sId="2">
      <nc r="B120">
        <f>HYPERLINK("https://hsdes.intel.com/resource/14013156977","14013156977")</f>
      </nc>
    </rcc>
    <rcc rId="0" sId="2" dxf="1">
      <nc r="B121">
        <f>HYPERLINK("https://hsdes.intel.com/resource/14013156980","14013156980")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122">
        <f>HYPERLINK("https://hsdes.intel.com/resource/14013157008","14013157008")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123">
        <f>HYPERLINK("https://hsdes.intel.com/resource/14013157009","14013157009")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24">
        <f>HYPERLINK("https://hsdes.intel.com/resource/14013157052","14013157052")</f>
      </nc>
    </rcc>
    <rcc rId="0" sId="2">
      <nc r="B125">
        <f>HYPERLINK("https://hsdes.intel.com/resource/14013157075","14013157075")</f>
      </nc>
    </rcc>
    <rcc rId="0" sId="2">
      <nc r="B126">
        <f>HYPERLINK("https://hsdes.intel.com/resource/14013157081","14013157081")</f>
      </nc>
    </rcc>
    <rcc rId="0" sId="2">
      <nc r="B127">
        <f>HYPERLINK("https://hsdes.intel.com/resource/14013157085","14013157085")</f>
      </nc>
    </rcc>
    <rcc rId="0" sId="2">
      <nc r="B128">
        <f>HYPERLINK("https://hsdes.intel.com/resource/14013157103","14013157103")</f>
      </nc>
    </rcc>
    <rcc rId="0" sId="2">
      <nc r="B129">
        <f>HYPERLINK("https://hsdes.intel.com/resource/14013157121","14013157121")</f>
      </nc>
    </rcc>
    <rcc rId="0" sId="2">
      <nc r="B130">
        <f>HYPERLINK("https://hsdes.intel.com/resource/14013157130","14013157130")</f>
      </nc>
    </rcc>
    <rcc rId="0" sId="2">
      <nc r="B131">
        <f>HYPERLINK("https://hsdes.intel.com/resource/14013157133","14013157133")</f>
      </nc>
    </rcc>
    <rcc rId="0" sId="2">
      <nc r="B132">
        <f>HYPERLINK("https://hsdes.intel.com/resource/14013157136","14013157136")</f>
      </nc>
    </rcc>
    <rcc rId="0" sId="2">
      <nc r="B133">
        <f>HYPERLINK("https://hsdes.intel.com/resource/14013157151","14013157151")</f>
      </nc>
    </rcc>
    <rcc rId="0" sId="2">
      <nc r="B134">
        <f>HYPERLINK("https://hsdes.intel.com/resource/14013157153","14013157153")</f>
      </nc>
    </rcc>
    <rcc rId="0" sId="2">
      <nc r="B135">
        <f>HYPERLINK("https://hsdes.intel.com/resource/14013157179","14013157179")</f>
      </nc>
    </rcc>
    <rcc rId="0" sId="2">
      <nc r="B136">
        <f>HYPERLINK("https://hsdes.intel.com/resource/14013157181","14013157181")</f>
      </nc>
    </rcc>
    <rcc rId="0" sId="2">
      <nc r="B137">
        <f>HYPERLINK("https://hsdes.intel.com/resource/14013157188","14013157188")</f>
      </nc>
    </rcc>
    <rcc rId="0" sId="2">
      <nc r="B138">
        <f>HYPERLINK("https://hsdes.intel.com/resource/14013157216","14013157216")</f>
      </nc>
    </rcc>
    <rcc rId="0" sId="2">
      <nc r="B139">
        <f>HYPERLINK("https://hsdes.intel.com/resource/14013157222","14013157222")</f>
      </nc>
    </rcc>
    <rcc rId="0" sId="2">
      <nc r="B140">
        <f>HYPERLINK("https://hsdes.intel.com/resource/14013157239","14013157239")</f>
      </nc>
    </rcc>
    <rcc rId="0" sId="2">
      <nc r="B141">
        <f>HYPERLINK("https://hsdes.intel.com/resource/14013157256","14013157256")</f>
      </nc>
    </rcc>
    <rcc rId="0" sId="2">
      <nc r="B142">
        <f>HYPERLINK("https://hsdes.intel.com/resource/14013157270","14013157270")</f>
      </nc>
    </rcc>
    <rcc rId="0" sId="2">
      <nc r="B143">
        <f>HYPERLINK("https://hsdes.intel.com/resource/14013157276","14013157276")</f>
      </nc>
    </rcc>
    <rcc rId="0" sId="2">
      <nc r="B144">
        <f>HYPERLINK("https://hsdes.intel.com/resource/14013157278","14013157278")</f>
      </nc>
    </rcc>
    <rcc rId="0" sId="2">
      <nc r="B145">
        <f>HYPERLINK("https://hsdes.intel.com/resource/14013157290","14013157290")</f>
      </nc>
    </rcc>
    <rcc rId="0" sId="2">
      <nc r="B146">
        <f>HYPERLINK("https://hsdes.intel.com/resource/14013157301","14013157301")</f>
      </nc>
    </rcc>
    <rcc rId="0" sId="2">
      <nc r="B147">
        <f>HYPERLINK("https://hsdes.intel.com/resource/14013157315","14013157315")</f>
      </nc>
    </rcc>
    <rcc rId="0" sId="2">
      <nc r="B148">
        <f>HYPERLINK("https://hsdes.intel.com/resource/14013157319","14013157319")</f>
      </nc>
    </rcc>
    <rcc rId="0" sId="2">
      <nc r="B149">
        <f>HYPERLINK("https://hsdes.intel.com/resource/14013157332","14013157332")</f>
      </nc>
    </rcc>
    <rcc rId="0" sId="2">
      <nc r="B150">
        <f>HYPERLINK("https://hsdes.intel.com/resource/14013157335","14013157335")</f>
      </nc>
    </rcc>
    <rcc rId="0" sId="2">
      <nc r="B151">
        <f>HYPERLINK("https://hsdes.intel.com/resource/14013157343","14013157343")</f>
      </nc>
    </rcc>
    <rcc rId="0" sId="2">
      <nc r="B152">
        <f>HYPERLINK("https://hsdes.intel.com/resource/14013157345","14013157345")</f>
      </nc>
    </rcc>
    <rcc rId="0" sId="2">
      <nc r="B153">
        <f>HYPERLINK("https://hsdes.intel.com/resource/14013157347","14013157347")</f>
      </nc>
    </rcc>
    <rcc rId="0" sId="2">
      <nc r="B154">
        <f>HYPERLINK("https://hsdes.intel.com/resource/14013157360","14013157360")</f>
      </nc>
    </rcc>
    <rcc rId="0" sId="2">
      <nc r="B155">
        <f>HYPERLINK("https://hsdes.intel.com/resource/14013157372","14013157372")</f>
      </nc>
    </rcc>
    <rcc rId="0" sId="2">
      <nc r="B156">
        <f>HYPERLINK("https://hsdes.intel.com/resource/14013157437","14013157437")</f>
      </nc>
    </rcc>
    <rcc rId="0" sId="2">
      <nc r="B157">
        <f>HYPERLINK("https://hsdes.intel.com/resource/14013157449","14013157449")</f>
      </nc>
    </rcc>
    <rcc rId="0" sId="2">
      <nc r="B158">
        <f>HYPERLINK("https://hsdes.intel.com/resource/14013157450","14013157450")</f>
      </nc>
    </rcc>
    <rcc rId="0" sId="2">
      <nc r="B159">
        <f>HYPERLINK("https://hsdes.intel.com/resource/14013157452","14013157452")</f>
      </nc>
    </rcc>
    <rcc rId="0" sId="2">
      <nc r="B160">
        <f>HYPERLINK("https://hsdes.intel.com/resource/14013157454","14013157454")</f>
      </nc>
    </rcc>
    <rcc rId="0" sId="2">
      <nc r="B161">
        <f>HYPERLINK("https://hsdes.intel.com/resource/14013157476","14013157476")</f>
      </nc>
    </rcc>
    <rcc rId="0" sId="2">
      <nc r="B162">
        <f>HYPERLINK("https://hsdes.intel.com/resource/14013157506","14013157506")</f>
      </nc>
    </rcc>
    <rcc rId="0" sId="2">
      <nc r="B163">
        <f>HYPERLINK("https://hsdes.intel.com/resource/14013157512","14013157512")</f>
      </nc>
    </rcc>
    <rcc rId="0" sId="2">
      <nc r="B164">
        <f>HYPERLINK("https://hsdes.intel.com/resource/14013157514","14013157514")</f>
      </nc>
    </rcc>
    <rcc rId="0" sId="2">
      <nc r="B165">
        <f>HYPERLINK("https://hsdes.intel.com/resource/14013157520","14013157520")</f>
      </nc>
    </rcc>
    <rcc rId="0" sId="2">
      <nc r="B166">
        <f>HYPERLINK("https://hsdes.intel.com/resource/14013157529","14013157529")</f>
      </nc>
    </rcc>
    <rcc rId="0" sId="2">
      <nc r="B167">
        <f>HYPERLINK("https://hsdes.intel.com/resource/14013157531","14013157531")</f>
      </nc>
    </rcc>
    <rcc rId="0" sId="2">
      <nc r="B168">
        <f>HYPERLINK("https://hsdes.intel.com/resource/14013157556","14013157556")</f>
      </nc>
    </rcc>
    <rcc rId="0" sId="2">
      <nc r="B169">
        <f>HYPERLINK("https://hsdes.intel.com/resource/14013157558","14013157558")</f>
      </nc>
    </rcc>
    <rcc rId="0" sId="2">
      <nc r="B170">
        <f>HYPERLINK("https://hsdes.intel.com/resource/14013157560","14013157560")</f>
      </nc>
    </rcc>
    <rcc rId="0" sId="2">
      <nc r="B171">
        <f>HYPERLINK("https://hsdes.intel.com/resource/14013157562","14013157562")</f>
      </nc>
    </rcc>
    <rcc rId="0" sId="2">
      <nc r="B172">
        <f>HYPERLINK("https://hsdes.intel.com/resource/14013157584","14013157584")</f>
      </nc>
    </rcc>
    <rcc rId="0" sId="2">
      <nc r="B173">
        <f>HYPERLINK("https://hsdes.intel.com/resource/14013157670","14013157670")</f>
      </nc>
    </rcc>
    <rcc rId="0" sId="2">
      <nc r="B174">
        <f>HYPERLINK("https://hsdes.intel.com/resource/14013157672","14013157672")</f>
      </nc>
    </rcc>
    <rcc rId="0" sId="2">
      <nc r="B175">
        <f>HYPERLINK("https://hsdes.intel.com/resource/14013157677","14013157677")</f>
      </nc>
    </rcc>
    <rcc rId="0" sId="2">
      <nc r="B176">
        <f>HYPERLINK("https://hsdes.intel.com/resource/14013157679","14013157679")</f>
      </nc>
    </rcc>
    <rcc rId="0" sId="2">
      <nc r="B177">
        <f>HYPERLINK("https://hsdes.intel.com/resource/14013157684","14013157684")</f>
      </nc>
    </rcc>
    <rcc rId="0" sId="2">
      <nc r="B178">
        <f>HYPERLINK("https://hsdes.intel.com/resource/14013157693","14013157693")</f>
      </nc>
    </rcc>
    <rcc rId="0" sId="2" dxf="1">
      <nc r="B179">
        <f>HYPERLINK("https://hsdes.intel.com/resource/14013157705","14013157705")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180">
        <f>HYPERLINK("https://hsdes.intel.com/resource/14013157715","14013157715")</f>
      </nc>
    </rcc>
    <rcc rId="0" sId="2" dxf="1">
      <nc r="B181">
        <f>HYPERLINK("https://hsdes.intel.com/resource/14013157742","14013157742")</f>
      </nc>
      <ndxf>
        <fill>
          <patternFill patternType="solid">
            <bgColor theme="0"/>
          </patternFill>
        </fill>
      </ndxf>
    </rcc>
    <rcc rId="0" sId="2">
      <nc r="B182">
        <f>HYPERLINK("https://hsdes.intel.com/resource/14013157743","14013157743")</f>
      </nc>
    </rcc>
    <rcc rId="0" sId="2">
      <nc r="B183">
        <f>HYPERLINK("https://hsdes.intel.com/resource/14013157749","14013157749")</f>
      </nc>
    </rcc>
    <rcc rId="0" sId="2">
      <nc r="B184">
        <f>HYPERLINK("https://hsdes.intel.com/resource/14013157781","14013157781")</f>
      </nc>
    </rcc>
    <rcc rId="0" sId="2">
      <nc r="B185">
        <f>HYPERLINK("https://hsdes.intel.com/resource/14013157784","14013157784")</f>
      </nc>
    </rcc>
    <rcc rId="0" sId="2">
      <nc r="B186">
        <f>HYPERLINK("https://hsdes.intel.com/resource/14013157801","14013157801")</f>
      </nc>
    </rcc>
    <rcc rId="0" sId="2">
      <nc r="B187">
        <f>HYPERLINK("https://hsdes.intel.com/resource/14013157808","14013157808")</f>
      </nc>
    </rcc>
    <rcc rId="0" sId="2">
      <nc r="B188">
        <f>HYPERLINK("https://hsdes.intel.com/resource/14013157811","14013157811")</f>
      </nc>
    </rcc>
    <rcc rId="0" sId="2">
      <nc r="B189">
        <f>HYPERLINK("https://hsdes.intel.com/resource/14013157822","14013157822")</f>
      </nc>
    </rcc>
    <rcc rId="0" sId="2">
      <nc r="B190">
        <f>HYPERLINK("https://hsdes.intel.com/resource/14013157826","14013157826")</f>
      </nc>
    </rcc>
    <rcc rId="0" sId="2">
      <nc r="B191">
        <f>HYPERLINK("https://hsdes.intel.com/resource/14013157922","14013157922")</f>
      </nc>
    </rcc>
    <rcc rId="0" sId="2">
      <nc r="B192">
        <f>HYPERLINK("https://hsdes.intel.com/resource/14013157950","14013157950")</f>
      </nc>
    </rcc>
    <rcc rId="0" sId="2">
      <nc r="B193">
        <f>HYPERLINK("https://hsdes.intel.com/resource/14013158076","14013158076")</f>
      </nc>
    </rcc>
    <rcc rId="0" sId="2">
      <nc r="B194">
        <f>HYPERLINK("https://hsdes.intel.com/resource/14013158089","14013158089")</f>
      </nc>
    </rcc>
    <rcc rId="0" sId="2">
      <nc r="B195">
        <f>HYPERLINK("https://hsdes.intel.com/resource/14013158096","14013158096")</f>
      </nc>
    </rcc>
    <rcc rId="0" sId="2">
      <nc r="B196">
        <f>HYPERLINK("https://hsdes.intel.com/resource/14013158099","14013158099")</f>
      </nc>
    </rcc>
    <rcc rId="0" sId="2">
      <nc r="B197">
        <f>HYPERLINK("https://hsdes.intel.com/resource/14013158101","14013158101")</f>
      </nc>
    </rcc>
    <rcc rId="0" sId="2">
      <nc r="B198">
        <f>HYPERLINK("https://hsdes.intel.com/resource/14013178242","14013178242")</f>
      </nc>
    </rcc>
    <rcc rId="0" sId="2">
      <nc r="B199">
        <f>HYPERLINK("https://hsdes.intel.com/resource/14013158122","14013158122")</f>
      </nc>
    </rcc>
    <rcc rId="0" sId="2">
      <nc r="B200">
        <f>HYPERLINK("https://hsdes.intel.com/resource/14013158163","14013158163")</f>
      </nc>
    </rcc>
    <rcc rId="0" sId="2">
      <nc r="B201">
        <f>HYPERLINK("https://hsdes.intel.com/resource/14013158182","14013158182")</f>
      </nc>
    </rcc>
    <rcc rId="0" sId="2">
      <nc r="B202">
        <f>HYPERLINK("https://hsdes.intel.com/resource/14013158200","14013158200")</f>
      </nc>
    </rcc>
    <rcc rId="0" sId="2">
      <nc r="B203">
        <f>HYPERLINK("https://hsdes.intel.com/resource/14013158232","14013158232")</f>
      </nc>
    </rcc>
    <rcc rId="0" sId="2">
      <nc r="B204">
        <f>HYPERLINK("https://hsdes.intel.com/resource/14013158242","14013158242")</f>
      </nc>
    </rcc>
    <rcc rId="0" sId="2">
      <nc r="B205">
        <f>HYPERLINK("https://hsdes.intel.com/resource/14013158276","14013158276")</f>
      </nc>
    </rcc>
    <rcc rId="0" sId="2">
      <nc r="B206">
        <f>HYPERLINK("https://hsdes.intel.com/resource/14013158278","14013158278")</f>
      </nc>
    </rcc>
    <rcc rId="0" sId="2">
      <nc r="B207">
        <f>HYPERLINK("https://hsdes.intel.com/resource/14013158288","14013158288")</f>
      </nc>
    </rcc>
    <rcc rId="0" sId="2">
      <nc r="B208">
        <f>HYPERLINK("https://hsdes.intel.com/resource/14013158293","14013158293")</f>
      </nc>
    </rcc>
    <rcc rId="0" sId="2">
      <nc r="B209">
        <f>HYPERLINK("https://hsdes.intel.com/resource/14013158295","14013158295")</f>
      </nc>
    </rcc>
    <rcc rId="0" sId="2">
      <nc r="B210">
        <f>HYPERLINK("https://hsdes.intel.com/resource/14013158308","14013158308")</f>
      </nc>
    </rcc>
    <rcc rId="0" sId="2" dxf="1">
      <nc r="B211">
        <f>HYPERLINK("https://hsdes.intel.com/resource/14013158313","14013158313")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12">
        <f>HYPERLINK("https://hsdes.intel.com/resource/14013158318","14013158318")</f>
      </nc>
    </rcc>
    <rcc rId="0" sId="2">
      <nc r="B213">
        <f>HYPERLINK("https://hsdes.intel.com/resource/14013158384","14013158384")</f>
      </nc>
    </rcc>
    <rcc rId="0" sId="2">
      <nc r="B214">
        <f>HYPERLINK("https://hsdes.intel.com/resource/14013158395","14013158395")</f>
      </nc>
    </rcc>
    <rcc rId="0" sId="2">
      <nc r="B215">
        <f>HYPERLINK("https://hsdes.intel.com/resource/14013158397","14013158397")</f>
      </nc>
    </rcc>
    <rcc rId="0" sId="2">
      <nc r="B216">
        <f>HYPERLINK("https://hsdes.intel.com/resource/14013158406","14013158406")</f>
      </nc>
    </rcc>
    <rcc rId="0" sId="2">
      <nc r="B217">
        <f>HYPERLINK("https://hsdes.intel.com/resource/14013158435","14013158435")</f>
      </nc>
    </rcc>
    <rcc rId="0" sId="2">
      <nc r="B218">
        <f>HYPERLINK("https://hsdes.intel.com/resource/14013158443","14013158443")</f>
      </nc>
    </rcc>
    <rcc rId="0" sId="2">
      <nc r="B219">
        <f>HYPERLINK("https://hsdes.intel.com/resource/14013158464","14013158464")</f>
      </nc>
    </rcc>
    <rcc rId="0" sId="2">
      <nc r="B220">
        <f>HYPERLINK("https://hsdes.intel.com/resource/14013158485","14013158485")</f>
      </nc>
    </rcc>
    <rcc rId="0" sId="2">
      <nc r="B221">
        <f>HYPERLINK("https://hsdes.intel.com/resource/14013158498","14013158498")</f>
      </nc>
    </rcc>
    <rcc rId="0" sId="2">
      <nc r="B222">
        <f>HYPERLINK("https://hsdes.intel.com/resource/14013158501","14013158501")</f>
      </nc>
    </rcc>
    <rcc rId="0" sId="2">
      <nc r="B223">
        <f>HYPERLINK("https://hsdes.intel.com/resource/14013158511","14013158511")</f>
      </nc>
    </rcc>
    <rcc rId="0" sId="2">
      <nc r="B224">
        <f>HYPERLINK("https://hsdes.intel.com/resource/14013158520","14013158520")</f>
      </nc>
    </rcc>
    <rcc rId="0" sId="2">
      <nc r="B225">
        <f>HYPERLINK("https://hsdes.intel.com/resource/14013158528","14013158528")</f>
      </nc>
    </rcc>
    <rcc rId="0" sId="2">
      <nc r="B226">
        <f>HYPERLINK("https://hsdes.intel.com/resource/14013158536","14013158536")</f>
      </nc>
    </rcc>
    <rcc rId="0" sId="2">
      <nc r="B227">
        <f>HYPERLINK("https://hsdes.intel.com/resource/14013158554","14013158554")</f>
      </nc>
    </rcc>
    <rcc rId="0" sId="2">
      <nc r="B228">
        <f>HYPERLINK("https://hsdes.intel.com/resource/14013158557","14013158557")</f>
      </nc>
    </rcc>
    <rcc rId="0" sId="2">
      <nc r="B229">
        <f>HYPERLINK("https://hsdes.intel.com/resource/14013158691","14013158691")</f>
      </nc>
    </rcc>
    <rcc rId="0" sId="2">
      <nc r="B230">
        <f>HYPERLINK("https://hsdes.intel.com/resource/14013158695","14013158695")</f>
      </nc>
    </rcc>
    <rcc rId="0" sId="2">
      <nc r="B231">
        <f>HYPERLINK("https://hsdes.intel.com/resource/14013158711","14013158711")</f>
      </nc>
    </rcc>
    <rcc rId="0" sId="2">
      <nc r="B232">
        <f>HYPERLINK("https://hsdes.intel.com/resource/14013158731","14013158731")</f>
      </nc>
    </rcc>
    <rcc rId="0" sId="2">
      <nc r="B233">
        <f>HYPERLINK("https://hsdes.intel.com/resource/14013158739","14013158739")</f>
      </nc>
    </rcc>
    <rcc rId="0" sId="2">
      <nc r="B234">
        <f>HYPERLINK("https://hsdes.intel.com/resource/14013158746","14013158746")</f>
      </nc>
    </rcc>
    <rcc rId="0" sId="2">
      <nc r="B235">
        <f>HYPERLINK("https://hsdes.intel.com/resource/14013158753","14013158753")</f>
      </nc>
    </rcc>
    <rcc rId="0" sId="2">
      <nc r="B236">
        <f>HYPERLINK("https://hsdes.intel.com/resource/14013158782","14013158782")</f>
      </nc>
    </rcc>
    <rcc rId="0" sId="2">
      <nc r="B237">
        <f>HYPERLINK("https://hsdes.intel.com/resource/14013158784","14013158784")</f>
      </nc>
    </rcc>
    <rcc rId="0" sId="2">
      <nc r="B238">
        <f>HYPERLINK("https://hsdes.intel.com/resource/14013158786","14013158786")</f>
      </nc>
    </rcc>
    <rcc rId="0" sId="2">
      <nc r="B239">
        <f>HYPERLINK("https://hsdes.intel.com/resource/14013158788","14013158788")</f>
      </nc>
    </rcc>
    <rcc rId="0" sId="2">
      <nc r="B240">
        <f>HYPERLINK("https://hsdes.intel.com/resource/14013158792","14013158792")</f>
      </nc>
    </rcc>
    <rcc rId="0" sId="2">
      <nc r="B241">
        <f>HYPERLINK("https://hsdes.intel.com/resource/14013158797","14013158797")</f>
      </nc>
    </rcc>
    <rcc rId="0" sId="2">
      <nc r="B242">
        <f>HYPERLINK("https://hsdes.intel.com/resource/14013158804","14013158804")</f>
      </nc>
    </rcc>
    <rcc rId="0" sId="2">
      <nc r="B243">
        <f>HYPERLINK("https://hsdes.intel.com/resource/14013158806","14013158806")</f>
      </nc>
    </rcc>
    <rcc rId="0" sId="2">
      <nc r="B244">
        <f>HYPERLINK("https://hsdes.intel.com/resource/14013158809","14013158809")</f>
      </nc>
    </rcc>
    <rcc rId="0" sId="2">
      <nc r="B245">
        <f>HYPERLINK("https://hsdes.intel.com/resource/14013158811","14013158811")</f>
      </nc>
    </rcc>
    <rcc rId="0" sId="2">
      <nc r="B246">
        <f>HYPERLINK("https://hsdes.intel.com/resource/14013158815","14013158815")</f>
      </nc>
    </rcc>
    <rcc rId="0" sId="2">
      <nc r="B247">
        <f>HYPERLINK("https://hsdes.intel.com/resource/14013158817","14013158817")</f>
      </nc>
    </rcc>
    <rcc rId="0" sId="2">
      <nc r="B248">
        <f>HYPERLINK("https://hsdes.intel.com/resource/14013158819","14013158819")</f>
      </nc>
    </rcc>
    <rcc rId="0" sId="2">
      <nc r="B249">
        <f>HYPERLINK("https://hsdes.intel.com/resource/14013158821","14013158821")</f>
      </nc>
    </rcc>
    <rcc rId="0" sId="2">
      <nc r="B250">
        <f>HYPERLINK("https://hsdes.intel.com/resource/14013158823","14013158823")</f>
      </nc>
    </rcc>
    <rcc rId="0" sId="2" dxf="1">
      <nc r="B251">
        <f>HYPERLINK("https://hsdes.intel.com/resource/14013158825","14013158825")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52">
        <f>HYPERLINK("https://hsdes.intel.com/resource/14013158827","14013158827")</f>
      </nc>
    </rcc>
    <rcc rId="0" sId="2">
      <nc r="B253">
        <f>HYPERLINK("https://hsdes.intel.com/resource/14013158828","14013158828")</f>
      </nc>
    </rcc>
    <rcc rId="0" sId="2">
      <nc r="B254">
        <f>HYPERLINK("https://hsdes.intel.com/resource/14013158830","14013158830")</f>
      </nc>
    </rcc>
    <rcc rId="0" sId="2">
      <nc r="B255">
        <f>HYPERLINK("https://hsdes.intel.com/resource/14013158834","14013158834")</f>
      </nc>
    </rcc>
    <rcc rId="0" sId="2">
      <nc r="B256">
        <f>HYPERLINK("https://hsdes.intel.com/resource/14013158836","14013158836")</f>
      </nc>
    </rcc>
    <rcc rId="0" sId="2">
      <nc r="B257">
        <f>HYPERLINK("https://hsdes.intel.com/resource/14013158841","14013158841")</f>
      </nc>
    </rcc>
    <rcc rId="0" sId="2">
      <nc r="B258">
        <f>HYPERLINK("https://hsdes.intel.com/resource/14013158843","14013158843")</f>
      </nc>
    </rcc>
    <rcc rId="0" sId="2">
      <nc r="B259">
        <f>HYPERLINK("https://hsdes.intel.com/resource/14013158846","14013158846")</f>
      </nc>
    </rcc>
    <rcc rId="0" sId="2">
      <nc r="B260">
        <f>HYPERLINK("https://hsdes.intel.com/resource/14013158871","14013158871")</f>
      </nc>
    </rcc>
    <rcc rId="0" sId="2">
      <nc r="B261">
        <f>HYPERLINK("https://hsdes.intel.com/resource/14013158967","14013158967")</f>
      </nc>
    </rcc>
    <rcc rId="0" sId="2">
      <nc r="B262">
        <f>HYPERLINK("https://hsdes.intel.com/resource/14013158985","14013158985")</f>
      </nc>
    </rcc>
    <rcc rId="0" sId="2">
      <nc r="B263">
        <f>HYPERLINK("https://hsdes.intel.com/resource/14013158993","14013158993")</f>
      </nc>
    </rcc>
    <rcc rId="0" sId="2">
      <nc r="B264">
        <f>HYPERLINK("https://hsdes.intel.com/resource/14013159002","14013159002")</f>
      </nc>
    </rcc>
    <rcc rId="0" sId="2">
      <nc r="B265">
        <f>HYPERLINK("https://hsdes.intel.com/resource/14013159006","14013159006")</f>
      </nc>
    </rcc>
    <rcc rId="0" sId="2">
      <nc r="B266">
        <f>HYPERLINK("https://hsdes.intel.com/resource/14013159008","14013159008")</f>
      </nc>
    </rcc>
    <rcc rId="0" sId="2">
      <nc r="B267">
        <f>HYPERLINK("https://hsdes.intel.com/resource/14013159019","14013159019")</f>
      </nc>
    </rcc>
    <rcc rId="0" sId="2">
      <nc r="B268">
        <f>HYPERLINK("https://hsdes.intel.com/resource/14013159027","14013159027")</f>
      </nc>
    </rcc>
    <rcc rId="0" sId="2">
      <nc r="B269">
        <f>HYPERLINK("https://hsdes.intel.com/resource/14013159034","14013159034")</f>
      </nc>
    </rcc>
    <rcc rId="0" sId="2">
      <nc r="B270">
        <f>HYPERLINK("https://hsdes.intel.com/resource/14013159048","14013159048")</f>
      </nc>
    </rcc>
    <rcc rId="0" sId="2">
      <nc r="B271">
        <f>HYPERLINK("https://hsdes.intel.com/resource/14013159050","14013159050")</f>
      </nc>
    </rcc>
    <rcc rId="0" sId="2">
      <nc r="B272">
        <f>HYPERLINK("https://hsdes.intel.com/resource/14013159082","14013159082")</f>
      </nc>
    </rcc>
    <rcc rId="0" sId="2">
      <nc r="B273">
        <f>HYPERLINK("https://hsdes.intel.com/resource/14013159088","14013159088")</f>
      </nc>
    </rcc>
    <rcc rId="0" sId="2">
      <nc r="B274">
        <f>HYPERLINK("https://hsdes.intel.com/resource/14013159097","14013159097")</f>
      </nc>
    </rcc>
    <rcc rId="0" sId="2">
      <nc r="B275">
        <f>HYPERLINK("https://hsdes.intel.com/resource/14013159100","14013159100")</f>
      </nc>
    </rcc>
    <rcc rId="0" sId="2">
      <nc r="B276">
        <f>HYPERLINK("https://hsdes.intel.com/resource/14013159102","14013159102")</f>
      </nc>
    </rcc>
    <rcc rId="0" sId="2">
      <nc r="B277">
        <f>HYPERLINK("https://hsdes.intel.com/resource/14013159106","14013159106")</f>
      </nc>
    </rcc>
    <rcc rId="0" sId="2" dxf="1">
      <nc r="B278">
        <f>HYPERLINK("https://hsdes.intel.com/resource/14013159108","14013159108")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79">
        <f>HYPERLINK("https://hsdes.intel.com/resource/14013159116","14013159116")</f>
      </nc>
    </rcc>
    <rcc rId="0" sId="2">
      <nc r="B280">
        <f>HYPERLINK("https://hsdes.intel.com/resource/14013159119","14013159119")</f>
      </nc>
    </rcc>
    <rcc rId="0" sId="2">
      <nc r="B281">
        <f>HYPERLINK("https://hsdes.intel.com/resource/14013159121","14013159121")</f>
      </nc>
    </rcc>
    <rcc rId="0" sId="2">
      <nc r="B282">
        <f>HYPERLINK("https://hsdes.intel.com/resource/14013159132","14013159132")</f>
      </nc>
    </rcc>
    <rcc rId="0" sId="2">
      <nc r="B283">
        <f>HYPERLINK("https://hsdes.intel.com/resource/14013159136","14013159136")</f>
      </nc>
    </rcc>
    <rcc rId="0" sId="2">
      <nc r="B284">
        <f>HYPERLINK("https://hsdes.intel.com/resource/14013159138","14013159138")</f>
      </nc>
    </rcc>
    <rcc rId="0" sId="2">
      <nc r="B285">
        <f>HYPERLINK("https://hsdes.intel.com/resource/14013159141","14013159141")</f>
      </nc>
    </rcc>
    <rcc rId="0" sId="2">
      <nc r="B286">
        <f>HYPERLINK("https://hsdes.intel.com/resource/14013159143","14013159143")</f>
      </nc>
    </rcc>
    <rcc rId="0" sId="2">
      <nc r="B287">
        <f>HYPERLINK("https://hsdes.intel.com/resource/14013159148","14013159148")</f>
      </nc>
    </rcc>
    <rcc rId="0" sId="2" dxf="1">
      <nc r="B288">
        <f>HYPERLINK("https://hsdes.intel.com/resource/14013159151","14013159151")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289">
        <f>HYPERLINK("https://hsdes.intel.com/resource/14013159158","14013159158")</f>
      </nc>
    </rcc>
    <rcc rId="0" sId="2">
      <nc r="B290">
        <f>HYPERLINK("https://hsdes.intel.com/resource/14013159161","14013159161")</f>
      </nc>
    </rcc>
    <rcc rId="0" sId="2">
      <nc r="B291">
        <f>HYPERLINK("https://hsdes.intel.com/resource/14013159169","14013159169")</f>
      </nc>
    </rcc>
    <rcc rId="0" sId="2">
      <nc r="B292">
        <f>HYPERLINK("https://hsdes.intel.com/resource/14013159172","14013159172")</f>
      </nc>
    </rcc>
    <rcc rId="0" sId="2">
      <nc r="B293">
        <f>HYPERLINK("https://hsdes.intel.com/resource/14013159175","14013159175")</f>
      </nc>
    </rcc>
    <rcc rId="0" sId="2">
      <nc r="B294">
        <f>HYPERLINK("https://hsdes.intel.com/resource/14013159178","14013159178")</f>
      </nc>
    </rcc>
    <rcc rId="0" sId="2">
      <nc r="B295">
        <f>HYPERLINK("https://hsdes.intel.com/resource/14013159191","14013159191")</f>
      </nc>
    </rcc>
    <rcc rId="0" sId="2">
      <nc r="B296">
        <f>HYPERLINK("https://hsdes.intel.com/resource/14013159199","14013159199")</f>
      </nc>
    </rcc>
    <rcc rId="0" sId="2">
      <nc r="B297">
        <f>HYPERLINK("https://hsdes.intel.com/resource/14013159201","14013159201")</f>
      </nc>
    </rcc>
    <rcc rId="0" sId="2">
      <nc r="B298">
        <f>HYPERLINK("https://hsdes.intel.com/resource/14013159204","14013159204")</f>
      </nc>
    </rcc>
    <rcc rId="0" sId="2">
      <nc r="B299">
        <f>HYPERLINK("https://hsdes.intel.com/resource/14013159215","14013159215")</f>
      </nc>
    </rcc>
    <rcc rId="0" sId="2">
      <nc r="B300">
        <f>HYPERLINK("https://hsdes.intel.com/resource/14013159219","14013159219")</f>
      </nc>
    </rcc>
    <rcc rId="0" sId="2" dxf="1">
      <nc r="B301">
        <f>HYPERLINK("https://hsdes.intel.com/resource/14013159222","14013159222")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02">
        <f>HYPERLINK("https://hsdes.intel.com/resource/14013159224","14013159224")</f>
      </nc>
    </rcc>
    <rcc rId="0" sId="2">
      <nc r="B303">
        <f>HYPERLINK("https://hsdes.intel.com/resource/14013159227","14013159227")</f>
      </nc>
    </rcc>
    <rcc rId="0" sId="2">
      <nc r="B304">
        <f>HYPERLINK("https://hsdes.intel.com/resource/14013159254","14013159254")</f>
      </nc>
    </rcc>
    <rcc rId="0" sId="2">
      <nc r="B305">
        <f>HYPERLINK("https://hsdes.intel.com/resource/14013159259","14013159259")</f>
      </nc>
    </rcc>
    <rcc rId="0" sId="2">
      <nc r="B306">
        <f>HYPERLINK("https://hsdes.intel.com/resource/14013159261","14013159261")</f>
      </nc>
    </rcc>
    <rcc rId="0" sId="2">
      <nc r="B307">
        <f>HYPERLINK("https://hsdes.intel.com/resource/14013159264","14013159264")</f>
      </nc>
    </rcc>
    <rcc rId="0" sId="2">
      <nc r="B308">
        <f>HYPERLINK("https://hsdes.intel.com/resource/14013159266","14013159266")</f>
      </nc>
    </rcc>
    <rcc rId="0" sId="2">
      <nc r="B309">
        <f>HYPERLINK("https://hsdes.intel.com/resource/14013159278","14013159278")</f>
      </nc>
    </rcc>
    <rcc rId="0" sId="2">
      <nc r="B310">
        <f>HYPERLINK("https://hsdes.intel.com/resource/14013159280","14013159280")</f>
      </nc>
    </rcc>
    <rcc rId="0" sId="2">
      <nc r="B311">
        <f>HYPERLINK("https://hsdes.intel.com/resource/14013159282","14013159282")</f>
      </nc>
    </rcc>
    <rcc rId="0" sId="2">
      <nc r="B312">
        <f>HYPERLINK("https://hsdes.intel.com/resource/14013159285","14013159285")</f>
      </nc>
    </rcc>
    <rcc rId="0" sId="2">
      <nc r="B313">
        <f>HYPERLINK("https://hsdes.intel.com/resource/14013159287","14013159287")</f>
      </nc>
    </rcc>
    <rcc rId="0" sId="2">
      <nc r="B314">
        <f>HYPERLINK("https://hsdes.intel.com/resource/14013159294","14013159294")</f>
      </nc>
    </rcc>
    <rcc rId="0" sId="2">
      <nc r="B315">
        <f>HYPERLINK("https://hsdes.intel.com/resource/14013159296","14013159296")</f>
      </nc>
    </rcc>
    <rcc rId="0" sId="2">
      <nc r="B316">
        <f>HYPERLINK("https://hsdes.intel.com/resource/14013159299","14013159299")</f>
      </nc>
    </rcc>
    <rcc rId="0" sId="2">
      <nc r="B317">
        <f>HYPERLINK("https://hsdes.intel.com/resource/14013159302","14013159302")</f>
      </nc>
    </rcc>
    <rcc rId="0" sId="2">
      <nc r="B318">
        <f>HYPERLINK("https://hsdes.intel.com/resource/14013159304","14013159304")</f>
      </nc>
    </rcc>
    <rcc rId="0" sId="2">
      <nc r="B319">
        <f>HYPERLINK("https://hsdes.intel.com/resource/14013159310","14013159310")</f>
      </nc>
    </rcc>
    <rcc rId="0" sId="2">
      <nc r="B320">
        <f>HYPERLINK("https://hsdes.intel.com/resource/14013159329","14013159329")</f>
      </nc>
    </rcc>
    <rcc rId="0" sId="2">
      <nc r="B321">
        <f>HYPERLINK("https://hsdes.intel.com/resource/14013159340","14013159340")</f>
      </nc>
    </rcc>
    <rcc rId="0" sId="2">
      <nc r="B322">
        <f>HYPERLINK("https://hsdes.intel.com/resource/14013159343","14013159343")</f>
      </nc>
    </rcc>
    <rcc rId="0" sId="2">
      <nc r="B323">
        <f>HYPERLINK("https://hsdes.intel.com/resource/14013159344","14013159344")</f>
      </nc>
    </rcc>
    <rcc rId="0" sId="2">
      <nc r="B324">
        <f>HYPERLINK("https://hsdes.intel.com/resource/14013159349","14013159349")</f>
      </nc>
    </rcc>
    <rcc rId="0" sId="2">
      <nc r="B325">
        <f>HYPERLINK("https://hsdes.intel.com/resource/14013159351","14013159351")</f>
      </nc>
    </rcc>
    <rcc rId="0" sId="2">
      <nc r="B326">
        <f>HYPERLINK("https://hsdes.intel.com/resource/14013159356","14013159356")</f>
      </nc>
    </rcc>
    <rcc rId="0" sId="2" dxf="1">
      <nc r="B327">
        <f>HYPERLINK("https://hsdes.intel.com/resource/14013159363","14013159363")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28">
        <f>HYPERLINK("https://hsdes.intel.com/resource/14013159365","14013159365")</f>
      </nc>
    </rcc>
    <rcc rId="0" sId="2">
      <nc r="B329">
        <f>HYPERLINK("https://hsdes.intel.com/resource/14013159419","14013159419")</f>
      </nc>
    </rcc>
    <rcc rId="0" sId="2">
      <nc r="B330">
        <f>HYPERLINK("https://hsdes.intel.com/resource/14013159421","14013159421")</f>
      </nc>
    </rcc>
    <rcc rId="0" sId="2">
      <nc r="B331">
        <f>HYPERLINK("https://hsdes.intel.com/resource/14013159423","14013159423")</f>
      </nc>
    </rcc>
    <rcc rId="0" sId="2">
      <nc r="B332">
        <f>HYPERLINK("https://hsdes.intel.com/resource/14013159425","14013159425")</f>
      </nc>
    </rcc>
    <rcc rId="0" sId="2">
      <nc r="B333">
        <f>HYPERLINK("https://hsdes.intel.com/resource/14013159431","14013159431")</f>
      </nc>
    </rcc>
    <rcc rId="0" sId="2">
      <nc r="B334">
        <f>HYPERLINK("https://hsdes.intel.com/resource/14013159433","14013159433")</f>
      </nc>
    </rcc>
    <rcc rId="0" sId="2">
      <nc r="B335">
        <f>HYPERLINK("https://hsdes.intel.com/resource/14013159441","14013159441")</f>
      </nc>
    </rcc>
    <rcc rId="0" sId="2" dxf="1">
      <nc r="B336">
        <f>HYPERLINK("https://hsdes.intel.com/resource/14013159443","14013159443")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37">
        <f>HYPERLINK("https://hsdes.intel.com/resource/14013159446","14013159446")</f>
      </nc>
    </rcc>
    <rcc rId="0" sId="2">
      <nc r="B338">
        <f>HYPERLINK("https://hsdes.intel.com/resource/14013159450","14013159450")</f>
      </nc>
    </rcc>
    <rcc rId="0" sId="2" dxf="1">
      <nc r="B339">
        <f>HYPERLINK("https://hsdes.intel.com/resource/14013159453","14013159453")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340">
        <f>HYPERLINK("https://hsdes.intel.com/resource/14013159460","14013159460")</f>
      </nc>
    </rcc>
    <rcc rId="0" sId="2">
      <nc r="B341">
        <f>HYPERLINK("https://hsdes.intel.com/resource/14013159478","14013159478")</f>
      </nc>
    </rcc>
    <rcc rId="0" sId="2">
      <nc r="B342">
        <f>HYPERLINK("https://hsdes.intel.com/resource/14013159482","14013159482")</f>
      </nc>
    </rcc>
    <rcc rId="0" sId="2">
      <nc r="B343">
        <f>HYPERLINK("https://hsdes.intel.com/resource/14013159484","14013159484")</f>
      </nc>
    </rcc>
    <rcc rId="0" sId="2">
      <nc r="B344">
        <f>HYPERLINK("https://hsdes.intel.com/resource/14013159493","14013159493")</f>
      </nc>
    </rcc>
    <rcc rId="0" sId="2">
      <nc r="B345">
        <f>HYPERLINK("https://hsdes.intel.com/resource/14013159496","14013159496")</f>
      </nc>
    </rcc>
    <rcc rId="0" sId="2">
      <nc r="B346">
        <f>HYPERLINK("https://hsdes.intel.com/resource/14013159498","14013159498")</f>
      </nc>
    </rcc>
    <rcc rId="0" sId="2">
      <nc r="B347">
        <f>HYPERLINK("https://hsdes.intel.com/resource/14013159500","14013159500")</f>
      </nc>
    </rcc>
    <rcc rId="0" sId="2">
      <nc r="B348">
        <f>HYPERLINK("https://hsdes.intel.com/resource/14013159503","14013159503")</f>
      </nc>
    </rcc>
    <rcc rId="0" sId="2">
      <nc r="B349">
        <f>HYPERLINK("https://hsdes.intel.com/resource/14013159505","14013159505")</f>
      </nc>
    </rcc>
    <rcc rId="0" sId="2">
      <nc r="B350">
        <f>HYPERLINK("https://hsdes.intel.com/resource/14013159507","14013159507")</f>
      </nc>
    </rcc>
    <rcc rId="0" sId="2">
      <nc r="B351">
        <f>HYPERLINK("https://hsdes.intel.com/resource/14013159510","14013159510")</f>
      </nc>
    </rcc>
    <rcc rId="0" sId="2">
      <nc r="B352">
        <f>HYPERLINK("https://hsdes.intel.com/resource/14013159519","14013159519")</f>
      </nc>
    </rcc>
    <rcc rId="0" sId="2">
      <nc r="B353">
        <f>HYPERLINK("https://hsdes.intel.com/resource/14013159524","14013159524")</f>
      </nc>
    </rcc>
    <rcc rId="0" sId="2">
      <nc r="B354">
        <f>HYPERLINK("https://hsdes.intel.com/resource/14013159554","14013159554")</f>
      </nc>
    </rcc>
    <rcc rId="0" sId="2">
      <nc r="B355">
        <f>HYPERLINK("https://hsdes.intel.com/resource/14013159557","14013159557")</f>
      </nc>
    </rcc>
    <rcc rId="0" sId="2">
      <nc r="B356">
        <f>HYPERLINK("https://hsdes.intel.com/resource/14013159581","14013159581")</f>
      </nc>
    </rcc>
    <rcc rId="0" sId="2">
      <nc r="B357">
        <f>HYPERLINK("https://hsdes.intel.com/resource/14013159584","14013159584")</f>
      </nc>
    </rcc>
    <rcc rId="0" sId="2">
      <nc r="B358">
        <f>HYPERLINK("https://hsdes.intel.com/resource/14013159587","14013159587")</f>
      </nc>
    </rcc>
    <rcc rId="0" sId="2">
      <nc r="B359">
        <f>HYPERLINK("https://hsdes.intel.com/resource/14013159589","14013159589")</f>
      </nc>
    </rcc>
    <rcc rId="0" sId="2">
      <nc r="B360">
        <f>HYPERLINK("https://hsdes.intel.com/resource/14013159594","14013159594")</f>
      </nc>
    </rcc>
    <rcc rId="0" sId="2">
      <nc r="B361">
        <f>HYPERLINK("https://hsdes.intel.com/resource/14013159601","14013159601")</f>
      </nc>
    </rcc>
    <rcc rId="0" sId="2">
      <nc r="B362">
        <f>HYPERLINK("https://hsdes.intel.com/resource/14013159605","14013159605")</f>
      </nc>
    </rcc>
    <rcc rId="0" sId="2">
      <nc r="B363">
        <f>HYPERLINK("https://hsdes.intel.com/resource/14013159609","14013159609")</f>
      </nc>
    </rcc>
    <rcc rId="0" sId="2">
      <nc r="B364">
        <f>HYPERLINK("https://hsdes.intel.com/resource/14013159626","14013159626")</f>
      </nc>
    </rcc>
    <rcc rId="0" sId="2">
      <nc r="B365">
        <f>HYPERLINK("https://hsdes.intel.com/resource/14013159627","14013159627")</f>
      </nc>
    </rcc>
    <rcc rId="0" sId="2">
      <nc r="B366">
        <f>HYPERLINK("https://hsdes.intel.com/resource/14013159630","14013159630")</f>
      </nc>
    </rcc>
    <rcc rId="0" sId="2">
      <nc r="B367">
        <f>HYPERLINK("https://hsdes.intel.com/resource/14013159644","14013159644")</f>
      </nc>
    </rcc>
    <rcc rId="0" sId="2">
      <nc r="B368">
        <f>HYPERLINK("https://hsdes.intel.com/resource/14013159645","14013159645")</f>
      </nc>
    </rcc>
    <rcc rId="0" sId="2">
      <nc r="B369">
        <f>HYPERLINK("https://hsdes.intel.com/resource/14013159647","14013159647")</f>
      </nc>
    </rcc>
    <rcc rId="0" sId="2">
      <nc r="B370">
        <f>HYPERLINK("https://hsdes.intel.com/resource/14013159649","14013159649")</f>
      </nc>
    </rcc>
    <rcc rId="0" sId="2">
      <nc r="B371">
        <f>HYPERLINK("https://hsdes.intel.com/resource/14013159652","14013159652")</f>
      </nc>
    </rcc>
    <rcc rId="0" sId="2">
      <nc r="B372">
        <f>HYPERLINK("https://hsdes.intel.com/resource/14013159654","14013159654")</f>
      </nc>
    </rcc>
    <rcc rId="0" sId="2">
      <nc r="B373">
        <f>HYPERLINK("https://hsdes.intel.com/resource/14013159656","14013159656")</f>
      </nc>
    </rcc>
    <rcc rId="0" sId="2">
      <nc r="B374">
        <f>HYPERLINK("https://hsdes.intel.com/resource/14013159658","14013159658")</f>
      </nc>
    </rcc>
    <rcc rId="0" sId="2">
      <nc r="B375">
        <f>HYPERLINK("https://hsdes.intel.com/resource/14013159662","14013159662")</f>
      </nc>
    </rcc>
    <rcc rId="0" sId="2">
      <nc r="B376">
        <f>HYPERLINK("https://hsdes.intel.com/resource/14013159664","14013159664")</f>
      </nc>
    </rcc>
    <rcc rId="0" sId="2">
      <nc r="B377">
        <f>HYPERLINK("https://hsdes.intel.com/resource/14013159668","14013159668")</f>
      </nc>
    </rcc>
    <rcc rId="0" sId="2">
      <nc r="B378">
        <f>HYPERLINK("https://hsdes.intel.com/resource/14013159682","14013159682")</f>
      </nc>
    </rcc>
    <rcc rId="0" sId="2">
      <nc r="B379">
        <f>HYPERLINK("https://hsdes.intel.com/resource/14013159726","14013159726")</f>
      </nc>
    </rcc>
    <rcc rId="0" sId="2">
      <nc r="B380">
        <f>HYPERLINK("https://hsdes.intel.com/resource/14013159812","14013159812")</f>
      </nc>
    </rcc>
    <rcc rId="0" sId="2">
      <nc r="B381">
        <f>HYPERLINK("https://hsdes.intel.com/resource/14013159840","14013159840")</f>
      </nc>
    </rcc>
    <rcc rId="0" sId="2">
      <nc r="B382">
        <f>HYPERLINK("https://hsdes.intel.com/resource/14013159852","14013159852")</f>
      </nc>
    </rcc>
    <rcc rId="0" sId="2">
      <nc r="B383">
        <f>HYPERLINK("https://hsdes.intel.com/resource/14013159855","14013159855")</f>
      </nc>
    </rcc>
    <rcc rId="0" sId="2">
      <nc r="B384">
        <f>HYPERLINK("https://hsdes.intel.com/resource/14013159858","14013159858")</f>
      </nc>
    </rcc>
    <rcc rId="0" sId="2">
      <nc r="B385">
        <f>HYPERLINK("https://hsdes.intel.com/resource/14013159862","14013159862")</f>
      </nc>
    </rcc>
    <rcc rId="0" sId="2">
      <nc r="B386">
        <f>HYPERLINK("https://hsdes.intel.com/resource/14013159864","14013159864")</f>
      </nc>
    </rcc>
    <rcc rId="0" sId="2">
      <nc r="B387">
        <f>HYPERLINK("https://hsdes.intel.com/resource/14013159904","14013159904")</f>
      </nc>
    </rcc>
    <rcc rId="0" sId="2">
      <nc r="B388">
        <f>HYPERLINK("https://hsdes.intel.com/resource/14013159907","14013159907")</f>
      </nc>
    </rcc>
    <rcc rId="0" sId="2">
      <nc r="B389">
        <f>HYPERLINK("https://hsdes.intel.com/resource/14013159909","14013159909")</f>
      </nc>
    </rcc>
    <rcc rId="0" sId="2">
      <nc r="B390">
        <f>HYPERLINK("https://hsdes.intel.com/resource/14013159912","14013159912")</f>
      </nc>
    </rcc>
    <rcc rId="0" sId="2">
      <nc r="B391">
        <f>HYPERLINK("https://hsdes.intel.com/resource/14013159914","14013159914")</f>
      </nc>
    </rcc>
    <rcc rId="0" sId="2">
      <nc r="B392">
        <f>HYPERLINK("https://hsdes.intel.com/resource/14013159940","14013159940")</f>
      </nc>
    </rcc>
    <rcc rId="0" sId="2">
      <nc r="B393">
        <f>HYPERLINK("https://hsdes.intel.com/resource/14013159961","14013159961")</f>
      </nc>
    </rcc>
    <rcc rId="0" sId="2">
      <nc r="B394">
        <f>HYPERLINK("https://hsdes.intel.com/resource/14013159965","14013159965")</f>
      </nc>
    </rcc>
    <rcc rId="0" sId="2">
      <nc r="B395">
        <f>HYPERLINK("https://hsdes.intel.com/resource/14013159967","14013159967")</f>
      </nc>
    </rcc>
    <rcc rId="0" sId="2">
      <nc r="B396">
        <f>HYPERLINK("https://hsdes.intel.com/resource/14013159969","14013159969")</f>
      </nc>
    </rcc>
    <rcc rId="0" sId="2">
      <nc r="B397">
        <f>HYPERLINK("https://hsdes.intel.com/resource/14013159971","14013159971")</f>
      </nc>
    </rcc>
    <rcc rId="0" sId="2">
      <nc r="B398">
        <f>HYPERLINK("https://hsdes.intel.com/resource/14013160006","14013160006")</f>
      </nc>
    </rcc>
    <rcc rId="0" sId="2">
      <nc r="B399">
        <f>HYPERLINK("https://hsdes.intel.com/resource/14013160009","14013160009")</f>
      </nc>
    </rcc>
    <rcc rId="0" sId="2">
      <nc r="B400">
        <f>HYPERLINK("https://hsdes.intel.com/resource/14013160011","14013160011")</f>
      </nc>
    </rcc>
    <rcc rId="0" sId="2">
      <nc r="B401">
        <f>HYPERLINK("https://hsdes.intel.com/resource/14013160014","14013160014")</f>
      </nc>
    </rcc>
    <rcc rId="0" sId="2">
      <nc r="B402">
        <f>HYPERLINK("https://hsdes.intel.com/resource/14013160018","14013160018")</f>
      </nc>
    </rcc>
    <rcc rId="0" sId="2">
      <nc r="B403">
        <f>HYPERLINK("https://hsdes.intel.com/resource/14013160052","14013160052")</f>
      </nc>
    </rcc>
    <rcc rId="0" sId="2">
      <nc r="B404">
        <f>HYPERLINK("https://hsdes.intel.com/resource/14013160054","14013160054")</f>
      </nc>
    </rcc>
    <rcc rId="0" sId="2">
      <nc r="B405">
        <f>HYPERLINK("https://hsdes.intel.com/resource/14013160057","14013160057")</f>
      </nc>
    </rcc>
    <rcc rId="0" sId="2">
      <nc r="B406">
        <f>HYPERLINK("https://hsdes.intel.com/resource/14013160059","14013160059")</f>
      </nc>
    </rcc>
    <rcc rId="0" sId="2">
      <nc r="B407">
        <f>HYPERLINK("https://hsdes.intel.com/resource/14013160099","14013160099")</f>
      </nc>
    </rcc>
    <rcc rId="0" sId="2">
      <nc r="B408">
        <f>HYPERLINK("https://hsdes.intel.com/resource/14013160118","14013160118")</f>
      </nc>
    </rcc>
    <rcc rId="0" sId="2">
      <nc r="B409">
        <f>HYPERLINK("https://hsdes.intel.com/resource/14013160125","14013160125")</f>
      </nc>
    </rcc>
    <rcc rId="0" sId="2">
      <nc r="B410">
        <f>HYPERLINK("https://hsdes.intel.com/resource/14013160127","14013160127")</f>
      </nc>
    </rcc>
    <rcc rId="0" sId="2">
      <nc r="B411">
        <f>HYPERLINK("https://hsdes.intel.com/resource/14013160130","14013160130")</f>
      </nc>
    </rcc>
    <rcc rId="0" sId="2">
      <nc r="B412">
        <f>HYPERLINK("https://hsdes.intel.com/resource/14013160246","14013160246")</f>
      </nc>
    </rcc>
    <rcc rId="0" sId="2">
      <nc r="B413">
        <f>HYPERLINK("https://hsdes.intel.com/resource/14013160285","14013160285")</f>
      </nc>
    </rcc>
    <rcc rId="0" sId="2">
      <nc r="B414">
        <f>HYPERLINK("https://hsdes.intel.com/resource/14013160287","14013160287")</f>
      </nc>
    </rcc>
    <rcc rId="0" sId="2">
      <nc r="B415">
        <f>HYPERLINK("https://hsdes.intel.com/resource/14013160289","14013160289")</f>
      </nc>
    </rcc>
    <rcc rId="0" sId="2">
      <nc r="B416">
        <f>HYPERLINK("https://hsdes.intel.com/resource/14013160292","14013160292")</f>
      </nc>
    </rcc>
    <rcc rId="0" sId="2">
      <nc r="B417">
        <f>HYPERLINK("https://hsdes.intel.com/resource/14013160294","14013160294")</f>
      </nc>
    </rcc>
    <rcc rId="0" sId="2">
      <nc r="B418">
        <f>HYPERLINK("https://hsdes.intel.com/resource/14013160333","14013160333")</f>
      </nc>
    </rcc>
    <rcc rId="0" sId="2">
      <nc r="B419">
        <f>HYPERLINK("https://hsdes.intel.com/resource/14013160374","14013160374")</f>
      </nc>
    </rcc>
    <rcc rId="0" sId="2">
      <nc r="B420">
        <f>HYPERLINK("https://hsdes.intel.com/resource/14013160377","14013160377")</f>
      </nc>
    </rcc>
    <rcc rId="0" sId="2">
      <nc r="B421">
        <f>HYPERLINK("https://hsdes.intel.com/resource/14013160417","14013160417")</f>
      </nc>
    </rcc>
    <rcc rId="0" sId="2">
      <nc r="B422">
        <f>HYPERLINK("https://hsdes.intel.com/resource/14013160431","14013160431")</f>
      </nc>
    </rcc>
    <rcc rId="0" sId="2">
      <nc r="B423">
        <f>HYPERLINK("https://hsdes.intel.com/resource/14013160435","14013160435")</f>
      </nc>
    </rcc>
    <rcc rId="0" sId="2">
      <nc r="B424">
        <f>HYPERLINK("https://hsdes.intel.com/resource/14013160456","14013160456")</f>
      </nc>
    </rcc>
    <rcc rId="0" sId="2">
      <nc r="B425">
        <f>HYPERLINK("https://hsdes.intel.com/resource/14013160580","14013160580")</f>
      </nc>
    </rcc>
    <rcc rId="0" sId="2">
      <nc r="B426">
        <f>HYPERLINK("https://hsdes.intel.com/resource/14013160602","14013160602")</f>
      </nc>
    </rcc>
    <rcc rId="0" sId="2">
      <nc r="B427">
        <f>HYPERLINK("https://hsdes.intel.com/resource/14013160612","14013160612")</f>
      </nc>
    </rcc>
    <rcc rId="0" sId="2" dxf="1">
      <nc r="B428">
        <f>HYPERLINK("https://hsdes.intel.com/resource/14013160618","14013160618")</f>
      </nc>
      <ndxf>
        <fill>
          <patternFill patternType="solid">
            <bgColor theme="0"/>
          </patternFill>
        </fill>
      </ndxf>
    </rcc>
    <rcc rId="0" sId="2">
      <nc r="B429">
        <f>HYPERLINK("https://hsdes.intel.com/resource/14013160634","14013160634")</f>
      </nc>
    </rcc>
    <rcc rId="0" sId="2">
      <nc r="B430">
        <f>HYPERLINK("https://hsdes.intel.com/resource/14013160655","14013160655")</f>
      </nc>
    </rcc>
    <rcc rId="0" sId="2">
      <nc r="B431">
        <f>HYPERLINK("https://hsdes.intel.com/resource/14013160659","14013160659")</f>
      </nc>
    </rcc>
    <rcc rId="0" sId="2">
      <nc r="B432">
        <f>HYPERLINK("https://hsdes.intel.com/resource/14013160660","14013160660")</f>
      </nc>
    </rcc>
    <rcc rId="0" sId="2">
      <nc r="B433">
        <f>HYPERLINK("https://hsdes.intel.com/resource/14013160677","14013160677")</f>
      </nc>
    </rcc>
    <rcc rId="0" sId="2">
      <nc r="B434">
        <f>HYPERLINK("https://hsdes.intel.com/resource/14013160678","14013160678")</f>
      </nc>
    </rcc>
    <rcc rId="0" sId="2">
      <nc r="B435">
        <f>HYPERLINK("https://hsdes.intel.com/resource/14013160679","14013160679")</f>
      </nc>
    </rcc>
    <rcc rId="0" sId="2">
      <nc r="B436">
        <f>HYPERLINK("https://hsdes.intel.com/resource/14013160687","14013160687")</f>
      </nc>
    </rcc>
    <rcc rId="0" sId="2">
      <nc r="B437">
        <f>HYPERLINK("https://hsdes.intel.com/resource/14013160688","14013160688")</f>
      </nc>
    </rcc>
    <rcc rId="0" sId="2">
      <nc r="B438">
        <f>HYPERLINK("https://hsdes.intel.com/resource/14013160691","14013160691")</f>
      </nc>
    </rcc>
    <rcc rId="0" sId="2">
      <nc r="B439">
        <f>HYPERLINK("https://hsdes.intel.com/resource/14013160703","14013160703")</f>
      </nc>
    </rcc>
    <rcc rId="0" sId="2">
      <nc r="B440">
        <f>HYPERLINK("https://hsdes.intel.com/resource/14013160708","14013160708")</f>
      </nc>
    </rcc>
    <rcc rId="0" sId="2">
      <nc r="B441">
        <f>HYPERLINK("https://hsdes.intel.com/resource/14013160714","14013160714")</f>
      </nc>
    </rcc>
    <rcc rId="0" sId="2">
      <nc r="B442">
        <f>HYPERLINK("https://hsdes.intel.com/resource/14013160716","14013160716")</f>
      </nc>
    </rcc>
    <rcc rId="0" sId="2">
      <nc r="B443">
        <f>HYPERLINK("https://hsdes.intel.com/resource/14013160718","14013160718")</f>
      </nc>
    </rcc>
    <rcc rId="0" sId="2">
      <nc r="B444">
        <f>HYPERLINK("https://hsdes.intel.com/resource/14013160721","14013160721")</f>
      </nc>
    </rcc>
    <rcc rId="0" sId="2">
      <nc r="B445">
        <f>HYPERLINK("https://hsdes.intel.com/resource/14013160722","14013160722")</f>
      </nc>
    </rcc>
    <rcc rId="0" sId="2">
      <nc r="B446">
        <f>HYPERLINK("https://hsdes.intel.com/resource/14013160724","14013160724")</f>
      </nc>
    </rcc>
    <rcc rId="0" sId="2">
      <nc r="B447">
        <f>HYPERLINK("https://hsdes.intel.com/resource/14013160725","14013160725")</f>
      </nc>
    </rcc>
    <rcc rId="0" sId="2">
      <nc r="B448">
        <f>HYPERLINK("https://hsdes.intel.com/resource/14013160726","14013160726")</f>
      </nc>
    </rcc>
    <rcc rId="0" sId="2">
      <nc r="B449">
        <f>HYPERLINK("https://hsdes.intel.com/resource/14013160728","14013160728")</f>
      </nc>
    </rcc>
    <rcc rId="0" sId="2">
      <nc r="B450">
        <f>HYPERLINK("https://hsdes.intel.com/resource/14013160747","14013160747")</f>
      </nc>
    </rcc>
    <rcc rId="0" sId="2">
      <nc r="B451">
        <f>HYPERLINK("https://hsdes.intel.com/resource/14013160750","14013160750")</f>
      </nc>
    </rcc>
    <rcc rId="0" sId="2">
      <nc r="B452">
        <f>HYPERLINK("https://hsdes.intel.com/resource/14013160762","14013160762")</f>
      </nc>
    </rcc>
    <rcc rId="0" sId="2">
      <nc r="B453">
        <f>HYPERLINK("https://hsdes.intel.com/resource/14013160804","14013160804")</f>
      </nc>
    </rcc>
    <rcc rId="0" sId="2">
      <nc r="B454">
        <f>HYPERLINK("https://hsdes.intel.com/resource/14013160825","14013160825")</f>
      </nc>
    </rcc>
    <rcc rId="0" sId="2">
      <nc r="B455">
        <f>HYPERLINK("https://hsdes.intel.com/resource/14013160828","14013160828")</f>
      </nc>
    </rcc>
    <rcc rId="0" sId="2">
      <nc r="B456">
        <f>HYPERLINK("https://hsdes.intel.com/resource/14013160845","14013160845")</f>
      </nc>
    </rcc>
    <rcc rId="0" sId="2">
      <nc r="B457">
        <f>HYPERLINK("https://hsdes.intel.com/resource/14013160956","14013160956")</f>
      </nc>
    </rcc>
    <rcc rId="0" sId="2">
      <nc r="B458">
        <f>HYPERLINK("https://hsdes.intel.com/resource/14013160965","14013160965")</f>
      </nc>
    </rcc>
    <rcc rId="0" sId="2">
      <nc r="B459">
        <f>HYPERLINK("https://hsdes.intel.com/resource/14013160973","14013160973")</f>
      </nc>
    </rcc>
    <rcc rId="0" sId="2">
      <nc r="B460">
        <f>HYPERLINK("https://hsdes.intel.com/resource/14013160979","14013160979")</f>
      </nc>
    </rcc>
    <rcc rId="0" sId="2">
      <nc r="B461">
        <f>HYPERLINK("https://hsdes.intel.com/resource/14013161002","14013161002")</f>
      </nc>
    </rcc>
    <rcc rId="0" sId="2">
      <nc r="B462">
        <f>HYPERLINK("https://hsdes.intel.com/resource/14013161009","14013161009")</f>
      </nc>
    </rcc>
    <rcc rId="0" sId="2">
      <nc r="B463">
        <f>HYPERLINK("https://hsdes.intel.com/resource/14013161019","14013161019")</f>
      </nc>
    </rcc>
    <rcc rId="0" sId="2">
      <nc r="B464">
        <f>HYPERLINK("https://hsdes.intel.com/resource/14013161024","14013161024")</f>
      </nc>
    </rcc>
    <rcc rId="0" sId="2">
      <nc r="B465">
        <f>HYPERLINK("https://hsdes.intel.com/resource/14013161080","14013161080")</f>
      </nc>
    </rcc>
    <rcc rId="0" sId="2">
      <nc r="B466">
        <f>HYPERLINK("https://hsdes.intel.com/resource/14013161121","14013161121")</f>
      </nc>
    </rcc>
    <rcc rId="0" sId="2">
      <nc r="B467">
        <f>HYPERLINK("https://hsdes.intel.com/resource/14013161169","14013161169")</f>
      </nc>
    </rcc>
    <rcc rId="0" sId="2">
      <nc r="B468">
        <f>HYPERLINK("https://hsdes.intel.com/resource/14013161173","14013161173")</f>
      </nc>
    </rcc>
    <rcc rId="0" sId="2">
      <nc r="B469">
        <f>HYPERLINK("https://hsdes.intel.com/resource/14013161190","14013161190")</f>
      </nc>
    </rcc>
    <rcc rId="0" sId="2">
      <nc r="B470">
        <f>HYPERLINK("https://hsdes.intel.com/resource/14013161207","14013161207")</f>
      </nc>
    </rcc>
    <rcc rId="0" sId="2">
      <nc r="B471">
        <f>HYPERLINK("https://hsdes.intel.com/resource/14013161281","14013161281")</f>
      </nc>
    </rcc>
    <rcc rId="0" sId="2" dxf="1">
      <nc r="B472">
        <f>HYPERLINK("https://hsdes.intel.com/resource/14013161283","14013161283")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473">
        <f>HYPERLINK("https://hsdes.intel.com/resource/14013161293","14013161293")</f>
      </nc>
    </rcc>
    <rcc rId="0" sId="2">
      <nc r="B474">
        <f>HYPERLINK("https://hsdes.intel.com/resource/14013161298","14013161298")</f>
      </nc>
    </rcc>
    <rcc rId="0" sId="2">
      <nc r="B475">
        <f>HYPERLINK("https://hsdes.intel.com/resource/14013161298","14013161298")</f>
      </nc>
    </rcc>
    <rcc rId="0" sId="2">
      <nc r="B476">
        <f>HYPERLINK("https://hsdes.intel.com/resource/14013161425","14013161425")</f>
      </nc>
    </rcc>
    <rcc rId="0" sId="2">
      <nc r="B477">
        <f>HYPERLINK("https://hsdes.intel.com/resource/14013161430","14013161430")</f>
      </nc>
    </rcc>
    <rcc rId="0" sId="2">
      <nc r="B478">
        <f>HYPERLINK("https://hsdes.intel.com/resource/14013161435","14013161435")</f>
      </nc>
    </rcc>
    <rcc rId="0" sId="2">
      <nc r="B479">
        <f>HYPERLINK("https://hsdes.intel.com/resource/14013161439","14013161439")</f>
      </nc>
    </rcc>
    <rcc rId="0" sId="2">
      <nc r="B480">
        <f>HYPERLINK("https://hsdes.intel.com/resource/14013161442","14013161442")</f>
      </nc>
    </rcc>
    <rcc rId="0" sId="2">
      <nc r="B481">
        <f>HYPERLINK("https://hsdes.intel.com/resource/14013161443","14013161443")</f>
      </nc>
    </rcc>
    <rcc rId="0" sId="2">
      <nc r="B482">
        <f>HYPERLINK("https://hsdes.intel.com/resource/14013161444","14013161444")</f>
      </nc>
    </rcc>
    <rcc rId="0" sId="2">
      <nc r="B483">
        <f>HYPERLINK("https://hsdes.intel.com/resource/14013161451","14013161451")</f>
      </nc>
    </rcc>
    <rcc rId="0" sId="2">
      <nc r="B484">
        <f>HYPERLINK("https://hsdes.intel.com/resource/14013161527","14013161527")</f>
      </nc>
    </rcc>
    <rcc rId="0" sId="2">
      <nc r="B485">
        <f>HYPERLINK("https://hsdes.intel.com/resource/14013161553","14013161553")</f>
      </nc>
    </rcc>
    <rcc rId="0" sId="2">
      <nc r="B486">
        <f>HYPERLINK("https://hsdes.intel.com/resource/14013161560","14013161560")</f>
      </nc>
    </rcc>
    <rcc rId="0" sId="2">
      <nc r="B487">
        <f>HYPERLINK("https://hsdes.intel.com/resource/14013161588","14013161588")</f>
      </nc>
    </rcc>
    <rcc rId="0" sId="2">
      <nc r="B488">
        <f>HYPERLINK("https://hsdes.intel.com/resource/14013161591","14013161591")</f>
      </nc>
    </rcc>
    <rcc rId="0" sId="2">
      <nc r="B489">
        <f>HYPERLINK("https://hsdes.intel.com/resource/14013161594","14013161594")</f>
      </nc>
    </rcc>
    <rcc rId="0" sId="2">
      <nc r="B490">
        <f>HYPERLINK("https://hsdes.intel.com/resource/14013161603","14013161603")</f>
      </nc>
    </rcc>
    <rcc rId="0" sId="2">
      <nc r="B491">
        <f>HYPERLINK("https://hsdes.intel.com/resource/14013161605","14013161605")</f>
      </nc>
    </rcc>
    <rcc rId="0" sId="2">
      <nc r="B492">
        <f>HYPERLINK("https://hsdes.intel.com/resource/14013161624","14013161624")</f>
      </nc>
    </rcc>
    <rcc rId="0" sId="2">
      <nc r="B493">
        <f>HYPERLINK("https://hsdes.intel.com/resource/14013161628","14013161628")</f>
      </nc>
    </rcc>
    <rcc rId="0" sId="2">
      <nc r="B494">
        <f>HYPERLINK("https://hsdes.intel.com/resource/14013161635","14013161635")</f>
      </nc>
    </rcc>
    <rcc rId="0" sId="2">
      <nc r="B495">
        <f>HYPERLINK("https://hsdes.intel.com/resource/14013161657","14013161657")</f>
      </nc>
    </rcc>
    <rcc rId="0" sId="2">
      <nc r="B496">
        <f>HYPERLINK("https://hsdes.intel.com/resource/14013161663","14013161663")</f>
      </nc>
    </rcc>
    <rcc rId="0" sId="2">
      <nc r="B497">
        <f>HYPERLINK("https://hsdes.intel.com/resource/14013161678","14013161678")</f>
      </nc>
    </rcc>
    <rcc rId="0" sId="2">
      <nc r="B498">
        <f>HYPERLINK("https://hsdes.intel.com/resource/14013161679","14013161679")</f>
      </nc>
    </rcc>
    <rcc rId="0" sId="2">
      <nc r="B499">
        <f>HYPERLINK("https://hsdes.intel.com/resource/14013161698","14013161698")</f>
      </nc>
    </rcc>
    <rcc rId="0" sId="2">
      <nc r="B500">
        <f>HYPERLINK("https://hsdes.intel.com/resource/14013161700","14013161700")</f>
      </nc>
    </rcc>
    <rcc rId="0" sId="2">
      <nc r="B501">
        <f>HYPERLINK("https://hsdes.intel.com/resource/14013161706","14013161706")</f>
      </nc>
    </rcc>
    <rcc rId="0" sId="2" dxf="1">
      <nc r="B502">
        <f>HYPERLINK("https://hsdes.intel.com/resource/14013161721","14013161721")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03">
        <f>HYPERLINK("https://hsdes.intel.com/resource/14013161805","14013161805")</f>
      </nc>
    </rcc>
    <rcc rId="0" sId="2">
      <nc r="B504">
        <f>HYPERLINK("https://hsdes.intel.com/resource/14013161905","14013161905")</f>
      </nc>
    </rcc>
    <rcc rId="0" sId="2" dxf="1">
      <nc r="B505">
        <f>HYPERLINK("https://hsdes.intel.com/resource/14013161928","14013161928")</f>
      </nc>
      <ndxf>
        <fill>
          <patternFill patternType="solid">
            <bgColor theme="0"/>
          </patternFill>
        </fill>
      </ndxf>
    </rcc>
    <rcc rId="0" sId="2">
      <nc r="B506">
        <f>HYPERLINK("https://hsdes.intel.com/resource/14013161937","14013161937")</f>
      </nc>
    </rcc>
    <rcc rId="0" sId="2">
      <nc r="B507">
        <f>HYPERLINK("https://hsdes.intel.com/resource/14013161981","14013161981")</f>
      </nc>
    </rcc>
    <rcc rId="0" sId="2">
      <nc r="B508">
        <f>HYPERLINK("https://hsdes.intel.com/resource/14013161997","14013161997")</f>
      </nc>
    </rcc>
    <rcc rId="0" sId="2">
      <nc r="B509">
        <f>HYPERLINK("https://hsdes.intel.com/resource/14013162008","14013162008")</f>
      </nc>
    </rcc>
    <rcc rId="0" sId="2">
      <nc r="B510">
        <f>HYPERLINK("https://hsdes.intel.com/resource/14013162048","14013162048")</f>
      </nc>
    </rcc>
    <rcc rId="0" sId="2">
      <nc r="B511">
        <f>HYPERLINK("https://hsdes.intel.com/resource/14013162068","14013162068")</f>
      </nc>
    </rcc>
    <rcc rId="0" sId="2">
      <nc r="B512">
        <f>HYPERLINK("https://hsdes.intel.com/resource/14013162071","14013162071")</f>
      </nc>
    </rcc>
    <rcc rId="0" sId="2">
      <nc r="B513">
        <f>HYPERLINK("https://hsdes.intel.com/resource/14013162075","14013162075")</f>
      </nc>
    </rcc>
    <rcc rId="0" sId="2">
      <nc r="B514">
        <f>HYPERLINK("https://hsdes.intel.com/resource/14013162078","14013162078")</f>
      </nc>
    </rcc>
    <rcc rId="0" sId="2">
      <nc r="B515">
        <f>HYPERLINK("https://hsdes.intel.com/resource/14013162084","14013162084")</f>
      </nc>
    </rcc>
    <rcc rId="0" sId="2">
      <nc r="B516">
        <f>HYPERLINK("https://hsdes.intel.com/resource/14013162087","14013162087")</f>
      </nc>
    </rcc>
    <rcc rId="0" sId="2">
      <nc r="B517">
        <f>HYPERLINK("https://hsdes.intel.com/resource/14013162369","14013162369")</f>
      </nc>
    </rcc>
    <rcc rId="0" sId="2">
      <nc r="B518">
        <f>HYPERLINK("https://hsdes.intel.com/resource/14013162374","14013162374")</f>
      </nc>
    </rcc>
    <rcc rId="0" sId="2">
      <nc r="B519">
        <f>HYPERLINK("https://hsdes.intel.com/resource/14013162379","14013162379")</f>
      </nc>
    </rcc>
    <rcc rId="0" sId="2">
      <nc r="B520">
        <f>HYPERLINK("https://hsdes.intel.com/resource/14013162402","14013162402")</f>
      </nc>
    </rcc>
    <rcc rId="0" sId="2">
      <nc r="B521">
        <f>HYPERLINK("https://hsdes.intel.com/resource/14013162425","14013162425")</f>
      </nc>
    </rcc>
    <rcc rId="0" sId="2">
      <nc r="B522">
        <f>HYPERLINK("https://hsdes.intel.com/resource/14013162427","14013162427")</f>
      </nc>
    </rcc>
    <rcc rId="0" sId="2">
      <nc r="B523">
        <f>HYPERLINK("https://hsdes.intel.com/resource/14013162436","14013162436")</f>
      </nc>
    </rcc>
    <rcc rId="0" sId="2">
      <nc r="B524">
        <f>HYPERLINK("https://hsdes.intel.com/resource/14013162443","14013162443")</f>
      </nc>
    </rcc>
    <rcc rId="0" sId="2">
      <nc r="B525">
        <f>HYPERLINK("https://hsdes.intel.com/resource/14013162522","14013162522")</f>
      </nc>
    </rcc>
    <rcc rId="0" sId="2">
      <nc r="B526">
        <f>HYPERLINK("https://hsdes.intel.com/resource/14013162568","14013162568")</f>
      </nc>
    </rcc>
    <rcc rId="0" sId="2">
      <nc r="B527">
        <f>HYPERLINK("https://hsdes.intel.com/resource/14013162580","14013162580")</f>
      </nc>
    </rcc>
    <rcc rId="0" sId="2">
      <nc r="B528">
        <f>HYPERLINK("https://hsdes.intel.com/resource/14013162583","14013162583")</f>
      </nc>
    </rcc>
    <rcc rId="0" sId="2">
      <nc r="B529">
        <f>HYPERLINK("https://hsdes.intel.com/resource/14013162768","14013162768")</f>
      </nc>
    </rcc>
    <rcc rId="0" sId="2">
      <nc r="B530">
        <f>HYPERLINK("https://hsdes.intel.com/resource/14013162773","14013162773")</f>
      </nc>
    </rcc>
    <rcc rId="0" sId="2">
      <nc r="B531">
        <f>HYPERLINK("https://hsdes.intel.com/resource/14013162777","14013162777")</f>
      </nc>
    </rcc>
    <rcc rId="0" sId="2">
      <nc r="B532">
        <f>HYPERLINK("https://hsdes.intel.com/resource/14013162786","14013162786")</f>
      </nc>
    </rcc>
    <rcc rId="0" sId="2">
      <nc r="B533">
        <f>HYPERLINK("https://hsdes.intel.com/resource/14013162791","14013162791")</f>
      </nc>
    </rcc>
    <rcc rId="0" sId="2">
      <nc r="B534">
        <f>HYPERLINK("https://hsdes.intel.com/resource/14013162806","14013162806")</f>
      </nc>
    </rcc>
    <rcc rId="0" sId="2">
      <nc r="B535">
        <f>HYPERLINK("https://hsdes.intel.com/resource/14013162849","14013162849")</f>
      </nc>
    </rcc>
    <rcc rId="0" sId="2">
      <nc r="B536">
        <f>HYPERLINK("https://hsdes.intel.com/resource/14013162864","14013162864")</f>
      </nc>
    </rcc>
    <rcc rId="0" sId="2">
      <nc r="B537">
        <f>HYPERLINK("https://hsdes.intel.com/resource/14013162900","14013162900")</f>
      </nc>
    </rcc>
    <rcc rId="0" sId="2">
      <nc r="B538">
        <f>HYPERLINK("https://hsdes.intel.com/resource/14013162903","14013162903")</f>
      </nc>
    </rcc>
    <rcc rId="0" sId="2">
      <nc r="B539">
        <f>HYPERLINK("https://hsdes.intel.com/resource/14013162907","14013162907")</f>
      </nc>
    </rcc>
    <rcc rId="0" sId="2" dxf="1">
      <nc r="B540">
        <f>HYPERLINK("https://hsdes.intel.com/resource/14013162911","14013162911")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41">
        <f>HYPERLINK("https://hsdes.intel.com/resource/14013162916","14013162916")</f>
      </nc>
    </rcc>
    <rcc rId="0" sId="2">
      <nc r="B542">
        <f>HYPERLINK("https://hsdes.intel.com/resource/14013162920","14013162920")</f>
      </nc>
    </rcc>
    <rcc rId="0" sId="2">
      <nc r="B543">
        <f>HYPERLINK("https://hsdes.intel.com/resource/14013162925","14013162925")</f>
      </nc>
    </rcc>
    <rcc rId="0" sId="2">
      <nc r="B544">
        <f>HYPERLINK("https://hsdes.intel.com/resource/14013162937","14013162937")</f>
      </nc>
    </rcc>
    <rcc rId="0" sId="2">
      <nc r="B545">
        <f>HYPERLINK("https://hsdes.intel.com/resource/14013162948","14013162948")</f>
      </nc>
    </rcc>
    <rcc rId="0" sId="2">
      <nc r="B546">
        <f>HYPERLINK("https://hsdes.intel.com/resource/14013162960","14013162960")</f>
      </nc>
    </rcc>
    <rcc rId="0" sId="2">
      <nc r="B547">
        <f>HYPERLINK("https://hsdes.intel.com/resource/14013162967","14013162967")</f>
      </nc>
    </rcc>
    <rcc rId="0" sId="2">
      <nc r="B548">
        <f>HYPERLINK("https://hsdes.intel.com/resource/14013162974","14013162974")</f>
      </nc>
    </rcc>
    <rcc rId="0" sId="2">
      <nc r="B549">
        <f>HYPERLINK("https://hsdes.intel.com/resource/14013162987","14013162987")</f>
      </nc>
    </rcc>
    <rcc rId="0" sId="2">
      <nc r="B550">
        <f>HYPERLINK("https://hsdes.intel.com/resource/14013163003","14013163003")</f>
      </nc>
    </rcc>
    <rcc rId="0" sId="2">
      <nc r="B551">
        <f>HYPERLINK("https://hsdes.intel.com/resource/14013163025","14013163025")</f>
      </nc>
    </rcc>
    <rcc rId="0" sId="2">
      <nc r="B552">
        <f>HYPERLINK("https://hsdes.intel.com/resource/14013163030","14013163030")</f>
      </nc>
    </rcc>
    <rcc rId="0" sId="2">
      <nc r="B553">
        <f>HYPERLINK("https://hsdes.intel.com/resource/14013163089","14013163089")</f>
      </nc>
    </rcc>
    <rcc rId="0" sId="2">
      <nc r="B554">
        <f>HYPERLINK("https://hsdes.intel.com/resource/14013163114","14013163114")</f>
      </nc>
    </rcc>
    <rcc rId="0" sId="2" dxf="1">
      <nc r="B555">
        <f>HYPERLINK("https://hsdes.intel.com/resource/14013163118","14013163118")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56">
        <f>HYPERLINK("https://hsdes.intel.com/resource/14013163171","14013163171")</f>
      </nc>
    </rcc>
    <rcc rId="0" sId="2">
      <nc r="B557">
        <f>HYPERLINK("https://hsdes.intel.com/resource/14013163195","14013163195")</f>
      </nc>
    </rcc>
    <rcc rId="0" sId="2">
      <nc r="B558">
        <f>HYPERLINK("https://hsdes.intel.com/resource/14013163205","14013163205")</f>
      </nc>
    </rcc>
    <rcc rId="0" sId="2">
      <nc r="B559">
        <f>HYPERLINK("https://hsdes.intel.com/resource/14013163208","14013163208")</f>
      </nc>
    </rcc>
    <rcc rId="0" sId="2">
      <nc r="B560">
        <f>HYPERLINK("https://hsdes.intel.com/resource/14013163220","14013163220")</f>
      </nc>
    </rcc>
    <rcc rId="0" sId="2">
      <nc r="B561">
        <f>HYPERLINK("https://hsdes.intel.com/resource/14013163239","14013163239")</f>
      </nc>
    </rcc>
    <rcc rId="0" sId="2">
      <nc r="B562">
        <f>HYPERLINK("https://hsdes.intel.com/resource/14013163245","14013163245")</f>
      </nc>
    </rcc>
    <rcc rId="0" sId="2">
      <nc r="B563">
        <f>HYPERLINK("https://hsdes.intel.com/resource/14013163258","14013163258")</f>
      </nc>
    </rcc>
    <rcc rId="0" sId="2">
      <nc r="B564">
        <f>HYPERLINK("https://hsdes.intel.com/resource/14013163267","14013163267")</f>
      </nc>
    </rcc>
    <rcc rId="0" sId="2">
      <nc r="B565">
        <f>HYPERLINK("https://hsdes.intel.com/resource/14013163275","14013163275")</f>
      </nc>
    </rcc>
    <rcc rId="0" sId="2">
      <nc r="B566">
        <f>HYPERLINK("https://hsdes.intel.com/resource/14013163296","14013163296")</f>
      </nc>
    </rcc>
    <rcc rId="0" sId="2">
      <nc r="B567">
        <f>HYPERLINK("https://hsdes.intel.com/resource/14013163306","14013163306")</f>
      </nc>
    </rcc>
    <rcc rId="0" sId="2">
      <nc r="B568">
        <f>HYPERLINK("https://hsdes.intel.com/resource/14013163319","14013163319")</f>
      </nc>
    </rcc>
    <rcc rId="0" sId="2">
      <nc r="B569">
        <f>HYPERLINK("https://hsdes.intel.com/resource/14013163353","14013163353")</f>
      </nc>
    </rcc>
    <rcc rId="0" sId="2">
      <nc r="B570">
        <f>HYPERLINK("https://hsdes.intel.com/resource/14013163363","14013163363")</f>
      </nc>
    </rcc>
    <rcc rId="0" sId="2">
      <nc r="B571">
        <f>HYPERLINK("https://hsdes.intel.com/resource/14013163375","14013163375")</f>
      </nc>
    </rcc>
    <rcc rId="0" sId="2">
      <nc r="B572">
        <f>HYPERLINK("https://hsdes.intel.com/resource/14013163408","14013163408")</f>
      </nc>
    </rcc>
    <rcc rId="0" sId="2">
      <nc r="B573">
        <f>HYPERLINK("https://hsdes.intel.com/resource/14013163421","14013163421")</f>
      </nc>
    </rcc>
    <rcc rId="0" sId="2" dxf="1">
      <nc r="B574">
        <f>HYPERLINK("https://hsdes.intel.com/resource/14013163440","14013163440")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575">
        <f>HYPERLINK("https://hsdes.intel.com/resource/14013163456","14013163456")</f>
      </nc>
    </rcc>
    <rcc rId="0" sId="2">
      <nc r="B576">
        <f>HYPERLINK("https://hsdes.intel.com/resource/14013163459","14013163459")</f>
      </nc>
    </rcc>
    <rcc rId="0" sId="2">
      <nc r="B577">
        <f>HYPERLINK("https://hsdes.intel.com/resource/14013163478","14013163478")</f>
      </nc>
    </rcc>
    <rcc rId="0" sId="2">
      <nc r="B578">
        <f>HYPERLINK("https://hsdes.intel.com/resource/14013163653","14013163653")</f>
      </nc>
    </rcc>
    <rcc rId="0" sId="2">
      <nc r="B579">
        <f>HYPERLINK("https://hsdes.intel.com/resource/14013163665","14013163665")</f>
      </nc>
    </rcc>
    <rcc rId="0" sId="2">
      <nc r="B580">
        <f>HYPERLINK("https://hsdes.intel.com/resource/14013163784","14013163784")</f>
      </nc>
    </rcc>
    <rcc rId="0" sId="2">
      <nc r="B581">
        <f>HYPERLINK("https://hsdes.intel.com/resource/14013163811","14013163811")</f>
      </nc>
    </rcc>
    <rcc rId="0" sId="2">
      <nc r="B582">
        <f>HYPERLINK("https://hsdes.intel.com/resource/14013163924","14013163924")</f>
      </nc>
    </rcc>
    <rcc rId="0" sId="2">
      <nc r="B583">
        <f>HYPERLINK("https://hsdes.intel.com/resource/14013163970","14013163970")</f>
      </nc>
    </rcc>
    <rcc rId="0" sId="2">
      <nc r="B584">
        <f>HYPERLINK("https://hsdes.intel.com/resource/14013164076","14013164076")</f>
      </nc>
    </rcc>
    <rcc rId="0" sId="2">
      <nc r="B585">
        <f>HYPERLINK("https://hsdes.intel.com/resource/14013164150","14013164150")</f>
      </nc>
    </rcc>
    <rcc rId="0" sId="2">
      <nc r="B586">
        <f>HYPERLINK("https://hsdes.intel.com/resource/14013164188","14013164188")</f>
      </nc>
    </rcc>
    <rcc rId="0" sId="2">
      <nc r="B587">
        <f>HYPERLINK("https://hsdes.intel.com/resource/14013164275","14013164275")</f>
      </nc>
    </rcc>
    <rcc rId="0" sId="2">
      <nc r="B588">
        <f>HYPERLINK("https://hsdes.intel.com/resource/14013164390","14013164390")</f>
      </nc>
    </rcc>
    <rcc rId="0" sId="2">
      <nc r="B589">
        <f>HYPERLINK("https://hsdes.intel.com/resource/14013164736","14013164736")</f>
      </nc>
    </rcc>
    <rcc rId="0" sId="2">
      <nc r="B590">
        <f>HYPERLINK("https://hsdes.intel.com/resource/14013164757","14013164757")</f>
      </nc>
    </rcc>
    <rcc rId="0" sId="2">
      <nc r="B591">
        <f>HYPERLINK("https://hsdes.intel.com/resource/14013165066","14013165066")</f>
      </nc>
    </rcc>
    <rcc rId="0" sId="2">
      <nc r="B592">
        <f>HYPERLINK("https://hsdes.intel.com/resource/14013165131","14013165131")</f>
      </nc>
    </rcc>
    <rcc rId="0" sId="2">
      <nc r="B593">
        <f>HYPERLINK("https://hsdes.intel.com/resource/14013165152","14013165152")</f>
      </nc>
    </rcc>
    <rcc rId="0" sId="2">
      <nc r="B594">
        <f>HYPERLINK("https://hsdes.intel.com/resource/14013165178","14013165178")</f>
      </nc>
    </rcc>
    <rcc rId="0" sId="2">
      <nc r="B595">
        <f>HYPERLINK("https://hsdes.intel.com/resource/14013165184","14013165184")</f>
      </nc>
    </rcc>
    <rcc rId="0" sId="2">
      <nc r="B596">
        <f>HYPERLINK("https://hsdes.intel.com/resource/14013165195","14013165195")</f>
      </nc>
    </rcc>
    <rcc rId="0" sId="2">
      <nc r="B597">
        <f>HYPERLINK("https://hsdes.intel.com/resource/14013165215","14013165215")</f>
      </nc>
    </rcc>
    <rcc rId="0" sId="2">
      <nc r="B598">
        <f>HYPERLINK("https://hsdes.intel.com/resource/14013165220","14013165220")</f>
      </nc>
    </rcc>
    <rcc rId="0" sId="2">
      <nc r="B599">
        <f>HYPERLINK("https://hsdes.intel.com/resource/14013165230","14013165230")</f>
      </nc>
    </rcc>
    <rcc rId="0" sId="2">
      <nc r="B600">
        <f>HYPERLINK("https://hsdes.intel.com/resource/14013165239","14013165239")</f>
      </nc>
    </rcc>
    <rcc rId="0" sId="2">
      <nc r="B601">
        <f>HYPERLINK("https://hsdes.intel.com/resource/14013165248","14013165248")</f>
      </nc>
    </rcc>
    <rcc rId="0" sId="2">
      <nc r="B602">
        <f>HYPERLINK("https://hsdes.intel.com/resource/14013165251","14013165251")</f>
      </nc>
    </rcc>
    <rcc rId="0" sId="2">
      <nc r="B603">
        <f>HYPERLINK("https://hsdes.intel.com/resource/14013165266","14013165266")</f>
      </nc>
    </rcc>
    <rcc rId="0" sId="2">
      <nc r="B604">
        <f>HYPERLINK("https://hsdes.intel.com/resource/14013165268","14013165268")</f>
      </nc>
    </rcc>
    <rcc rId="0" sId="2">
      <nc r="B605">
        <f>HYPERLINK("https://hsdes.intel.com/resource/14013165277","14013165277")</f>
      </nc>
    </rcc>
    <rcc rId="0" sId="2">
      <nc r="B606">
        <f>HYPERLINK("https://hsdes.intel.com/resource/14013165279","14013165279")</f>
      </nc>
    </rcc>
    <rcc rId="0" sId="2">
      <nc r="B607">
        <f>HYPERLINK("https://hsdes.intel.com/resource/14013165283","14013165283")</f>
      </nc>
    </rcc>
    <rcc rId="0" sId="2">
      <nc r="B608">
        <f>HYPERLINK("https://hsdes.intel.com/resource/14013165285","14013165285")</f>
      </nc>
    </rcc>
    <rcc rId="0" sId="2">
      <nc r="B609">
        <f>HYPERLINK("https://hsdes.intel.com/resource/14013165349","14013165349")</f>
      </nc>
    </rcc>
    <rcc rId="0" sId="2">
      <nc r="B610">
        <f>HYPERLINK("https://hsdes.intel.com/resource/14013165361","14013165361")</f>
      </nc>
    </rcc>
    <rcc rId="0" sId="2">
      <nc r="B611">
        <f>HYPERLINK("https://hsdes.intel.com/resource/14013165372","14013165372")</f>
      </nc>
    </rcc>
    <rcc rId="0" sId="2">
      <nc r="B612">
        <f>HYPERLINK("https://hsdes.intel.com/resource/14013165375","14013165375")</f>
      </nc>
    </rcc>
    <rcc rId="0" sId="2">
      <nc r="B613">
        <f>HYPERLINK("https://hsdes.intel.com/resource/14013165380","14013165380")</f>
      </nc>
    </rcc>
    <rcc rId="0" sId="2">
      <nc r="B614">
        <f>HYPERLINK("https://hsdes.intel.com/resource/14013165445","14013165445")</f>
      </nc>
    </rcc>
    <rcc rId="0" sId="2">
      <nc r="B615">
        <f>HYPERLINK("https://hsdes.intel.com/resource/14013165449","14013165449")</f>
      </nc>
    </rcc>
    <rcc rId="0" sId="2">
      <nc r="B616">
        <f>HYPERLINK("https://hsdes.intel.com/resource/14013165539","14013165539")</f>
      </nc>
    </rcc>
    <rcc rId="0" sId="2">
      <nc r="B617">
        <f>HYPERLINK("https://hsdes.intel.com/resource/14013165547","14013165547")</f>
      </nc>
    </rcc>
    <rcc rId="0" sId="2">
      <nc r="B618">
        <f>HYPERLINK("https://hsdes.intel.com/resource/14013165558","14013165558")</f>
      </nc>
    </rcc>
    <rcc rId="0" sId="2">
      <nc r="B619">
        <f>HYPERLINK("https://hsdes.intel.com/resource/14013165601","14013165601")</f>
      </nc>
    </rcc>
    <rcc rId="0" sId="2">
      <nc r="B620">
        <f>HYPERLINK("https://hsdes.intel.com/resource/14013165602","14013165602")</f>
      </nc>
    </rcc>
    <rcc rId="0" sId="2">
      <nc r="B621">
        <f>HYPERLINK("https://hsdes.intel.com/resource/14013165633","14013165633")</f>
      </nc>
    </rcc>
    <rcc rId="0" sId="2">
      <nc r="B622">
        <f>HYPERLINK("https://hsdes.intel.com/resource/14013165927","14013165927")</f>
      </nc>
    </rcc>
    <rcc rId="0" sId="2">
      <nc r="B623">
        <f>HYPERLINK("https://hsdes.intel.com/resource/14013166261","14013166261")</f>
      </nc>
    </rcc>
    <rcc rId="0" sId="2">
      <nc r="B624">
        <f>HYPERLINK("https://hsdes.intel.com/resource/14013166665","14013166665")</f>
      </nc>
    </rcc>
    <rcc rId="0" sId="2">
      <nc r="B625">
        <f>HYPERLINK("https://hsdes.intel.com/resource/14013166925","14013166925")</f>
      </nc>
    </rcc>
    <rcc rId="0" sId="2" dxf="1">
      <nc r="B626">
        <f>HYPERLINK("https://hsdes.intel.com/resource/14013166930","14013166930")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627">
        <f>HYPERLINK("https://hsdes.intel.com/resource/14013166939","14013166939")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628">
        <f>HYPERLINK("https://hsdes.intel.com/resource/14013166951","14013166951")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629">
        <f>HYPERLINK("https://hsdes.intel.com/resource/14013166957","14013166957")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30">
        <f>HYPERLINK("https://hsdes.intel.com/resource/14013166966","14013166966")</f>
      </nc>
    </rcc>
    <rcc rId="0" sId="2">
      <nc r="B631">
        <f>HYPERLINK("https://hsdes.intel.com/resource/14013166973","14013166973")</f>
      </nc>
    </rcc>
    <rcc rId="0" sId="2">
      <nc r="B632">
        <f>HYPERLINK("https://hsdes.intel.com/resource/14013166980","14013166980")</f>
      </nc>
    </rcc>
    <rcc rId="0" sId="2">
      <nc r="B633">
        <f>HYPERLINK("https://hsdes.intel.com/resource/14013166982","14013166982")</f>
      </nc>
    </rcc>
    <rcc rId="0" sId="2" dxf="1">
      <nc r="B634">
        <f>HYPERLINK("https://hsdes.intel.com/resource/14013166986","14013166986")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35">
        <f>HYPERLINK("https://hsdes.intel.com/resource/14013166995","14013166995")</f>
      </nc>
    </rcc>
    <rcc rId="0" sId="2">
      <nc r="B636">
        <f>HYPERLINK("https://hsdes.intel.com/resource/14013167005","14013167005")</f>
      </nc>
    </rcc>
    <rcc rId="0" sId="2">
      <nc r="B637">
        <f>HYPERLINK("https://hsdes.intel.com/resource/14013167008","14013167008")</f>
      </nc>
    </rcc>
    <rcc rId="0" sId="2">
      <nc r="B638">
        <f>HYPERLINK("https://hsdes.intel.com/resource/14013167011","14013167011")</f>
      </nc>
    </rcc>
    <rcc rId="0" sId="2">
      <nc r="B639">
        <f>HYPERLINK("https://hsdes.intel.com/resource/14013167043","14013167043")</f>
      </nc>
    </rcc>
    <rcc rId="0" sId="2">
      <nc r="B640">
        <f>HYPERLINK("https://hsdes.intel.com/resource/14013167054","14013167054")</f>
      </nc>
    </rcc>
    <rcc rId="0" sId="2">
      <nc r="B641">
        <f>HYPERLINK("https://hsdes.intel.com/resource/14013167069","14013167069")</f>
      </nc>
    </rcc>
    <rcc rId="0" sId="2">
      <nc r="B642">
        <f>HYPERLINK("https://hsdes.intel.com/resource/14013167236","14013167236")</f>
      </nc>
    </rcc>
    <rcc rId="0" sId="2">
      <nc r="B643">
        <f>HYPERLINK("https://hsdes.intel.com/resource/14013167252","14013167252")</f>
      </nc>
    </rcc>
    <rcc rId="0" sId="2">
      <nc r="B644">
        <f>HYPERLINK("https://hsdes.intel.com/resource/14013167560","14013167560")</f>
      </nc>
    </rcc>
    <rcc rId="0" sId="2">
      <nc r="B645">
        <f>HYPERLINK("https://hsdes.intel.com/resource/14013167586","14013167586")</f>
      </nc>
    </rcc>
    <rcc rId="0" sId="2">
      <nc r="B646">
        <f>HYPERLINK("https://hsdes.intel.com/resource/14013167606","14013167606")</f>
      </nc>
    </rcc>
    <rcc rId="0" sId="2">
      <nc r="B647">
        <f>HYPERLINK("https://hsdes.intel.com/resource/14013168337","14013168337")</f>
      </nc>
    </rcc>
    <rcc rId="0" sId="2">
      <nc r="B648">
        <f>HYPERLINK("https://hsdes.intel.com/resource/14013168340","14013168340")</f>
      </nc>
    </rcc>
    <rcc rId="0" sId="2">
      <nc r="B649">
        <f>HYPERLINK("https://hsdes.intel.com/resource/14013168358","14013168358")</f>
      </nc>
    </rcc>
    <rcc rId="0" sId="2">
      <nc r="B650">
        <f>HYPERLINK("https://hsdes.intel.com/resource/14013168366","14013168366")</f>
      </nc>
    </rcc>
    <rcc rId="0" sId="2">
      <nc r="B651">
        <f>HYPERLINK("https://hsdes.intel.com/resource/14013168467","14013168467")</f>
      </nc>
    </rcc>
    <rcc rId="0" sId="2">
      <nc r="B652">
        <f>HYPERLINK("https://hsdes.intel.com/resource/14013168473","14013168473")</f>
      </nc>
    </rcc>
    <rcc rId="0" sId="2">
      <nc r="B653">
        <f>HYPERLINK("https://hsdes.intel.com/resource/14013168703","14013168703")</f>
      </nc>
    </rcc>
    <rcc rId="0" sId="2">
      <nc r="B654">
        <f>HYPERLINK("https://hsdes.intel.com/resource/14013168846","14013168846")</f>
      </nc>
    </rcc>
    <rcc rId="0" sId="2">
      <nc r="B655">
        <f>HYPERLINK("https://hsdes.intel.com/resource/14013168857","14013168857")</f>
      </nc>
    </rcc>
    <rcc rId="0" sId="2">
      <nc r="B656">
        <f>HYPERLINK("https://hsdes.intel.com/resource/14013168861","14013168861")</f>
      </nc>
    </rcc>
    <rcc rId="0" sId="2">
      <nc r="B657">
        <f>HYPERLINK("https://hsdes.intel.com/resource/14013168866","14013168866")</f>
      </nc>
    </rcc>
    <rcc rId="0" sId="2">
      <nc r="B658">
        <f>HYPERLINK("https://hsdes.intel.com/resource/14013168874","14013168874")</f>
      </nc>
    </rcc>
    <rcc rId="0" sId="2" dxf="1">
      <nc r="B659">
        <f>HYPERLINK("https://hsdes.intel.com/resource/14013168995","14013168995")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60">
        <f>HYPERLINK("https://hsdes.intel.com/resource/14013169069","14013169069")</f>
      </nc>
    </rcc>
    <rcc rId="0" sId="2">
      <nc r="B661">
        <f>HYPERLINK("https://hsdes.intel.com/resource/14013169094","14013169094")</f>
      </nc>
    </rcc>
    <rcc rId="0" sId="2">
      <nc r="B662">
        <f>HYPERLINK("https://hsdes.intel.com/resource/14013169103","14013169103")</f>
      </nc>
    </rcc>
    <rcc rId="0" sId="2">
      <nc r="B663">
        <f>HYPERLINK("https://hsdes.intel.com/resource/14013169135","14013169135")</f>
      </nc>
    </rcc>
    <rcc rId="0" sId="2">
      <nc r="B664">
        <f>HYPERLINK("https://hsdes.intel.com/resource/14013172845","14013172845")</f>
      </nc>
    </rcc>
    <rcc rId="0" sId="2">
      <nc r="B665">
        <f>HYPERLINK("https://hsdes.intel.com/resource/14013172847","14013172847")</f>
      </nc>
    </rcc>
    <rcc rId="0" sId="2">
      <nc r="B666">
        <f>HYPERLINK("https://hsdes.intel.com/resource/14013172891","14013172891")</f>
      </nc>
    </rcc>
    <rcc rId="0" sId="2">
      <nc r="B667">
        <f>HYPERLINK("https://hsdes.intel.com/resource/14013172892","14013172892")</f>
      </nc>
    </rcc>
    <rcc rId="0" sId="2">
      <nc r="B668">
        <f>HYPERLINK("https://hsdes.intel.com/resource/14013172894","14013172894")</f>
      </nc>
    </rcc>
    <rcc rId="0" sId="2">
      <nc r="B669">
        <f>HYPERLINK("https://hsdes.intel.com/resource/14013172897","14013172897")</f>
      </nc>
    </rcc>
    <rcc rId="0" sId="2">
      <nc r="B670">
        <f>HYPERLINK("https://hsdes.intel.com/resource/14013172901","14013172901")</f>
      </nc>
    </rcc>
    <rcc rId="0" sId="2">
      <nc r="B671">
        <f>HYPERLINK("https://hsdes.intel.com/resource/14013172927","14013172927")</f>
      </nc>
    </rcc>
    <rcc rId="0" sId="2">
      <nc r="B672">
        <f>HYPERLINK("https://hsdes.intel.com/resource/14013172936","14013172936")</f>
      </nc>
    </rcc>
    <rcc rId="0" sId="2">
      <nc r="B673">
        <f>HYPERLINK("https://hsdes.intel.com/resource/14013172944","14013172944")</f>
      </nc>
    </rcc>
    <rcc rId="0" sId="2">
      <nc r="B674">
        <f>HYPERLINK("https://hsdes.intel.com/resource/14013172948","14013172948")</f>
      </nc>
    </rcc>
    <rcc rId="0" sId="2">
      <nc r="B675">
        <f>HYPERLINK("https://hsdes.intel.com/resource/14013173003","14013173003")</f>
      </nc>
    </rcc>
    <rcc rId="0" sId="2">
      <nc r="B676">
        <f>HYPERLINK("https://hsdes.intel.com/resource/14013173005","14013173005")</f>
      </nc>
    </rcc>
    <rcc rId="0" sId="2">
      <nc r="B677">
        <f>HYPERLINK("https://hsdes.intel.com/resource/14013173007","14013173007")</f>
      </nc>
    </rcc>
    <rcc rId="0" sId="2">
      <nc r="B678">
        <f>HYPERLINK("https://hsdes.intel.com/resource/14013173013","14013173013")</f>
      </nc>
    </rcc>
    <rcc rId="0" sId="2">
      <nc r="B679">
        <f>HYPERLINK("https://hsdes.intel.com/resource/14013173086","14013173086")</f>
      </nc>
    </rcc>
    <rcc rId="0" sId="2">
      <nc r="B680">
        <f>HYPERLINK("https://hsdes.intel.com/resource/14013173089","14013173089")</f>
      </nc>
    </rcc>
    <rcc rId="0" sId="2">
      <nc r="B681">
        <f>HYPERLINK("https://hsdes.intel.com/resource/14013173126","14013173126")</f>
      </nc>
    </rcc>
    <rcc rId="0" sId="2">
      <nc r="B682">
        <f>HYPERLINK("https://hsdes.intel.com/resource/14013173131","14013173131")</f>
      </nc>
    </rcc>
    <rcc rId="0" sId="2">
      <nc r="B683">
        <f>HYPERLINK("https://hsdes.intel.com/resource/14013173139","14013173139")</f>
      </nc>
    </rcc>
    <rcc rId="0" sId="2">
      <nc r="B684">
        <f>HYPERLINK("https://hsdes.intel.com/resource/14013173153","14013173153")</f>
      </nc>
    </rcc>
    <rcc rId="0" sId="2">
      <nc r="B685">
        <f>HYPERLINK("https://hsdes.intel.com/resource/14013173157","14013173157")</f>
      </nc>
    </rcc>
    <rcc rId="0" sId="2">
      <nc r="B686">
        <f>HYPERLINK("https://hsdes.intel.com/resource/14013173168","14013173168")</f>
      </nc>
    </rcc>
    <rcc rId="0" sId="2">
      <nc r="B687">
        <f>HYPERLINK("https://hsdes.intel.com/resource/14013173170","14013173170")</f>
      </nc>
    </rcc>
    <rcc rId="0" sId="2">
      <nc r="B688">
        <f>HYPERLINK("https://hsdes.intel.com/resource/14013173171","14013173171")</f>
      </nc>
    </rcc>
    <rcc rId="0" sId="2">
      <nc r="B689">
        <f>HYPERLINK("https://hsdes.intel.com/resource/14013173219","14013173219")</f>
      </nc>
    </rcc>
    <rcc rId="0" sId="2">
      <nc r="B690">
        <f>HYPERLINK("https://hsdes.intel.com/resource/14013173233","14013173233")</f>
      </nc>
    </rcc>
    <rcc rId="0" sId="2">
      <nc r="B691">
        <f>HYPERLINK("https://hsdes.intel.com/resource/14013173241","14013173241")</f>
      </nc>
    </rcc>
    <rcc rId="0" sId="2">
      <nc r="B692">
        <f>HYPERLINK("https://hsdes.intel.com/resource/14013173246","14013173246")</f>
      </nc>
    </rcc>
    <rcc rId="0" sId="2">
      <nc r="B693">
        <f>HYPERLINK("https://hsdes.intel.com/resource/14013173261","14013173261")</f>
      </nc>
    </rcc>
    <rcc rId="0" sId="2" dxf="1">
      <nc r="B694">
        <f>HYPERLINK("https://hsdes.intel.com/resource/14013173272","14013173272")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695">
        <f>HYPERLINK("https://hsdes.intel.com/resource/14013173276","14013173276")</f>
      </nc>
    </rcc>
    <rcc rId="0" sId="2">
      <nc r="B696">
        <f>HYPERLINK("https://hsdes.intel.com/resource/14013173292","14013173292")</f>
      </nc>
    </rcc>
    <rcc rId="0" sId="2">
      <nc r="B697">
        <f>HYPERLINK("https://hsdes.intel.com/resource/14013173941","14013173941")</f>
      </nc>
    </rcc>
    <rcc rId="0" sId="2">
      <nc r="B698">
        <f>HYPERLINK("https://hsdes.intel.com/resource/14013173950","14013173950")</f>
      </nc>
    </rcc>
    <rcc rId="0" sId="2">
      <nc r="B699">
        <f>HYPERLINK("https://hsdes.intel.com/resource/14013173956","14013173956")</f>
      </nc>
    </rcc>
    <rcc rId="0" sId="2">
      <nc r="B700">
        <f>HYPERLINK("https://hsdes.intel.com/resource/14013173962","14013173962")</f>
      </nc>
    </rcc>
    <rcc rId="0" sId="2">
      <nc r="B701">
        <f>HYPERLINK("https://hsdes.intel.com/resource/14013173972","14013173972")</f>
      </nc>
    </rcc>
    <rcc rId="0" sId="2">
      <nc r="B702">
        <f>HYPERLINK("https://hsdes.intel.com/resource/14013173981","14013173981")</f>
      </nc>
    </rcc>
    <rcc rId="0" sId="2">
      <nc r="B703">
        <f>HYPERLINK("https://hsdes.intel.com/resource/14013173986","14013173986")</f>
      </nc>
    </rcc>
    <rcc rId="0" sId="2">
      <nc r="B704">
        <f>HYPERLINK("https://hsdes.intel.com/resource/14013173997","14013173997")</f>
      </nc>
    </rcc>
    <rcc rId="0" sId="2">
      <nc r="B705">
        <f>HYPERLINK("https://hsdes.intel.com/resource/14013174002","14013174002")</f>
      </nc>
    </rcc>
    <rcc rId="0" sId="2">
      <nc r="B706">
        <f>HYPERLINK("https://hsdes.intel.com/resource/14013174004","14013174004")</f>
      </nc>
    </rcc>
    <rcc rId="0" sId="2">
      <nc r="B707">
        <f>HYPERLINK("https://hsdes.intel.com/resource/14013174007","14013174007")</f>
      </nc>
    </rcc>
    <rcc rId="0" sId="2">
      <nc r="B708">
        <f>HYPERLINK("https://hsdes.intel.com/resource/14013174027","14013174027")</f>
      </nc>
    </rcc>
    <rcc rId="0" sId="2">
      <nc r="B709">
        <f>HYPERLINK("https://hsdes.intel.com/resource/14013174046","14013174046")</f>
      </nc>
    </rcc>
    <rcc rId="0" sId="2">
      <nc r="B710">
        <f>HYPERLINK("https://hsdes.intel.com/resource/14013174063","14013174063")</f>
      </nc>
    </rcc>
    <rcc rId="0" sId="2">
      <nc r="B711">
        <f>HYPERLINK("https://hsdes.intel.com/resource/14013174070","14013174070")</f>
      </nc>
    </rcc>
    <rcc rId="0" sId="2">
      <nc r="B712">
        <f>HYPERLINK("https://hsdes.intel.com/resource/14013174084","14013174084")</f>
      </nc>
    </rcc>
    <rcc rId="0" sId="2">
      <nc r="B713">
        <f>HYPERLINK("https://hsdes.intel.com/resource/14013174087","14013174087")</f>
      </nc>
    </rcc>
    <rcc rId="0" sId="2">
      <nc r="B714">
        <f>HYPERLINK("https://hsdes.intel.com/resource/14013174091","14013174091")</f>
      </nc>
    </rcc>
    <rcc rId="0" sId="2">
      <nc r="B715">
        <f>HYPERLINK("https://hsdes.intel.com/resource/14013174094","14013174094")</f>
      </nc>
    </rcc>
    <rcc rId="0" sId="2">
      <nc r="B716">
        <f>HYPERLINK("https://hsdes.intel.com/resource/14013174147","14013174147")</f>
      </nc>
    </rcc>
    <rcc rId="0" sId="2">
      <nc r="B717">
        <f>HYPERLINK("https://hsdes.intel.com/resource/14013174262","14013174262")</f>
      </nc>
    </rcc>
    <rcc rId="0" sId="2">
      <nc r="B718">
        <f>HYPERLINK("https://hsdes.intel.com/resource/14013174288","14013174288")</f>
      </nc>
    </rcc>
    <rcc rId="0" sId="2">
      <nc r="B719">
        <f>HYPERLINK("https://hsdes.intel.com/resource/14013174349","14013174349")</f>
      </nc>
    </rcc>
    <rcc rId="0" sId="2">
      <nc r="B720">
        <f>HYPERLINK("https://hsdes.intel.com/resource/14013174392","14013174392")</f>
      </nc>
    </rcc>
    <rcc rId="0" sId="2">
      <nc r="B721">
        <f>HYPERLINK("https://hsdes.intel.com/resource/14013174396","14013174396")</f>
      </nc>
    </rcc>
    <rcc rId="0" sId="2">
      <nc r="B722">
        <f>HYPERLINK("https://hsdes.intel.com/resource/14013174406","14013174406")</f>
      </nc>
    </rcc>
    <rcc rId="0" sId="2">
      <nc r="B723">
        <f>HYPERLINK("https://hsdes.intel.com/resource/14013174424","14013174424")</f>
      </nc>
    </rcc>
    <rcc rId="0" sId="2">
      <nc r="B724">
        <f>HYPERLINK("https://hsdes.intel.com/resource/14013174432","14013174432")</f>
      </nc>
    </rcc>
    <rcc rId="0" sId="2">
      <nc r="B725">
        <f>HYPERLINK("https://hsdes.intel.com/resource/14013174439","14013174439")</f>
      </nc>
    </rcc>
    <rcc rId="0" sId="2">
      <nc r="B726">
        <f>HYPERLINK("https://hsdes.intel.com/resource/14013174442","14013174442")</f>
      </nc>
    </rcc>
    <rcc rId="0" sId="2">
      <nc r="B727">
        <f>HYPERLINK("https://hsdes.intel.com/resource/14013174444","14013174444")</f>
      </nc>
    </rcc>
    <rcc rId="0" sId="2">
      <nc r="B728">
        <f>HYPERLINK("https://hsdes.intel.com/resource/14013174453","14013174453")</f>
      </nc>
    </rcc>
    <rcc rId="0" sId="2">
      <nc r="B729">
        <f>HYPERLINK("https://hsdes.intel.com/resource/14013174471","14013174471")</f>
      </nc>
    </rcc>
    <rcc rId="0" sId="2">
      <nc r="B730">
        <f>HYPERLINK("https://hsdes.intel.com/resource/14013174486","14013174486")</f>
      </nc>
    </rcc>
    <rcc rId="0" sId="2">
      <nc r="B731">
        <f>HYPERLINK("https://hsdes.intel.com/resource/14013174491","14013174491")</f>
      </nc>
    </rcc>
    <rcc rId="0" sId="2" dxf="1">
      <nc r="B732">
        <f>HYPERLINK("https://hsdes.intel.com/resource/14013174555","14013174555")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33">
        <f>HYPERLINK("https://hsdes.intel.com/resource/14013174569","14013174569")</f>
      </nc>
    </rcc>
    <rcc rId="0" sId="2" dxf="1">
      <nc r="B734">
        <f>HYPERLINK("https://hsdes.intel.com/resource/14013174609","14013174609")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35">
        <f>HYPERLINK("https://hsdes.intel.com/resource/14013174639","14013174639")</f>
      </nc>
    </rcc>
    <rcc rId="0" sId="2">
      <nc r="B736">
        <f>HYPERLINK("https://hsdes.intel.com/resource/14013174645","14013174645")</f>
      </nc>
    </rcc>
    <rcc rId="0" sId="2">
      <nc r="B737">
        <f>HYPERLINK("https://hsdes.intel.com/resource/14013174650","14013174650")</f>
      </nc>
    </rcc>
    <rcc rId="0" sId="2" dxf="1">
      <nc r="B738">
        <f>HYPERLINK("https://hsdes.intel.com/resource/14013174656","14013174656")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39">
        <f>HYPERLINK("https://hsdes.intel.com/resource/14013174674","14013174674")</f>
      </nc>
    </rcc>
    <rcc rId="0" sId="2">
      <nc r="B740">
        <f>HYPERLINK("https://hsdes.intel.com/resource/14013174680","14013174680")</f>
      </nc>
    </rcc>
    <rcc rId="0" sId="2">
      <nc r="B741">
        <f>HYPERLINK("https://hsdes.intel.com/resource/14013174724","14013174724")</f>
      </nc>
    </rcc>
    <rcc rId="0" sId="2">
      <nc r="B742">
        <f>HYPERLINK("https://hsdes.intel.com/resource/14013174729","14013174729")</f>
      </nc>
    </rcc>
    <rcc rId="0" sId="2">
      <nc r="B743">
        <f>HYPERLINK("https://hsdes.intel.com/resource/14013174739","14013174739")</f>
      </nc>
    </rcc>
    <rcc rId="0" sId="2">
      <nc r="B744">
        <f>HYPERLINK("https://hsdes.intel.com/resource/14013174783","14013174783")</f>
      </nc>
    </rcc>
    <rcc rId="0" sId="2">
      <nc r="B745">
        <f>HYPERLINK("https://hsdes.intel.com/resource/14013174785","14013174785")</f>
      </nc>
    </rcc>
    <rcc rId="0" sId="2">
      <nc r="B746">
        <f>HYPERLINK("https://hsdes.intel.com/resource/14013174791","14013174791")</f>
      </nc>
    </rcc>
    <rcc rId="0" sId="2">
      <nc r="B747">
        <f>HYPERLINK("https://hsdes.intel.com/resource/14013174800","14013174800")</f>
      </nc>
    </rcc>
    <rcc rId="0" sId="2">
      <nc r="B748">
        <f>HYPERLINK("https://hsdes.intel.com/resource/14013174821","14013174821")</f>
      </nc>
    </rcc>
    <rcc rId="0" sId="2">
      <nc r="B749">
        <f>HYPERLINK("https://hsdes.intel.com/resource/14013174825","14013174825")</f>
      </nc>
    </rcc>
    <rcc rId="0" sId="2">
      <nc r="B750">
        <f>HYPERLINK("https://hsdes.intel.com/resource/14013174827","14013174827")</f>
      </nc>
    </rcc>
    <rcc rId="0" sId="2" dxf="1">
      <nc r="B751">
        <f>HYPERLINK("https://hsdes.intel.com/resource/14013174829","14013174829")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752">
        <f>HYPERLINK("https://hsdes.intel.com/resource/14013174831","14013174831")</f>
      </nc>
    </rcc>
    <rcc rId="0" sId="2">
      <nc r="B753">
        <f>HYPERLINK("https://hsdes.intel.com/resource/14013174835","14013174835")</f>
      </nc>
    </rcc>
    <rcc rId="0" sId="2">
      <nc r="B754">
        <f>HYPERLINK("https://hsdes.intel.com/resource/14013174839","14013174839")</f>
      </nc>
    </rcc>
    <rcc rId="0" sId="2">
      <nc r="B755">
        <f>HYPERLINK("https://hsdes.intel.com/resource/14013174841","14013174841")</f>
      </nc>
    </rcc>
    <rcc rId="0" sId="2">
      <nc r="B756">
        <f>HYPERLINK("https://hsdes.intel.com/resource/14013174843","14013174843")</f>
      </nc>
    </rcc>
    <rcc rId="0" sId="2">
      <nc r="B757">
        <f>HYPERLINK("https://hsdes.intel.com/resource/14013174856","14013174856")</f>
      </nc>
    </rcc>
    <rcc rId="0" sId="2">
      <nc r="B758">
        <f>HYPERLINK("https://hsdes.intel.com/resource/14013175124","14013175124")</f>
      </nc>
    </rcc>
    <rcc rId="0" sId="2">
      <nc r="B759">
        <f>HYPERLINK("https://hsdes.intel.com/resource/14013175199","14013175199")</f>
      </nc>
    </rcc>
    <rcc rId="0" sId="2">
      <nc r="B760">
        <f>HYPERLINK("https://hsdes.intel.com/resource/14013175217","14013175217")</f>
      </nc>
    </rcc>
    <rcc rId="0" sId="2">
      <nc r="B761">
        <f>HYPERLINK("https://hsdes.intel.com/resource/14013175221","14013175221")</f>
      </nc>
    </rcc>
    <rcc rId="0" sId="2">
      <nc r="B762">
        <f>HYPERLINK("https://hsdes.intel.com/resource/14013175225","14013175225")</f>
      </nc>
    </rcc>
    <rcc rId="0" sId="2">
      <nc r="B763">
        <f>HYPERLINK("https://hsdes.intel.com/resource/14013175301","14013175301")</f>
      </nc>
    </rcc>
    <rcc rId="0" sId="2">
      <nc r="B764">
        <f>HYPERLINK("https://hsdes.intel.com/resource/14013175399","14013175399")</f>
      </nc>
    </rcc>
    <rcc rId="0" sId="2">
      <nc r="B765">
        <f>HYPERLINK("https://hsdes.intel.com/resource/14013175404","14013175404")</f>
      </nc>
    </rcc>
    <rcc rId="0" sId="2">
      <nc r="B766">
        <f>HYPERLINK("https://hsdes.intel.com/resource/14013175419","14013175419")</f>
      </nc>
    </rcc>
    <rcc rId="0" sId="2">
      <nc r="B767">
        <f>HYPERLINK("https://hsdes.intel.com/resource/14013175425","14013175425")</f>
      </nc>
    </rcc>
    <rcc rId="0" sId="2">
      <nc r="B768">
        <f>HYPERLINK("https://hsdes.intel.com/resource/14013175448","14013175448")</f>
      </nc>
    </rcc>
    <rcc rId="0" sId="2">
      <nc r="B769">
        <f>HYPERLINK("https://hsdes.intel.com/resource/14013175611","14013175611")</f>
      </nc>
    </rcc>
    <rcc rId="0" sId="2">
      <nc r="B770">
        <f>HYPERLINK("https://hsdes.intel.com/resource/14013175622","14013175622")</f>
      </nc>
    </rcc>
    <rcc rId="0" sId="2">
      <nc r="B771">
        <f>HYPERLINK("https://hsdes.intel.com/resource/14013175625","14013175625")</f>
      </nc>
    </rcc>
    <rcc rId="0" sId="2">
      <nc r="B772">
        <f>HYPERLINK("https://hsdes.intel.com/resource/14013175631","14013175631")</f>
      </nc>
    </rcc>
    <rcc rId="0" sId="2">
      <nc r="B773">
        <f>HYPERLINK("https://hsdes.intel.com/resource/14013175635","14013175635")</f>
      </nc>
    </rcc>
    <rcc rId="0" sId="2">
      <nc r="B774">
        <f>HYPERLINK("https://hsdes.intel.com/resource/14013175664","14013175664")</f>
      </nc>
    </rcc>
    <rcc rId="0" sId="2">
      <nc r="B775">
        <f>HYPERLINK("https://hsdes.intel.com/resource/14013175666","14013175666")</f>
      </nc>
    </rcc>
    <rcc rId="0" sId="2">
      <nc r="B776">
        <f>HYPERLINK("https://hsdes.intel.com/resource/14013175673","14013175673")</f>
      </nc>
    </rcc>
    <rcc rId="0" sId="2">
      <nc r="B777">
        <f>HYPERLINK("https://hsdes.intel.com/resource/14013175709","14013175709")</f>
      </nc>
    </rcc>
    <rcc rId="0" sId="2">
      <nc r="B778">
        <f>HYPERLINK("https://hsdes.intel.com/resource/14013175715","14013175715")</f>
      </nc>
    </rcc>
    <rcc rId="0" sId="2">
      <nc r="B779">
        <f>HYPERLINK("https://hsdes.intel.com/resource/14013175718","14013175718")</f>
      </nc>
    </rcc>
    <rcc rId="0" sId="2">
      <nc r="B780">
        <f>HYPERLINK("https://hsdes.intel.com/resource/14013175734","14013175734")</f>
      </nc>
    </rcc>
    <rcc rId="0" sId="2">
      <nc r="B781">
        <f>HYPERLINK("https://hsdes.intel.com/resource/14013175746","14013175746")</f>
      </nc>
    </rcc>
    <rcc rId="0" sId="2">
      <nc r="B782">
        <f>HYPERLINK("https://hsdes.intel.com/resource/14013175764","14013175764")</f>
      </nc>
    </rcc>
    <rcc rId="0" sId="2">
      <nc r="B783">
        <f>HYPERLINK("https://hsdes.intel.com/resource/14013175768","14013175768")</f>
      </nc>
    </rcc>
    <rcc rId="0" sId="2">
      <nc r="B784">
        <f>HYPERLINK("https://hsdes.intel.com/resource/14013175770","14013175770")</f>
      </nc>
    </rcc>
    <rcc rId="0" sId="2">
      <nc r="B785">
        <f>HYPERLINK("https://hsdes.intel.com/resource/14013175775","14013175775")</f>
      </nc>
    </rcc>
    <rcc rId="0" sId="2">
      <nc r="B786">
        <f>HYPERLINK("https://hsdes.intel.com/resource/14013175832","14013175832")</f>
      </nc>
    </rcc>
    <rcc rId="0" sId="2">
      <nc r="B787">
        <f>HYPERLINK("https://hsdes.intel.com/resource/14013175866","14013175866")</f>
      </nc>
    </rcc>
    <rcc rId="0" sId="2">
      <nc r="B788">
        <f>HYPERLINK("https://hsdes.intel.com/resource/14013175871","14013175871")</f>
      </nc>
    </rcc>
    <rcc rId="0" sId="2">
      <nc r="B789">
        <f>HYPERLINK("https://hsdes.intel.com/resource/14013156770","14013156770")</f>
      </nc>
    </rcc>
    <rcc rId="0" sId="2">
      <nc r="B790">
        <f>HYPERLINK("https://hsdes.intel.com/resource/14013175921","14013175921")</f>
      </nc>
    </rcc>
    <rcc rId="0" sId="2">
      <nc r="B791">
        <f>HYPERLINK("https://hsdes.intel.com/resource/14013175942","14013175942")</f>
      </nc>
    </rcc>
    <rcc rId="0" sId="2">
      <nc r="B792">
        <f>HYPERLINK("https://hsdes.intel.com/resource/14013175948","14013175948")</f>
      </nc>
    </rcc>
    <rcc rId="0" sId="2">
      <nc r="B793">
        <f>HYPERLINK("https://hsdes.intel.com/resource/14013175953","14013175953")</f>
      </nc>
    </rcc>
    <rcc rId="0" sId="2">
      <nc r="B794">
        <f>HYPERLINK("https://hsdes.intel.com/resource/14013158103","14013158103")</f>
      </nc>
    </rcc>
    <rcc rId="0" sId="2">
      <nc r="B795">
        <f>HYPERLINK("https://hsdes.intel.com/resource/14013176023","14013176023")</f>
      </nc>
    </rcc>
    <rcc rId="0" sId="2">
      <nc r="B796">
        <f>HYPERLINK("https://hsdes.intel.com/resource/14013176036","14013176036")</f>
      </nc>
    </rcc>
    <rcc rId="0" sId="2">
      <nc r="B797">
        <f>HYPERLINK("https://hsdes.intel.com/resource/14013175888","14013175888")</f>
      </nc>
    </rcc>
    <rcc rId="0" sId="2">
      <nc r="B798">
        <f>HYPERLINK("https://hsdes.intel.com/resource/14013176019","14013176019")</f>
      </nc>
    </rcc>
    <rcc rId="0" sId="2">
      <nc r="B799">
        <f>HYPERLINK("https://hsdes.intel.com/resource/14013176053","14013176053")</f>
      </nc>
    </rcc>
    <rcc rId="0" sId="2">
      <nc r="B800">
        <f>HYPERLINK("https://hsdes.intel.com/resource/14013176063","14013176063")</f>
      </nc>
    </rcc>
    <rcc rId="0" sId="2">
      <nc r="B801">
        <f>HYPERLINK("https://hsdes.intel.com/resource/14013176068","14013176068")</f>
      </nc>
    </rcc>
    <rcc rId="0" sId="2">
      <nc r="B802">
        <f>HYPERLINK("https://hsdes.intel.com/resource/14013176039","14013176039")</f>
      </nc>
    </rcc>
    <rcc rId="0" sId="2">
      <nc r="B803">
        <f>HYPERLINK("https://hsdes.intel.com/resource/14013176103","14013176103")</f>
      </nc>
    </rcc>
    <rcc rId="0" sId="2">
      <nc r="B804">
        <f>HYPERLINK("https://hsdes.intel.com/resource/14013176145","14013176145")</f>
      </nc>
    </rcc>
    <rcc rId="0" sId="2">
      <nc r="B805">
        <f>HYPERLINK("https://hsdes.intel.com/resource/14013176160","14013176160")</f>
      </nc>
    </rcc>
    <rcc rId="0" sId="2">
      <nc r="B806">
        <f>HYPERLINK("https://hsdes.intel.com/resource/14013176205","14013176205")</f>
      </nc>
    </rcc>
    <rcc rId="0" sId="2" dxf="1">
      <nc r="B807">
        <f>HYPERLINK("https://hsdes.intel.com/resource/14013176237","14013176237")</f>
      </nc>
      <ndxf>
        <font>
          <u/>
          <sz val="11"/>
          <color theme="10"/>
          <name val="Calibri"/>
          <family val="2"/>
          <scheme val="minor"/>
        </font>
      </ndxf>
    </rcc>
    <rcc rId="0" sId="2" dxf="1">
      <nc r="B808">
        <f>HYPERLINK("https://hsdes.intel.com/resource/14013176259","14013176259")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09">
        <f>HYPERLINK("https://hsdes.intel.com/resource/14013176269","14013176269")</f>
      </nc>
    </rcc>
    <rcc rId="0" sId="2">
      <nc r="B810">
        <f>HYPERLINK("https://hsdes.intel.com/resource/14013176273","14013176273")</f>
      </nc>
    </rcc>
    <rcc rId="0" sId="2">
      <nc r="B811">
        <f>HYPERLINK("https://hsdes.intel.com/resource/14013176285","14013176285")</f>
      </nc>
    </rcc>
    <rcc rId="0" sId="2">
      <nc r="B812">
        <f>HYPERLINK("https://hsdes.intel.com/resource/14013176305","14013176305")</f>
      </nc>
    </rcc>
    <rcc rId="0" sId="2">
      <nc r="B813">
        <f>HYPERLINK("https://hsdes.intel.com/resource/14013176338","14013176338")</f>
      </nc>
    </rcc>
    <rcc rId="0" sId="2">
      <nc r="B814">
        <f>HYPERLINK("https://hsdes.intel.com/resource/14013176358","14013176358")</f>
      </nc>
    </rcc>
    <rcc rId="0" sId="2">
      <nc r="B815">
        <f>HYPERLINK("https://hsdes.intel.com/resource/14013176048","14013176048")</f>
      </nc>
    </rcc>
    <rcc rId="0" sId="2">
      <nc r="B816">
        <f>HYPERLINK("https://hsdes.intel.com/resource/14013176393","14013176393")</f>
      </nc>
    </rcc>
    <rcc rId="0" sId="2">
      <nc r="B817">
        <f>HYPERLINK("https://hsdes.intel.com/resource/14013176417","14013176417")</f>
      </nc>
    </rcc>
    <rcc rId="0" sId="2">
      <nc r="B818">
        <f>HYPERLINK("https://hsdes.intel.com/resource/14013176423","14013176423")</f>
      </nc>
    </rcc>
    <rcc rId="0" sId="2">
      <nc r="B819">
        <f>HYPERLINK("https://hsdes.intel.com/resource/14013176439","14013176439")</f>
      </nc>
    </rcc>
    <rcc rId="0" sId="2">
      <nc r="B820">
        <f>HYPERLINK("https://hsdes.intel.com/resource/14013176445","14013176445")</f>
      </nc>
    </rcc>
    <rcc rId="0" sId="2">
      <nc r="B821">
        <f>HYPERLINK("https://hsdes.intel.com/resource/14013176448","14013176448")</f>
      </nc>
    </rcc>
    <rcc rId="0" sId="2">
      <nc r="B822">
        <f>HYPERLINK("https://hsdes.intel.com/resource/14013176478","14013176478")</f>
      </nc>
    </rcc>
    <rcc rId="0" sId="2">
      <nc r="B823">
        <f>HYPERLINK("https://hsdes.intel.com/resource/14013176485","14013176485")</f>
      </nc>
    </rcc>
    <rcc rId="0" sId="2">
      <nc r="B824">
        <f>HYPERLINK("https://hsdes.intel.com/resource/14013176661","14013176661")</f>
      </nc>
    </rcc>
    <rcc rId="0" sId="2">
      <nc r="B825">
        <f>HYPERLINK("https://hsdes.intel.com/resource/14013176669","14013176669")</f>
      </nc>
    </rcc>
    <rcc rId="0" sId="2">
      <nc r="B826">
        <f>HYPERLINK("https://hsdes.intel.com/resource/14013176721","14013176721")</f>
      </nc>
    </rcc>
    <rcc rId="0" sId="2">
      <nc r="B827">
        <f>HYPERLINK("https://hsdes.intel.com/resource/14013176745","14013176745")</f>
      </nc>
    </rcc>
    <rcc rId="0" sId="2">
      <nc r="B828">
        <f>HYPERLINK("https://hsdes.intel.com/resource/14013176807","14013176807")</f>
      </nc>
    </rcc>
    <rcc rId="0" sId="2">
      <nc r="B829">
        <f>HYPERLINK("https://hsdes.intel.com/resource/14013176813","14013176813")</f>
      </nc>
    </rcc>
    <rcc rId="0" sId="2">
      <nc r="B830">
        <f>HYPERLINK("https://hsdes.intel.com/resource/14013176851","14013176851")</f>
      </nc>
    </rcc>
    <rcc rId="0" sId="2">
      <nc r="B831">
        <f>HYPERLINK("https://hsdes.intel.com/resource/14013176879","14013176879")</f>
      </nc>
    </rcc>
    <rcc rId="0" sId="2">
      <nc r="B832">
        <f>HYPERLINK("https://hsdes.intel.com/resource/14013176084","14013176084")</f>
      </nc>
    </rcc>
    <rcc rId="0" sId="2">
      <nc r="B833">
        <f>HYPERLINK("https://hsdes.intel.com/resource/14013176896","14013176896")</f>
      </nc>
    </rcc>
    <rcc rId="0" sId="2">
      <nc r="B834">
        <f>HYPERLINK("https://hsdes.intel.com/resource/14013176898","14013176898")</f>
      </nc>
    </rcc>
    <rcc rId="0" sId="2">
      <nc r="B835">
        <f>HYPERLINK("https://hsdes.intel.com/resource/14013176901","14013176901")</f>
      </nc>
    </rcc>
    <rcc rId="0" sId="2">
      <nc r="B836">
        <f>HYPERLINK("https://hsdes.intel.com/resource/14013176907","14013176907")</f>
      </nc>
    </rcc>
    <rcc rId="0" sId="2">
      <nc r="B837">
        <f>HYPERLINK("https://hsdes.intel.com/resource/14013176909","14013176909")</f>
      </nc>
    </rcc>
    <rcc rId="0" sId="2">
      <nc r="B838">
        <f>HYPERLINK("https://hsdes.intel.com/resource/14013176960","14013176960")</f>
      </nc>
    </rcc>
    <rcc rId="0" sId="2">
      <nc r="B839">
        <f>HYPERLINK("https://hsdes.intel.com/resource/14013176978","14013176978")</f>
      </nc>
    </rcc>
    <rcc rId="0" sId="2">
      <nc r="B840">
        <f>HYPERLINK("https://hsdes.intel.com/resource/14013177010","14013177010")</f>
      </nc>
    </rcc>
    <rcc rId="0" sId="2">
      <nc r="B841">
        <f>HYPERLINK("https://hsdes.intel.com/resource/14013177012","14013177012")</f>
      </nc>
    </rcc>
    <rcc rId="0" sId="2">
      <nc r="B842">
        <f>HYPERLINK("https://hsdes.intel.com/resource/14013177055","14013177055")</f>
      </nc>
    </rcc>
    <rcc rId="0" sId="2">
      <nc r="B843">
        <f>HYPERLINK("https://hsdes.intel.com/resource/14013177245","14013177245")</f>
      </nc>
    </rcc>
    <rcc rId="0" sId="2">
      <nc r="B844">
        <f>HYPERLINK("https://hsdes.intel.com/resource/14013177306","14013177306")</f>
      </nc>
    </rcc>
    <rcc rId="0" sId="2" dxf="1">
      <nc r="B845">
        <f>HYPERLINK("https://hsdes.intel.com/resource/14013176373","14013176373")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46">
        <f>HYPERLINK("https://hsdes.intel.com/resource/14013177328","14013177328")</f>
      </nc>
    </rcc>
    <rcc rId="0" sId="2">
      <nc r="B847">
        <f>HYPERLINK("https://hsdes.intel.com/resource/14013177730","14013177730")</f>
      </nc>
    </rcc>
    <rcc rId="0" sId="2">
      <nc r="B848">
        <f>HYPERLINK("https://hsdes.intel.com/resource/14013177780","14013177780")</f>
      </nc>
    </rcc>
    <rcc rId="0" sId="2">
      <nc r="B849">
        <f>HYPERLINK("https://hsdes.intel.com/resource/14013177820","14013177820")</f>
      </nc>
    </rcc>
    <rcc rId="0" sId="2">
      <nc r="B850">
        <f>HYPERLINK("https://hsdes.intel.com/resource/14013177822","14013177822")</f>
      </nc>
    </rcc>
    <rcc rId="0" sId="2">
      <nc r="B851">
        <f>HYPERLINK("https://hsdes.intel.com/resource/14013177862","14013177862")</f>
      </nc>
    </rcc>
    <rcc rId="0" sId="2">
      <nc r="B852">
        <f>HYPERLINK("https://hsdes.intel.com/resource/14013177866","14013177866")</f>
      </nc>
    </rcc>
    <rcc rId="0" sId="2">
      <nc r="B853">
        <f>HYPERLINK("https://hsdes.intel.com/resource/14013177873","14013177873")</f>
      </nc>
    </rcc>
    <rcc rId="0" sId="2">
      <nc r="B854">
        <f>HYPERLINK("https://hsdes.intel.com/resource/14013177887","14013177887")</f>
      </nc>
    </rcc>
    <rcc rId="0" sId="2">
      <nc r="B855">
        <f>HYPERLINK("https://hsdes.intel.com/resource/14013176882","14013176882")</f>
      </nc>
    </rcc>
    <rcc rId="0" sId="2">
      <nc r="B856">
        <f>HYPERLINK("https://hsdes.intel.com/resource/14013177951","14013177951")</f>
      </nc>
    </rcc>
    <rcc rId="0" sId="2" dxf="1">
      <nc r="B857">
        <f>HYPERLINK("https://hsdes.intel.com/resource/14013177326","14013177326")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858">
        <f>HYPERLINK("https://hsdes.intel.com/resource/14013178034","14013178034")</f>
      </nc>
    </rcc>
    <rcc rId="0" sId="2">
      <nc r="B859">
        <f>HYPERLINK("https://hsdes.intel.com/resource/14013178035","14013178035")</f>
      </nc>
    </rcc>
    <rcc rId="0" sId="2">
      <nc r="B860">
        <f>HYPERLINK("https://hsdes.intel.com/resource/14013178072","14013178072")</f>
      </nc>
    </rcc>
    <rcc rId="0" sId="2">
      <nc r="B861">
        <f>HYPERLINK("https://hsdes.intel.com/resource/14013178162","14013178162")</f>
      </nc>
    </rcc>
    <rcc rId="0" sId="2">
      <nc r="B862">
        <f>HYPERLINK("https://hsdes.intel.com/resource/14013177997","14013177997")</f>
      </nc>
    </rcc>
    <rcc rId="0" sId="2">
      <nc r="B863">
        <f>HYPERLINK("https://hsdes.intel.com/resource/14013178206","14013178206")</f>
      </nc>
    </rcc>
    <rcc rId="0" sId="2">
      <nc r="B864">
        <f>HYPERLINK("https://hsdes.intel.com/resource/14013178209","14013178209")</f>
      </nc>
    </rcc>
    <rcc rId="0" sId="2">
      <nc r="B865">
        <f>HYPERLINK("https://hsdes.intel.com/resource/14013178238","14013178238")</f>
      </nc>
    </rcc>
    <rcc rId="0" sId="2">
      <nc r="B866">
        <f>HYPERLINK("https://hsdes.intel.com/resource/14013178278","14013178278")</f>
      </nc>
    </rcc>
    <rcc rId="0" sId="2">
      <nc r="B867">
        <f>HYPERLINK("https://hsdes.intel.com/resource/14013178282","14013178282")</f>
      </nc>
    </rcc>
    <rcc rId="0" sId="2">
      <nc r="B868">
        <f>HYPERLINK("https://hsdes.intel.com/resource/14013178302","14013178302")</f>
      </nc>
    </rcc>
    <rcc rId="0" sId="2">
      <nc r="B869">
        <f>HYPERLINK("https://hsdes.intel.com/resource/14013178315","14013178315")</f>
      </nc>
    </rcc>
    <rcc rId="0" sId="2">
      <nc r="B870">
        <f>HYPERLINK("https://hsdes.intel.com/resource/14013178333","14013178333")</f>
      </nc>
    </rcc>
    <rcc rId="0" sId="2">
      <nc r="B871">
        <f>HYPERLINK("https://hsdes.intel.com/resource/14013178349","14013178349")</f>
      </nc>
    </rcc>
    <rcc rId="0" sId="2">
      <nc r="B872">
        <f>HYPERLINK("https://hsdes.intel.com/resource/14013178355","14013178355")</f>
      </nc>
    </rcc>
    <rcc rId="0" sId="2">
      <nc r="B873">
        <f>HYPERLINK("https://hsdes.intel.com/resource/14013178358","14013178358")</f>
      </nc>
    </rcc>
    <rcc rId="0" sId="2">
      <nc r="B874">
        <f>HYPERLINK("https://hsdes.intel.com/resource/14013178394","14013178394")</f>
      </nc>
    </rcc>
    <rcc rId="0" sId="2">
      <nc r="B875">
        <f>HYPERLINK("https://hsdes.intel.com/resource/14013178404","14013178404")</f>
      </nc>
    </rcc>
    <rcc rId="0" sId="2">
      <nc r="B876">
        <f>HYPERLINK("https://hsdes.intel.com/resource/14013178406","14013178406")</f>
      </nc>
    </rcc>
    <rcc rId="0" sId="2">
      <nc r="B877">
        <f>HYPERLINK("https://hsdes.intel.com/resource/14013178491","14013178491")</f>
      </nc>
    </rcc>
    <rcc rId="0" sId="2">
      <nc r="B878">
        <f>HYPERLINK("https://hsdes.intel.com/resource/14013178862","14013178862")</f>
      </nc>
    </rcc>
    <rcc rId="0" sId="2">
      <nc r="B879">
        <f>HYPERLINK("https://hsdes.intel.com/resource/14013178878","14013178878")</f>
      </nc>
    </rcc>
    <rcc rId="0" sId="2">
      <nc r="B880">
        <f>HYPERLINK("https://hsdes.intel.com/resource/14013178891","14013178891")</f>
      </nc>
    </rcc>
    <rcc rId="0" sId="2">
      <nc r="B881">
        <f>HYPERLINK("https://hsdes.intel.com/resource/14013178897","14013178897")</f>
      </nc>
    </rcc>
    <rcc rId="0" sId="2">
      <nc r="B882">
        <f>HYPERLINK("https://hsdes.intel.com/resource/14013178908","14013178908")</f>
      </nc>
    </rcc>
    <rcc rId="0" sId="2">
      <nc r="B883">
        <f>HYPERLINK("https://hsdes.intel.com/resource/14013178916","14013178916")</f>
      </nc>
    </rcc>
    <rcc rId="0" sId="2">
      <nc r="B884">
        <f>HYPERLINK("https://hsdes.intel.com/resource/14013178922","14013178922")</f>
      </nc>
    </rcc>
    <rcc rId="0" sId="2">
      <nc r="B885">
        <f>HYPERLINK("https://hsdes.intel.com/resource/14013178927","14013178927")</f>
      </nc>
    </rcc>
    <rcc rId="0" sId="2">
      <nc r="B886">
        <f>HYPERLINK("https://hsdes.intel.com/resource/14013178949","14013178949")</f>
      </nc>
    </rcc>
    <rcc rId="0" sId="2">
      <nc r="B887">
        <f>HYPERLINK("https://hsdes.intel.com/resource/14013178954","14013178954")</f>
      </nc>
    </rcc>
    <rcc rId="0" sId="2">
      <nc r="B888">
        <f>HYPERLINK("https://hsdes.intel.com/resource/14013178960","14013178960")</f>
      </nc>
    </rcc>
    <rcc rId="0" sId="2">
      <nc r="B889">
        <f>HYPERLINK("https://hsdes.intel.com/resource/14013179011","14013179011")</f>
      </nc>
    </rcc>
    <rcc rId="0" sId="2">
      <nc r="B890">
        <f>HYPERLINK("https://hsdes.intel.com/resource/14013179046","14013179046")</f>
      </nc>
    </rcc>
    <rcc rId="0" sId="2">
      <nc r="B891">
        <f>HYPERLINK("https://hsdes.intel.com/resource/14013179066","14013179066")</f>
      </nc>
    </rcc>
    <rcc rId="0" sId="2">
      <nc r="B892">
        <f>HYPERLINK("https://hsdes.intel.com/resource/14013179078","14013179078")</f>
      </nc>
    </rcc>
    <rcc rId="0" sId="2">
      <nc r="B893">
        <f>HYPERLINK("https://hsdes.intel.com/resource/14013179082","14013179082")</f>
      </nc>
    </rcc>
    <rcc rId="0" sId="2">
      <nc r="B894">
        <f>HYPERLINK("https://hsdes.intel.com/resource/14013179088","14013179088")</f>
      </nc>
    </rcc>
    <rcc rId="0" sId="2">
      <nc r="B895">
        <f>HYPERLINK("https://hsdes.intel.com/resource/14013179099","14013179099")</f>
      </nc>
    </rcc>
    <rcc rId="0" sId="2">
      <nc r="B896">
        <f>HYPERLINK("https://hsdes.intel.com/resource/14013179135","14013179135")</f>
      </nc>
    </rcc>
    <rcc rId="0" sId="2">
      <nc r="B897">
        <f>HYPERLINK("https://hsdes.intel.com/resource/14013179145","14013179145")</f>
      </nc>
    </rcc>
    <rcc rId="0" sId="2">
      <nc r="B898">
        <f>HYPERLINK("https://hsdes.intel.com/resource/14013179154","14013179154")</f>
      </nc>
    </rcc>
    <rcc rId="0" sId="2">
      <nc r="B899">
        <f>HYPERLINK("https://hsdes.intel.com/resource/14013179182","14013179182")</f>
      </nc>
    </rcc>
    <rcc rId="0" sId="2">
      <nc r="B900">
        <f>HYPERLINK("https://hsdes.intel.com/resource/14013179185","14013179185")</f>
      </nc>
    </rcc>
    <rcc rId="0" sId="2">
      <nc r="B901">
        <f>HYPERLINK("https://hsdes.intel.com/resource/14013179187","14013179187")</f>
      </nc>
    </rcc>
    <rcc rId="0" sId="2">
      <nc r="B902">
        <f>HYPERLINK("https://hsdes.intel.com/resource/14013179188","14013179188")</f>
      </nc>
    </rcc>
    <rcc rId="0" sId="2">
      <nc r="B903">
        <f>HYPERLINK("https://hsdes.intel.com/resource/14013179192","14013179192")</f>
      </nc>
    </rcc>
    <rcc rId="0" sId="2">
      <nc r="B904">
        <f>HYPERLINK("https://hsdes.intel.com/resource/14013179194","14013179194")</f>
      </nc>
    </rcc>
    <rcc rId="0" sId="2">
      <nc r="B905">
        <f>HYPERLINK("https://hsdes.intel.com/resource/14013179201","14013179201")</f>
      </nc>
    </rcc>
    <rcc rId="0" sId="2">
      <nc r="B906">
        <f>HYPERLINK("https://hsdes.intel.com/resource/14013179303","14013179303")</f>
      </nc>
    </rcc>
    <rcc rId="0" sId="2">
      <nc r="B907">
        <f>HYPERLINK("https://hsdes.intel.com/resource/14013179352","14013179352")</f>
      </nc>
    </rcc>
    <rcc rId="0" sId="2">
      <nc r="B908">
        <f>HYPERLINK("https://hsdes.intel.com/resource/14013179362","14013179362")</f>
      </nc>
    </rcc>
    <rcc rId="0" sId="2">
      <nc r="B909">
        <f>HYPERLINK("https://hsdes.intel.com/resource/14013179366","14013179366")</f>
      </nc>
    </rcc>
    <rcc rId="0" sId="2">
      <nc r="B910">
        <f>HYPERLINK("https://hsdes.intel.com/resource/14013179370","14013179370")</f>
      </nc>
    </rcc>
    <rcc rId="0" sId="2">
      <nc r="B911">
        <f>HYPERLINK("https://hsdes.intel.com/resource/14013179427","14013179427")</f>
      </nc>
    </rcc>
    <rcc rId="0" sId="2">
      <nc r="B912">
        <f>HYPERLINK("https://hsdes.intel.com/resource/14013179431","14013179431")</f>
      </nc>
    </rcc>
    <rcc rId="0" sId="2">
      <nc r="B913">
        <f>HYPERLINK("https://hsdes.intel.com/resource/14013179515","14013179515")</f>
      </nc>
    </rcc>
    <rcc rId="0" sId="2">
      <nc r="B914">
        <f>HYPERLINK("https://hsdes.intel.com/resource/14013179580","14013179580")</f>
      </nc>
    </rcc>
    <rcc rId="0" sId="2">
      <nc r="B915">
        <f>HYPERLINK("https://hsdes.intel.com/resource/14013179691","14013179691")</f>
      </nc>
    </rcc>
    <rcc rId="0" sId="2">
      <nc r="B916">
        <f>HYPERLINK("https://hsdes.intel.com/resource/14013179692","14013179692")</f>
      </nc>
    </rcc>
    <rcc rId="0" sId="2" dxf="1">
      <nc r="B917">
        <f>HYPERLINK("https://hsdes.intel.com/resource/14013179698","14013179698")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18">
        <f>HYPERLINK("https://hsdes.intel.com/resource/14013179754","14013179754")</f>
      </nc>
    </rcc>
    <rcc rId="0" sId="2">
      <nc r="B919">
        <f>HYPERLINK("https://hsdes.intel.com/resource/14013179861","14013179861")</f>
      </nc>
    </rcc>
    <rcc rId="0" sId="2">
      <nc r="B920">
        <f>HYPERLINK("https://hsdes.intel.com/resource/14013179902","14013179902")</f>
      </nc>
    </rcc>
    <rcc rId="0" sId="2">
      <nc r="B921">
        <f>HYPERLINK("https://hsdes.intel.com/resource/14013179977","14013179977")</f>
      </nc>
    </rcc>
    <rcc rId="0" sId="2">
      <nc r="B922">
        <f>HYPERLINK("https://hsdes.intel.com/resource/14013179993","14013179993")</f>
      </nc>
    </rcc>
    <rcc rId="0" sId="2">
      <nc r="B923">
        <f>HYPERLINK("https://hsdes.intel.com/resource/14013179998","14013179998")</f>
      </nc>
    </rcc>
    <rcc rId="0" sId="2">
      <nc r="B924">
        <f>HYPERLINK("https://hsdes.intel.com/resource/14013180187","14013180187")</f>
      </nc>
    </rcc>
    <rcc rId="0" sId="2">
      <nc r="B925">
        <f>HYPERLINK("https://hsdes.intel.com/resource/14013180190","14013180190")</f>
      </nc>
    </rcc>
    <rcc rId="0" sId="2">
      <nc r="B926">
        <f>HYPERLINK("https://hsdes.intel.com/resource/14013180191","14013180191")</f>
      </nc>
    </rcc>
    <rcc rId="0" sId="2">
      <nc r="B927">
        <f>HYPERLINK("https://hsdes.intel.com/resource/14013180193","14013180193")</f>
      </nc>
    </rcc>
    <rcc rId="0" sId="2">
      <nc r="B928">
        <f>HYPERLINK("https://hsdes.intel.com/resource/14013180197","14013180197")</f>
      </nc>
    </rcc>
    <rcc rId="0" sId="2">
      <nc r="B929">
        <f>HYPERLINK("https://hsdes.intel.com/resource/14013180217","14013180217")</f>
      </nc>
    </rcc>
    <rcc rId="0" sId="2">
      <nc r="B930">
        <f>HYPERLINK("https://hsdes.intel.com/resource/14013180228","14013180228")</f>
      </nc>
    </rcc>
    <rcc rId="0" sId="2">
      <nc r="B931">
        <f>HYPERLINK("https://hsdes.intel.com/resource/14013180236","14013180236")</f>
      </nc>
    </rcc>
    <rcc rId="0" sId="2">
      <nc r="B932">
        <f>HYPERLINK("https://hsdes.intel.com/resource/14013180239","14013180239")</f>
      </nc>
    </rcc>
    <rcc rId="0" sId="2">
      <nc r="B933">
        <f>HYPERLINK("https://hsdes.intel.com/resource/14013180248","14013180248")</f>
      </nc>
    </rcc>
    <rcc rId="0" sId="2">
      <nc r="B934">
        <f>HYPERLINK("https://hsdes.intel.com/resource/14013180286","14013180286")</f>
      </nc>
    </rcc>
    <rcc rId="0" sId="2">
      <nc r="B935">
        <f>HYPERLINK("https://hsdes.intel.com/resource/14013180355","14013180355")</f>
      </nc>
    </rcc>
    <rcc rId="0" sId="2">
      <nc r="B936">
        <f>HYPERLINK("https://hsdes.intel.com/resource/14013183267","14013183267")</f>
      </nc>
    </rcc>
    <rcc rId="0" sId="2">
      <nc r="B937">
        <f>HYPERLINK("https://hsdes.intel.com/resource/14013183274","14013183274")</f>
      </nc>
    </rcc>
    <rcc rId="0" sId="2">
      <nc r="B938">
        <f>HYPERLINK("https://hsdes.intel.com/resource/14013184048","14013184048")</f>
      </nc>
    </rcc>
    <rcc rId="0" sId="2">
      <nc r="B939">
        <f>HYPERLINK("https://hsdes.intel.com/resource/14013184052","14013184052")</f>
      </nc>
    </rcc>
    <rcc rId="0" sId="2">
      <nc r="B940">
        <f>HYPERLINK("https://hsdes.intel.com/resource/14013184070","14013184070")</f>
      </nc>
    </rcc>
    <rcc rId="0" sId="2" dxf="1">
      <nc r="B941">
        <f>HYPERLINK("https://hsdes.intel.com/resource/14013184079","14013184079")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42">
        <f>HYPERLINK("https://hsdes.intel.com/resource/14013184081","14013184081")</f>
      </nc>
    </rcc>
    <rcc rId="0" sId="2">
      <nc r="B943">
        <f>HYPERLINK("https://hsdes.intel.com/resource/14013184549","14013184549")</f>
      </nc>
    </rcc>
    <rcc rId="0" sId="2">
      <nc r="B944">
        <f>HYPERLINK("https://hsdes.intel.com/resource/14013184882","14013184882")</f>
      </nc>
    </rcc>
    <rcc rId="0" sId="2">
      <nc r="B945">
        <f>HYPERLINK("https://hsdes.intel.com/resource/14013184884","14013184884")</f>
      </nc>
    </rcc>
    <rcc rId="0" sId="2">
      <nc r="B946">
        <f>HYPERLINK("https://hsdes.intel.com/resource/14013184885","14013184885")</f>
      </nc>
    </rcc>
    <rcc rId="0" sId="2">
      <nc r="B947">
        <f>HYPERLINK("https://hsdes.intel.com/resource/14013184886","14013184886")</f>
      </nc>
    </rcc>
    <rcc rId="0" sId="2">
      <nc r="B948">
        <f>HYPERLINK("https://hsdes.intel.com/resource/14013184965","14013184965")</f>
      </nc>
    </rcc>
    <rcc rId="0" sId="2">
      <nc r="B949">
        <f>HYPERLINK("https://hsdes.intel.com/resource/14013185088","14013185088")</f>
      </nc>
    </rcc>
    <rcc rId="0" sId="2">
      <nc r="B950">
        <f>HYPERLINK("https://hsdes.intel.com/resource/14013185094","14013185094")</f>
      </nc>
    </rcc>
    <rcc rId="0" sId="2">
      <nc r="B951">
        <f>HYPERLINK("https://hsdes.intel.com/resource/14013185096","14013185096")</f>
      </nc>
    </rcc>
    <rcc rId="0" sId="2">
      <nc r="B952">
        <f>HYPERLINK("https://hsdes.intel.com/resource/14013185098","14013185098")</f>
      </nc>
    </rcc>
    <rcc rId="0" sId="2">
      <nc r="B953">
        <f>HYPERLINK("https://hsdes.intel.com/resource/14013185100","14013185100")</f>
      </nc>
    </rcc>
    <rcc rId="0" sId="2">
      <nc r="B954">
        <f>HYPERLINK("https://hsdes.intel.com/resource/14013185197","14013185197")</f>
      </nc>
    </rcc>
    <rcc rId="0" sId="2">
      <nc r="B955">
        <f>HYPERLINK("https://hsdes.intel.com/resource/14013185495","14013185495")</f>
      </nc>
    </rcc>
    <rcc rId="0" sId="2">
      <nc r="B956">
        <f>HYPERLINK("https://hsdes.intel.com/resource/14013185512","14013185512")</f>
      </nc>
    </rcc>
    <rcc rId="0" sId="2" dxf="1">
      <nc r="B957">
        <f>HYPERLINK("https://hsdes.intel.com/resource/14013185587","14013185587")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58">
        <f>HYPERLINK("https://hsdes.intel.com/resource/14013185636","14013185636")</f>
      </nc>
    </rcc>
    <rcc rId="0" sId="2">
      <nc r="B959">
        <f>HYPERLINK("https://hsdes.intel.com/resource/14013185653","14013185653")</f>
      </nc>
    </rcc>
    <rcc rId="0" sId="2">
      <nc r="B960">
        <f>HYPERLINK("https://hsdes.intel.com/resource/14013185659","14013185659")</f>
      </nc>
    </rcc>
    <rcc rId="0" sId="2">
      <nc r="B961">
        <f>HYPERLINK("https://hsdes.intel.com/resource/14013185661","14013185661")</f>
      </nc>
    </rcc>
    <rcc rId="0" sId="2">
      <nc r="B962">
        <f>HYPERLINK("https://hsdes.intel.com/resource/14013185672","14013185672")</f>
      </nc>
    </rcc>
    <rcc rId="0" sId="2">
      <nc r="B963">
        <f>HYPERLINK("https://hsdes.intel.com/resource/14013185674","14013185674")</f>
      </nc>
    </rcc>
    <rcc rId="0" sId="2">
      <nc r="B964">
        <f>HYPERLINK("https://hsdes.intel.com/resource/14013185693","14013185693")</f>
      </nc>
    </rcc>
    <rcc rId="0" sId="2">
      <nc r="B965">
        <f>HYPERLINK("https://hsdes.intel.com/resource/14013185716","14013185716")</f>
      </nc>
    </rcc>
    <rcc rId="0" sId="2">
      <nc r="B966">
        <f>HYPERLINK("https://hsdes.intel.com/resource/14013185802","14013185802")</f>
      </nc>
    </rcc>
    <rcc rId="0" sId="2">
      <nc r="B967">
        <f>HYPERLINK("https://hsdes.intel.com/resource/14013187971","14013187971")</f>
      </nc>
    </rcc>
    <rcc rId="0" sId="2" dxf="1">
      <nc r="B968">
        <f>HYPERLINK("https://hsdes.intel.com/resource/14013187973","14013187973")</f>
      </nc>
      <ndxf>
        <font>
          <u/>
          <sz val="11"/>
          <color theme="10"/>
          <name val="Calibri"/>
          <family val="2"/>
          <scheme val="minor"/>
        </font>
      </ndxf>
    </rcc>
    <rcc rId="0" sId="2">
      <nc r="B969">
        <f>HYPERLINK("https://hsdes.intel.com/resource/14013187976","14013187976")</f>
      </nc>
    </rcc>
    <rcc rId="0" sId="2">
      <nc r="B970">
        <f>HYPERLINK("https://hsdes.intel.com/resource/14013187977","14013187977")</f>
      </nc>
    </rcc>
    <rcc rId="0" sId="2">
      <nc r="B971">
        <f>HYPERLINK("https://hsdes.intel.com/resource/14013187979","14013187979")</f>
      </nc>
    </rcc>
    <rcc rId="0" sId="2">
      <nc r="B972">
        <f>HYPERLINK("https://hsdes.intel.com/resource/16012367017","16012367017")</f>
      </nc>
    </rcc>
    <rcc rId="0" sId="2">
      <nc r="B973">
        <f>HYPERLINK("https://hsdes.intel.com/resource/16012369963","16012369963")</f>
      </nc>
    </rcc>
    <rcc rId="0" sId="2">
      <nc r="B974">
        <f>HYPERLINK("https://hsdes.intel.com/resource/16012525017","16012525017")</f>
      </nc>
    </rcc>
    <rcc rId="0" sId="2">
      <nc r="B975">
        <f>HYPERLINK("https://hsdes.intel.com/resource/16012572885","16012572885")</f>
      </nc>
    </rcc>
    <rcc rId="0" sId="2">
      <nc r="B976">
        <f>HYPERLINK("https://hsdes.intel.com/resource/16012598575","16012598575")</f>
      </nc>
    </rcc>
    <rcc rId="0" sId="2">
      <nc r="B977">
        <f>HYPERLINK("https://hsdes.intel.com/resource/16012652787","16012652787")</f>
      </nc>
    </rcc>
    <rcc rId="0" sId="2">
      <nc r="B978">
        <f>HYPERLINK("https://hsdes.intel.com/resource/16012734505","16012734505")</f>
      </nc>
    </rcc>
    <rcc rId="0" sId="2">
      <nc r="B979">
        <f>HYPERLINK("https://hsdes.intel.com/resource/16012845469","16012845469")</f>
      </nc>
    </rcc>
    <rcc rId="0" sId="2">
      <nc r="B980">
        <f>HYPERLINK("https://hsdes.intel.com/resource/16012878689","16012878689")</f>
      </nc>
    </rcc>
    <rcc rId="0" sId="2">
      <nc r="B981">
        <f>HYPERLINK("https://hsdes.intel.com/resource/16013044817","16013044817")</f>
      </nc>
    </rcc>
    <rcc rId="0" sId="2">
      <nc r="B982">
        <f>HYPERLINK("https://hsdes.intel.com/resource/16013045184","16013045184")</f>
      </nc>
    </rcc>
    <rcc rId="0" sId="2">
      <nc r="B983">
        <f>HYPERLINK("https://hsdes.intel.com/resource/16013169992","16013169992")</f>
      </nc>
    </rcc>
    <rcc rId="0" sId="2">
      <nc r="B984">
        <f>HYPERLINK("https://hsdes.intel.com/resource/16013185250","16013185250")</f>
      </nc>
    </rcc>
    <rcc rId="0" sId="2">
      <nc r="B985">
        <f>HYPERLINK("https://hsdes.intel.com/resource/16013191780","16013191780")</f>
      </nc>
    </rcc>
    <rcc rId="0" sId="2">
      <nc r="B986">
        <f>HYPERLINK("https://hsdes.intel.com/resource/16013191789","16013191789")</f>
      </nc>
    </rcc>
    <rcc rId="0" sId="2">
      <nc r="B987">
        <f>HYPERLINK("https://hsdes.intel.com/resource/16013240669","16013240669")</f>
      </nc>
    </rcc>
    <rcc rId="0" sId="2">
      <nc r="B988">
        <f>HYPERLINK("https://hsdes.intel.com/resource/16013241572","16013241572")</f>
      </nc>
    </rcc>
    <rcc rId="0" sId="2">
      <nc r="B989">
        <f>HYPERLINK("https://hsdes.intel.com/resource/16013305578","16013305578")</f>
      </nc>
    </rcc>
    <rcc rId="0" sId="2">
      <nc r="B990">
        <f>HYPERLINK("https://hsdes.intel.com/resource/16013335403","16013335403")</f>
      </nc>
    </rcc>
    <rcc rId="0" sId="2">
      <nc r="B991">
        <f>HYPERLINK("https://hsdes.intel.com/resource/16013344451","16013344451")</f>
      </nc>
    </rcc>
    <rcc rId="0" sId="2">
      <nc r="B992">
        <f>HYPERLINK("https://hsdes.intel.com/resource/16013691380","16013691380")</f>
      </nc>
    </rcc>
    <rcc rId="0" sId="2">
      <nc r="B993">
        <f>HYPERLINK("https://hsdes.intel.com/resource/16014185861","16014185861")</f>
      </nc>
    </rcc>
    <rcc rId="0" sId="2">
      <nc r="B994">
        <f>HYPERLINK("https://hsdes.intel.com/resource/16014193686","16014193686")</f>
      </nc>
    </rcc>
    <rcc rId="0" sId="2">
      <nc r="B995">
        <f>HYPERLINK("https://hsdes.intel.com/resource/16014193951","16014193951")</f>
      </nc>
    </rcc>
    <rcc rId="0" sId="2">
      <nc r="B996">
        <f>HYPERLINK("https://hsdes.intel.com/resource/16014195660","16014195660")</f>
      </nc>
    </rcc>
    <rcc rId="0" sId="2">
      <nc r="B997">
        <f>HYPERLINK("https://hsdes.intel.com/resource/16014195667","16014195667")</f>
      </nc>
    </rcc>
    <rcc rId="0" sId="2">
      <nc r="B998">
        <f>HYPERLINK("https://hsdes.intel.com/resource/16014195680","16014195680")</f>
      </nc>
    </rcc>
    <rcc rId="0" sId="2">
      <nc r="B999">
        <f>HYPERLINK("https://hsdes.intel.com/resource/16014195699","16014195699")</f>
      </nc>
    </rcc>
    <rcc rId="0" sId="2">
      <nc r="B1000">
        <f>HYPERLINK("https://hsdes.intel.com/resource/16014195710","16014195710")</f>
      </nc>
    </rcc>
    <rcc rId="0" sId="2">
      <nc r="B1001">
        <f>HYPERLINK("https://hsdes.intel.com/resource/16014195743","16014195743")</f>
      </nc>
    </rcc>
    <rcc rId="0" sId="2">
      <nc r="B1002">
        <f>HYPERLINK("https://hsdes.intel.com/resource/16014195796","16014195796")</f>
      </nc>
    </rcc>
    <rcc rId="0" sId="2">
      <nc r="B1003">
        <f>HYPERLINK("https://hsdes.intel.com/resource/16014195873","16014195873")</f>
      </nc>
    </rcc>
    <rcc rId="0" sId="2">
      <nc r="B1004">
        <f>HYPERLINK("https://hsdes.intel.com/resource/16014195880","16014195880")</f>
      </nc>
    </rcc>
    <rcc rId="0" sId="2">
      <nc r="B1005">
        <f>HYPERLINK("https://hsdes.intel.com/resource/16014195895","16014195895")</f>
      </nc>
    </rcc>
    <rcc rId="0" sId="2">
      <nc r="B1006">
        <f>HYPERLINK("https://hsdes.intel.com/resource/16014206248","16014206248")</f>
      </nc>
    </rcc>
    <rcc rId="0" sId="2">
      <nc r="B1007">
        <f>HYPERLINK("https://hsdes.intel.com/resource/16014212976","16014212976")</f>
      </nc>
    </rcc>
    <rcc rId="0" sId="2">
      <nc r="B1008">
        <f>HYPERLINK("https://hsdes.intel.com/resource/16014217885","16014217885")</f>
      </nc>
    </rcc>
    <rcc rId="0" sId="2">
      <nc r="B1009">
        <f>HYPERLINK("https://hsdes.intel.com/resource/16014218143","16014218143")</f>
      </nc>
    </rcc>
    <rcc rId="0" sId="2">
      <nc r="B1010">
        <f>HYPERLINK("https://hsdes.intel.com/resource/16014434357","16014434357")</f>
      </nc>
    </rcc>
    <rcc rId="0" sId="2">
      <nc r="B1011">
        <f>HYPERLINK("https://hsdes.intel.com/resource/16014434758","16014434758")</f>
      </nc>
    </rcc>
    <rcc rId="0" sId="2">
      <nc r="B1012">
        <f>HYPERLINK("https://hsdes.intel.com/resource/16015054867","16015054867")</f>
      </nc>
    </rcc>
    <rcc rId="0" sId="2">
      <nc r="B1013">
        <f>HYPERLINK("https://hsdes.intel.com/resource/16015080802","16015080802")</f>
      </nc>
    </rcc>
    <rcc rId="0" sId="2">
      <nc r="B1014">
        <f>HYPERLINK("https://hsdes.intel.com/resource/22011834241","22011834241")</f>
      </nc>
    </rcc>
    <rcc rId="0" sId="2">
      <nc r="B1015">
        <f>HYPERLINK("https://hsdes.intel.com/resource/22011834254","22011834254")</f>
      </nc>
    </rcc>
    <rcc rId="0" sId="2">
      <nc r="B1016">
        <f>HYPERLINK("https://hsdes.intel.com/resource/22011834363","22011834363")</f>
      </nc>
    </rcc>
    <rcc rId="0" sId="2">
      <nc r="B1017">
        <f>HYPERLINK("https://hsdes.intel.com/resource/22011834371","22011834371")</f>
      </nc>
    </rcc>
    <rcc rId="0" sId="2">
      <nc r="B1018">
        <f>HYPERLINK("https://hsdes.intel.com/resource/22011834384","22011834384")</f>
      </nc>
    </rcc>
    <rcc rId="0" sId="2">
      <nc r="B1019">
        <f>HYPERLINK("https://hsdes.intel.com/resource/22011834386","22011834386")</f>
      </nc>
    </rcc>
    <rcc rId="0" sId="2">
      <nc r="B1020">
        <f>HYPERLINK("https://hsdes.intel.com/resource/22011834439","22011834439")</f>
      </nc>
    </rcc>
    <rcc rId="0" sId="2">
      <nc r="B1021">
        <f>HYPERLINK("https://hsdes.intel.com/resource/22011834442","22011834442")</f>
      </nc>
    </rcc>
    <rcc rId="0" sId="2">
      <nc r="B1022">
        <f>HYPERLINK("https://hsdes.intel.com/resource/22011834444","22011834444")</f>
      </nc>
    </rcc>
    <rcc rId="0" sId="2">
      <nc r="B1023">
        <f>HYPERLINK("https://hsdes.intel.com/resource/22011834481","22011834481")</f>
      </nc>
    </rcc>
    <rcc rId="0" sId="2">
      <nc r="B1024">
        <f>HYPERLINK("https://hsdes.intel.com/resource/22011834488","22011834488")</f>
      </nc>
    </rcc>
    <rcc rId="0" sId="2">
      <nc r="B1025">
        <f>HYPERLINK("https://hsdes.intel.com/resource/22011834502","22011834502")</f>
      </nc>
    </rcc>
    <rcc rId="0" sId="2">
      <nc r="B1026">
        <f>HYPERLINK("https://hsdes.intel.com/resource/22011834525","22011834525")</f>
      </nc>
    </rcc>
    <rcc rId="0" sId="2">
      <nc r="B1027">
        <f>HYPERLINK("https://hsdes.intel.com/resource/22011834529","22011834529")</f>
      </nc>
    </rcc>
    <rcc rId="0" sId="2">
      <nc r="B1028">
        <f>HYPERLINK("https://hsdes.intel.com/resource/22011834531","22011834531")</f>
      </nc>
    </rcc>
    <rcc rId="0" sId="2">
      <nc r="B1029">
        <f>HYPERLINK("https://hsdes.intel.com/resource/22011834579","22011834579")</f>
      </nc>
    </rcc>
    <rcc rId="0" sId="2">
      <nc r="B1030">
        <f>HYPERLINK("https://hsdes.intel.com/resource/22011834581","22011834581")</f>
      </nc>
    </rcc>
  </rrc>
  <rcc rId="2732" sId="2">
    <oc r="A1" t="inlineStr">
      <is>
        <t>ID</t>
      </is>
    </oc>
    <nc r="A1" t="inlineStr">
      <is>
        <t>TCD_ID</t>
      </is>
    </nc>
  </rcc>
  <rcc rId="2733" sId="2">
    <oc r="B1" t="inlineStr">
      <is>
        <t>TC_Name</t>
      </is>
    </oc>
    <nc r="B1" t="inlineStr">
      <is>
        <t>TCD_Title</t>
      </is>
    </nc>
  </rcc>
  <rdn rId="0" localSheetId="1" customView="1" name="Z_62B2C905_AD07_47CD_8122_F95E75AB92C9_.wvu.FilterData" hidden="1" oldHidden="1">
    <formula>Test_Config!$A$1:$B$10</formula>
  </rdn>
  <rdn rId="0" localSheetId="2" customView="1" name="Z_62B2C905_AD07_47CD_8122_F95E75AB92C9_.wvu.Cols" hidden="1" oldHidden="1">
    <formula>Test_Data!$C:$D</formula>
  </rdn>
  <rdn rId="0" localSheetId="2" customView="1" name="Z_62B2C905_AD07_47CD_8122_F95E75AB92C9_.wvu.FilterData" hidden="1" oldHidden="1">
    <formula>Test_Data!$A$1:$U$1030</formula>
  </rdn>
  <rcv guid="{62B2C905-AD07-47CD-8122-F95E75AB92C9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2B2C905-AD07-47CD-8122-F95E75AB92C9}" action="delete"/>
  <rdn rId="0" localSheetId="2" customView="1" name="Z_62B2C905_AD07_47CD_8122_F95E75AB92C9_.wvu.Cols" hidden="1" oldHidden="1">
    <formula>Test_Data!$C:$D</formula>
    <oldFormula>Test_Data!$C:$D</oldFormula>
  </rdn>
  <rdn rId="0" localSheetId="2" customView="1" name="Z_62B2C905_AD07_47CD_8122_F95E75AB92C9_.wvu.FilterData" hidden="1" oldHidden="1">
    <formula>Test_Data!$A$1:$U$1030</formula>
    <oldFormula>Test_Data!$A$1:$U$1030</oldFormula>
  </rdn>
  <rdn rId="0" localSheetId="1" customView="1" name="Z_62B2C905_AD07_47CD_8122_F95E75AB92C9_.wvu.FilterData" hidden="1" oldHidden="1">
    <formula>Test_Config!$A$1:$B$10</formula>
    <oldFormula>Test_Config!$A$1:$B$10</oldFormula>
  </rdn>
  <rcv guid="{62B2C905-AD07-47CD-8122-F95E75AB92C9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" sId="2">
    <nc r="I187" t="inlineStr">
      <is>
        <t>Passed</t>
      </is>
    </nc>
  </rcc>
  <rfmt sheetId="2" sqref="I18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6" sId="2" numFmtId="20">
    <nc r="M187">
      <v>44826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" sId="2">
    <nc r="I9" t="inlineStr">
      <is>
        <t>passed</t>
      </is>
    </nc>
  </rcc>
  <rfmt sheetId="2" sqref="I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18" sId="2">
    <nc r="I46" t="inlineStr">
      <is>
        <t>passed</t>
      </is>
    </nc>
  </rcc>
  <rcc rId="419" sId="2">
    <nc r="I192" t="inlineStr">
      <is>
        <t>passed</t>
      </is>
    </nc>
  </rcc>
  <rcc rId="420" sId="2">
    <nc r="I207" t="inlineStr">
      <is>
        <t>passed</t>
      </is>
    </nc>
  </rcc>
  <rcc rId="421" sId="2">
    <nc r="I227" t="inlineStr">
      <is>
        <t>passed</t>
      </is>
    </nc>
  </rcc>
  <rcc rId="422" sId="2">
    <nc r="I245" t="inlineStr">
      <is>
        <t>passed</t>
      </is>
    </nc>
  </rcc>
  <rcc rId="423" sId="2">
    <nc r="I264" t="inlineStr">
      <is>
        <t>passed</t>
      </is>
    </nc>
  </rcc>
  <rcc rId="424" sId="2">
    <nc r="I279" t="inlineStr">
      <is>
        <t>passed</t>
      </is>
    </nc>
  </rcc>
  <rcc rId="425" sId="2">
    <nc r="I288" t="inlineStr">
      <is>
        <t>passed</t>
      </is>
    </nc>
  </rcc>
  <rcc rId="426" sId="2">
    <nc r="I380" t="inlineStr">
      <is>
        <t>passed</t>
      </is>
    </nc>
  </rcc>
  <rcc rId="427" sId="2">
    <nc r="I392" t="inlineStr">
      <is>
        <t>passed</t>
      </is>
    </nc>
  </rcc>
  <rcc rId="428" sId="2">
    <nc r="I430" t="inlineStr">
      <is>
        <t>passed</t>
      </is>
    </nc>
  </rcc>
  <rcc rId="429" sId="2">
    <nc r="I431" t="inlineStr">
      <is>
        <t>passed</t>
      </is>
    </nc>
  </rcc>
  <rcc rId="430" sId="2">
    <nc r="I432" t="inlineStr">
      <is>
        <t>passed</t>
      </is>
    </nc>
  </rcc>
  <rcc rId="431" sId="2">
    <nc r="I440" t="inlineStr">
      <is>
        <t>passed</t>
      </is>
    </nc>
  </rcc>
  <rcc rId="432" sId="2">
    <nc r="I442" t="inlineStr">
      <is>
        <t>passed</t>
      </is>
    </nc>
  </rcc>
  <rcc rId="433" sId="2">
    <nc r="I443" t="inlineStr">
      <is>
        <t>passed</t>
      </is>
    </nc>
  </rcc>
  <rcc rId="434" sId="2">
    <nc r="I444" t="inlineStr">
      <is>
        <t>passed</t>
      </is>
    </nc>
  </rcc>
  <rcc rId="435" sId="2">
    <nc r="I445" t="inlineStr">
      <is>
        <t>passed</t>
      </is>
    </nc>
  </rcc>
  <rcc rId="436" sId="2">
    <nc r="I457" t="inlineStr">
      <is>
        <t>passed</t>
      </is>
    </nc>
  </rcc>
  <rcc rId="437" sId="2">
    <nc r="I462" t="inlineStr">
      <is>
        <t>passed</t>
      </is>
    </nc>
  </rcc>
  <rcc rId="438" sId="2">
    <nc r="I463" t="inlineStr">
      <is>
        <t>passed</t>
      </is>
    </nc>
  </rcc>
  <rcc rId="439" sId="2">
    <nc r="I464" t="inlineStr">
      <is>
        <t>passed</t>
      </is>
    </nc>
  </rcc>
  <rcc rId="440" sId="2">
    <nc r="I467" t="inlineStr">
      <is>
        <t>passed</t>
      </is>
    </nc>
  </rcc>
  <rcc rId="441" sId="2">
    <nc r="I474" t="inlineStr">
      <is>
        <t>passed</t>
      </is>
    </nc>
  </rcc>
  <rcc rId="442" sId="2">
    <nc r="I480" t="inlineStr">
      <is>
        <t>passed</t>
      </is>
    </nc>
  </rcc>
  <rcc rId="443" sId="2">
    <nc r="I481" t="inlineStr">
      <is>
        <t>passed</t>
      </is>
    </nc>
  </rcc>
  <rcc rId="444" sId="2">
    <nc r="I482" t="inlineStr">
      <is>
        <t>passed</t>
      </is>
    </nc>
  </rcc>
  <rcc rId="445" sId="2">
    <nc r="I487" t="inlineStr">
      <is>
        <t>passed</t>
      </is>
    </nc>
  </rcc>
  <rcc rId="446" sId="2">
    <nc r="I497" t="inlineStr">
      <is>
        <t>passed</t>
      </is>
    </nc>
  </rcc>
  <rcc rId="447" sId="2">
    <nc r="I498" t="inlineStr">
      <is>
        <t>passed</t>
      </is>
    </nc>
  </rcc>
  <rcc rId="448" sId="2">
    <nc r="I503" t="inlineStr">
      <is>
        <t>passed</t>
      </is>
    </nc>
  </rcc>
  <rcc rId="449" sId="2">
    <nc r="I506" t="inlineStr">
      <is>
        <t>passed</t>
      </is>
    </nc>
  </rcc>
  <rcc rId="450" sId="2">
    <nc r="I520" t="inlineStr">
      <is>
        <t>passed</t>
      </is>
    </nc>
  </rcc>
  <rcc rId="451" sId="2">
    <nc r="I556" t="inlineStr">
      <is>
        <t>passed</t>
      </is>
    </nc>
  </rcc>
  <rcc rId="452" sId="2">
    <nc r="I558" t="inlineStr">
      <is>
        <t>passed</t>
      </is>
    </nc>
  </rcc>
  <rcc rId="453" sId="2">
    <nc r="I559" t="inlineStr">
      <is>
        <t>passed</t>
      </is>
    </nc>
  </rcc>
  <rcc rId="454" sId="2">
    <nc r="I577" t="inlineStr">
      <is>
        <t>passed</t>
      </is>
    </nc>
  </rcc>
  <rcc rId="455" sId="2">
    <nc r="I589" t="inlineStr">
      <is>
        <t>passed</t>
      </is>
    </nc>
  </rcc>
  <rcc rId="456" sId="2">
    <nc r="I590" t="inlineStr">
      <is>
        <t>passed</t>
      </is>
    </nc>
  </rcc>
  <rcc rId="457" sId="2">
    <nc r="I622" t="inlineStr">
      <is>
        <t>passed</t>
      </is>
    </nc>
  </rcc>
  <rcc rId="458" sId="2">
    <nc r="I816" t="inlineStr">
      <is>
        <t>passed</t>
      </is>
    </nc>
  </rcc>
  <rcc rId="459" sId="2">
    <nc r="I825" t="inlineStr">
      <is>
        <t>passed</t>
      </is>
    </nc>
  </rcc>
  <rcc rId="460" sId="2">
    <nc r="I836" t="inlineStr">
      <is>
        <t>passed</t>
      </is>
    </nc>
  </rcc>
  <rcc rId="461" sId="2">
    <nc r="I837" t="inlineStr">
      <is>
        <t>passed</t>
      </is>
    </nc>
  </rcc>
  <rcc rId="462" sId="2">
    <nc r="I856" t="inlineStr">
      <is>
        <t>passed</t>
      </is>
    </nc>
  </rcc>
  <rcc rId="463" sId="2">
    <nc r="I886" t="inlineStr">
      <is>
        <t>passed</t>
      </is>
    </nc>
  </rcc>
  <rcc rId="464" sId="2">
    <nc r="I887" t="inlineStr">
      <is>
        <t>passed</t>
      </is>
    </nc>
  </rcc>
  <rcc rId="465" sId="2">
    <nc r="I907" t="inlineStr">
      <is>
        <t>passed</t>
      </is>
    </nc>
  </rcc>
  <rcc rId="466" sId="2">
    <nc r="I908" t="inlineStr">
      <is>
        <t>passed</t>
      </is>
    </nc>
  </rcc>
  <rcc rId="467" sId="2">
    <nc r="I909" t="inlineStr">
      <is>
        <t>passed</t>
      </is>
    </nc>
  </rcc>
  <rcc rId="468" sId="2">
    <nc r="I910" t="inlineStr">
      <is>
        <t>passed</t>
      </is>
    </nc>
  </rcc>
  <rcc rId="469" sId="2">
    <nc r="I936" t="inlineStr">
      <is>
        <t>passed</t>
      </is>
    </nc>
  </rcc>
  <rcc rId="470" sId="2">
    <nc r="I937" t="inlineStr">
      <is>
        <t>passed</t>
      </is>
    </nc>
  </rcc>
  <rcc rId="471" sId="2">
    <nc r="I1013" t="inlineStr">
      <is>
        <t>passed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" sId="2">
    <nc r="I512" t="inlineStr">
      <is>
        <t>Passed</t>
      </is>
    </nc>
  </rcc>
  <rfmt sheetId="2" sqref="I5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3" sId="2" numFmtId="20">
    <nc r="M512">
      <v>44826</v>
    </nc>
  </rcc>
  <rcc rId="474" sId="2">
    <nc r="I513" t="inlineStr">
      <is>
        <t>Passed</t>
      </is>
    </nc>
  </rcc>
  <rfmt sheetId="2" sqref="I51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5" sId="2">
    <nc r="I515" t="inlineStr">
      <is>
        <t>Passed</t>
      </is>
    </nc>
  </rcc>
  <rfmt sheetId="2" sqref="I51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6" sId="2" numFmtId="20">
    <nc r="M515">
      <v>44826</v>
    </nc>
  </rcc>
  <rcc rId="477" sId="2" numFmtId="20">
    <nc r="M513">
      <v>44826</v>
    </nc>
  </rcc>
  <rfmt sheetId="2" sqref="I5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78" sId="2" numFmtId="20">
    <nc r="M516">
      <v>44826</v>
    </nc>
  </rcc>
  <rcc rId="479" sId="2">
    <nc r="I516" t="inlineStr">
      <is>
        <t>Passed</t>
      </is>
    </nc>
  </rcc>
  <rfmt sheetId="2" sqref="I5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" sId="2">
    <oc r="C270" t="inlineStr">
      <is>
        <t>Verify IO Mwait Redirection status via PKG_CST_CONFIG_CONTROL MSR</t>
      </is>
    </oc>
    <nc r="C270" t="inlineStr">
      <is>
        <t>\</t>
      </is>
    </nc>
  </rcc>
  <rcc rId="481" sId="2">
    <nc r="I660" t="inlineStr">
      <is>
        <t>Passed</t>
      </is>
    </nc>
  </rcc>
  <rfmt sheetId="2" sqref="I66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2" sId="2" numFmtId="20">
    <nc r="M660">
      <v>44826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2" xfDxf="1" dxf="1">
    <oc r="J1" t="inlineStr">
      <is>
        <t>Assignee</t>
      </is>
    </oc>
    <nc r="J1" t="inlineStr">
      <is>
        <t>IFWI KBL-R(EXT-BAT)</t>
      </is>
    </nc>
    <ndxf>
      <font>
        <b/>
        <color theme="0"/>
      </font>
      <fill>
        <patternFill patternType="solid">
          <bgColor theme="4"/>
        </patternFill>
      </fill>
    </ndxf>
  </rcc>
  <rcc rId="484" sId="2">
    <nc r="I507" t="inlineStr">
      <is>
        <t>passed</t>
      </is>
    </nc>
  </rcc>
  <rfmt sheetId="2" sqref="I50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85" sId="2">
    <nc r="I508" t="inlineStr">
      <is>
        <t>passed</t>
      </is>
    </nc>
  </rcc>
  <rcc rId="486" sId="2">
    <nc r="I509" t="inlineStr">
      <is>
        <t>passed</t>
      </is>
    </nc>
  </rcc>
  <rcc rId="487" sId="2">
    <nc r="I510" t="inlineStr">
      <is>
        <t>passed</t>
      </is>
    </nc>
  </rcc>
  <rcc rId="488" sId="2" numFmtId="20">
    <nc r="M507">
      <v>44826</v>
    </nc>
  </rcc>
  <rcc rId="489" sId="2" numFmtId="20">
    <nc r="M508">
      <v>44826</v>
    </nc>
  </rcc>
  <rcc rId="490" sId="2" numFmtId="20">
    <nc r="M509">
      <v>44826</v>
    </nc>
  </rcc>
  <rcc rId="491" sId="2" numFmtId="20">
    <nc r="M510">
      <v>44826</v>
    </nc>
  </rcc>
  <rcc rId="492" sId="2">
    <nc r="I850" t="inlineStr">
      <is>
        <t>passed</t>
      </is>
    </nc>
  </rcc>
  <rfmt sheetId="2" sqref="I8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3" sId="2">
    <nc r="I916" t="inlineStr">
      <is>
        <t>Passed</t>
      </is>
    </nc>
  </rcc>
  <rfmt sheetId="2" sqref="I91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4" sId="2" numFmtId="20">
    <nc r="M850">
      <v>44826</v>
    </nc>
  </rcc>
  <rcc rId="495" sId="2" numFmtId="20">
    <nc r="M916">
      <v>44826</v>
    </nc>
  </rcc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2">
    <nc r="I849" t="inlineStr">
      <is>
        <t>passed</t>
      </is>
    </nc>
  </rcc>
  <rfmt sheetId="2" sqref="I84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499" sId="2" numFmtId="20">
    <nc r="M849">
      <v>44826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2">
    <oc r="J1" t="inlineStr">
      <is>
        <t>IFWI KBL-R(EXT-BAT)</t>
      </is>
    </oc>
    <nc r="J1" t="inlineStr">
      <is>
        <t>Assignee</t>
      </is>
    </nc>
  </rcc>
  <rcc rId="501" sId="2">
    <oc r="C270" t="inlineStr">
      <is>
        <t>\</t>
      </is>
    </oc>
    <nc r="C270" t="inlineStr">
      <is>
        <t>Verify IO Mwait Redirection status via PKG_CST_CONFIG_CONTROL MSR</t>
      </is>
    </nc>
  </rcc>
  <rcv guid="{39DC06F9-3580-4E2F-AE3D-E66484890B1A}" action="delete"/>
  <rdn rId="0" localSheetId="2" customView="1" name="Z_39DC06F9_3580_4E2F_AE3D_E66484890B1A_.wvu.Cols" hidden="1" oldHidden="1">
    <formula>Test_Data!$D:$E,Test_Data!$G:$G</formula>
    <oldFormula>Test_Data!$D:$E,Test_Data!$G:$G</oldFormula>
  </rdn>
  <rdn rId="0" localSheetId="2" customView="1" name="Z_39DC06F9_3580_4E2F_AE3D_E66484890B1A_.wvu.FilterData" hidden="1" oldHidden="1">
    <formula>Test_Data!$A$1:$V$1030</formula>
    <oldFormula>Test_Data!$A$1:$V$1030</oldFormula>
  </rdn>
  <rcv guid="{39DC06F9-3580-4E2F-AE3D-E66484890B1A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" sId="2">
    <oc r="J35" t="inlineStr">
      <is>
        <t>Aishwarya</t>
      </is>
    </oc>
    <nc r="J35" t="inlineStr">
      <is>
        <t>Gopika</t>
      </is>
    </nc>
  </rcc>
  <rfmt sheetId="2" sqref="J35:J103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m rId="507" sheetId="2" source="K35" destination="K473" sourceSheetId="2"/>
  <rcc rId="508" sId="2">
    <oc r="J183" t="inlineStr">
      <is>
        <t>Aishwarya</t>
      </is>
    </oc>
    <nc r="J183" t="inlineStr">
      <is>
        <t>Gopika</t>
      </is>
    </nc>
  </rcc>
  <rcc rId="509" sId="2">
    <oc r="J466" t="inlineStr">
      <is>
        <t>Aishwarya</t>
      </is>
    </oc>
    <nc r="J466" t="inlineStr">
      <is>
        <t>Gopika</t>
      </is>
    </nc>
  </rcc>
  <rcc rId="510" sId="2">
    <oc r="J473" t="inlineStr">
      <is>
        <t>Aishwarya</t>
      </is>
    </oc>
    <nc r="J473" t="inlineStr">
      <is>
        <t>Gopika</t>
      </is>
    </nc>
  </rcc>
  <rcc rId="511" sId="2">
    <oc r="J475" t="inlineStr">
      <is>
        <t>Aishwarya</t>
      </is>
    </oc>
    <nc r="J475" t="inlineStr">
      <is>
        <t>Gopika</t>
      </is>
    </nc>
  </rcc>
  <rcc rId="512" sId="2">
    <oc r="J496" t="inlineStr">
      <is>
        <t>Aishwarya</t>
      </is>
    </oc>
    <nc r="J496" t="inlineStr">
      <is>
        <t>Gopika</t>
      </is>
    </nc>
  </rcc>
  <rcc rId="513" sId="2">
    <oc r="J536" t="inlineStr">
      <is>
        <t>Aishwarya</t>
      </is>
    </oc>
    <nc r="J536" t="inlineStr">
      <is>
        <t>Gopika</t>
      </is>
    </nc>
  </rcc>
  <rcc rId="514" sId="2">
    <oc r="J550" t="inlineStr">
      <is>
        <t>Aishwarya</t>
      </is>
    </oc>
    <nc r="J550" t="inlineStr">
      <is>
        <t>Gopika</t>
      </is>
    </nc>
  </rcc>
  <rcc rId="515" sId="2">
    <oc r="J795" t="inlineStr">
      <is>
        <t>Aishwarya</t>
      </is>
    </oc>
    <nc r="J795" t="inlineStr">
      <is>
        <t>Gopika</t>
      </is>
    </nc>
  </rcc>
  <rcc rId="516" sId="2">
    <oc r="J799" t="inlineStr">
      <is>
        <t>Aishwarya</t>
      </is>
    </oc>
    <nc r="J799" t="inlineStr">
      <is>
        <t>Gopika</t>
      </is>
    </nc>
  </rcc>
  <rcc rId="517" sId="2">
    <oc r="J802" t="inlineStr">
      <is>
        <t>Aishwarya</t>
      </is>
    </oc>
    <nc r="J802" t="inlineStr">
      <is>
        <t>Gopika</t>
      </is>
    </nc>
  </rcc>
  <rcc rId="518" sId="2">
    <oc r="J1003" t="inlineStr">
      <is>
        <t>Aishwarya</t>
      </is>
    </oc>
    <nc r="J1003" t="inlineStr">
      <is>
        <t>Gopika</t>
      </is>
    </nc>
  </rcc>
  <rcc rId="519" sId="2">
    <oc r="J1004" t="inlineStr">
      <is>
        <t>Aishwarya</t>
      </is>
    </oc>
    <nc r="J1004" t="inlineStr">
      <is>
        <t>Gopika</t>
      </is>
    </nc>
  </rcc>
  <rcc rId="520" sId="2">
    <oc r="J1005" t="inlineStr">
      <is>
        <t>Aishwarya</t>
      </is>
    </oc>
    <nc r="J1005" t="inlineStr">
      <is>
        <t>Gopika</t>
      </is>
    </nc>
  </rcc>
  <rcv guid="{99EB120E-3B63-45EC-8CA7-6D3E69F86B6F}" action="delete"/>
  <rdn rId="0" localSheetId="2" customView="1" name="Z_99EB120E_3B63_45EC_8CA7_6D3E69F86B6F_.wvu.Cols" hidden="1" oldHidden="1">
    <formula>Test_Data!$D:$E</formula>
    <oldFormula>Test_Data!$D:$E</oldFormula>
  </rdn>
  <rdn rId="0" localSheetId="2" customView="1" name="Z_99EB120E_3B63_45EC_8CA7_6D3E69F86B6F_.wvu.FilterData" hidden="1" oldHidden="1">
    <formula>Test_Data!$A$1:$V$1030</formula>
    <oldFormula>Test_Data!$A$1:$V$1030</oldFormula>
  </rdn>
  <rcv guid="{99EB120E-3B63-45EC-8CA7-6D3E69F86B6F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1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23" sId="2">
    <oc r="J100" t="inlineStr">
      <is>
        <t>Ramya</t>
      </is>
    </oc>
    <nc r="J100" t="inlineStr">
      <is>
        <t>Priyanka</t>
      </is>
    </nc>
  </rcc>
  <rcc rId="524" sId="2">
    <oc r="J101" t="inlineStr">
      <is>
        <t>Ramya</t>
      </is>
    </oc>
    <nc r="J101" t="inlineStr">
      <is>
        <t>Priyanka</t>
      </is>
    </nc>
  </rcc>
  <rcc rId="525" sId="2">
    <oc r="J156" t="inlineStr">
      <is>
        <t>Ramya</t>
      </is>
    </oc>
    <nc r="J156" t="inlineStr">
      <is>
        <t>Priyanka</t>
      </is>
    </nc>
  </rcc>
  <rcc rId="526" sId="2">
    <oc r="J163" t="inlineStr">
      <is>
        <t>Ramya</t>
      </is>
    </oc>
    <nc r="J163" t="inlineStr">
      <is>
        <t>Priyanka</t>
      </is>
    </nc>
  </rcc>
  <rcc rId="527" sId="2">
    <oc r="J171" t="inlineStr">
      <is>
        <t>Ramya</t>
      </is>
    </oc>
    <nc r="J171" t="inlineStr">
      <is>
        <t>Priyanka</t>
      </is>
    </nc>
  </rcc>
  <rcc rId="528" sId="2">
    <oc r="J175" t="inlineStr">
      <is>
        <t>Ramya</t>
      </is>
    </oc>
    <nc r="J175" t="inlineStr">
      <is>
        <t>Priyanka</t>
      </is>
    </nc>
  </rcc>
  <rcc rId="529" sId="2">
    <oc r="J177" t="inlineStr">
      <is>
        <t>Ramya</t>
      </is>
    </oc>
    <nc r="J177" t="inlineStr">
      <is>
        <t>Priyanka</t>
      </is>
    </nc>
  </rcc>
  <rcc rId="530" sId="2">
    <oc r="J181" t="inlineStr">
      <is>
        <t>Ramya</t>
      </is>
    </oc>
    <nc r="J181" t="inlineStr">
      <is>
        <t>Priyanka</t>
      </is>
    </nc>
  </rcc>
  <rcc rId="531" sId="2">
    <oc r="J197" t="inlineStr">
      <is>
        <t>Ramya</t>
      </is>
    </oc>
    <nc r="J197" t="inlineStr">
      <is>
        <t>Priyanka</t>
      </is>
    </nc>
  </rcc>
  <rcc rId="532" sId="2">
    <oc r="J270" t="inlineStr">
      <is>
        <t>Ramya</t>
      </is>
    </oc>
    <nc r="J270" t="inlineStr">
      <is>
        <t>Priyanka</t>
      </is>
    </nc>
  </rcc>
  <rcc rId="533" sId="2">
    <oc r="J502" t="inlineStr">
      <is>
        <t>Ramya</t>
      </is>
    </oc>
    <nc r="J502" t="inlineStr">
      <is>
        <t>Priyanka</t>
      </is>
    </nc>
  </rcc>
  <rcv guid="{99EB120E-3B63-45EC-8CA7-6D3E69F86B6F}" action="delete"/>
  <rdn rId="0" localSheetId="2" customView="1" name="Z_99EB120E_3B63_45EC_8CA7_6D3E69F86B6F_.wvu.Cols" hidden="1" oldHidden="1">
    <formula>Test_Data!$D:$E</formula>
    <oldFormula>Test_Data!$D:$E</oldFormula>
  </rdn>
  <rdn rId="0" localSheetId="2" customView="1" name="Z_99EB120E_3B63_45EC_8CA7_6D3E69F86B6F_.wvu.FilterData" hidden="1" oldHidden="1">
    <formula>Test_Data!$A$1:$V$1030</formula>
    <oldFormula>Test_Data!$A$1:$V$1030</oldFormula>
  </rdn>
  <rcv guid="{99EB120E-3B63-45EC-8CA7-6D3E69F86B6F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" sId="2">
    <oc r="J312" t="inlineStr">
      <is>
        <t>Harshitha</t>
      </is>
    </oc>
    <nc r="J312" t="inlineStr">
      <is>
        <t>Priyanka</t>
      </is>
    </nc>
  </rcc>
  <rcc rId="537" sId="2">
    <oc r="J381" t="inlineStr">
      <is>
        <t>Harshitha</t>
      </is>
    </oc>
    <nc r="J381" t="inlineStr">
      <is>
        <t>Priyanka</t>
      </is>
    </nc>
  </rcc>
  <rcc rId="538" sId="2">
    <oc r="J428" t="inlineStr">
      <is>
        <t>Harshitha</t>
      </is>
    </oc>
    <nc r="J428" t="inlineStr">
      <is>
        <t>Priyanka</t>
      </is>
    </nc>
  </rcc>
  <rcc rId="539" sId="2">
    <oc r="J505" t="inlineStr">
      <is>
        <t>Harshitha</t>
      </is>
    </oc>
    <nc r="J505" t="inlineStr">
      <is>
        <t>Priyanka</t>
      </is>
    </nc>
  </rcc>
  <rcc rId="540" sId="2">
    <oc r="J656" t="inlineStr">
      <is>
        <t>Harshitha</t>
      </is>
    </oc>
    <nc r="J656" t="inlineStr">
      <is>
        <t>Priyanka</t>
      </is>
    </nc>
  </rcc>
  <rcc rId="541" sId="2">
    <oc r="J20" t="inlineStr">
      <is>
        <t>Harshitha</t>
      </is>
    </oc>
    <nc r="J20" t="inlineStr">
      <is>
        <t>Gopika</t>
      </is>
    </nc>
  </rcc>
  <rfmt sheetId="2" sqref="J2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42" sId="2">
    <oc r="J169" t="inlineStr">
      <is>
        <t>Harshitha</t>
      </is>
    </oc>
    <nc r="J169" t="inlineStr">
      <is>
        <t>Gopika</t>
      </is>
    </nc>
  </rcc>
  <rcc rId="543" sId="2">
    <oc r="J278" t="inlineStr">
      <is>
        <t>Harshitha</t>
      </is>
    </oc>
    <nc r="J278" t="inlineStr">
      <is>
        <t>Gopika</t>
      </is>
    </nc>
  </rcc>
  <rcc rId="544" sId="2">
    <oc r="J283" t="inlineStr">
      <is>
        <t>Harshitha</t>
      </is>
    </oc>
    <nc r="J283" t="inlineStr">
      <is>
        <t>Gopika</t>
      </is>
    </nc>
  </rcc>
  <rcc rId="545" sId="2">
    <oc r="J284" t="inlineStr">
      <is>
        <t>Harshitha</t>
      </is>
    </oc>
    <nc r="J284" t="inlineStr">
      <is>
        <t>Gopika</t>
      </is>
    </nc>
  </rcc>
  <rcc rId="546" sId="2">
    <oc r="J292" t="inlineStr">
      <is>
        <t>Harshitha</t>
      </is>
    </oc>
    <nc r="J292" t="inlineStr">
      <is>
        <t>Gopika</t>
      </is>
    </nc>
  </rcc>
  <rcc rId="547" sId="2">
    <oc r="J297" t="inlineStr">
      <is>
        <t>Harshitha</t>
      </is>
    </oc>
    <nc r="J297" t="inlineStr">
      <is>
        <t>Gopika</t>
      </is>
    </nc>
  </rcc>
  <rcc rId="548" sId="2">
    <oc r="J309" t="inlineStr">
      <is>
        <t>Harshitha</t>
      </is>
    </oc>
    <nc r="J309" t="inlineStr">
      <is>
        <t>Gopika</t>
      </is>
    </nc>
  </rcc>
  <rcc rId="549" sId="2">
    <oc r="J310" t="inlineStr">
      <is>
        <t>Harshitha</t>
      </is>
    </oc>
    <nc r="J310" t="inlineStr">
      <is>
        <t>Gopika</t>
      </is>
    </nc>
  </rcc>
  <rcc rId="550" sId="2">
    <oc r="J311" t="inlineStr">
      <is>
        <t>Harshitha</t>
      </is>
    </oc>
    <nc r="J311" t="inlineStr">
      <is>
        <t>Gopika</t>
      </is>
    </nc>
  </rcc>
  <rcv guid="{99EB120E-3B63-45EC-8CA7-6D3E69F86B6F}" action="delete"/>
  <rdn rId="0" localSheetId="2" customView="1" name="Z_99EB120E_3B63_45EC_8CA7_6D3E69F86B6F_.wvu.Cols" hidden="1" oldHidden="1">
    <formula>Test_Data!$D:$E</formula>
    <oldFormula>Test_Data!$D:$E</oldFormula>
  </rdn>
  <rdn rId="0" localSheetId="2" customView="1" name="Z_99EB120E_3B63_45EC_8CA7_6D3E69F86B6F_.wvu.FilterData" hidden="1" oldHidden="1">
    <formula>Test_Data!$A$1:$V$1030</formula>
    <oldFormula>Test_Data!$A$1:$V$1030</oldFormula>
  </rdn>
  <rcv guid="{99EB120E-3B63-45EC-8CA7-6D3E69F86B6F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2">
    <oc r="J312" t="inlineStr">
      <is>
        <t>Priyanka</t>
      </is>
    </oc>
    <nc r="J312" t="inlineStr">
      <is>
        <t>Gopika</t>
      </is>
    </nc>
  </rcc>
  <rcc rId="554" sId="2">
    <nc r="I828" t="inlineStr">
      <is>
        <t>Passed</t>
      </is>
    </nc>
  </rcc>
  <rfmt sheetId="2" sqref="I82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5" sId="2">
    <nc r="I829" t="inlineStr">
      <is>
        <t>Passed</t>
      </is>
    </nc>
  </rcc>
  <rfmt sheetId="2" sqref="I82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6" sId="2">
    <nc r="I830" t="inlineStr">
      <is>
        <t>Passed</t>
      </is>
    </nc>
  </rcc>
  <rfmt sheetId="2" sqref="I83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57" sId="2" numFmtId="20">
    <nc r="M828">
      <v>44827</v>
    </nc>
  </rcc>
  <rcc rId="558" sId="2" numFmtId="20">
    <nc r="M829">
      <v>44827</v>
    </nc>
  </rcc>
  <rcc rId="559" sId="2" numFmtId="20">
    <nc r="M830">
      <v>44827</v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0" sId="2" odxf="1" dxf="1">
    <oc r="A797">
      <f>HYPERLINK("https://hsdes.intel.com/resource/14013175888","14013175888")</f>
    </oc>
    <nc r="A797">
      <f>HYPERLINK("https://hsdes.intel.com/resource/14013175888","14013175888")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1" sId="2" numFmtId="20">
    <nc r="M633">
      <v>44826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278 C283:C284 C292 C297 C309:C311">
    <dxf>
      <fill>
        <patternFill>
          <bgColor theme="9" tint="0.79998168889431442"/>
        </patternFill>
      </fill>
    </dxf>
  </rfmt>
  <rfmt sheetId="2" sqref="C35">
    <dxf>
      <fill>
        <patternFill patternType="solid">
          <bgColor theme="5" tint="0.79998168889431442"/>
        </patternFill>
      </fill>
    </dxf>
  </rfmt>
  <rfmt sheetId="2" sqref="C466">
    <dxf>
      <fill>
        <patternFill patternType="solid">
          <bgColor theme="5" tint="0.79998168889431442"/>
        </patternFill>
      </fill>
    </dxf>
  </rfmt>
  <rcv guid="{39DC06F9-3580-4E2F-AE3D-E66484890B1A}" action="delete"/>
  <rdn rId="0" localSheetId="2" customView="1" name="Z_39DC06F9_3580_4E2F_AE3D_E66484890B1A_.wvu.Cols" hidden="1" oldHidden="1">
    <formula>Test_Data!$D:$E,Test_Data!$G:$G</formula>
    <oldFormula>Test_Data!$D:$E,Test_Data!$G:$G</oldFormula>
  </rdn>
  <rdn rId="0" localSheetId="2" customView="1" name="Z_39DC06F9_3580_4E2F_AE3D_E66484890B1A_.wvu.FilterData" hidden="1" oldHidden="1">
    <formula>Test_Data!$A$1:$V$1030</formula>
    <oldFormula>Test_Data!$A$1:$V$1030</oldFormula>
  </rdn>
  <rcv guid="{39DC06F9-3580-4E2F-AE3D-E66484890B1A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2">
    <nc r="I197" t="inlineStr">
      <is>
        <t>passed</t>
      </is>
    </nc>
  </rcc>
  <rfmt sheetId="2" sqref="I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5" sId="2" numFmtId="20">
    <nc r="M197">
      <v>44827</v>
    </nc>
  </rcc>
  <rcc rId="566" sId="2">
    <nc r="I502" t="inlineStr">
      <is>
        <t>Passed</t>
      </is>
    </nc>
  </rcc>
  <rfmt sheetId="2" sqref="I5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7" sId="2" numFmtId="20">
    <nc r="M502">
      <v>44827</v>
    </nc>
  </rcc>
  <rcc rId="568" sId="2">
    <nc r="I156" t="inlineStr">
      <is>
        <t>passed</t>
      </is>
    </nc>
  </rcc>
  <rfmt sheetId="2" sqref="I1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69" sId="2" numFmtId="20">
    <nc r="M156">
      <v>44827</v>
    </nc>
  </rcc>
  <rfmt sheetId="2" sqref="C312">
    <dxf>
      <fill>
        <patternFill>
          <bgColor theme="9" tint="0.79998168889431442"/>
        </patternFill>
      </fill>
    </dxf>
  </rfmt>
  <rcc rId="570" sId="2">
    <nc r="I550" t="inlineStr">
      <is>
        <t>Passed</t>
      </is>
    </nc>
  </rcc>
  <rfmt sheetId="2" sqref="I55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1" sId="2">
    <nc r="I466" t="inlineStr">
      <is>
        <t>Passed</t>
      </is>
    </nc>
  </rcc>
  <rfmt sheetId="2" sqref="I46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2" sId="2">
    <nc r="I35" t="inlineStr">
      <is>
        <t>passed</t>
      </is>
    </nc>
  </rcc>
  <rfmt sheetId="2" sqref="I3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3" sId="2" numFmtId="20">
    <nc r="M35">
      <v>44827</v>
    </nc>
  </rcc>
  <rcc rId="574" sId="2" numFmtId="20">
    <nc r="M466">
      <v>44827</v>
    </nc>
  </rcc>
  <rcc rId="575" sId="2" numFmtId="20">
    <nc r="M550">
      <v>44827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5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A428:C428 F428 H428:XFD428">
    <dxf>
      <fill>
        <patternFill>
          <bgColor rgb="FFFFFF00"/>
        </patternFill>
      </fill>
    </dxf>
  </rfmt>
  <rfmt sheetId="2" sqref="A505:C505 F505 H505:XFD505">
    <dxf>
      <fill>
        <patternFill patternType="solid">
          <bgColor rgb="FFFFFF00"/>
        </patternFill>
      </fill>
    </dxf>
  </rfmt>
  <rfmt sheetId="2" sqref="I1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6" sId="2">
    <nc r="I505" t="inlineStr">
      <is>
        <t>Passed</t>
      </is>
    </nc>
  </rcc>
  <rcc rId="577" sId="2" numFmtId="20">
    <nc r="M505">
      <v>44827</v>
    </nc>
  </rcc>
  <rfmt sheetId="2" sqref="A505:C505 F505 H505:XFD505">
    <dxf>
      <fill>
        <patternFill>
          <bgColor theme="0"/>
        </patternFill>
      </fill>
    </dxf>
  </rfmt>
  <rcc rId="578" sId="2" odxf="1" dxf="1">
    <oc r="B502">
      <f>HYPERLINK("https://hsdes.intel.com/resource/14013161721","14013161721")</f>
    </oc>
    <nc r="B502">
      <f>HYPERLINK("https://hsdes.intel.com/resource/14013161721","14013161721")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fmt sheetId="2" sqref="I5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79" sId="2">
    <nc r="H694" t="inlineStr">
      <is>
        <t>passed</t>
      </is>
    </nc>
  </rcc>
  <rfmt sheetId="2" sqref="H694">
    <dxf>
      <fill>
        <patternFill patternType="none">
          <fgColor indexed="64"/>
          <bgColor indexed="65"/>
        </patternFill>
      </fill>
    </dxf>
  </rfmt>
  <rcc rId="580" sId="2" numFmtId="20">
    <nc r="M694">
      <v>44827</v>
    </nc>
  </rcc>
  <rcc rId="581" sId="2" odxf="1" dxf="1">
    <oc r="B694">
      <f>HYPERLINK("https://hsdes.intel.com/resource/14013173272","14013173272")</f>
    </oc>
    <nc r="B694">
      <f>HYPERLINK("https://hsdes.intel.com/resource/14013173272","14013173272")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82" sId="2">
    <nc r="I100" t="inlineStr">
      <is>
        <t>Passed</t>
      </is>
    </nc>
  </rcc>
  <rfmt sheetId="2" sqref="I10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3" sId="2" numFmtId="20">
    <nc r="M100">
      <v>44827</v>
    </nc>
  </rcc>
  <rcc rId="584" sId="2">
    <nc r="I163" t="inlineStr">
      <is>
        <t>passed</t>
      </is>
    </nc>
  </rcc>
  <rfmt sheetId="2" sqref="I16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5" sId="2" numFmtId="20">
    <nc r="M163">
      <v>44827</v>
    </nc>
  </rcc>
  <rcc rId="586" sId="2">
    <nc r="I175" t="inlineStr">
      <is>
        <t>passed</t>
      </is>
    </nc>
  </rcc>
  <rfmt sheetId="2" sqref="I1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1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7" sId="2" numFmtId="20">
    <nc r="M175">
      <v>44827</v>
    </nc>
  </rcc>
  <rfmt sheetId="2" sqref="A181:C181 F181 H181:XFD181">
    <dxf>
      <fill>
        <patternFill patternType="solid">
          <bgColor rgb="FFFFFF00"/>
        </patternFill>
      </fill>
    </dxf>
  </rfmt>
  <rcc rId="588" sId="2">
    <nc r="I797" t="inlineStr">
      <is>
        <t>passed</t>
      </is>
    </nc>
  </rcc>
  <rfmt sheetId="2" sqref="I7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89" sId="2" numFmtId="20">
    <nc r="M797">
      <v>44827</v>
    </nc>
  </rcc>
  <rcc rId="590" sId="2">
    <nc r="I270" t="inlineStr">
      <is>
        <t>passed</t>
      </is>
    </nc>
  </rcc>
  <rfmt sheetId="2" sqref="I27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1" sId="2" numFmtId="20">
    <nc r="M270">
      <v>44827</v>
    </nc>
  </rcc>
  <rfmt sheetId="2" sqref="A101:C101 F101 H101:XFD101">
    <dxf>
      <fill>
        <patternFill patternType="solid">
          <bgColor rgb="FFFFFF00"/>
        </patternFill>
      </fill>
    </dxf>
  </rfmt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69">
    <dxf>
      <fill>
        <patternFill patternType="solid">
          <bgColor theme="8" tint="0.59999389629810485"/>
        </patternFill>
      </fill>
    </dxf>
  </rfmt>
  <rfmt sheetId="2" sqref="C183">
    <dxf>
      <fill>
        <patternFill patternType="solid">
          <bgColor theme="8" tint="0.59999389629810485"/>
        </patternFill>
      </fill>
    </dxf>
  </rfmt>
  <rfmt sheetId="2" sqref="C496">
    <dxf>
      <fill>
        <patternFill patternType="solid">
          <bgColor theme="8" tint="0.59999389629810485"/>
        </patternFill>
      </fill>
    </dxf>
  </rfmt>
  <rfmt sheetId="2" sqref="C536">
    <dxf>
      <fill>
        <patternFill patternType="solid">
          <bgColor theme="8" tint="0.59999389629810485"/>
        </patternFill>
      </fill>
    </dxf>
  </rfmt>
  <rfmt sheetId="2" sqref="C799">
    <dxf>
      <fill>
        <patternFill patternType="solid">
          <bgColor theme="8" tint="0.59999389629810485"/>
        </patternFill>
      </fill>
    </dxf>
  </rfmt>
  <rcc rId="592" sId="2">
    <oc r="L1003" t="inlineStr">
      <is>
        <t>Type-C</t>
      </is>
    </oc>
    <nc r="L1003"/>
  </rcc>
  <rcc rId="593" sId="2">
    <oc r="L1004" t="inlineStr">
      <is>
        <t>Type-C</t>
      </is>
    </oc>
    <nc r="L1004"/>
  </rcc>
  <rcc rId="594" sId="2">
    <oc r="L1005" t="inlineStr">
      <is>
        <t>Type-C</t>
      </is>
    </oc>
    <nc r="L1005"/>
  </rcc>
  <rcc rId="595" sId="2">
    <nc r="I1003" t="inlineStr">
      <is>
        <t>Passed</t>
      </is>
    </nc>
  </rcc>
  <rfmt sheetId="2" sqref="I100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6" sId="2">
    <nc r="I1004" t="inlineStr">
      <is>
        <t>Passed</t>
      </is>
    </nc>
  </rcc>
  <rfmt sheetId="2" sqref="I100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7" sId="2">
    <nc r="I1005" t="inlineStr">
      <is>
        <t>Passed</t>
      </is>
    </nc>
  </rcc>
  <rfmt sheetId="2" sqref="I100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8" sId="2">
    <nc r="I169" t="inlineStr">
      <is>
        <t>passed</t>
      </is>
    </nc>
  </rcc>
  <rfmt sheetId="2" sqref="I16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599" sId="2">
    <nc r="I496" t="inlineStr">
      <is>
        <t>passed</t>
      </is>
    </nc>
  </rcc>
  <rfmt sheetId="2" sqref="I49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0" sId="2">
    <nc r="I799" t="inlineStr">
      <is>
        <t>passed</t>
      </is>
    </nc>
  </rcc>
  <rfmt sheetId="2" sqref="I79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1" sId="2" numFmtId="20">
    <nc r="M799">
      <v>44827</v>
    </nc>
  </rcc>
  <rcc rId="602" sId="2" numFmtId="20">
    <nc r="M169">
      <v>44827</v>
    </nc>
  </rcc>
  <rcc rId="603" sId="2" numFmtId="20">
    <nc r="M1004">
      <v>44827</v>
    </nc>
  </rcc>
  <rcc rId="604" sId="2" numFmtId="20">
    <nc r="M1005">
      <v>44827</v>
    </nc>
  </rcc>
  <rcc rId="605" sId="2" numFmtId="20">
    <nc r="M1003">
      <v>44827</v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2">
    <nc r="I278" t="inlineStr">
      <is>
        <t>passed</t>
      </is>
    </nc>
  </rcc>
  <rfmt sheetId="2" sqref="I278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7" sId="2">
    <nc r="I283" t="inlineStr">
      <is>
        <t>passed</t>
      </is>
    </nc>
  </rcc>
  <rfmt sheetId="2" sqref="I28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8" sId="2">
    <nc r="I284" t="inlineStr">
      <is>
        <t>passed</t>
      </is>
    </nc>
  </rcc>
  <rfmt sheetId="2" sqref="I28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09" sId="2">
    <nc r="I292" t="inlineStr">
      <is>
        <t>passed</t>
      </is>
    </nc>
  </rcc>
  <rfmt sheetId="2" sqref="I2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29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0" sId="2">
    <nc r="I297" t="inlineStr">
      <is>
        <t>passed</t>
      </is>
    </nc>
  </rcc>
  <rfmt sheetId="2" sqref="I2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297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1" sId="2">
    <nc r="I309" t="inlineStr">
      <is>
        <t>passed</t>
      </is>
    </nc>
  </rcc>
  <rfmt sheetId="2" sqref="I3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0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2" sId="2">
    <nc r="I310" t="inlineStr">
      <is>
        <t>passed</t>
      </is>
    </nc>
  </rcc>
  <rfmt sheetId="2" sqref="I3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10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3" sId="2">
    <nc r="I312" t="inlineStr">
      <is>
        <t>passed</t>
      </is>
    </nc>
  </rcc>
  <rfmt sheetId="2" sqref="I3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1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4" sId="2">
    <nc r="I311" t="inlineStr">
      <is>
        <t>passed</t>
      </is>
    </nc>
  </rcc>
  <rfmt sheetId="2" sqref="I3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31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15" sId="2" numFmtId="20">
    <nc r="M312">
      <v>44827</v>
    </nc>
  </rcc>
  <rcc rId="616" sId="2" numFmtId="20">
    <nc r="M311">
      <v>44827</v>
    </nc>
  </rcc>
  <rcc rId="617" sId="2" numFmtId="20">
    <nc r="M310">
      <v>44827</v>
    </nc>
  </rcc>
  <rcc rId="618" sId="2" numFmtId="20">
    <nc r="M309">
      <v>44827</v>
    </nc>
  </rcc>
  <rcc rId="619" sId="2" numFmtId="20">
    <nc r="M297">
      <v>44827</v>
    </nc>
  </rcc>
  <rcc rId="620" sId="2" numFmtId="20">
    <nc r="M292">
      <v>44827</v>
    </nc>
  </rcc>
  <rcc rId="621" sId="2" numFmtId="20">
    <nc r="M284">
      <v>44827</v>
    </nc>
  </rcc>
  <rcc rId="622" sId="2" numFmtId="20">
    <nc r="M283">
      <v>44827</v>
    </nc>
  </rcc>
  <rcc rId="623" sId="2" numFmtId="20">
    <nc r="M278">
      <v>44827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4" sId="2">
    <nc r="I536" t="inlineStr">
      <is>
        <t>Passed</t>
      </is>
    </nc>
  </rcc>
  <rfmt sheetId="2" sqref="I536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5" sId="2" numFmtId="20">
    <nc r="M536">
      <v>44827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" sId="2">
    <nc r="I428" t="inlineStr">
      <is>
        <t>passed</t>
      </is>
    </nc>
  </rcc>
  <rcc rId="627" sId="2" numFmtId="20">
    <nc r="M428">
      <v>44827</v>
    </nc>
  </rcc>
  <rcc rId="628" sId="2">
    <nc r="I381" t="inlineStr">
      <is>
        <t>Passed</t>
      </is>
    </nc>
  </rcc>
  <rfmt sheetId="2" sqref="I38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29" sId="2">
    <oc r="L381" t="inlineStr">
      <is>
        <t>Camera</t>
      </is>
    </oc>
    <nc r="L381" t="inlineStr">
      <is>
        <t>checked with d0</t>
      </is>
    </nc>
  </rcc>
  <rcc rId="630" sId="2">
    <oc r="H694" t="inlineStr">
      <is>
        <t>passed</t>
      </is>
    </oc>
    <nc r="H694"/>
  </rcc>
  <rcc rId="631" sId="2">
    <nc r="I694" t="inlineStr">
      <is>
        <t>passed</t>
      </is>
    </nc>
  </rcc>
  <rfmt sheetId="2" sqref="I694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A428:C428 F428 H428:XFD428">
    <dxf>
      <fill>
        <patternFill>
          <bgColor theme="0"/>
        </patternFill>
      </fill>
    </dxf>
  </rfmt>
  <rcc rId="632" sId="2">
    <nc r="I171" t="inlineStr">
      <is>
        <t>passed</t>
      </is>
    </nc>
  </rcc>
  <rfmt sheetId="2" sqref="I171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3" sId="2" numFmtId="20">
    <nc r="M171">
      <v>44827</v>
    </nc>
  </rcc>
  <rcc rId="634" sId="2">
    <nc r="I989" t="inlineStr">
      <is>
        <t>Passed</t>
      </is>
    </nc>
  </rcc>
  <rfmt sheetId="2" sqref="I98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5" sId="2" numFmtId="20">
    <nc r="M989">
      <v>44827</v>
    </nc>
  </rcc>
  <rcv guid="{F43C0309-CA0A-46AC-B26E-A95EDFB72823}" action="delete"/>
  <rdn rId="0" localSheetId="2" customView="1" name="Z_F43C0309_CA0A_46AC_B26E_A95EDFB72823_.wvu.Cols" hidden="1" oldHidden="1">
    <formula>Test_Data!$D:$E,Test_Data!$G:$G</formula>
    <oldFormula>Test_Data!$D:$E,Test_Data!$G:$G</oldFormula>
  </rdn>
  <rdn rId="0" localSheetId="2" customView="1" name="Z_F43C0309_CA0A_46AC_B26E_A95EDFB72823_.wvu.FilterData" hidden="1" oldHidden="1">
    <formula>Test_Data!$A$1:$V$1030</formula>
    <oldFormula>Test_Data!$A$1:$V$1030</oldFormula>
  </rdn>
  <rcv guid="{F43C0309-CA0A-46AC-B26E-A95EDFB72823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2">
    <nc r="I473" t="inlineStr">
      <is>
        <t>Passed</t>
      </is>
    </nc>
  </rcc>
  <rfmt sheetId="2" sqref="I473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39" sId="2">
    <nc r="I475" t="inlineStr">
      <is>
        <t>Passed</t>
      </is>
    </nc>
  </rcc>
  <rfmt sheetId="2" sqref="I47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0" sId="2">
    <oc r="L475" t="inlineStr">
      <is>
        <t>dbg</t>
      </is>
    </oc>
    <nc r="L475"/>
  </rcc>
  <rcc rId="641" sId="2">
    <oc r="L473" t="inlineStr">
      <is>
        <t>dbg</t>
      </is>
    </oc>
    <nc r="L473"/>
  </rcc>
  <rcc rId="642" sId="2" numFmtId="20">
    <nc r="M473">
      <v>44827</v>
    </nc>
  </rcc>
  <rcc rId="643" sId="2" numFmtId="20">
    <nc r="M475">
      <v>44827</v>
    </nc>
  </rcc>
  <rcc rId="644" sId="2" numFmtId="20">
    <nc r="M802">
      <v>44827</v>
    </nc>
  </rcc>
  <rcc rId="645" sId="2">
    <nc r="I802" t="inlineStr">
      <is>
        <t>passed</t>
      </is>
    </nc>
  </rcc>
  <rfmt sheetId="2" sqref="I802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fmt sheetId="2" sqref="I7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6" sId="2">
    <oc r="L795" t="inlineStr">
      <is>
        <t>Dbg</t>
      </is>
    </oc>
    <nc r="L795"/>
  </rcc>
  <rcc rId="647" sId="2">
    <oc r="L802" t="inlineStr">
      <is>
        <t>Dbg</t>
      </is>
    </oc>
    <nc r="L802"/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" sId="2">
    <nc r="I795" t="inlineStr">
      <is>
        <t>passed</t>
      </is>
    </nc>
  </rcc>
  <rfmt sheetId="2" sqref="I795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rfmt>
  <rcc rId="649" sId="2" numFmtId="20">
    <nc r="M795">
      <v>44827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2" numFmtId="20">
    <nc r="M496">
      <v>44827</v>
    </nc>
  </rcc>
  <rfmt sheetId="2" sqref="C35 C169 C278 C283:C284 C292 C297 C309:C312 C466 C473 C475 C496 C536 C550 C795 C799">
    <dxf>
      <fill>
        <patternFill>
          <bgColor theme="0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7">
  <userInfo guid="{D652B075-6540-42E0-8517-595DD8A4E545}" name="Br, RamyaX" id="-1276227860" dateTime="2022-09-22T11:21:38"/>
  <userInfo guid="{7DE879BA-65EA-4481-9552-4E4C1674D0B1}" name="Marikanti, PriyankaX B" id="-670502916" dateTime="2022-09-22T11:30:42"/>
  <userInfo guid="{DB550F2B-48B4-453B-BBF9-BB4BDCB5EBD2}" name="Vijayan, AiswaryaX" id="-644734692" dateTime="2022-09-22T11:39:00"/>
  <userInfo guid="{9F3FE75B-8FB4-4856-8B66-0D64EB7D8D00}" name="Rajeswari, GopikaX R" id="-489841845" dateTime="2022-09-22T17:39:06"/>
  <userInfo guid="{66F46C57-8C69-412C-9A51-2C02CA6D5641}" name="Rajeswari, GopikaX R" id="-489853394" dateTime="2022-09-23T10:12:07"/>
  <userInfo guid="{31F86F94-DA56-4B00-BD95-2BB50F468E00}" name="U, SavithaX B" id="-815833233" dateTime="2022-09-26T11:16:23"/>
  <userInfo guid="{6E6D1068-ED98-4A39-93F1-48B34368D7C7}" name="D, ShwethaX" id="-2012224099" dateTime="2022-11-27T10:25:5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060"/>
  <sheetViews>
    <sheetView tabSelected="1" topLeftCell="E1" zoomScaleNormal="85" workbookViewId="0">
      <selection activeCell="H1" sqref="H1"/>
    </sheetView>
  </sheetViews>
  <sheetFormatPr defaultRowHeight="14.4" x14ac:dyDescent="0.3"/>
  <cols>
    <col min="1" max="1" width="13.6640625" style="8" customWidth="1"/>
    <col min="2" max="2" width="99.44140625" style="8" customWidth="1"/>
    <col min="3" max="4" width="8.88671875" style="8" hidden="1" customWidth="1"/>
    <col min="5" max="5" width="16.77734375" style="8" customWidth="1"/>
    <col min="6" max="6" width="20" style="8" customWidth="1"/>
    <col min="7" max="7" width="28.109375" style="8" customWidth="1"/>
    <col min="8" max="8" width="12.77734375" style="8" customWidth="1"/>
    <col min="9" max="9" width="9.5546875" customWidth="1"/>
    <col min="10" max="10" width="16.44140625" style="8" customWidth="1"/>
    <col min="11" max="11" width="16.21875" style="8" customWidth="1"/>
    <col min="12" max="12" width="13.109375" style="8" customWidth="1"/>
    <col min="13" max="13" width="15.6640625" style="8" customWidth="1"/>
    <col min="14" max="14" width="8.88671875" style="8"/>
    <col min="15" max="15" width="15.21875" style="8" customWidth="1"/>
    <col min="16" max="16" width="27" style="8" customWidth="1"/>
    <col min="17" max="16384" width="8.88671875" style="8"/>
  </cols>
  <sheetData>
    <row r="1" spans="1:21" x14ac:dyDescent="0.3">
      <c r="A1" s="1" t="s">
        <v>3299</v>
      </c>
      <c r="B1" s="1" t="s">
        <v>3300</v>
      </c>
      <c r="C1" s="1" t="s">
        <v>3232</v>
      </c>
      <c r="D1" s="1" t="s">
        <v>3233</v>
      </c>
      <c r="E1" s="1" t="s">
        <v>3235</v>
      </c>
      <c r="F1" s="1" t="s">
        <v>3236</v>
      </c>
      <c r="G1" s="1" t="s">
        <v>3237</v>
      </c>
      <c r="H1" s="1" t="s">
        <v>3234</v>
      </c>
      <c r="I1" s="35" t="s">
        <v>3234</v>
      </c>
      <c r="J1" s="1" t="s">
        <v>3155</v>
      </c>
      <c r="K1" s="1" t="s">
        <v>3156</v>
      </c>
      <c r="L1" s="1" t="s">
        <v>3162</v>
      </c>
      <c r="M1" s="1" t="s">
        <v>3157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0</v>
      </c>
      <c r="U1" s="1" t="s">
        <v>1</v>
      </c>
    </row>
    <row r="2" spans="1:21" x14ac:dyDescent="0.3">
      <c r="A2" s="9" t="str">
        <f>HYPERLINK("https://hsdes.intel.com/resource/14013114063","14013114063")</f>
        <v>14013114063</v>
      </c>
      <c r="B2" s="8" t="s">
        <v>8</v>
      </c>
      <c r="C2" s="8" t="s">
        <v>9</v>
      </c>
      <c r="D2" s="8" t="s">
        <v>3230</v>
      </c>
      <c r="E2" s="8" t="s">
        <v>3238</v>
      </c>
      <c r="F2" t="s">
        <v>3298</v>
      </c>
      <c r="H2" s="8" t="s">
        <v>3262</v>
      </c>
      <c r="I2" t="s">
        <v>3288</v>
      </c>
      <c r="L2" s="11">
        <v>44817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10</v>
      </c>
      <c r="U2" s="8" t="s">
        <v>11</v>
      </c>
    </row>
    <row r="3" spans="1:21" x14ac:dyDescent="0.3">
      <c r="A3" s="9" t="str">
        <f>HYPERLINK("https://hsdes.intel.com/resource/14013114711","14013114711")</f>
        <v>14013114711</v>
      </c>
      <c r="B3" s="8" t="s">
        <v>18</v>
      </c>
      <c r="C3" s="8" t="s">
        <v>19</v>
      </c>
      <c r="D3" s="8" t="s">
        <v>3230</v>
      </c>
      <c r="E3" s="8" t="s">
        <v>3238</v>
      </c>
      <c r="F3" t="s">
        <v>3298</v>
      </c>
      <c r="H3" s="8" t="s">
        <v>3262</v>
      </c>
      <c r="I3" t="s">
        <v>3288</v>
      </c>
      <c r="L3" s="11">
        <v>44817</v>
      </c>
      <c r="N3" s="8" t="s">
        <v>22</v>
      </c>
      <c r="O3" s="8" t="s">
        <v>13</v>
      </c>
      <c r="P3" s="8" t="s">
        <v>23</v>
      </c>
      <c r="Q3" s="8" t="s">
        <v>24</v>
      </c>
      <c r="R3" s="8" t="s">
        <v>25</v>
      </c>
      <c r="S3" s="8" t="s">
        <v>26</v>
      </c>
      <c r="T3" s="8" t="s">
        <v>20</v>
      </c>
      <c r="U3" s="8" t="s">
        <v>21</v>
      </c>
    </row>
    <row r="4" spans="1:21" x14ac:dyDescent="0.3">
      <c r="A4" s="8" t="str">
        <f>HYPERLINK("https://hsdes.intel.com/resource/14013114734","14013114734")</f>
        <v>14013114734</v>
      </c>
      <c r="B4" s="8" t="s">
        <v>27</v>
      </c>
      <c r="C4" s="8" t="s">
        <v>19</v>
      </c>
      <c r="D4" s="8" t="s">
        <v>3230</v>
      </c>
      <c r="E4" s="8" t="s">
        <v>3238</v>
      </c>
      <c r="F4" t="s">
        <v>3298</v>
      </c>
      <c r="H4" s="8" t="s">
        <v>3262</v>
      </c>
      <c r="I4" t="s">
        <v>3288</v>
      </c>
      <c r="L4" s="11">
        <v>44817</v>
      </c>
      <c r="N4" s="8" t="s">
        <v>22</v>
      </c>
      <c r="O4" s="8" t="s">
        <v>13</v>
      </c>
      <c r="P4" s="8" t="s">
        <v>23</v>
      </c>
      <c r="Q4" s="8" t="s">
        <v>24</v>
      </c>
      <c r="R4" s="8" t="s">
        <v>29</v>
      </c>
      <c r="S4" s="8" t="s">
        <v>26</v>
      </c>
      <c r="T4" s="8" t="s">
        <v>20</v>
      </c>
      <c r="U4" s="8" t="s">
        <v>28</v>
      </c>
    </row>
    <row r="5" spans="1:21" x14ac:dyDescent="0.3">
      <c r="A5" s="8" t="str">
        <f>HYPERLINK("https://hsdes.intel.com/resource/14013114751","14013114751")</f>
        <v>14013114751</v>
      </c>
      <c r="B5" s="8" t="s">
        <v>30</v>
      </c>
      <c r="C5" s="8" t="s">
        <v>31</v>
      </c>
      <c r="D5" s="8" t="s">
        <v>3230</v>
      </c>
      <c r="E5" s="8" t="s">
        <v>3238</v>
      </c>
      <c r="F5" t="s">
        <v>3298</v>
      </c>
      <c r="H5" s="8" t="s">
        <v>3262</v>
      </c>
      <c r="I5" t="s">
        <v>3288</v>
      </c>
      <c r="L5" s="11">
        <v>44817</v>
      </c>
      <c r="N5" s="8" t="s">
        <v>33</v>
      </c>
      <c r="O5" s="8" t="s">
        <v>13</v>
      </c>
      <c r="P5" s="8" t="s">
        <v>34</v>
      </c>
      <c r="Q5" s="8" t="s">
        <v>24</v>
      </c>
      <c r="R5" s="8" t="s">
        <v>35</v>
      </c>
      <c r="S5" s="8" t="s">
        <v>26</v>
      </c>
      <c r="T5" s="8" t="s">
        <v>10</v>
      </c>
      <c r="U5" s="8" t="s">
        <v>32</v>
      </c>
    </row>
    <row r="6" spans="1:21" x14ac:dyDescent="0.3">
      <c r="A6" s="8" t="str">
        <f>HYPERLINK("https://hsdes.intel.com/resource/14013114769","14013114769")</f>
        <v>14013114769</v>
      </c>
      <c r="B6" s="8" t="s">
        <v>36</v>
      </c>
      <c r="C6" s="8" t="s">
        <v>37</v>
      </c>
      <c r="D6" s="8" t="s">
        <v>3230</v>
      </c>
      <c r="E6" s="8" t="s">
        <v>3238</v>
      </c>
      <c r="F6" t="s">
        <v>3298</v>
      </c>
      <c r="H6" s="8" t="s">
        <v>3262</v>
      </c>
      <c r="I6" t="s">
        <v>3288</v>
      </c>
      <c r="L6" s="11">
        <v>44825</v>
      </c>
      <c r="N6" s="8" t="s">
        <v>39</v>
      </c>
      <c r="O6" s="8" t="s">
        <v>13</v>
      </c>
      <c r="P6" s="8" t="s">
        <v>40</v>
      </c>
      <c r="Q6" s="8" t="s">
        <v>24</v>
      </c>
      <c r="R6" s="8" t="s">
        <v>41</v>
      </c>
      <c r="S6" s="8" t="s">
        <v>26</v>
      </c>
      <c r="T6" s="8" t="s">
        <v>10</v>
      </c>
      <c r="U6" s="8" t="s">
        <v>38</v>
      </c>
    </row>
    <row r="7" spans="1:21" x14ac:dyDescent="0.3">
      <c r="A7" s="8" t="str">
        <f>HYPERLINK("https://hsdes.intel.com/resource/14013114813","14013114813")</f>
        <v>14013114813</v>
      </c>
      <c r="B7" s="8" t="s">
        <v>42</v>
      </c>
      <c r="C7" s="8" t="s">
        <v>37</v>
      </c>
      <c r="D7" s="8" t="s">
        <v>3230</v>
      </c>
      <c r="E7" s="8" t="s">
        <v>3238</v>
      </c>
      <c r="F7" t="s">
        <v>3298</v>
      </c>
      <c r="H7" s="8" t="s">
        <v>3262</v>
      </c>
      <c r="I7" t="s">
        <v>3288</v>
      </c>
      <c r="L7" s="11">
        <v>44825</v>
      </c>
      <c r="N7" s="8" t="s">
        <v>39</v>
      </c>
      <c r="O7" s="8" t="s">
        <v>13</v>
      </c>
      <c r="P7" s="8" t="s">
        <v>40</v>
      </c>
      <c r="Q7" s="8" t="s">
        <v>24</v>
      </c>
      <c r="R7" s="8" t="s">
        <v>44</v>
      </c>
      <c r="S7" s="8" t="s">
        <v>26</v>
      </c>
      <c r="T7" s="8" t="s">
        <v>10</v>
      </c>
      <c r="U7" s="8" t="s">
        <v>43</v>
      </c>
    </row>
    <row r="8" spans="1:21" x14ac:dyDescent="0.3">
      <c r="A8" s="9" t="str">
        <f>HYPERLINK("https://hsdes.intel.com/resource/14013114842","14013114842")</f>
        <v>14013114842</v>
      </c>
      <c r="B8" s="8" t="s">
        <v>45</v>
      </c>
      <c r="C8" s="8" t="s">
        <v>46</v>
      </c>
      <c r="D8" s="8" t="s">
        <v>3230</v>
      </c>
      <c r="E8" s="8" t="s">
        <v>3238</v>
      </c>
      <c r="F8" t="s">
        <v>3298</v>
      </c>
      <c r="H8" s="8" t="s">
        <v>3262</v>
      </c>
      <c r="I8" t="s">
        <v>3288</v>
      </c>
      <c r="L8" s="11">
        <v>44826</v>
      </c>
      <c r="N8" s="8" t="s">
        <v>12</v>
      </c>
      <c r="O8" s="8" t="s">
        <v>49</v>
      </c>
      <c r="P8" s="8" t="s">
        <v>50</v>
      </c>
      <c r="Q8" s="8" t="s">
        <v>24</v>
      </c>
      <c r="R8" s="8" t="s">
        <v>51</v>
      </c>
      <c r="S8" s="8" t="s">
        <v>26</v>
      </c>
      <c r="T8" s="8" t="s">
        <v>47</v>
      </c>
      <c r="U8" s="8" t="s">
        <v>48</v>
      </c>
    </row>
    <row r="9" spans="1:21" x14ac:dyDescent="0.3">
      <c r="A9" s="8" t="str">
        <f>HYPERLINK("https://hsdes.intel.com/resource/14013114861","14013114861")</f>
        <v>14013114861</v>
      </c>
      <c r="B9" s="8" t="s">
        <v>52</v>
      </c>
      <c r="C9" s="8" t="s">
        <v>31</v>
      </c>
      <c r="D9" s="8" t="s">
        <v>3230</v>
      </c>
      <c r="E9" s="8" t="s">
        <v>3238</v>
      </c>
      <c r="F9" t="s">
        <v>3298</v>
      </c>
      <c r="H9" s="8" t="s">
        <v>3262</v>
      </c>
      <c r="I9" t="s">
        <v>3269</v>
      </c>
      <c r="L9" s="11">
        <v>44826</v>
      </c>
      <c r="N9" s="8" t="s">
        <v>39</v>
      </c>
      <c r="O9" s="8" t="s">
        <v>13</v>
      </c>
      <c r="P9" s="8" t="s">
        <v>54</v>
      </c>
      <c r="Q9" s="8" t="s">
        <v>24</v>
      </c>
      <c r="R9" s="8" t="s">
        <v>55</v>
      </c>
      <c r="S9" s="8" t="s">
        <v>26</v>
      </c>
      <c r="T9" s="8" t="s">
        <v>10</v>
      </c>
      <c r="U9" s="8" t="s">
        <v>53</v>
      </c>
    </row>
    <row r="10" spans="1:21" x14ac:dyDescent="0.3">
      <c r="A10" s="9" t="str">
        <f>HYPERLINK("https://hsdes.intel.com/resource/14013114878","14013114878")</f>
        <v>14013114878</v>
      </c>
      <c r="B10" s="8" t="s">
        <v>56</v>
      </c>
      <c r="C10" s="8" t="s">
        <v>31</v>
      </c>
      <c r="D10" s="8" t="s">
        <v>3230</v>
      </c>
      <c r="E10" s="8" t="s">
        <v>3238</v>
      </c>
      <c r="F10" t="s">
        <v>3298</v>
      </c>
      <c r="H10" s="8" t="s">
        <v>3262</v>
      </c>
      <c r="I10" t="s">
        <v>3288</v>
      </c>
      <c r="L10" s="11">
        <v>44826</v>
      </c>
      <c r="N10" s="8" t="s">
        <v>33</v>
      </c>
      <c r="O10" s="8" t="s">
        <v>13</v>
      </c>
      <c r="P10" s="8" t="s">
        <v>34</v>
      </c>
      <c r="Q10" s="8" t="s">
        <v>24</v>
      </c>
      <c r="R10" s="8" t="s">
        <v>58</v>
      </c>
      <c r="S10" s="8" t="s">
        <v>26</v>
      </c>
      <c r="T10" s="8" t="s">
        <v>10</v>
      </c>
      <c r="U10" s="8" t="s">
        <v>57</v>
      </c>
    </row>
    <row r="11" spans="1:21" x14ac:dyDescent="0.3">
      <c r="A11" s="9" t="str">
        <f>HYPERLINK("https://hsdes.intel.com/resource/14013114906","14013114906")</f>
        <v>14013114906</v>
      </c>
      <c r="B11" s="8" t="s">
        <v>59</v>
      </c>
      <c r="C11" s="8" t="s">
        <v>19</v>
      </c>
      <c r="D11" s="8" t="s">
        <v>3230</v>
      </c>
      <c r="E11" s="8" t="s">
        <v>3238</v>
      </c>
      <c r="F11" t="s">
        <v>3298</v>
      </c>
      <c r="H11" s="8" t="s">
        <v>3262</v>
      </c>
      <c r="I11" t="s">
        <v>3288</v>
      </c>
      <c r="L11" s="11">
        <v>44817</v>
      </c>
      <c r="N11" s="8" t="s">
        <v>22</v>
      </c>
      <c r="O11" s="8" t="s">
        <v>49</v>
      </c>
      <c r="P11" s="8" t="s">
        <v>23</v>
      </c>
      <c r="Q11" s="8" t="s">
        <v>24</v>
      </c>
      <c r="R11" s="8" t="s">
        <v>61</v>
      </c>
      <c r="S11" s="8" t="s">
        <v>26</v>
      </c>
      <c r="T11" s="8" t="s">
        <v>20</v>
      </c>
      <c r="U11" s="8" t="s">
        <v>60</v>
      </c>
    </row>
    <row r="12" spans="1:21" x14ac:dyDescent="0.3">
      <c r="A12" s="8" t="str">
        <f>HYPERLINK("https://hsdes.intel.com/resource/14013114989","14013114989")</f>
        <v>14013114989</v>
      </c>
      <c r="B12" s="8" t="s">
        <v>62</v>
      </c>
      <c r="C12" s="8" t="s">
        <v>63</v>
      </c>
      <c r="D12" s="8" t="s">
        <v>3230</v>
      </c>
      <c r="E12" s="8" t="s">
        <v>3238</v>
      </c>
      <c r="F12" t="s">
        <v>3298</v>
      </c>
      <c r="H12" s="8" t="s">
        <v>3262</v>
      </c>
      <c r="I12" t="s">
        <v>3288</v>
      </c>
      <c r="L12" s="11">
        <v>44819</v>
      </c>
      <c r="N12" s="8" t="s">
        <v>22</v>
      </c>
      <c r="O12" s="8" t="s">
        <v>13</v>
      </c>
      <c r="P12" s="8" t="s">
        <v>66</v>
      </c>
      <c r="Q12" s="8" t="s">
        <v>24</v>
      </c>
      <c r="R12" s="8" t="s">
        <v>67</v>
      </c>
      <c r="S12" s="8" t="s">
        <v>26</v>
      </c>
      <c r="T12" s="8" t="s">
        <v>64</v>
      </c>
      <c r="U12" s="8" t="s">
        <v>65</v>
      </c>
    </row>
    <row r="13" spans="1:21" x14ac:dyDescent="0.3">
      <c r="A13" s="9" t="str">
        <f>HYPERLINK("https://hsdes.intel.com/resource/14013115011","14013115011")</f>
        <v>14013115011</v>
      </c>
      <c r="B13" s="8" t="s">
        <v>68</v>
      </c>
      <c r="C13" s="8" t="s">
        <v>19</v>
      </c>
      <c r="D13" s="8" t="s">
        <v>3230</v>
      </c>
      <c r="E13" s="8" t="s">
        <v>3238</v>
      </c>
      <c r="F13" t="s">
        <v>3298</v>
      </c>
      <c r="H13" s="8" t="s">
        <v>3262</v>
      </c>
      <c r="I13" t="s">
        <v>3288</v>
      </c>
      <c r="L13" s="11">
        <v>44817</v>
      </c>
      <c r="N13" s="8" t="s">
        <v>22</v>
      </c>
      <c r="O13" s="8" t="s">
        <v>70</v>
      </c>
      <c r="P13" s="8" t="s">
        <v>23</v>
      </c>
      <c r="Q13" s="8" t="s">
        <v>24</v>
      </c>
      <c r="R13" s="8" t="s">
        <v>71</v>
      </c>
      <c r="S13" s="8" t="s">
        <v>26</v>
      </c>
      <c r="T13" s="8" t="s">
        <v>64</v>
      </c>
      <c r="U13" s="8" t="s">
        <v>69</v>
      </c>
    </row>
    <row r="14" spans="1:21" x14ac:dyDescent="0.3">
      <c r="A14" s="8" t="str">
        <f>HYPERLINK("https://hsdes.intel.com/resource/14013115043","14013115043")</f>
        <v>14013115043</v>
      </c>
      <c r="B14" s="8" t="s">
        <v>72</v>
      </c>
      <c r="C14" s="8" t="s">
        <v>63</v>
      </c>
      <c r="D14" s="8" t="s">
        <v>3230</v>
      </c>
      <c r="E14" s="8" t="s">
        <v>3238</v>
      </c>
      <c r="F14" t="s">
        <v>3298</v>
      </c>
      <c r="H14" s="8" t="s">
        <v>3262</v>
      </c>
      <c r="I14" t="s">
        <v>3288</v>
      </c>
      <c r="L14" s="11">
        <v>44819</v>
      </c>
      <c r="N14" s="8" t="s">
        <v>22</v>
      </c>
      <c r="O14" s="8" t="s">
        <v>49</v>
      </c>
      <c r="P14" s="8" t="s">
        <v>66</v>
      </c>
      <c r="Q14" s="8" t="s">
        <v>24</v>
      </c>
      <c r="R14" s="8" t="s">
        <v>74</v>
      </c>
      <c r="S14" s="8" t="s">
        <v>26</v>
      </c>
      <c r="T14" s="8" t="s">
        <v>64</v>
      </c>
      <c r="U14" s="8" t="s">
        <v>73</v>
      </c>
    </row>
    <row r="15" spans="1:21" x14ac:dyDescent="0.3">
      <c r="A15" s="8" t="str">
        <f>HYPERLINK("https://hsdes.intel.com/resource/14013115084","14013115084")</f>
        <v>14013115084</v>
      </c>
      <c r="B15" s="8" t="s">
        <v>75</v>
      </c>
      <c r="C15" s="8" t="s">
        <v>76</v>
      </c>
      <c r="D15" s="8" t="s">
        <v>3230</v>
      </c>
      <c r="E15" s="8" t="s">
        <v>3238</v>
      </c>
      <c r="F15" t="s">
        <v>3298</v>
      </c>
      <c r="H15" s="8" t="s">
        <v>3262</v>
      </c>
      <c r="I15" t="s">
        <v>3288</v>
      </c>
      <c r="L15" s="11">
        <v>44820</v>
      </c>
      <c r="N15" s="8" t="s">
        <v>78</v>
      </c>
      <c r="O15" s="8" t="s">
        <v>13</v>
      </c>
      <c r="P15" s="8" t="s">
        <v>79</v>
      </c>
      <c r="Q15" s="8" t="s">
        <v>15</v>
      </c>
      <c r="R15" s="8" t="s">
        <v>80</v>
      </c>
      <c r="S15" s="8" t="s">
        <v>26</v>
      </c>
      <c r="T15" s="8" t="s">
        <v>64</v>
      </c>
      <c r="U15" s="8" t="s">
        <v>77</v>
      </c>
    </row>
    <row r="16" spans="1:21" x14ac:dyDescent="0.3">
      <c r="A16" s="8" t="str">
        <f>HYPERLINK("https://hsdes.intel.com/resource/14013115112","14013115112")</f>
        <v>14013115112</v>
      </c>
      <c r="B16" s="8" t="s">
        <v>81</v>
      </c>
      <c r="C16" s="8" t="s">
        <v>76</v>
      </c>
      <c r="D16" s="8" t="s">
        <v>3230</v>
      </c>
      <c r="E16" s="8" t="s">
        <v>3238</v>
      </c>
      <c r="F16" t="s">
        <v>3298</v>
      </c>
      <c r="H16" s="8" t="s">
        <v>3262</v>
      </c>
      <c r="I16" t="s">
        <v>3288</v>
      </c>
      <c r="L16" s="11">
        <v>44820</v>
      </c>
      <c r="N16" s="8" t="s">
        <v>78</v>
      </c>
      <c r="O16" s="8" t="s">
        <v>13</v>
      </c>
      <c r="P16" s="8" t="s">
        <v>79</v>
      </c>
      <c r="Q16" s="8" t="s">
        <v>24</v>
      </c>
      <c r="R16" s="8" t="s">
        <v>83</v>
      </c>
      <c r="S16" s="8" t="s">
        <v>26</v>
      </c>
      <c r="T16" s="8" t="s">
        <v>64</v>
      </c>
      <c r="U16" s="8" t="s">
        <v>82</v>
      </c>
    </row>
    <row r="17" spans="1:21" x14ac:dyDescent="0.3">
      <c r="A17" s="9" t="str">
        <f>HYPERLINK("https://hsdes.intel.com/resource/14013115234","14013115234")</f>
        <v>14013115234</v>
      </c>
      <c r="B17" s="8" t="s">
        <v>84</v>
      </c>
      <c r="C17" s="8" t="s">
        <v>46</v>
      </c>
      <c r="D17" s="8" t="s">
        <v>3230</v>
      </c>
      <c r="E17" s="8" t="s">
        <v>3238</v>
      </c>
      <c r="F17" t="s">
        <v>3298</v>
      </c>
      <c r="H17" s="8" t="s">
        <v>3262</v>
      </c>
      <c r="I17" t="s">
        <v>3288</v>
      </c>
      <c r="L17" s="11">
        <v>44826</v>
      </c>
      <c r="N17" s="8" t="s">
        <v>12</v>
      </c>
      <c r="O17" s="8" t="s">
        <v>49</v>
      </c>
      <c r="P17" s="8" t="s">
        <v>50</v>
      </c>
      <c r="Q17" s="8" t="s">
        <v>24</v>
      </c>
      <c r="R17" s="8" t="s">
        <v>86</v>
      </c>
      <c r="S17" s="8" t="s">
        <v>26</v>
      </c>
      <c r="T17" s="8" t="s">
        <v>47</v>
      </c>
      <c r="U17" s="8" t="s">
        <v>85</v>
      </c>
    </row>
    <row r="18" spans="1:21" x14ac:dyDescent="0.3">
      <c r="A18" s="8" t="str">
        <f>HYPERLINK("https://hsdes.intel.com/resource/14013115327","14013115327")</f>
        <v>14013115327</v>
      </c>
      <c r="B18" s="8" t="s">
        <v>87</v>
      </c>
      <c r="C18" s="8" t="s">
        <v>88</v>
      </c>
      <c r="D18" s="8" t="s">
        <v>3230</v>
      </c>
      <c r="E18" s="8" t="s">
        <v>3238</v>
      </c>
      <c r="F18" t="s">
        <v>3298</v>
      </c>
      <c r="H18" s="8" t="s">
        <v>3262</v>
      </c>
      <c r="I18" t="s">
        <v>3288</v>
      </c>
      <c r="L18" s="11">
        <v>44826</v>
      </c>
      <c r="N18" s="8" t="s">
        <v>33</v>
      </c>
      <c r="O18" s="8" t="s">
        <v>13</v>
      </c>
      <c r="P18" s="8" t="s">
        <v>34</v>
      </c>
      <c r="Q18" s="8" t="s">
        <v>24</v>
      </c>
      <c r="R18" s="8" t="s">
        <v>90</v>
      </c>
      <c r="S18" s="8" t="s">
        <v>26</v>
      </c>
      <c r="T18" s="8" t="s">
        <v>10</v>
      </c>
      <c r="U18" s="8" t="s">
        <v>89</v>
      </c>
    </row>
    <row r="19" spans="1:21" x14ac:dyDescent="0.3">
      <c r="A19" s="8" t="str">
        <f>HYPERLINK("https://hsdes.intel.com/resource/14013115427","14013115427")</f>
        <v>14013115427</v>
      </c>
      <c r="B19" s="8" t="s">
        <v>91</v>
      </c>
      <c r="C19" s="8" t="s">
        <v>46</v>
      </c>
      <c r="D19" s="8" t="s">
        <v>3230</v>
      </c>
      <c r="E19" s="8" t="s">
        <v>3238</v>
      </c>
      <c r="F19" t="s">
        <v>3298</v>
      </c>
      <c r="H19" s="8" t="s">
        <v>3262</v>
      </c>
      <c r="I19" t="s">
        <v>3288</v>
      </c>
      <c r="L19" s="11">
        <v>44820</v>
      </c>
      <c r="N19" s="8" t="s">
        <v>12</v>
      </c>
      <c r="O19" s="8" t="s">
        <v>13</v>
      </c>
      <c r="P19" s="8" t="s">
        <v>50</v>
      </c>
      <c r="Q19" s="8" t="s">
        <v>24</v>
      </c>
      <c r="R19" s="8" t="s">
        <v>93</v>
      </c>
      <c r="S19" s="8" t="s">
        <v>26</v>
      </c>
      <c r="T19" s="8" t="s">
        <v>47</v>
      </c>
      <c r="U19" s="8" t="s">
        <v>92</v>
      </c>
    </row>
    <row r="20" spans="1:21" x14ac:dyDescent="0.3">
      <c r="A20" s="9" t="str">
        <f>HYPERLINK("https://hsdes.intel.com/resource/14013116396","14013116396")</f>
        <v>14013116396</v>
      </c>
      <c r="B20" s="8" t="s">
        <v>94</v>
      </c>
      <c r="C20" s="8" t="s">
        <v>46</v>
      </c>
      <c r="D20" s="8" t="s">
        <v>3230</v>
      </c>
      <c r="E20" s="8" t="s">
        <v>3238</v>
      </c>
      <c r="F20" t="s">
        <v>3298</v>
      </c>
      <c r="H20" s="8" t="s">
        <v>3262</v>
      </c>
      <c r="I20" t="s">
        <v>3288</v>
      </c>
      <c r="L20" s="11">
        <v>44827</v>
      </c>
      <c r="N20" s="8" t="s">
        <v>12</v>
      </c>
      <c r="O20" s="8" t="s">
        <v>13</v>
      </c>
      <c r="P20" s="8" t="s">
        <v>50</v>
      </c>
      <c r="Q20" s="8" t="s">
        <v>24</v>
      </c>
      <c r="R20" s="8" t="s">
        <v>96</v>
      </c>
      <c r="S20" s="8" t="s">
        <v>26</v>
      </c>
      <c r="T20" s="8" t="s">
        <v>47</v>
      </c>
      <c r="U20" s="8" t="s">
        <v>95</v>
      </c>
    </row>
    <row r="21" spans="1:21" hidden="1" x14ac:dyDescent="0.3">
      <c r="A21" s="8" t="str">
        <f>HYPERLINK("https://hsdes.intel.com/resource/14013116815","14013116815")</f>
        <v>14013116815</v>
      </c>
      <c r="B21" s="8" t="s">
        <v>97</v>
      </c>
      <c r="C21" s="8" t="s">
        <v>76</v>
      </c>
      <c r="D21" s="8" t="s">
        <v>3230</v>
      </c>
      <c r="E21" s="8" t="s">
        <v>3238</v>
      </c>
      <c r="F21" t="s">
        <v>3298</v>
      </c>
      <c r="H21" s="8" t="s">
        <v>3158</v>
      </c>
      <c r="K21" s="8" t="s">
        <v>3159</v>
      </c>
      <c r="L21" s="12"/>
      <c r="N21" s="8" t="s">
        <v>78</v>
      </c>
      <c r="O21" s="8" t="s">
        <v>13</v>
      </c>
      <c r="P21" s="8" t="s">
        <v>79</v>
      </c>
      <c r="Q21" s="8" t="s">
        <v>15</v>
      </c>
      <c r="R21" s="8" t="s">
        <v>99</v>
      </c>
      <c r="S21" s="8" t="s">
        <v>26</v>
      </c>
      <c r="T21" s="8" t="s">
        <v>64</v>
      </c>
      <c r="U21" s="8" t="s">
        <v>98</v>
      </c>
    </row>
    <row r="22" spans="1:21" x14ac:dyDescent="0.3">
      <c r="A22" s="8" t="str">
        <f>HYPERLINK("https://hsdes.intel.com/resource/14013116828","14013116828")</f>
        <v>14013116828</v>
      </c>
      <c r="B22" s="8" t="s">
        <v>100</v>
      </c>
      <c r="C22" s="8" t="s">
        <v>46</v>
      </c>
      <c r="D22" s="8" t="s">
        <v>3230</v>
      </c>
      <c r="E22" s="8" t="s">
        <v>3238</v>
      </c>
      <c r="F22" t="s">
        <v>3298</v>
      </c>
      <c r="H22" s="8" t="s">
        <v>3262</v>
      </c>
      <c r="I22" t="s">
        <v>3288</v>
      </c>
      <c r="K22" s="8" t="s">
        <v>3208</v>
      </c>
      <c r="L22" s="11">
        <v>44819</v>
      </c>
      <c r="N22" s="8" t="s">
        <v>12</v>
      </c>
      <c r="O22" s="8" t="s">
        <v>13</v>
      </c>
      <c r="P22" s="8" t="s">
        <v>50</v>
      </c>
      <c r="Q22" s="8" t="s">
        <v>24</v>
      </c>
      <c r="R22" s="8" t="s">
        <v>102</v>
      </c>
      <c r="S22" s="8" t="s">
        <v>17</v>
      </c>
      <c r="T22" s="8" t="s">
        <v>47</v>
      </c>
      <c r="U22" s="8" t="s">
        <v>101</v>
      </c>
    </row>
    <row r="23" spans="1:21" x14ac:dyDescent="0.3">
      <c r="A23" s="8" t="str">
        <f>HYPERLINK("https://hsdes.intel.com/resource/14013117056","14013117056")</f>
        <v>14013117056</v>
      </c>
      <c r="B23" s="8" t="s">
        <v>103</v>
      </c>
      <c r="C23" s="8" t="s">
        <v>104</v>
      </c>
      <c r="D23" s="8" t="s">
        <v>3230</v>
      </c>
      <c r="E23" s="8" t="s">
        <v>3238</v>
      </c>
      <c r="F23" t="s">
        <v>3298</v>
      </c>
      <c r="H23" s="8" t="s">
        <v>3262</v>
      </c>
      <c r="I23" t="s">
        <v>3288</v>
      </c>
      <c r="L23" s="11">
        <v>44817</v>
      </c>
      <c r="N23" s="8" t="s">
        <v>106</v>
      </c>
      <c r="O23" s="8" t="s">
        <v>49</v>
      </c>
      <c r="P23" s="8" t="s">
        <v>14</v>
      </c>
      <c r="Q23" s="8" t="s">
        <v>15</v>
      </c>
      <c r="R23" s="8" t="s">
        <v>107</v>
      </c>
      <c r="S23" s="8" t="s">
        <v>17</v>
      </c>
      <c r="T23" s="8" t="s">
        <v>64</v>
      </c>
      <c r="U23" s="8" t="s">
        <v>105</v>
      </c>
    </row>
    <row r="24" spans="1:21" x14ac:dyDescent="0.3">
      <c r="A24" s="8" t="str">
        <f>HYPERLINK("https://hsdes.intel.com/resource/14013117217","14013117217")</f>
        <v>14013117217</v>
      </c>
      <c r="B24" s="8" t="s">
        <v>108</v>
      </c>
      <c r="C24" s="8" t="s">
        <v>46</v>
      </c>
      <c r="D24" s="8" t="s">
        <v>3230</v>
      </c>
      <c r="E24" s="8" t="s">
        <v>3238</v>
      </c>
      <c r="F24" t="s">
        <v>3298</v>
      </c>
      <c r="H24" s="8" t="s">
        <v>3262</v>
      </c>
      <c r="I24" t="s">
        <v>3288</v>
      </c>
      <c r="L24" s="11">
        <v>44819</v>
      </c>
      <c r="N24" s="8" t="s">
        <v>12</v>
      </c>
      <c r="O24" s="8" t="s">
        <v>13</v>
      </c>
      <c r="P24" s="8" t="s">
        <v>50</v>
      </c>
      <c r="Q24" s="8" t="s">
        <v>24</v>
      </c>
      <c r="R24" s="8" t="s">
        <v>110</v>
      </c>
      <c r="S24" s="8" t="s">
        <v>26</v>
      </c>
      <c r="T24" s="8" t="s">
        <v>47</v>
      </c>
      <c r="U24" s="8" t="s">
        <v>109</v>
      </c>
    </row>
    <row r="25" spans="1:21" x14ac:dyDescent="0.3">
      <c r="A25" s="8" t="str">
        <f>HYPERLINK("https://hsdes.intel.com/resource/14013117320","14013117320")</f>
        <v>14013117320</v>
      </c>
      <c r="B25" s="8" t="s">
        <v>111</v>
      </c>
      <c r="C25" s="8" t="s">
        <v>112</v>
      </c>
      <c r="D25" s="8" t="s">
        <v>3231</v>
      </c>
      <c r="E25" s="8" t="s">
        <v>3238</v>
      </c>
      <c r="F25" t="s">
        <v>3298</v>
      </c>
      <c r="H25" s="8" t="s">
        <v>3263</v>
      </c>
      <c r="I25" t="s">
        <v>3288</v>
      </c>
      <c r="L25" s="11">
        <v>44818</v>
      </c>
      <c r="N25" s="8" t="s">
        <v>39</v>
      </c>
      <c r="O25" s="8" t="s">
        <v>13</v>
      </c>
      <c r="P25" s="8" t="s">
        <v>54</v>
      </c>
      <c r="Q25" s="8" t="s">
        <v>24</v>
      </c>
      <c r="R25" s="8" t="s">
        <v>115</v>
      </c>
      <c r="S25" s="8" t="s">
        <v>17</v>
      </c>
      <c r="T25" s="8" t="s">
        <v>113</v>
      </c>
      <c r="U25" s="8" t="s">
        <v>114</v>
      </c>
    </row>
    <row r="26" spans="1:21" x14ac:dyDescent="0.3">
      <c r="A26" s="9" t="str">
        <f>HYPERLINK("https://hsdes.intel.com/resource/14013117361","14013117361")</f>
        <v>14013117361</v>
      </c>
      <c r="B26" s="8" t="s">
        <v>116</v>
      </c>
      <c r="C26" s="8" t="s">
        <v>46</v>
      </c>
      <c r="D26" s="8" t="s">
        <v>3230</v>
      </c>
      <c r="E26" s="8" t="s">
        <v>3238</v>
      </c>
      <c r="F26" t="s">
        <v>3298</v>
      </c>
      <c r="H26" s="8" t="s">
        <v>3262</v>
      </c>
      <c r="I26" t="s">
        <v>3288</v>
      </c>
      <c r="L26" s="11">
        <v>44826</v>
      </c>
      <c r="N26" s="8" t="s">
        <v>12</v>
      </c>
      <c r="O26" s="8" t="s">
        <v>13</v>
      </c>
      <c r="P26" s="8" t="s">
        <v>50</v>
      </c>
      <c r="Q26" s="8" t="s">
        <v>24</v>
      </c>
      <c r="R26" s="8" t="s">
        <v>118</v>
      </c>
      <c r="S26" s="8" t="s">
        <v>26</v>
      </c>
      <c r="T26" s="8" t="s">
        <v>47</v>
      </c>
      <c r="U26" s="8" t="s">
        <v>117</v>
      </c>
    </row>
    <row r="27" spans="1:21" hidden="1" x14ac:dyDescent="0.3">
      <c r="A27" s="8" t="str">
        <f>HYPERLINK("https://hsdes.intel.com/resource/14013118179","14013118179")</f>
        <v>14013118179</v>
      </c>
      <c r="B27" s="8" t="s">
        <v>119</v>
      </c>
      <c r="C27" s="8" t="s">
        <v>120</v>
      </c>
      <c r="D27" s="8" t="s">
        <v>3231</v>
      </c>
      <c r="E27" s="8" t="s">
        <v>3238</v>
      </c>
      <c r="F27" t="s">
        <v>3298</v>
      </c>
      <c r="H27" s="8" t="s">
        <v>3158</v>
      </c>
      <c r="I27" t="s">
        <v>3259</v>
      </c>
      <c r="K27" s="8" t="s">
        <v>3159</v>
      </c>
      <c r="L27" s="13"/>
      <c r="N27" s="8" t="s">
        <v>39</v>
      </c>
      <c r="O27" s="8" t="s">
        <v>70</v>
      </c>
      <c r="P27" s="8" t="s">
        <v>54</v>
      </c>
      <c r="Q27" s="8" t="s">
        <v>24</v>
      </c>
      <c r="R27" s="8" t="s">
        <v>122</v>
      </c>
      <c r="S27" s="8" t="s">
        <v>26</v>
      </c>
      <c r="T27" s="8" t="s">
        <v>113</v>
      </c>
      <c r="U27" s="8" t="s">
        <v>121</v>
      </c>
    </row>
    <row r="28" spans="1:21" x14ac:dyDescent="0.3">
      <c r="A28" s="9" t="str">
        <f>HYPERLINK("https://hsdes.intel.com/resource/14013118472","14013118472")</f>
        <v>14013118472</v>
      </c>
      <c r="B28" s="8" t="s">
        <v>123</v>
      </c>
      <c r="C28" s="8" t="s">
        <v>88</v>
      </c>
      <c r="D28" s="8" t="s">
        <v>3230</v>
      </c>
      <c r="E28" s="8" t="s">
        <v>3238</v>
      </c>
      <c r="F28" t="s">
        <v>3298</v>
      </c>
      <c r="H28" s="8" t="s">
        <v>3262</v>
      </c>
      <c r="I28" t="s">
        <v>3288</v>
      </c>
      <c r="L28" s="11">
        <v>44826</v>
      </c>
      <c r="N28" s="8" t="s">
        <v>33</v>
      </c>
      <c r="O28" s="8" t="s">
        <v>13</v>
      </c>
      <c r="P28" s="8" t="s">
        <v>126</v>
      </c>
      <c r="Q28" s="8" t="s">
        <v>24</v>
      </c>
      <c r="R28" s="8" t="s">
        <v>127</v>
      </c>
      <c r="S28" s="8" t="s">
        <v>26</v>
      </c>
      <c r="T28" s="8" t="s">
        <v>124</v>
      </c>
      <c r="U28" s="8" t="s">
        <v>125</v>
      </c>
    </row>
    <row r="29" spans="1:21" x14ac:dyDescent="0.3">
      <c r="A29" s="8" t="str">
        <f>HYPERLINK("https://hsdes.intel.com/resource/14013118496","14013118496")</f>
        <v>14013118496</v>
      </c>
      <c r="B29" s="8" t="s">
        <v>128</v>
      </c>
      <c r="C29" s="8" t="s">
        <v>31</v>
      </c>
      <c r="D29" s="8" t="s">
        <v>3230</v>
      </c>
      <c r="E29" s="8" t="s">
        <v>3238</v>
      </c>
      <c r="F29" t="s">
        <v>3298</v>
      </c>
      <c r="H29" s="8" t="s">
        <v>3263</v>
      </c>
      <c r="I29" t="s">
        <v>3288</v>
      </c>
      <c r="L29" s="11">
        <v>44825</v>
      </c>
      <c r="N29" s="8" t="s">
        <v>33</v>
      </c>
      <c r="O29" s="8" t="s">
        <v>13</v>
      </c>
      <c r="P29" s="8" t="s">
        <v>34</v>
      </c>
      <c r="Q29" s="8" t="s">
        <v>24</v>
      </c>
      <c r="R29" s="8" t="s">
        <v>130</v>
      </c>
      <c r="S29" s="8" t="s">
        <v>26</v>
      </c>
      <c r="T29" s="8" t="s">
        <v>47</v>
      </c>
      <c r="U29" s="8" t="s">
        <v>129</v>
      </c>
    </row>
    <row r="30" spans="1:21" x14ac:dyDescent="0.3">
      <c r="A30" s="8" t="str">
        <f>HYPERLINK("https://hsdes.intel.com/resource/14013118541","14013118541")</f>
        <v>14013118541</v>
      </c>
      <c r="B30" s="8" t="s">
        <v>131</v>
      </c>
      <c r="C30" s="8" t="s">
        <v>88</v>
      </c>
      <c r="D30" s="8" t="s">
        <v>3230</v>
      </c>
      <c r="E30" s="8" t="s">
        <v>3238</v>
      </c>
      <c r="F30" t="s">
        <v>3298</v>
      </c>
      <c r="H30" s="8" t="s">
        <v>3262</v>
      </c>
      <c r="I30" t="s">
        <v>3288</v>
      </c>
      <c r="L30" s="11">
        <v>44826</v>
      </c>
      <c r="N30" s="8" t="s">
        <v>33</v>
      </c>
      <c r="O30" s="8" t="s">
        <v>13</v>
      </c>
      <c r="P30" s="8" t="s">
        <v>126</v>
      </c>
      <c r="Q30" s="8" t="s">
        <v>24</v>
      </c>
      <c r="R30" s="8" t="s">
        <v>133</v>
      </c>
      <c r="S30" s="8" t="s">
        <v>26</v>
      </c>
      <c r="T30" s="8" t="s">
        <v>47</v>
      </c>
      <c r="U30" s="8" t="s">
        <v>132</v>
      </c>
    </row>
    <row r="31" spans="1:21" x14ac:dyDescent="0.3">
      <c r="A31" s="8" t="str">
        <f>HYPERLINK("https://hsdes.intel.com/resource/14013118672","14013118672")</f>
        <v>14013118672</v>
      </c>
      <c r="B31" s="8" t="s">
        <v>134</v>
      </c>
      <c r="C31" s="8" t="s">
        <v>112</v>
      </c>
      <c r="D31" s="8" t="s">
        <v>3230</v>
      </c>
      <c r="E31" s="8" t="s">
        <v>3238</v>
      </c>
      <c r="F31" t="s">
        <v>3298</v>
      </c>
      <c r="H31" s="8" t="s">
        <v>3263</v>
      </c>
      <c r="I31" t="s">
        <v>3288</v>
      </c>
      <c r="L31" s="11">
        <v>44817</v>
      </c>
      <c r="N31" s="8" t="s">
        <v>136</v>
      </c>
      <c r="O31" s="8" t="s">
        <v>13</v>
      </c>
      <c r="P31" s="8" t="s">
        <v>137</v>
      </c>
      <c r="Q31" s="8" t="s">
        <v>24</v>
      </c>
      <c r="R31" s="8" t="s">
        <v>138</v>
      </c>
      <c r="S31" s="8" t="s">
        <v>26</v>
      </c>
      <c r="T31" s="8" t="s">
        <v>10</v>
      </c>
      <c r="U31" s="8" t="s">
        <v>135</v>
      </c>
    </row>
    <row r="32" spans="1:21" x14ac:dyDescent="0.3">
      <c r="A32" s="8" t="str">
        <f>HYPERLINK("https://hsdes.intel.com/resource/14013118721","14013118721")</f>
        <v>14013118721</v>
      </c>
      <c r="B32" s="8" t="s">
        <v>139</v>
      </c>
      <c r="C32" s="8" t="s">
        <v>88</v>
      </c>
      <c r="D32" s="8" t="s">
        <v>3230</v>
      </c>
      <c r="E32" s="8" t="s">
        <v>3238</v>
      </c>
      <c r="F32" t="s">
        <v>3298</v>
      </c>
      <c r="H32" s="8" t="s">
        <v>3262</v>
      </c>
      <c r="I32" t="s">
        <v>3288</v>
      </c>
      <c r="L32" s="11">
        <v>44826</v>
      </c>
      <c r="N32" s="8" t="s">
        <v>33</v>
      </c>
      <c r="O32" s="8" t="s">
        <v>13</v>
      </c>
      <c r="P32" s="8" t="s">
        <v>34</v>
      </c>
      <c r="Q32" s="8" t="s">
        <v>24</v>
      </c>
      <c r="R32" s="8" t="s">
        <v>141</v>
      </c>
      <c r="S32" s="8" t="s">
        <v>26</v>
      </c>
      <c r="T32" s="8" t="s">
        <v>47</v>
      </c>
      <c r="U32" s="8" t="s">
        <v>140</v>
      </c>
    </row>
    <row r="33" spans="1:21" x14ac:dyDescent="0.3">
      <c r="A33" s="8" t="str">
        <f>HYPERLINK("https://hsdes.intel.com/resource/14013118785","14013118785")</f>
        <v>14013118785</v>
      </c>
      <c r="B33" s="8" t="s">
        <v>142</v>
      </c>
      <c r="C33" s="8" t="s">
        <v>88</v>
      </c>
      <c r="D33" s="8" t="s">
        <v>3230</v>
      </c>
      <c r="E33" s="8" t="s">
        <v>3238</v>
      </c>
      <c r="F33" t="s">
        <v>3298</v>
      </c>
      <c r="H33" s="8" t="s">
        <v>3262</v>
      </c>
      <c r="I33" t="s">
        <v>3288</v>
      </c>
      <c r="L33" s="11">
        <v>44826</v>
      </c>
      <c r="N33" s="8" t="s">
        <v>33</v>
      </c>
      <c r="O33" s="8" t="s">
        <v>13</v>
      </c>
      <c r="P33" s="8" t="s">
        <v>126</v>
      </c>
      <c r="Q33" s="8" t="s">
        <v>24</v>
      </c>
      <c r="R33" s="8" t="s">
        <v>144</v>
      </c>
      <c r="S33" s="8" t="s">
        <v>26</v>
      </c>
      <c r="T33" s="8" t="s">
        <v>47</v>
      </c>
      <c r="U33" s="8" t="s">
        <v>143</v>
      </c>
    </row>
    <row r="34" spans="1:21" x14ac:dyDescent="0.3">
      <c r="A34" s="9" t="str">
        <f>HYPERLINK("https://hsdes.intel.com/resource/14013118908","14013118908")</f>
        <v>14013118908</v>
      </c>
      <c r="B34" s="8" t="s">
        <v>145</v>
      </c>
      <c r="C34" s="8" t="s">
        <v>88</v>
      </c>
      <c r="D34" s="8" t="s">
        <v>3230</v>
      </c>
      <c r="E34" s="8" t="s">
        <v>3238</v>
      </c>
      <c r="F34" t="s">
        <v>3298</v>
      </c>
      <c r="H34" s="8" t="s">
        <v>3262</v>
      </c>
      <c r="I34" t="s">
        <v>3288</v>
      </c>
      <c r="L34" s="11">
        <v>44826</v>
      </c>
      <c r="N34" s="8" t="s">
        <v>33</v>
      </c>
      <c r="O34" s="8" t="s">
        <v>13</v>
      </c>
      <c r="P34" s="8" t="s">
        <v>34</v>
      </c>
      <c r="Q34" s="8" t="s">
        <v>24</v>
      </c>
      <c r="R34" s="8" t="s">
        <v>147</v>
      </c>
      <c r="S34" s="8" t="s">
        <v>26</v>
      </c>
      <c r="T34" s="8" t="s">
        <v>47</v>
      </c>
      <c r="U34" s="8" t="s">
        <v>146</v>
      </c>
    </row>
    <row r="35" spans="1:21" x14ac:dyDescent="0.3">
      <c r="A35" s="8" t="str">
        <f>HYPERLINK("https://hsdes.intel.com/resource/14013118973","14013118973")</f>
        <v>14013118973</v>
      </c>
      <c r="B35" s="21" t="s">
        <v>148</v>
      </c>
      <c r="C35" s="8" t="s">
        <v>88</v>
      </c>
      <c r="D35" s="8" t="s">
        <v>3230</v>
      </c>
      <c r="E35" s="8" t="s">
        <v>3238</v>
      </c>
      <c r="F35" t="s">
        <v>3298</v>
      </c>
      <c r="H35" s="8" t="s">
        <v>3262</v>
      </c>
      <c r="I35" t="s">
        <v>3289</v>
      </c>
      <c r="L35" s="11">
        <v>44827</v>
      </c>
      <c r="N35" s="8" t="s">
        <v>33</v>
      </c>
      <c r="O35" s="8" t="s">
        <v>13</v>
      </c>
      <c r="P35" s="8" t="s">
        <v>34</v>
      </c>
      <c r="Q35" s="8" t="s">
        <v>24</v>
      </c>
      <c r="R35" s="8" t="s">
        <v>150</v>
      </c>
      <c r="S35" s="8" t="s">
        <v>26</v>
      </c>
      <c r="T35" s="8" t="s">
        <v>47</v>
      </c>
      <c r="U35" s="8" t="s">
        <v>149</v>
      </c>
    </row>
    <row r="36" spans="1:21" x14ac:dyDescent="0.3">
      <c r="A36" s="8" t="str">
        <f>HYPERLINK("https://hsdes.intel.com/resource/14013119145","14013119145")</f>
        <v>14013119145</v>
      </c>
      <c r="B36" s="8" t="s">
        <v>151</v>
      </c>
      <c r="C36" s="8" t="s">
        <v>63</v>
      </c>
      <c r="D36" s="8" t="s">
        <v>3230</v>
      </c>
      <c r="E36" s="8" t="s">
        <v>3238</v>
      </c>
      <c r="F36" t="s">
        <v>3298</v>
      </c>
      <c r="H36" s="8" t="s">
        <v>3262</v>
      </c>
      <c r="I36" t="s">
        <v>3288</v>
      </c>
      <c r="L36" s="11">
        <v>44819</v>
      </c>
      <c r="N36" s="8" t="s">
        <v>22</v>
      </c>
      <c r="O36" s="8" t="s">
        <v>13</v>
      </c>
      <c r="P36" s="8" t="s">
        <v>66</v>
      </c>
      <c r="Q36" s="8" t="s">
        <v>24</v>
      </c>
      <c r="R36" s="8" t="s">
        <v>153</v>
      </c>
      <c r="S36" s="8" t="s">
        <v>26</v>
      </c>
      <c r="T36" s="8" t="s">
        <v>64</v>
      </c>
      <c r="U36" s="8" t="s">
        <v>152</v>
      </c>
    </row>
    <row r="37" spans="1:21" x14ac:dyDescent="0.3">
      <c r="A37" s="9" t="str">
        <f>HYPERLINK("https://hsdes.intel.com/resource/14013119169","14013119169")</f>
        <v>14013119169</v>
      </c>
      <c r="B37" s="8" t="s">
        <v>154</v>
      </c>
      <c r="C37" s="8" t="s">
        <v>63</v>
      </c>
      <c r="D37" s="8" t="s">
        <v>3230</v>
      </c>
      <c r="E37" s="8" t="s">
        <v>3238</v>
      </c>
      <c r="F37" t="s">
        <v>3298</v>
      </c>
      <c r="H37" s="8" t="s">
        <v>3262</v>
      </c>
      <c r="I37" t="s">
        <v>3288</v>
      </c>
      <c r="L37" s="11">
        <v>44820</v>
      </c>
      <c r="N37" s="8" t="s">
        <v>39</v>
      </c>
      <c r="O37" s="8" t="s">
        <v>13</v>
      </c>
      <c r="P37" s="8" t="s">
        <v>156</v>
      </c>
      <c r="Q37" s="8" t="s">
        <v>24</v>
      </c>
      <c r="R37" s="8" t="s">
        <v>157</v>
      </c>
      <c r="S37" s="8" t="s">
        <v>26</v>
      </c>
      <c r="T37" s="8" t="s">
        <v>47</v>
      </c>
      <c r="U37" s="8" t="s">
        <v>155</v>
      </c>
    </row>
    <row r="38" spans="1:21" x14ac:dyDescent="0.3">
      <c r="A38" s="8" t="str">
        <f>HYPERLINK("https://hsdes.intel.com/resource/14013119238","14013119238")</f>
        <v>14013119238</v>
      </c>
      <c r="B38" s="8" t="s">
        <v>158</v>
      </c>
      <c r="C38" s="8" t="s">
        <v>88</v>
      </c>
      <c r="D38" s="8" t="s">
        <v>3230</v>
      </c>
      <c r="E38" s="8" t="s">
        <v>3238</v>
      </c>
      <c r="F38" t="s">
        <v>3298</v>
      </c>
      <c r="H38" s="8" t="s">
        <v>3262</v>
      </c>
      <c r="I38" t="s">
        <v>3288</v>
      </c>
      <c r="L38" s="11">
        <v>44826</v>
      </c>
      <c r="N38" s="8" t="s">
        <v>33</v>
      </c>
      <c r="O38" s="8" t="s">
        <v>13</v>
      </c>
      <c r="P38" s="8" t="s">
        <v>34</v>
      </c>
      <c r="Q38" s="8" t="s">
        <v>24</v>
      </c>
      <c r="R38" s="8" t="s">
        <v>160</v>
      </c>
      <c r="S38" s="8" t="s">
        <v>26</v>
      </c>
      <c r="T38" s="8" t="s">
        <v>47</v>
      </c>
      <c r="U38" s="8" t="s">
        <v>159</v>
      </c>
    </row>
    <row r="39" spans="1:21" x14ac:dyDescent="0.3">
      <c r="A39" s="9" t="str">
        <f>HYPERLINK("https://hsdes.intel.com/resource/14013119299","14013119299")</f>
        <v>14013119299</v>
      </c>
      <c r="B39" s="8" t="s">
        <v>161</v>
      </c>
      <c r="C39" s="8" t="s">
        <v>112</v>
      </c>
      <c r="D39" s="8" t="s">
        <v>3230</v>
      </c>
      <c r="E39" s="8" t="s">
        <v>3238</v>
      </c>
      <c r="F39" t="s">
        <v>3298</v>
      </c>
      <c r="H39" s="8" t="s">
        <v>3263</v>
      </c>
      <c r="I39" t="s">
        <v>3288</v>
      </c>
      <c r="J39" s="10"/>
      <c r="K39" s="10"/>
      <c r="L39" s="11">
        <v>44818</v>
      </c>
      <c r="N39" s="8" t="s">
        <v>106</v>
      </c>
      <c r="O39" s="8" t="s">
        <v>49</v>
      </c>
      <c r="P39" s="8" t="s">
        <v>14</v>
      </c>
      <c r="Q39" s="8" t="s">
        <v>24</v>
      </c>
      <c r="R39" s="8" t="s">
        <v>163</v>
      </c>
      <c r="S39" s="8" t="s">
        <v>17</v>
      </c>
      <c r="T39" s="8" t="s">
        <v>47</v>
      </c>
      <c r="U39" s="8" t="s">
        <v>162</v>
      </c>
    </row>
    <row r="40" spans="1:21" x14ac:dyDescent="0.3">
      <c r="A40" s="8" t="str">
        <f>HYPERLINK("https://hsdes.intel.com/resource/14013119442","14013119442")</f>
        <v>14013119442</v>
      </c>
      <c r="B40" s="21" t="s">
        <v>164</v>
      </c>
      <c r="C40" s="8" t="s">
        <v>165</v>
      </c>
      <c r="D40" s="8" t="s">
        <v>3230</v>
      </c>
      <c r="E40" s="8" t="s">
        <v>3238</v>
      </c>
      <c r="F40" t="s">
        <v>3298</v>
      </c>
      <c r="H40" s="8" t="s">
        <v>3262</v>
      </c>
      <c r="I40" t="s">
        <v>3269</v>
      </c>
      <c r="L40" s="11">
        <v>44826</v>
      </c>
      <c r="N40" s="8" t="s">
        <v>12</v>
      </c>
      <c r="O40" s="8" t="s">
        <v>49</v>
      </c>
      <c r="P40" s="8" t="s">
        <v>167</v>
      </c>
      <c r="Q40" s="8" t="s">
        <v>24</v>
      </c>
      <c r="R40" s="8" t="s">
        <v>168</v>
      </c>
      <c r="S40" s="8" t="s">
        <v>17</v>
      </c>
      <c r="T40" s="8" t="s">
        <v>47</v>
      </c>
      <c r="U40" s="8" t="s">
        <v>166</v>
      </c>
    </row>
    <row r="41" spans="1:21" x14ac:dyDescent="0.3">
      <c r="A41" s="8" t="str">
        <f>HYPERLINK("https://hsdes.intel.com/resource/14013119621","14013119621")</f>
        <v>14013119621</v>
      </c>
      <c r="B41" s="8" t="s">
        <v>169</v>
      </c>
      <c r="C41" s="8" t="s">
        <v>63</v>
      </c>
      <c r="D41" s="8" t="s">
        <v>3230</v>
      </c>
      <c r="E41" s="8" t="s">
        <v>3238</v>
      </c>
      <c r="F41" t="s">
        <v>3298</v>
      </c>
      <c r="H41" s="8" t="s">
        <v>3262</v>
      </c>
      <c r="I41" t="s">
        <v>3288</v>
      </c>
      <c r="L41" s="11">
        <v>44819</v>
      </c>
      <c r="N41" s="8" t="s">
        <v>22</v>
      </c>
      <c r="O41" s="8" t="s">
        <v>13</v>
      </c>
      <c r="P41" s="8" t="s">
        <v>66</v>
      </c>
      <c r="Q41" s="8" t="s">
        <v>24</v>
      </c>
      <c r="R41" s="8" t="s">
        <v>172</v>
      </c>
      <c r="S41" s="8" t="s">
        <v>26</v>
      </c>
      <c r="T41" s="8" t="s">
        <v>170</v>
      </c>
      <c r="U41" s="8" t="s">
        <v>171</v>
      </c>
    </row>
    <row r="42" spans="1:21" x14ac:dyDescent="0.3">
      <c r="A42" s="8" t="str">
        <f>HYPERLINK("https://hsdes.intel.com/resource/14013119741","14013119741")</f>
        <v>14013119741</v>
      </c>
      <c r="B42" s="8" t="s">
        <v>173</v>
      </c>
      <c r="C42" s="8" t="s">
        <v>76</v>
      </c>
      <c r="D42" s="8" t="s">
        <v>3230</v>
      </c>
      <c r="E42" s="8" t="s">
        <v>3238</v>
      </c>
      <c r="F42" t="s">
        <v>3298</v>
      </c>
      <c r="H42" s="8" t="s">
        <v>3262</v>
      </c>
      <c r="I42" t="s">
        <v>3288</v>
      </c>
      <c r="L42" s="11">
        <v>44820</v>
      </c>
      <c r="N42" s="8" t="s">
        <v>78</v>
      </c>
      <c r="O42" s="8" t="s">
        <v>13</v>
      </c>
      <c r="P42" s="8" t="s">
        <v>79</v>
      </c>
      <c r="Q42" s="8" t="s">
        <v>24</v>
      </c>
      <c r="R42" s="8" t="s">
        <v>175</v>
      </c>
      <c r="S42" s="8" t="s">
        <v>26</v>
      </c>
      <c r="T42" s="8" t="s">
        <v>10</v>
      </c>
      <c r="U42" s="8" t="s">
        <v>174</v>
      </c>
    </row>
    <row r="43" spans="1:21" x14ac:dyDescent="0.3">
      <c r="A43" s="8" t="str">
        <f>HYPERLINK("https://hsdes.intel.com/resource/14013119776","14013119776")</f>
        <v>14013119776</v>
      </c>
      <c r="B43" s="8" t="s">
        <v>176</v>
      </c>
      <c r="C43" s="8" t="s">
        <v>63</v>
      </c>
      <c r="D43" s="8" t="s">
        <v>3230</v>
      </c>
      <c r="E43" s="8" t="s">
        <v>3238</v>
      </c>
      <c r="F43" t="s">
        <v>3298</v>
      </c>
      <c r="H43" s="8" t="s">
        <v>3262</v>
      </c>
      <c r="I43" t="s">
        <v>3288</v>
      </c>
      <c r="L43" s="11">
        <v>44819</v>
      </c>
      <c r="N43" s="8" t="s">
        <v>22</v>
      </c>
      <c r="O43" s="8" t="s">
        <v>13</v>
      </c>
      <c r="P43" s="8" t="s">
        <v>66</v>
      </c>
      <c r="Q43" s="8" t="s">
        <v>24</v>
      </c>
      <c r="R43" s="8" t="s">
        <v>178</v>
      </c>
      <c r="S43" s="8" t="s">
        <v>26</v>
      </c>
      <c r="T43" s="8" t="s">
        <v>64</v>
      </c>
      <c r="U43" s="8" t="s">
        <v>177</v>
      </c>
    </row>
    <row r="44" spans="1:21" x14ac:dyDescent="0.3">
      <c r="A44" s="9" t="str">
        <f>HYPERLINK("https://hsdes.intel.com/resource/14013120118","14013120118")</f>
        <v>14013120118</v>
      </c>
      <c r="B44" s="8" t="s">
        <v>179</v>
      </c>
      <c r="C44" s="8" t="s">
        <v>104</v>
      </c>
      <c r="D44" s="8" t="s">
        <v>3230</v>
      </c>
      <c r="E44" s="8" t="s">
        <v>3238</v>
      </c>
      <c r="F44" t="s">
        <v>3298</v>
      </c>
      <c r="H44" s="8" t="s">
        <v>3262</v>
      </c>
      <c r="I44" t="s">
        <v>3288</v>
      </c>
      <c r="L44" s="11">
        <v>44817</v>
      </c>
      <c r="N44" s="8" t="s">
        <v>106</v>
      </c>
      <c r="O44" s="8" t="s">
        <v>49</v>
      </c>
      <c r="P44" s="8" t="s">
        <v>14</v>
      </c>
      <c r="Q44" s="8" t="s">
        <v>15</v>
      </c>
      <c r="R44" s="8" t="s">
        <v>181</v>
      </c>
      <c r="S44" s="8" t="s">
        <v>17</v>
      </c>
      <c r="T44" s="8" t="s">
        <v>64</v>
      </c>
      <c r="U44" s="8" t="s">
        <v>180</v>
      </c>
    </row>
    <row r="45" spans="1:21" x14ac:dyDescent="0.3">
      <c r="A45" s="8" t="str">
        <f>HYPERLINK("https://hsdes.intel.com/resource/14013120187","14013120187")</f>
        <v>14013120187</v>
      </c>
      <c r="B45" s="8" t="s">
        <v>182</v>
      </c>
      <c r="C45" s="8" t="s">
        <v>76</v>
      </c>
      <c r="D45" s="8" t="s">
        <v>3230</v>
      </c>
      <c r="E45" s="8" t="s">
        <v>3238</v>
      </c>
      <c r="F45" t="s">
        <v>3298</v>
      </c>
      <c r="H45" s="8" t="s">
        <v>3262</v>
      </c>
      <c r="I45" t="s">
        <v>3288</v>
      </c>
      <c r="L45" s="11">
        <v>44820</v>
      </c>
      <c r="N45" s="8" t="s">
        <v>78</v>
      </c>
      <c r="O45" s="8" t="s">
        <v>13</v>
      </c>
      <c r="P45" s="8" t="s">
        <v>79</v>
      </c>
      <c r="Q45" s="8" t="s">
        <v>15</v>
      </c>
      <c r="R45" s="8" t="s">
        <v>184</v>
      </c>
      <c r="S45" s="8" t="s">
        <v>26</v>
      </c>
      <c r="T45" s="8" t="s">
        <v>64</v>
      </c>
      <c r="U45" s="8" t="s">
        <v>183</v>
      </c>
    </row>
    <row r="46" spans="1:21" x14ac:dyDescent="0.3">
      <c r="A46" s="8" t="str">
        <f>HYPERLINK("https://hsdes.intel.com/resource/14013120318","14013120318")</f>
        <v>14013120318</v>
      </c>
      <c r="B46" s="8" t="s">
        <v>185</v>
      </c>
      <c r="C46" s="8" t="s">
        <v>165</v>
      </c>
      <c r="D46" s="8" t="s">
        <v>3230</v>
      </c>
      <c r="E46" s="8" t="s">
        <v>3238</v>
      </c>
      <c r="F46" t="s">
        <v>3298</v>
      </c>
      <c r="H46" s="8" t="s">
        <v>3262</v>
      </c>
      <c r="I46" t="s">
        <v>3290</v>
      </c>
      <c r="L46" s="11">
        <v>44825</v>
      </c>
      <c r="N46" s="8" t="s">
        <v>12</v>
      </c>
      <c r="O46" s="8" t="s">
        <v>70</v>
      </c>
      <c r="P46" s="8" t="s">
        <v>167</v>
      </c>
      <c r="Q46" s="8" t="s">
        <v>24</v>
      </c>
      <c r="R46" s="8" t="s">
        <v>187</v>
      </c>
      <c r="S46" s="8" t="s">
        <v>17</v>
      </c>
      <c r="T46" s="8" t="s">
        <v>64</v>
      </c>
      <c r="U46" s="8" t="s">
        <v>186</v>
      </c>
    </row>
    <row r="47" spans="1:21" x14ac:dyDescent="0.3">
      <c r="A47" s="9" t="str">
        <f>HYPERLINK("https://hsdes.intel.com/resource/14013120372","14013120372")</f>
        <v>14013120372</v>
      </c>
      <c r="B47" s="8" t="s">
        <v>188</v>
      </c>
      <c r="C47" s="8" t="s">
        <v>88</v>
      </c>
      <c r="D47" s="8" t="s">
        <v>3230</v>
      </c>
      <c r="E47" s="8" t="s">
        <v>3238</v>
      </c>
      <c r="F47" t="s">
        <v>3298</v>
      </c>
      <c r="H47" s="8" t="s">
        <v>3262</v>
      </c>
      <c r="I47" t="s">
        <v>3288</v>
      </c>
      <c r="L47" s="11">
        <v>44826</v>
      </c>
      <c r="N47" s="8" t="s">
        <v>33</v>
      </c>
      <c r="O47" s="8" t="s">
        <v>13</v>
      </c>
      <c r="P47" s="8" t="s">
        <v>34</v>
      </c>
      <c r="Q47" s="8" t="s">
        <v>24</v>
      </c>
      <c r="R47" s="8" t="s">
        <v>190</v>
      </c>
      <c r="S47" s="8" t="s">
        <v>26</v>
      </c>
      <c r="T47" s="8" t="s">
        <v>47</v>
      </c>
      <c r="U47" s="8" t="s">
        <v>189</v>
      </c>
    </row>
    <row r="48" spans="1:21" x14ac:dyDescent="0.3">
      <c r="A48" s="9" t="str">
        <f>HYPERLINK("https://hsdes.intel.com/resource/14013120386","14013120386")</f>
        <v>14013120386</v>
      </c>
      <c r="B48" s="8" t="s">
        <v>191</v>
      </c>
      <c r="C48" s="8" t="s">
        <v>192</v>
      </c>
      <c r="D48" s="8" t="s">
        <v>3231</v>
      </c>
      <c r="E48" s="8" t="s">
        <v>3238</v>
      </c>
      <c r="F48" t="s">
        <v>3298</v>
      </c>
      <c r="H48" s="8" t="s">
        <v>3263</v>
      </c>
      <c r="I48" t="s">
        <v>3288</v>
      </c>
      <c r="L48" s="11">
        <v>44817</v>
      </c>
      <c r="N48" s="8" t="s">
        <v>39</v>
      </c>
      <c r="O48" s="8" t="s">
        <v>13</v>
      </c>
      <c r="P48" s="8" t="s">
        <v>194</v>
      </c>
      <c r="Q48" s="8" t="s">
        <v>24</v>
      </c>
      <c r="R48" s="8" t="s">
        <v>195</v>
      </c>
      <c r="S48" s="8" t="s">
        <v>26</v>
      </c>
      <c r="T48" s="8" t="s">
        <v>113</v>
      </c>
      <c r="U48" s="8" t="s">
        <v>193</v>
      </c>
    </row>
    <row r="49" spans="1:21" x14ac:dyDescent="0.3">
      <c r="A49" s="8" t="str">
        <f>HYPERLINK("https://hsdes.intel.com/resource/14013120427","14013120427")</f>
        <v>14013120427</v>
      </c>
      <c r="B49" s="8" t="s">
        <v>196</v>
      </c>
      <c r="C49" s="8" t="s">
        <v>197</v>
      </c>
      <c r="D49" s="8" t="s">
        <v>3231</v>
      </c>
      <c r="E49" s="8" t="s">
        <v>3238</v>
      </c>
      <c r="F49" t="s">
        <v>3298</v>
      </c>
      <c r="H49" s="8" t="s">
        <v>3263</v>
      </c>
      <c r="I49" t="s">
        <v>3288</v>
      </c>
      <c r="K49" s="12"/>
      <c r="L49" s="11">
        <v>44817</v>
      </c>
      <c r="N49" s="8" t="s">
        <v>39</v>
      </c>
      <c r="O49" s="8" t="s">
        <v>49</v>
      </c>
      <c r="P49" s="8" t="s">
        <v>54</v>
      </c>
      <c r="Q49" s="8" t="s">
        <v>24</v>
      </c>
      <c r="R49" s="8" t="s">
        <v>199</v>
      </c>
      <c r="S49" s="8" t="s">
        <v>17</v>
      </c>
      <c r="T49" s="8" t="s">
        <v>113</v>
      </c>
      <c r="U49" s="8" t="s">
        <v>198</v>
      </c>
    </row>
    <row r="50" spans="1:21" x14ac:dyDescent="0.3">
      <c r="A50" s="9" t="str">
        <f>HYPERLINK("https://hsdes.intel.com/resource/14013120472","14013120472")</f>
        <v>14013120472</v>
      </c>
      <c r="B50" s="8" t="s">
        <v>200</v>
      </c>
      <c r="C50" s="8" t="s">
        <v>201</v>
      </c>
      <c r="D50" s="8" t="s">
        <v>3230</v>
      </c>
      <c r="E50" s="8" t="s">
        <v>3238</v>
      </c>
      <c r="F50" t="s">
        <v>3298</v>
      </c>
      <c r="H50" s="8" t="s">
        <v>3263</v>
      </c>
      <c r="I50" t="s">
        <v>3288</v>
      </c>
      <c r="L50" s="11">
        <v>44818</v>
      </c>
      <c r="N50" s="8" t="s">
        <v>106</v>
      </c>
      <c r="O50" s="8" t="s">
        <v>13</v>
      </c>
      <c r="P50" s="8" t="s">
        <v>14</v>
      </c>
      <c r="Q50" s="8" t="s">
        <v>15</v>
      </c>
      <c r="R50" s="8" t="s">
        <v>204</v>
      </c>
      <c r="S50" s="8" t="s">
        <v>17</v>
      </c>
      <c r="T50" s="8" t="s">
        <v>202</v>
      </c>
      <c r="U50" s="8" t="s">
        <v>203</v>
      </c>
    </row>
    <row r="51" spans="1:21" x14ac:dyDescent="0.3">
      <c r="A51" s="9" t="str">
        <f>HYPERLINK("https://hsdes.intel.com/resource/14013120573","14013120573")</f>
        <v>14013120573</v>
      </c>
      <c r="B51" s="8" t="s">
        <v>205</v>
      </c>
      <c r="C51" s="8" t="s">
        <v>206</v>
      </c>
      <c r="D51" s="8" t="s">
        <v>3231</v>
      </c>
      <c r="E51" s="8" t="s">
        <v>3238</v>
      </c>
      <c r="F51" t="s">
        <v>3298</v>
      </c>
      <c r="H51" s="8" t="s">
        <v>3263</v>
      </c>
      <c r="I51" t="s">
        <v>3288</v>
      </c>
      <c r="L51" s="11">
        <v>44819</v>
      </c>
      <c r="N51" s="8" t="s">
        <v>78</v>
      </c>
      <c r="O51" s="8" t="s">
        <v>13</v>
      </c>
      <c r="P51" s="8" t="s">
        <v>209</v>
      </c>
      <c r="Q51" s="8" t="s">
        <v>24</v>
      </c>
      <c r="R51" s="8" t="s">
        <v>210</v>
      </c>
      <c r="S51" s="8" t="s">
        <v>26</v>
      </c>
      <c r="T51" s="8" t="s">
        <v>207</v>
      </c>
      <c r="U51" s="8" t="s">
        <v>208</v>
      </c>
    </row>
    <row r="52" spans="1:21" x14ac:dyDescent="0.3">
      <c r="A52" s="9" t="str">
        <f>HYPERLINK("https://hsdes.intel.com/resource/14013120730","14013120730")</f>
        <v>14013120730</v>
      </c>
      <c r="B52" s="8" t="s">
        <v>211</v>
      </c>
      <c r="C52" s="8" t="s">
        <v>206</v>
      </c>
      <c r="D52" s="8" t="s">
        <v>3231</v>
      </c>
      <c r="E52" s="8" t="s">
        <v>3238</v>
      </c>
      <c r="F52" t="s">
        <v>3298</v>
      </c>
      <c r="H52" s="8" t="s">
        <v>3263</v>
      </c>
      <c r="I52" t="s">
        <v>3288</v>
      </c>
      <c r="L52" s="11">
        <v>44819</v>
      </c>
      <c r="N52" s="8" t="s">
        <v>78</v>
      </c>
      <c r="O52" s="8" t="s">
        <v>13</v>
      </c>
      <c r="P52" s="8" t="s">
        <v>209</v>
      </c>
      <c r="Q52" s="8" t="s">
        <v>24</v>
      </c>
      <c r="R52" s="8" t="s">
        <v>214</v>
      </c>
      <c r="S52" s="8" t="s">
        <v>17</v>
      </c>
      <c r="T52" s="8" t="s">
        <v>212</v>
      </c>
      <c r="U52" s="8" t="s">
        <v>213</v>
      </c>
    </row>
    <row r="53" spans="1:21" x14ac:dyDescent="0.3">
      <c r="A53" s="9" t="str">
        <f>HYPERLINK("https://hsdes.intel.com/resource/14013120765","14013120765")</f>
        <v>14013120765</v>
      </c>
      <c r="B53" s="8" t="s">
        <v>215</v>
      </c>
      <c r="C53" s="8" t="s">
        <v>206</v>
      </c>
      <c r="D53" s="8" t="s">
        <v>3231</v>
      </c>
      <c r="E53" s="8" t="s">
        <v>3238</v>
      </c>
      <c r="F53" t="s">
        <v>3298</v>
      </c>
      <c r="H53" s="8" t="s">
        <v>3263</v>
      </c>
      <c r="I53" t="s">
        <v>3288</v>
      </c>
      <c r="L53" s="11">
        <v>44819</v>
      </c>
      <c r="N53" s="8" t="s">
        <v>78</v>
      </c>
      <c r="O53" s="8" t="s">
        <v>13</v>
      </c>
      <c r="P53" s="8" t="s">
        <v>209</v>
      </c>
      <c r="Q53" s="8" t="s">
        <v>24</v>
      </c>
      <c r="R53" s="8" t="s">
        <v>217</v>
      </c>
      <c r="S53" s="8" t="s">
        <v>26</v>
      </c>
      <c r="T53" s="8" t="s">
        <v>207</v>
      </c>
      <c r="U53" s="8" t="s">
        <v>216</v>
      </c>
    </row>
    <row r="54" spans="1:21" x14ac:dyDescent="0.3">
      <c r="A54" s="9" t="str">
        <f>HYPERLINK("https://hsdes.intel.com/resource/14013120780","14013120780")</f>
        <v>14013120780</v>
      </c>
      <c r="B54" s="8" t="s">
        <v>218</v>
      </c>
      <c r="C54" s="8" t="s">
        <v>206</v>
      </c>
      <c r="D54" s="8" t="s">
        <v>3230</v>
      </c>
      <c r="E54" s="8" t="s">
        <v>3238</v>
      </c>
      <c r="F54" t="s">
        <v>3298</v>
      </c>
      <c r="H54" s="8" t="s">
        <v>3263</v>
      </c>
      <c r="I54" t="s">
        <v>3275</v>
      </c>
      <c r="L54" s="11">
        <v>44819</v>
      </c>
      <c r="N54" s="8" t="s">
        <v>78</v>
      </c>
      <c r="O54" s="8" t="s">
        <v>13</v>
      </c>
      <c r="P54" s="8" t="s">
        <v>209</v>
      </c>
      <c r="Q54" s="8" t="s">
        <v>24</v>
      </c>
      <c r="R54" s="8" t="s">
        <v>220</v>
      </c>
      <c r="S54" s="8" t="s">
        <v>26</v>
      </c>
      <c r="T54" s="8" t="s">
        <v>212</v>
      </c>
      <c r="U54" s="8" t="s">
        <v>219</v>
      </c>
    </row>
    <row r="55" spans="1:21" x14ac:dyDescent="0.3">
      <c r="A55" s="9" t="str">
        <f>HYPERLINK("https://hsdes.intel.com/resource/14013120792","14013120792")</f>
        <v>14013120792</v>
      </c>
      <c r="B55" s="8" t="s">
        <v>221</v>
      </c>
      <c r="C55" s="8" t="s">
        <v>206</v>
      </c>
      <c r="D55" s="8" t="s">
        <v>3230</v>
      </c>
      <c r="E55" s="8" t="s">
        <v>3238</v>
      </c>
      <c r="F55" t="s">
        <v>3298</v>
      </c>
      <c r="H55" s="8" t="s">
        <v>3263</v>
      </c>
      <c r="I55" t="s">
        <v>3275</v>
      </c>
      <c r="L55" s="11">
        <v>44819</v>
      </c>
      <c r="N55" s="8" t="s">
        <v>78</v>
      </c>
      <c r="O55" s="8" t="s">
        <v>13</v>
      </c>
      <c r="P55" s="8" t="s">
        <v>209</v>
      </c>
      <c r="Q55" s="8" t="s">
        <v>24</v>
      </c>
      <c r="R55" s="8" t="s">
        <v>223</v>
      </c>
      <c r="S55" s="8" t="s">
        <v>26</v>
      </c>
      <c r="T55" s="8" t="s">
        <v>212</v>
      </c>
      <c r="U55" s="8" t="s">
        <v>222</v>
      </c>
    </row>
    <row r="56" spans="1:21" x14ac:dyDescent="0.3">
      <c r="A56" s="9" t="str">
        <f>HYPERLINK("https://hsdes.intel.com/resource/14013120808","14013120808")</f>
        <v>14013120808</v>
      </c>
      <c r="B56" s="8" t="s">
        <v>224</v>
      </c>
      <c r="C56" s="8" t="s">
        <v>206</v>
      </c>
      <c r="D56" s="8" t="s">
        <v>3230</v>
      </c>
      <c r="E56" s="8" t="s">
        <v>3238</v>
      </c>
      <c r="F56" t="s">
        <v>3298</v>
      </c>
      <c r="H56" s="8" t="s">
        <v>3263</v>
      </c>
      <c r="I56" t="s">
        <v>3275</v>
      </c>
      <c r="L56" s="11">
        <v>44819</v>
      </c>
      <c r="N56" s="8" t="s">
        <v>78</v>
      </c>
      <c r="O56" s="8" t="s">
        <v>13</v>
      </c>
      <c r="P56" s="8" t="s">
        <v>209</v>
      </c>
      <c r="Q56" s="8" t="s">
        <v>24</v>
      </c>
      <c r="R56" s="8" t="s">
        <v>226</v>
      </c>
      <c r="S56" s="8" t="s">
        <v>26</v>
      </c>
      <c r="T56" s="8" t="s">
        <v>212</v>
      </c>
      <c r="U56" s="8" t="s">
        <v>225</v>
      </c>
    </row>
    <row r="57" spans="1:21" x14ac:dyDescent="0.3">
      <c r="A57" s="9" t="str">
        <f>HYPERLINK("https://hsdes.intel.com/resource/14013120864","14013120864")</f>
        <v>14013120864</v>
      </c>
      <c r="B57" s="8" t="s">
        <v>227</v>
      </c>
      <c r="C57" s="8" t="s">
        <v>206</v>
      </c>
      <c r="D57" s="8" t="s">
        <v>3230</v>
      </c>
      <c r="E57" s="8" t="s">
        <v>3238</v>
      </c>
      <c r="F57" t="s">
        <v>3298</v>
      </c>
      <c r="H57" s="8" t="s">
        <v>3263</v>
      </c>
      <c r="I57" t="s">
        <v>3275</v>
      </c>
      <c r="L57" s="11">
        <v>44819</v>
      </c>
      <c r="N57" s="8" t="s">
        <v>78</v>
      </c>
      <c r="O57" s="8" t="s">
        <v>13</v>
      </c>
      <c r="P57" s="8" t="s">
        <v>209</v>
      </c>
      <c r="Q57" s="8" t="s">
        <v>24</v>
      </c>
      <c r="R57" s="8" t="s">
        <v>229</v>
      </c>
      <c r="S57" s="8" t="s">
        <v>26</v>
      </c>
      <c r="T57" s="8" t="s">
        <v>212</v>
      </c>
      <c r="U57" s="8" t="s">
        <v>228</v>
      </c>
    </row>
    <row r="58" spans="1:21" x14ac:dyDescent="0.3">
      <c r="A58" s="9" t="str">
        <f>HYPERLINK("https://hsdes.intel.com/resource/14013120896","14013120896")</f>
        <v>14013120896</v>
      </c>
      <c r="B58" s="8" t="s">
        <v>230</v>
      </c>
      <c r="C58" s="8" t="s">
        <v>63</v>
      </c>
      <c r="D58" s="8" t="s">
        <v>3230</v>
      </c>
      <c r="E58" s="8" t="s">
        <v>3238</v>
      </c>
      <c r="F58" t="s">
        <v>3298</v>
      </c>
      <c r="H58" s="8" t="s">
        <v>3263</v>
      </c>
      <c r="I58" t="s">
        <v>3275</v>
      </c>
      <c r="L58" s="11">
        <v>44820</v>
      </c>
      <c r="N58" s="8" t="s">
        <v>39</v>
      </c>
      <c r="O58" s="8" t="s">
        <v>13</v>
      </c>
      <c r="P58" s="8" t="s">
        <v>156</v>
      </c>
      <c r="Q58" s="8" t="s">
        <v>24</v>
      </c>
      <c r="R58" s="8" t="s">
        <v>232</v>
      </c>
      <c r="S58" s="8" t="s">
        <v>17</v>
      </c>
      <c r="T58" s="8" t="s">
        <v>10</v>
      </c>
      <c r="U58" s="8" t="s">
        <v>231</v>
      </c>
    </row>
    <row r="59" spans="1:21" x14ac:dyDescent="0.3">
      <c r="A59" s="9">
        <v>14013156900</v>
      </c>
      <c r="B59" s="8" t="s">
        <v>233</v>
      </c>
      <c r="C59" s="8" t="s">
        <v>63</v>
      </c>
      <c r="D59" s="8" t="s">
        <v>3230</v>
      </c>
      <c r="E59" s="8" t="s">
        <v>3238</v>
      </c>
      <c r="F59" t="s">
        <v>3298</v>
      </c>
      <c r="H59" s="8" t="s">
        <v>3263</v>
      </c>
      <c r="I59" t="s">
        <v>3275</v>
      </c>
      <c r="L59" s="11">
        <v>44825</v>
      </c>
      <c r="N59" s="8" t="s">
        <v>39</v>
      </c>
      <c r="O59" s="8" t="s">
        <v>13</v>
      </c>
      <c r="P59" s="8" t="s">
        <v>156</v>
      </c>
      <c r="Q59" s="8" t="s">
        <v>24</v>
      </c>
      <c r="R59" s="8" t="s">
        <v>235</v>
      </c>
      <c r="S59" s="8" t="s">
        <v>26</v>
      </c>
      <c r="T59" s="8" t="s">
        <v>10</v>
      </c>
      <c r="U59" s="8" t="s">
        <v>234</v>
      </c>
    </row>
    <row r="60" spans="1:21" x14ac:dyDescent="0.3">
      <c r="A60" s="8" t="str">
        <f>HYPERLINK("https://hsdes.intel.com/resource/14013120907","14013120907")</f>
        <v>14013120907</v>
      </c>
      <c r="B60" s="8" t="s">
        <v>236</v>
      </c>
      <c r="C60" s="8" t="s">
        <v>63</v>
      </c>
      <c r="D60" s="8" t="s">
        <v>3230</v>
      </c>
      <c r="E60" s="8" t="s">
        <v>3238</v>
      </c>
      <c r="F60" t="s">
        <v>3298</v>
      </c>
      <c r="H60" s="8" t="s">
        <v>3263</v>
      </c>
      <c r="I60" t="s">
        <v>3275</v>
      </c>
      <c r="L60" s="11">
        <v>44820</v>
      </c>
      <c r="N60" s="8" t="s">
        <v>39</v>
      </c>
      <c r="O60" s="8" t="s">
        <v>13</v>
      </c>
      <c r="P60" s="8" t="s">
        <v>156</v>
      </c>
      <c r="Q60" s="8" t="s">
        <v>24</v>
      </c>
      <c r="R60" s="8" t="s">
        <v>238</v>
      </c>
      <c r="S60" s="8" t="s">
        <v>26</v>
      </c>
      <c r="T60" s="8" t="s">
        <v>10</v>
      </c>
      <c r="U60" s="8" t="s">
        <v>237</v>
      </c>
    </row>
    <row r="61" spans="1:21" x14ac:dyDescent="0.3">
      <c r="A61" s="9" t="str">
        <f>HYPERLINK("https://hsdes.intel.com/resource/14013120914","14013120914")</f>
        <v>14013120914</v>
      </c>
      <c r="B61" s="8" t="s">
        <v>239</v>
      </c>
      <c r="C61" s="8" t="s">
        <v>63</v>
      </c>
      <c r="D61" s="8" t="s">
        <v>3230</v>
      </c>
      <c r="E61" s="8" t="s">
        <v>3238</v>
      </c>
      <c r="F61" t="s">
        <v>3298</v>
      </c>
      <c r="H61" s="8" t="s">
        <v>3263</v>
      </c>
      <c r="I61" t="s">
        <v>3275</v>
      </c>
      <c r="L61" s="11">
        <v>44825</v>
      </c>
      <c r="N61" s="8" t="s">
        <v>39</v>
      </c>
      <c r="O61" s="8" t="s">
        <v>13</v>
      </c>
      <c r="P61" s="8" t="s">
        <v>156</v>
      </c>
      <c r="Q61" s="8" t="s">
        <v>24</v>
      </c>
      <c r="R61" s="8" t="s">
        <v>241</v>
      </c>
      <c r="S61" s="8" t="s">
        <v>26</v>
      </c>
      <c r="T61" s="8" t="s">
        <v>10</v>
      </c>
      <c r="U61" s="8" t="s">
        <v>240</v>
      </c>
    </row>
    <row r="62" spans="1:21" x14ac:dyDescent="0.3">
      <c r="A62" s="9" t="str">
        <f>HYPERLINK("https://hsdes.intel.com/resource/14013120930","14013120930")</f>
        <v>14013120930</v>
      </c>
      <c r="B62" s="21" t="s">
        <v>242</v>
      </c>
      <c r="C62" s="8" t="s">
        <v>192</v>
      </c>
      <c r="D62" s="8" t="s">
        <v>3230</v>
      </c>
      <c r="E62" s="8" t="s">
        <v>3238</v>
      </c>
      <c r="F62" t="s">
        <v>3298</v>
      </c>
      <c r="H62" s="8" t="s">
        <v>3262</v>
      </c>
      <c r="I62" t="s">
        <v>3289</v>
      </c>
      <c r="K62" s="8" t="s">
        <v>3285</v>
      </c>
      <c r="L62" s="11">
        <v>44827</v>
      </c>
      <c r="N62" s="8" t="s">
        <v>33</v>
      </c>
      <c r="O62" s="8" t="s">
        <v>70</v>
      </c>
      <c r="P62" s="8" t="s">
        <v>194</v>
      </c>
      <c r="Q62" s="8" t="s">
        <v>24</v>
      </c>
      <c r="R62" s="8" t="s">
        <v>244</v>
      </c>
      <c r="S62" s="8" t="s">
        <v>26</v>
      </c>
      <c r="T62" s="8" t="s">
        <v>10</v>
      </c>
      <c r="U62" s="8" t="s">
        <v>243</v>
      </c>
    </row>
    <row r="63" spans="1:21" x14ac:dyDescent="0.3">
      <c r="A63" s="9" t="str">
        <f>HYPERLINK("https://hsdes.intel.com/resource/14013121015","14013121015")</f>
        <v>14013121015</v>
      </c>
      <c r="B63" s="8" t="s">
        <v>245</v>
      </c>
      <c r="C63" s="8" t="s">
        <v>63</v>
      </c>
      <c r="D63" s="8" t="s">
        <v>3230</v>
      </c>
      <c r="E63" s="8" t="s">
        <v>3238</v>
      </c>
      <c r="F63" t="s">
        <v>3298</v>
      </c>
      <c r="H63" s="8" t="s">
        <v>3262</v>
      </c>
      <c r="I63" t="s">
        <v>3275</v>
      </c>
      <c r="L63" s="11">
        <v>44817</v>
      </c>
      <c r="N63" s="8" t="s">
        <v>39</v>
      </c>
      <c r="O63" s="8" t="s">
        <v>13</v>
      </c>
      <c r="P63" s="8" t="s">
        <v>156</v>
      </c>
      <c r="Q63" s="8" t="s">
        <v>24</v>
      </c>
      <c r="R63" s="8" t="s">
        <v>248</v>
      </c>
      <c r="S63" s="8" t="s">
        <v>26</v>
      </c>
      <c r="T63" s="8" t="s">
        <v>246</v>
      </c>
      <c r="U63" s="8" t="s">
        <v>247</v>
      </c>
    </row>
    <row r="64" spans="1:21" x14ac:dyDescent="0.3">
      <c r="A64" s="8" t="str">
        <f>HYPERLINK("https://hsdes.intel.com/resource/14013121204","14013121204")</f>
        <v>14013121204</v>
      </c>
      <c r="B64" s="8" t="s">
        <v>249</v>
      </c>
      <c r="C64" s="8" t="s">
        <v>19</v>
      </c>
      <c r="D64" s="8" t="s">
        <v>3230</v>
      </c>
      <c r="E64" s="8" t="s">
        <v>3238</v>
      </c>
      <c r="F64" t="s">
        <v>3298</v>
      </c>
      <c r="H64" s="8" t="s">
        <v>3262</v>
      </c>
      <c r="I64" t="s">
        <v>3275</v>
      </c>
      <c r="L64" s="11">
        <v>44817</v>
      </c>
      <c r="N64" s="8" t="s">
        <v>22</v>
      </c>
      <c r="O64" s="8" t="s">
        <v>70</v>
      </c>
      <c r="P64" s="8" t="s">
        <v>23</v>
      </c>
      <c r="Q64" s="8" t="s">
        <v>24</v>
      </c>
      <c r="R64" s="8" t="s">
        <v>251</v>
      </c>
      <c r="S64" s="8" t="s">
        <v>26</v>
      </c>
      <c r="T64" s="8" t="s">
        <v>20</v>
      </c>
      <c r="U64" s="8" t="s">
        <v>250</v>
      </c>
    </row>
    <row r="65" spans="1:21" x14ac:dyDescent="0.3">
      <c r="A65" s="8" t="str">
        <f>HYPERLINK("https://hsdes.intel.com/resource/14013121214","14013121214")</f>
        <v>14013121214</v>
      </c>
      <c r="B65" s="8" t="s">
        <v>252</v>
      </c>
      <c r="C65" s="8" t="s">
        <v>19</v>
      </c>
      <c r="D65" s="8" t="s">
        <v>3230</v>
      </c>
      <c r="E65" s="8" t="s">
        <v>3238</v>
      </c>
      <c r="F65" t="s">
        <v>3298</v>
      </c>
      <c r="H65" s="8" t="s">
        <v>3262</v>
      </c>
      <c r="I65" t="s">
        <v>3275</v>
      </c>
      <c r="L65" s="11">
        <v>44817</v>
      </c>
      <c r="N65" s="8" t="s">
        <v>22</v>
      </c>
      <c r="O65" s="8" t="s">
        <v>49</v>
      </c>
      <c r="P65" s="8" t="s">
        <v>23</v>
      </c>
      <c r="Q65" s="8" t="s">
        <v>24</v>
      </c>
      <c r="R65" s="8" t="s">
        <v>254</v>
      </c>
      <c r="S65" s="8" t="s">
        <v>26</v>
      </c>
      <c r="T65" s="8" t="s">
        <v>20</v>
      </c>
      <c r="U65" s="8" t="s">
        <v>253</v>
      </c>
    </row>
    <row r="66" spans="1:21" x14ac:dyDescent="0.3">
      <c r="A66" s="8" t="str">
        <f>HYPERLINK("https://hsdes.intel.com/resource/14013121224","14013121224")</f>
        <v>14013121224</v>
      </c>
      <c r="B66" s="8" t="s">
        <v>255</v>
      </c>
      <c r="C66" s="8" t="s">
        <v>19</v>
      </c>
      <c r="D66" s="8" t="s">
        <v>3230</v>
      </c>
      <c r="E66" s="8" t="s">
        <v>3238</v>
      </c>
      <c r="F66" t="s">
        <v>3298</v>
      </c>
      <c r="H66" s="8" t="s">
        <v>3262</v>
      </c>
      <c r="I66" t="s">
        <v>3275</v>
      </c>
      <c r="L66" s="11">
        <v>44817</v>
      </c>
      <c r="N66" s="8" t="s">
        <v>22</v>
      </c>
      <c r="O66" s="8" t="s">
        <v>70</v>
      </c>
      <c r="P66" s="8" t="s">
        <v>23</v>
      </c>
      <c r="Q66" s="8" t="s">
        <v>24</v>
      </c>
      <c r="R66" s="8" t="s">
        <v>258</v>
      </c>
      <c r="S66" s="8" t="s">
        <v>26</v>
      </c>
      <c r="T66" s="8" t="s">
        <v>256</v>
      </c>
      <c r="U66" s="8" t="s">
        <v>257</v>
      </c>
    </row>
    <row r="67" spans="1:21" x14ac:dyDescent="0.3">
      <c r="A67" s="8" t="str">
        <f>HYPERLINK("https://hsdes.intel.com/resource/14013121230","14013121230")</f>
        <v>14013121230</v>
      </c>
      <c r="B67" s="8" t="s">
        <v>259</v>
      </c>
      <c r="C67" s="8" t="s">
        <v>19</v>
      </c>
      <c r="D67" s="8" t="s">
        <v>3230</v>
      </c>
      <c r="E67" s="8" t="s">
        <v>3238</v>
      </c>
      <c r="F67" t="s">
        <v>3298</v>
      </c>
      <c r="H67" s="8" t="s">
        <v>3262</v>
      </c>
      <c r="I67" t="s">
        <v>3275</v>
      </c>
      <c r="L67" s="11">
        <v>44817</v>
      </c>
      <c r="N67" s="8" t="s">
        <v>22</v>
      </c>
      <c r="O67" s="8" t="s">
        <v>70</v>
      </c>
      <c r="P67" s="8" t="s">
        <v>23</v>
      </c>
      <c r="Q67" s="8" t="s">
        <v>24</v>
      </c>
      <c r="R67" s="8" t="s">
        <v>261</v>
      </c>
      <c r="S67" s="8" t="s">
        <v>26</v>
      </c>
      <c r="T67" s="8" t="s">
        <v>20</v>
      </c>
      <c r="U67" s="8" t="s">
        <v>260</v>
      </c>
    </row>
    <row r="68" spans="1:21" x14ac:dyDescent="0.3">
      <c r="A68" s="8" t="str">
        <f>HYPERLINK("https://hsdes.intel.com/resource/14013121241","14013121241")</f>
        <v>14013121241</v>
      </c>
      <c r="B68" s="8" t="s">
        <v>262</v>
      </c>
      <c r="C68" s="8" t="s">
        <v>19</v>
      </c>
      <c r="D68" s="8" t="s">
        <v>3230</v>
      </c>
      <c r="E68" s="8" t="s">
        <v>3238</v>
      </c>
      <c r="F68" t="s">
        <v>3298</v>
      </c>
      <c r="H68" s="8" t="s">
        <v>3262</v>
      </c>
      <c r="I68" t="s">
        <v>3275</v>
      </c>
      <c r="L68" s="11">
        <v>44817</v>
      </c>
      <c r="N68" s="8" t="s">
        <v>22</v>
      </c>
      <c r="O68" s="8" t="s">
        <v>70</v>
      </c>
      <c r="P68" s="8" t="s">
        <v>23</v>
      </c>
      <c r="Q68" s="8" t="s">
        <v>24</v>
      </c>
      <c r="R68" s="8" t="s">
        <v>264</v>
      </c>
      <c r="S68" s="8" t="s">
        <v>26</v>
      </c>
      <c r="T68" s="8" t="s">
        <v>20</v>
      </c>
      <c r="U68" s="8" t="s">
        <v>263</v>
      </c>
    </row>
    <row r="69" spans="1:21" x14ac:dyDescent="0.3">
      <c r="A69" s="9" t="str">
        <f>HYPERLINK("https://hsdes.intel.com/resource/14013121267","14013121267")</f>
        <v>14013121267</v>
      </c>
      <c r="B69" s="8" t="s">
        <v>265</v>
      </c>
      <c r="C69" s="8" t="s">
        <v>19</v>
      </c>
      <c r="D69" s="8" t="s">
        <v>3230</v>
      </c>
      <c r="E69" s="8" t="s">
        <v>3238</v>
      </c>
      <c r="F69" t="s">
        <v>3298</v>
      </c>
      <c r="H69" s="8" t="s">
        <v>3262</v>
      </c>
      <c r="I69" t="s">
        <v>3275</v>
      </c>
      <c r="L69" s="11">
        <v>44817</v>
      </c>
      <c r="N69" s="8" t="s">
        <v>22</v>
      </c>
      <c r="O69" s="8" t="s">
        <v>70</v>
      </c>
      <c r="P69" s="8" t="s">
        <v>23</v>
      </c>
      <c r="Q69" s="8" t="s">
        <v>24</v>
      </c>
      <c r="R69" s="8" t="s">
        <v>267</v>
      </c>
      <c r="S69" s="8" t="s">
        <v>26</v>
      </c>
      <c r="T69" s="8" t="s">
        <v>20</v>
      </c>
      <c r="U69" s="8" t="s">
        <v>266</v>
      </c>
    </row>
    <row r="70" spans="1:21" x14ac:dyDescent="0.3">
      <c r="A70" s="9" t="str">
        <f>HYPERLINK("https://hsdes.intel.com/resource/14013121275","14013121275")</f>
        <v>14013121275</v>
      </c>
      <c r="B70" s="8" t="s">
        <v>268</v>
      </c>
      <c r="C70" s="8" t="s">
        <v>19</v>
      </c>
      <c r="D70" s="8" t="s">
        <v>3230</v>
      </c>
      <c r="E70" s="8" t="s">
        <v>3238</v>
      </c>
      <c r="F70" t="s">
        <v>3298</v>
      </c>
      <c r="H70" s="8" t="s">
        <v>3262</v>
      </c>
      <c r="I70" t="s">
        <v>3275</v>
      </c>
      <c r="L70" s="11">
        <v>44817</v>
      </c>
      <c r="N70" s="8" t="s">
        <v>22</v>
      </c>
      <c r="O70" s="8" t="s">
        <v>70</v>
      </c>
      <c r="P70" s="8" t="s">
        <v>23</v>
      </c>
      <c r="Q70" s="8" t="s">
        <v>24</v>
      </c>
      <c r="R70" s="8" t="s">
        <v>270</v>
      </c>
      <c r="S70" s="8" t="s">
        <v>26</v>
      </c>
      <c r="T70" s="8" t="s">
        <v>20</v>
      </c>
      <c r="U70" s="8" t="s">
        <v>269</v>
      </c>
    </row>
    <row r="71" spans="1:21" x14ac:dyDescent="0.3">
      <c r="A71" s="8" t="str">
        <f>HYPERLINK("https://hsdes.intel.com/resource/14013121432","14013121432")</f>
        <v>14013121432</v>
      </c>
      <c r="B71" s="8" t="s">
        <v>271</v>
      </c>
      <c r="C71" s="8" t="s">
        <v>88</v>
      </c>
      <c r="D71" s="8" t="s">
        <v>3230</v>
      </c>
      <c r="E71" s="8" t="s">
        <v>3238</v>
      </c>
      <c r="F71" t="s">
        <v>3298</v>
      </c>
      <c r="H71" s="8" t="s">
        <v>3262</v>
      </c>
      <c r="I71" t="s">
        <v>3275</v>
      </c>
      <c r="L71" s="11">
        <v>44819</v>
      </c>
      <c r="N71" s="8" t="s">
        <v>22</v>
      </c>
      <c r="O71" s="8" t="s">
        <v>13</v>
      </c>
      <c r="P71" s="8" t="s">
        <v>66</v>
      </c>
      <c r="Q71" s="8" t="s">
        <v>24</v>
      </c>
      <c r="R71" s="8" t="s">
        <v>274</v>
      </c>
      <c r="S71" s="8" t="s">
        <v>26</v>
      </c>
      <c r="T71" s="8" t="s">
        <v>272</v>
      </c>
      <c r="U71" s="8" t="s">
        <v>273</v>
      </c>
    </row>
    <row r="72" spans="1:21" x14ac:dyDescent="0.3">
      <c r="A72" s="8" t="str">
        <f>HYPERLINK("https://hsdes.intel.com/resource/14013177912","14013177912")</f>
        <v>14013177912</v>
      </c>
      <c r="B72" s="8" t="s">
        <v>2667</v>
      </c>
      <c r="C72" s="8" t="s">
        <v>2438</v>
      </c>
      <c r="D72" s="8" t="s">
        <v>3231</v>
      </c>
      <c r="E72" s="8" t="s">
        <v>3238</v>
      </c>
      <c r="F72" t="s">
        <v>3298</v>
      </c>
      <c r="H72" s="8" t="s">
        <v>3263</v>
      </c>
      <c r="I72" t="s">
        <v>3288</v>
      </c>
      <c r="L72" s="11">
        <v>44817</v>
      </c>
      <c r="N72" s="8" t="s">
        <v>39</v>
      </c>
      <c r="O72" s="8" t="s">
        <v>13</v>
      </c>
      <c r="P72" s="8" t="s">
        <v>54</v>
      </c>
      <c r="Q72" s="8" t="s">
        <v>24</v>
      </c>
      <c r="R72" s="8" t="s">
        <v>2669</v>
      </c>
      <c r="S72" s="8" t="s">
        <v>26</v>
      </c>
      <c r="T72" s="8" t="s">
        <v>64</v>
      </c>
      <c r="U72" s="8" t="s">
        <v>2668</v>
      </c>
    </row>
    <row r="73" spans="1:21" x14ac:dyDescent="0.3">
      <c r="A73" s="8" t="str">
        <f>HYPERLINK("https://hsdes.intel.com/resource/14013156774","14013156774")</f>
        <v>14013156774</v>
      </c>
      <c r="B73" s="8" t="s">
        <v>278</v>
      </c>
      <c r="C73" s="8" t="s">
        <v>112</v>
      </c>
      <c r="D73" s="8" t="s">
        <v>3230</v>
      </c>
      <c r="E73" s="8" t="s">
        <v>3238</v>
      </c>
      <c r="F73" t="s">
        <v>3298</v>
      </c>
      <c r="H73" s="8" t="s">
        <v>3263</v>
      </c>
      <c r="I73" t="s">
        <v>3275</v>
      </c>
      <c r="L73" s="11">
        <v>44817</v>
      </c>
      <c r="N73" s="8" t="s">
        <v>136</v>
      </c>
      <c r="O73" s="8" t="s">
        <v>13</v>
      </c>
      <c r="P73" s="8" t="s">
        <v>137</v>
      </c>
      <c r="Q73" s="8" t="s">
        <v>15</v>
      </c>
      <c r="R73" s="8" t="s">
        <v>280</v>
      </c>
      <c r="S73" s="8" t="s">
        <v>26</v>
      </c>
      <c r="T73" s="8" t="s">
        <v>64</v>
      </c>
      <c r="U73" s="8" t="s">
        <v>279</v>
      </c>
    </row>
    <row r="74" spans="1:21" x14ac:dyDescent="0.3">
      <c r="A74" s="8" t="str">
        <f>HYPERLINK("https://hsdes.intel.com/resource/14013156776","14013156776")</f>
        <v>14013156776</v>
      </c>
      <c r="B74" s="8" t="s">
        <v>281</v>
      </c>
      <c r="C74" s="8" t="s">
        <v>282</v>
      </c>
      <c r="D74" s="8" t="s">
        <v>3230</v>
      </c>
      <c r="E74" s="8" t="s">
        <v>3238</v>
      </c>
      <c r="F74" t="s">
        <v>3298</v>
      </c>
      <c r="H74" s="8" t="s">
        <v>3263</v>
      </c>
      <c r="I74" t="s">
        <v>3288</v>
      </c>
      <c r="L74" s="11">
        <v>44817</v>
      </c>
      <c r="N74" s="8" t="s">
        <v>136</v>
      </c>
      <c r="O74" s="8" t="s">
        <v>13</v>
      </c>
      <c r="P74" s="8" t="s">
        <v>137</v>
      </c>
      <c r="Q74" s="8" t="s">
        <v>24</v>
      </c>
      <c r="R74" s="8" t="s">
        <v>284</v>
      </c>
      <c r="S74" s="8" t="s">
        <v>26</v>
      </c>
      <c r="T74" s="8" t="s">
        <v>47</v>
      </c>
      <c r="U74" s="8" t="s">
        <v>283</v>
      </c>
    </row>
    <row r="75" spans="1:21" x14ac:dyDescent="0.3">
      <c r="A75" s="9" t="str">
        <f>HYPERLINK("https://hsdes.intel.com/resource/14013156780","14013156780")</f>
        <v>14013156780</v>
      </c>
      <c r="B75" s="8" t="s">
        <v>285</v>
      </c>
      <c r="C75" s="8" t="s">
        <v>192</v>
      </c>
      <c r="D75" s="8" t="s">
        <v>3230</v>
      </c>
      <c r="E75" s="8" t="s">
        <v>3238</v>
      </c>
      <c r="F75" t="s">
        <v>3298</v>
      </c>
      <c r="H75" s="8" t="s">
        <v>3263</v>
      </c>
      <c r="I75" t="s">
        <v>3288</v>
      </c>
      <c r="L75" s="11">
        <v>44817</v>
      </c>
      <c r="N75" s="8" t="s">
        <v>33</v>
      </c>
      <c r="O75" s="8" t="s">
        <v>13</v>
      </c>
      <c r="P75" s="8" t="s">
        <v>194</v>
      </c>
      <c r="Q75" s="8" t="s">
        <v>24</v>
      </c>
      <c r="R75" s="8" t="s">
        <v>287</v>
      </c>
      <c r="S75" s="8" t="s">
        <v>26</v>
      </c>
      <c r="T75" s="8" t="s">
        <v>10</v>
      </c>
      <c r="U75" s="8" t="s">
        <v>286</v>
      </c>
    </row>
    <row r="76" spans="1:21" x14ac:dyDescent="0.3">
      <c r="A76" s="9" t="str">
        <f>HYPERLINK("https://hsdes.intel.com/resource/14013156783","14013156783")</f>
        <v>14013156783</v>
      </c>
      <c r="B76" s="8" t="s">
        <v>288</v>
      </c>
      <c r="C76" s="8" t="s">
        <v>192</v>
      </c>
      <c r="D76" s="8" t="s">
        <v>3230</v>
      </c>
      <c r="E76" s="8" t="s">
        <v>3238</v>
      </c>
      <c r="F76" t="s">
        <v>3298</v>
      </c>
      <c r="H76" s="8" t="s">
        <v>3263</v>
      </c>
      <c r="I76" t="s">
        <v>3288</v>
      </c>
      <c r="K76" s="8" t="s">
        <v>3255</v>
      </c>
      <c r="L76" s="11">
        <v>44817</v>
      </c>
      <c r="N76" s="8" t="s">
        <v>33</v>
      </c>
      <c r="O76" s="8" t="s">
        <v>13</v>
      </c>
      <c r="P76" s="8" t="s">
        <v>194</v>
      </c>
      <c r="Q76" s="8" t="s">
        <v>24</v>
      </c>
      <c r="R76" s="8" t="s">
        <v>290</v>
      </c>
      <c r="S76" s="8" t="s">
        <v>26</v>
      </c>
      <c r="T76" s="8" t="s">
        <v>10</v>
      </c>
      <c r="U76" s="8" t="s">
        <v>289</v>
      </c>
    </row>
    <row r="77" spans="1:21" x14ac:dyDescent="0.3">
      <c r="A77" s="8" t="str">
        <f>HYPERLINK("https://hsdes.intel.com/resource/14013156787","14013156787")</f>
        <v>14013156787</v>
      </c>
      <c r="B77" s="8" t="s">
        <v>291</v>
      </c>
      <c r="C77" s="8" t="s">
        <v>37</v>
      </c>
      <c r="D77" s="8" t="s">
        <v>3230</v>
      </c>
      <c r="E77" s="8" t="s">
        <v>3238</v>
      </c>
      <c r="F77" t="s">
        <v>3298</v>
      </c>
      <c r="H77" s="8" t="s">
        <v>3263</v>
      </c>
      <c r="I77" t="s">
        <v>3275</v>
      </c>
      <c r="L77" s="11">
        <v>44825</v>
      </c>
      <c r="N77" s="8" t="s">
        <v>22</v>
      </c>
      <c r="O77" s="8" t="s">
        <v>49</v>
      </c>
      <c r="P77" s="8" t="s">
        <v>40</v>
      </c>
      <c r="Q77" s="8" t="s">
        <v>24</v>
      </c>
      <c r="R77" s="8" t="s">
        <v>293</v>
      </c>
      <c r="S77" s="8" t="s">
        <v>17</v>
      </c>
      <c r="T77" s="8" t="s">
        <v>10</v>
      </c>
      <c r="U77" s="8" t="s">
        <v>292</v>
      </c>
    </row>
    <row r="78" spans="1:21" x14ac:dyDescent="0.3">
      <c r="A78" s="8" t="str">
        <f>HYPERLINK("https://hsdes.intel.com/resource/14013156788","14013156788")</f>
        <v>14013156788</v>
      </c>
      <c r="B78" s="8" t="s">
        <v>294</v>
      </c>
      <c r="C78" s="8" t="s">
        <v>112</v>
      </c>
      <c r="D78" s="8" t="s">
        <v>3230</v>
      </c>
      <c r="E78" s="8" t="s">
        <v>3238</v>
      </c>
      <c r="F78" t="s">
        <v>3298</v>
      </c>
      <c r="H78" s="8" t="s">
        <v>3262</v>
      </c>
      <c r="I78" t="s">
        <v>3269</v>
      </c>
      <c r="L78" s="11">
        <v>44818</v>
      </c>
      <c r="N78" s="8" t="s">
        <v>136</v>
      </c>
      <c r="O78" s="8" t="s">
        <v>49</v>
      </c>
      <c r="P78" s="8" t="s">
        <v>137</v>
      </c>
      <c r="Q78" s="8" t="s">
        <v>24</v>
      </c>
      <c r="R78" s="8" t="s">
        <v>296</v>
      </c>
      <c r="S78" s="8" t="s">
        <v>26</v>
      </c>
      <c r="T78" s="8" t="s">
        <v>113</v>
      </c>
      <c r="U78" s="8" t="s">
        <v>295</v>
      </c>
    </row>
    <row r="79" spans="1:21" x14ac:dyDescent="0.3">
      <c r="A79" s="8" t="str">
        <f>HYPERLINK("https://hsdes.intel.com/resource/14013156791","14013156791")</f>
        <v>14013156791</v>
      </c>
      <c r="B79" s="8" t="s">
        <v>297</v>
      </c>
      <c r="C79" s="8" t="s">
        <v>37</v>
      </c>
      <c r="D79" s="8" t="s">
        <v>3230</v>
      </c>
      <c r="E79" s="8" t="s">
        <v>3238</v>
      </c>
      <c r="F79" t="s">
        <v>3298</v>
      </c>
      <c r="H79" s="8" t="s">
        <v>3263</v>
      </c>
      <c r="I79" t="s">
        <v>3275</v>
      </c>
      <c r="L79" s="11">
        <v>44825</v>
      </c>
      <c r="N79" s="8" t="s">
        <v>22</v>
      </c>
      <c r="O79" s="8" t="s">
        <v>49</v>
      </c>
      <c r="P79" s="8" t="s">
        <v>40</v>
      </c>
      <c r="Q79" s="8" t="s">
        <v>15</v>
      </c>
      <c r="R79" s="8" t="s">
        <v>299</v>
      </c>
      <c r="S79" s="8" t="s">
        <v>17</v>
      </c>
      <c r="T79" s="8" t="s">
        <v>10</v>
      </c>
      <c r="U79" s="8" t="s">
        <v>298</v>
      </c>
    </row>
    <row r="80" spans="1:21" x14ac:dyDescent="0.3">
      <c r="A80" s="9" t="str">
        <f>HYPERLINK("https://hsdes.intel.com/resource/14013156792","14013156792")</f>
        <v>14013156792</v>
      </c>
      <c r="B80" s="8" t="s">
        <v>300</v>
      </c>
      <c r="C80" s="8" t="s">
        <v>37</v>
      </c>
      <c r="D80" s="8" t="s">
        <v>3230</v>
      </c>
      <c r="E80" s="8" t="s">
        <v>3238</v>
      </c>
      <c r="F80" t="s">
        <v>3298</v>
      </c>
      <c r="H80" s="8" t="s">
        <v>3262</v>
      </c>
      <c r="I80" t="s">
        <v>3275</v>
      </c>
      <c r="L80" s="11">
        <v>44826</v>
      </c>
      <c r="N80" s="8" t="s">
        <v>22</v>
      </c>
      <c r="O80" s="8" t="s">
        <v>49</v>
      </c>
      <c r="P80" s="8" t="s">
        <v>40</v>
      </c>
      <c r="Q80" s="8" t="s">
        <v>24</v>
      </c>
      <c r="R80" s="8" t="s">
        <v>302</v>
      </c>
      <c r="S80" s="8" t="s">
        <v>17</v>
      </c>
      <c r="T80" s="8" t="s">
        <v>10</v>
      </c>
      <c r="U80" s="8" t="s">
        <v>301</v>
      </c>
    </row>
    <row r="81" spans="1:21" x14ac:dyDescent="0.3">
      <c r="A81" s="8" t="str">
        <f>HYPERLINK("https://hsdes.intel.com/resource/14013156795","14013156795")</f>
        <v>14013156795</v>
      </c>
      <c r="B81" s="8" t="s">
        <v>303</v>
      </c>
      <c r="C81" s="8" t="s">
        <v>37</v>
      </c>
      <c r="D81" s="8" t="s">
        <v>3230</v>
      </c>
      <c r="E81" s="8" t="s">
        <v>3238</v>
      </c>
      <c r="F81" t="s">
        <v>3298</v>
      </c>
      <c r="H81" s="8" t="s">
        <v>3263</v>
      </c>
      <c r="I81" t="s">
        <v>3275</v>
      </c>
      <c r="L81" s="11">
        <v>44826</v>
      </c>
      <c r="N81" s="8" t="s">
        <v>22</v>
      </c>
      <c r="O81" s="8" t="s">
        <v>49</v>
      </c>
      <c r="P81" s="8" t="s">
        <v>40</v>
      </c>
      <c r="Q81" s="8" t="s">
        <v>15</v>
      </c>
      <c r="R81" s="8" t="s">
        <v>305</v>
      </c>
      <c r="S81" s="8" t="s">
        <v>17</v>
      </c>
      <c r="T81" s="8" t="s">
        <v>10</v>
      </c>
      <c r="U81" s="8" t="s">
        <v>304</v>
      </c>
    </row>
    <row r="82" spans="1:21" x14ac:dyDescent="0.3">
      <c r="A82" s="9" t="str">
        <f>HYPERLINK("https://hsdes.intel.com/resource/14013156796","14013156796")</f>
        <v>14013156796</v>
      </c>
      <c r="B82" s="8" t="s">
        <v>306</v>
      </c>
      <c r="C82" s="8" t="s">
        <v>63</v>
      </c>
      <c r="D82" s="8" t="s">
        <v>3230</v>
      </c>
      <c r="E82" s="8" t="s">
        <v>3238</v>
      </c>
      <c r="F82" t="s">
        <v>3298</v>
      </c>
      <c r="H82" s="8" t="s">
        <v>3263</v>
      </c>
      <c r="I82" t="s">
        <v>3275</v>
      </c>
      <c r="L82" s="11">
        <v>44825</v>
      </c>
      <c r="N82" s="8" t="s">
        <v>39</v>
      </c>
      <c r="O82" s="8" t="s">
        <v>13</v>
      </c>
      <c r="P82" s="8" t="s">
        <v>156</v>
      </c>
      <c r="Q82" s="8" t="s">
        <v>24</v>
      </c>
      <c r="R82" s="8" t="s">
        <v>308</v>
      </c>
      <c r="S82" s="8" t="s">
        <v>26</v>
      </c>
      <c r="T82" s="8" t="s">
        <v>10</v>
      </c>
      <c r="U82" s="8" t="s">
        <v>307</v>
      </c>
    </row>
    <row r="83" spans="1:21" x14ac:dyDescent="0.3">
      <c r="A83" s="9" t="str">
        <f>HYPERLINK("https://hsdes.intel.com/resource/14013156798","14013156798")</f>
        <v>14013156798</v>
      </c>
      <c r="B83" s="8" t="s">
        <v>309</v>
      </c>
      <c r="C83" s="8" t="s">
        <v>37</v>
      </c>
      <c r="D83" s="8" t="s">
        <v>3230</v>
      </c>
      <c r="E83" s="8" t="s">
        <v>3238</v>
      </c>
      <c r="F83" t="s">
        <v>3298</v>
      </c>
      <c r="H83" s="8" t="s">
        <v>3262</v>
      </c>
      <c r="I83" t="s">
        <v>3275</v>
      </c>
      <c r="L83" s="11">
        <v>44826</v>
      </c>
      <c r="N83" s="8" t="s">
        <v>22</v>
      </c>
      <c r="O83" s="8" t="s">
        <v>49</v>
      </c>
      <c r="P83" s="8" t="s">
        <v>40</v>
      </c>
      <c r="Q83" s="8" t="s">
        <v>15</v>
      </c>
      <c r="R83" s="8" t="s">
        <v>311</v>
      </c>
      <c r="S83" s="8" t="s">
        <v>17</v>
      </c>
      <c r="T83" s="8" t="s">
        <v>10</v>
      </c>
      <c r="U83" s="8" t="s">
        <v>310</v>
      </c>
    </row>
    <row r="84" spans="1:21" x14ac:dyDescent="0.3">
      <c r="A84" s="9" t="str">
        <f>HYPERLINK("https://hsdes.intel.com/resource/14013156799","14013156799")</f>
        <v>14013156799</v>
      </c>
      <c r="B84" s="8" t="s">
        <v>312</v>
      </c>
      <c r="C84" s="8" t="s">
        <v>63</v>
      </c>
      <c r="D84" s="8" t="s">
        <v>3230</v>
      </c>
      <c r="E84" s="8" t="s">
        <v>3238</v>
      </c>
      <c r="F84" t="s">
        <v>3298</v>
      </c>
      <c r="H84" s="8" t="s">
        <v>3263</v>
      </c>
      <c r="I84" t="s">
        <v>3275</v>
      </c>
      <c r="L84" s="11">
        <v>44825</v>
      </c>
      <c r="N84" s="8" t="s">
        <v>39</v>
      </c>
      <c r="O84" s="8" t="s">
        <v>13</v>
      </c>
      <c r="P84" s="8" t="s">
        <v>156</v>
      </c>
      <c r="Q84" s="8" t="s">
        <v>24</v>
      </c>
      <c r="R84" s="8" t="s">
        <v>314</v>
      </c>
      <c r="S84" s="8" t="s">
        <v>26</v>
      </c>
      <c r="T84" s="8" t="s">
        <v>10</v>
      </c>
      <c r="U84" s="8" t="s">
        <v>313</v>
      </c>
    </row>
    <row r="85" spans="1:21" x14ac:dyDescent="0.3">
      <c r="A85" s="8" t="str">
        <f>HYPERLINK("https://hsdes.intel.com/resource/14013156800","14013156800")</f>
        <v>14013156800</v>
      </c>
      <c r="B85" s="8" t="s">
        <v>315</v>
      </c>
      <c r="C85" s="8" t="s">
        <v>37</v>
      </c>
      <c r="D85" s="8" t="s">
        <v>3230</v>
      </c>
      <c r="E85" s="8" t="s">
        <v>3238</v>
      </c>
      <c r="F85" t="s">
        <v>3298</v>
      </c>
      <c r="H85" s="8" t="s">
        <v>3263</v>
      </c>
      <c r="I85" t="s">
        <v>3275</v>
      </c>
      <c r="L85" s="11">
        <v>44825</v>
      </c>
      <c r="N85" s="8" t="s">
        <v>22</v>
      </c>
      <c r="O85" s="8" t="s">
        <v>13</v>
      </c>
      <c r="P85" s="8" t="s">
        <v>40</v>
      </c>
      <c r="Q85" s="8" t="s">
        <v>15</v>
      </c>
      <c r="R85" s="8" t="s">
        <v>317</v>
      </c>
      <c r="S85" s="8" t="s">
        <v>17</v>
      </c>
      <c r="T85" s="8" t="s">
        <v>10</v>
      </c>
      <c r="U85" s="8" t="s">
        <v>316</v>
      </c>
    </row>
    <row r="86" spans="1:21" x14ac:dyDescent="0.3">
      <c r="A86" s="9" t="str">
        <f>HYPERLINK("https://hsdes.intel.com/resource/14013156801","14013156801")</f>
        <v>14013156801</v>
      </c>
      <c r="B86" s="8" t="s">
        <v>318</v>
      </c>
      <c r="C86" s="8" t="s">
        <v>319</v>
      </c>
      <c r="D86" s="8" t="s">
        <v>3230</v>
      </c>
      <c r="E86" s="8" t="s">
        <v>3238</v>
      </c>
      <c r="F86" t="s">
        <v>3298</v>
      </c>
      <c r="H86" s="8" t="s">
        <v>3262</v>
      </c>
      <c r="I86" t="s">
        <v>3275</v>
      </c>
      <c r="L86" s="11">
        <v>44826</v>
      </c>
      <c r="N86" s="8" t="s">
        <v>22</v>
      </c>
      <c r="O86" s="8" t="s">
        <v>13</v>
      </c>
      <c r="P86" s="8" t="s">
        <v>40</v>
      </c>
      <c r="Q86" s="8" t="s">
        <v>24</v>
      </c>
      <c r="R86" s="8" t="s">
        <v>321</v>
      </c>
      <c r="S86" s="8" t="s">
        <v>17</v>
      </c>
      <c r="T86" s="8" t="s">
        <v>10</v>
      </c>
      <c r="U86" s="8" t="s">
        <v>320</v>
      </c>
    </row>
    <row r="87" spans="1:21" x14ac:dyDescent="0.3">
      <c r="A87" s="9" t="str">
        <f>HYPERLINK("https://hsdes.intel.com/resource/14013156802","14013156802")</f>
        <v>14013156802</v>
      </c>
      <c r="B87" s="8" t="s">
        <v>322</v>
      </c>
      <c r="C87" s="8" t="s">
        <v>37</v>
      </c>
      <c r="D87" s="8" t="s">
        <v>3230</v>
      </c>
      <c r="E87" s="8" t="s">
        <v>3238</v>
      </c>
      <c r="F87" t="s">
        <v>3298</v>
      </c>
      <c r="H87" s="8" t="s">
        <v>3262</v>
      </c>
      <c r="I87" t="s">
        <v>3275</v>
      </c>
      <c r="L87" s="11">
        <v>44826</v>
      </c>
      <c r="N87" s="8" t="s">
        <v>22</v>
      </c>
      <c r="O87" s="8" t="s">
        <v>49</v>
      </c>
      <c r="P87" s="8" t="s">
        <v>40</v>
      </c>
      <c r="Q87" s="8" t="s">
        <v>15</v>
      </c>
      <c r="R87" s="8" t="s">
        <v>324</v>
      </c>
      <c r="S87" s="8" t="s">
        <v>17</v>
      </c>
      <c r="T87" s="8" t="s">
        <v>10</v>
      </c>
      <c r="U87" s="8" t="s">
        <v>323</v>
      </c>
    </row>
    <row r="88" spans="1:21" x14ac:dyDescent="0.3">
      <c r="A88" s="8" t="str">
        <f>HYPERLINK("https://hsdes.intel.com/resource/14013156804","14013156804")</f>
        <v>14013156804</v>
      </c>
      <c r="B88" s="8" t="s">
        <v>325</v>
      </c>
      <c r="C88" s="8" t="s">
        <v>63</v>
      </c>
      <c r="D88" s="8" t="s">
        <v>3230</v>
      </c>
      <c r="E88" s="8" t="s">
        <v>3238</v>
      </c>
      <c r="F88" t="s">
        <v>3298</v>
      </c>
      <c r="H88" s="8" t="s">
        <v>3262</v>
      </c>
      <c r="I88" t="s">
        <v>3275</v>
      </c>
      <c r="L88" s="11">
        <v>44820</v>
      </c>
      <c r="N88" s="8" t="s">
        <v>39</v>
      </c>
      <c r="O88" s="8" t="s">
        <v>13</v>
      </c>
      <c r="P88" s="8" t="s">
        <v>156</v>
      </c>
      <c r="Q88" s="8" t="s">
        <v>24</v>
      </c>
      <c r="R88" s="8" t="s">
        <v>327</v>
      </c>
      <c r="S88" s="8" t="s">
        <v>26</v>
      </c>
      <c r="T88" s="8" t="s">
        <v>10</v>
      </c>
      <c r="U88" s="8" t="s">
        <v>326</v>
      </c>
    </row>
    <row r="89" spans="1:21" x14ac:dyDescent="0.3">
      <c r="A89" s="9" t="str">
        <f>HYPERLINK("https://hsdes.intel.com/resource/14013156807","14013156807")</f>
        <v>14013156807</v>
      </c>
      <c r="B89" s="8" t="s">
        <v>328</v>
      </c>
      <c r="C89" s="8" t="s">
        <v>63</v>
      </c>
      <c r="D89" s="8" t="s">
        <v>3230</v>
      </c>
      <c r="E89" s="8" t="s">
        <v>3238</v>
      </c>
      <c r="F89" t="s">
        <v>3298</v>
      </c>
      <c r="H89" s="8" t="s">
        <v>3263</v>
      </c>
      <c r="I89" t="s">
        <v>3275</v>
      </c>
      <c r="L89" s="11">
        <v>44825</v>
      </c>
      <c r="N89" s="8" t="s">
        <v>39</v>
      </c>
      <c r="O89" s="8" t="s">
        <v>13</v>
      </c>
      <c r="P89" s="8" t="s">
        <v>156</v>
      </c>
      <c r="Q89" s="8" t="s">
        <v>24</v>
      </c>
      <c r="R89" s="8" t="s">
        <v>330</v>
      </c>
      <c r="S89" s="8" t="s">
        <v>26</v>
      </c>
      <c r="T89" s="8" t="s">
        <v>10</v>
      </c>
      <c r="U89" s="8" t="s">
        <v>329</v>
      </c>
    </row>
    <row r="90" spans="1:21" x14ac:dyDescent="0.3">
      <c r="A90" s="9" t="str">
        <f>HYPERLINK("https://hsdes.intel.com/resource/14013156809","14013156809")</f>
        <v>14013156809</v>
      </c>
      <c r="B90" s="8" t="s">
        <v>331</v>
      </c>
      <c r="C90" s="8" t="s">
        <v>63</v>
      </c>
      <c r="D90" s="8" t="s">
        <v>3230</v>
      </c>
      <c r="E90" s="8" t="s">
        <v>3238</v>
      </c>
      <c r="F90" t="s">
        <v>3298</v>
      </c>
      <c r="H90" s="8" t="s">
        <v>3263</v>
      </c>
      <c r="I90" t="s">
        <v>3275</v>
      </c>
      <c r="K90" s="8" t="s">
        <v>3242</v>
      </c>
      <c r="L90" s="11">
        <v>44825</v>
      </c>
      <c r="N90" s="8" t="s">
        <v>39</v>
      </c>
      <c r="O90" s="8" t="s">
        <v>13</v>
      </c>
      <c r="P90" s="8" t="s">
        <v>156</v>
      </c>
      <c r="Q90" s="8" t="s">
        <v>24</v>
      </c>
      <c r="R90" s="8" t="s">
        <v>333</v>
      </c>
      <c r="S90" s="8" t="s">
        <v>26</v>
      </c>
      <c r="T90" s="8" t="s">
        <v>10</v>
      </c>
      <c r="U90" s="8" t="s">
        <v>332</v>
      </c>
    </row>
    <row r="91" spans="1:21" x14ac:dyDescent="0.3">
      <c r="A91" s="9" t="str">
        <f>HYPERLINK("https://hsdes.intel.com/resource/14013156833","14013156833")</f>
        <v>14013156833</v>
      </c>
      <c r="B91" s="8" t="s">
        <v>334</v>
      </c>
      <c r="C91" s="8" t="s">
        <v>63</v>
      </c>
      <c r="D91" s="8" t="s">
        <v>3230</v>
      </c>
      <c r="E91" s="8" t="s">
        <v>3238</v>
      </c>
      <c r="F91" t="s">
        <v>3298</v>
      </c>
      <c r="H91" s="8" t="s">
        <v>3263</v>
      </c>
      <c r="I91" t="s">
        <v>3275</v>
      </c>
      <c r="K91" s="8" t="s">
        <v>3243</v>
      </c>
      <c r="L91" s="11">
        <v>44825</v>
      </c>
      <c r="N91" s="8" t="s">
        <v>39</v>
      </c>
      <c r="O91" s="8" t="s">
        <v>13</v>
      </c>
      <c r="P91" s="8" t="s">
        <v>156</v>
      </c>
      <c r="Q91" s="8" t="s">
        <v>24</v>
      </c>
      <c r="R91" s="8" t="s">
        <v>336</v>
      </c>
      <c r="S91" s="8" t="s">
        <v>26</v>
      </c>
      <c r="T91" s="8" t="s">
        <v>10</v>
      </c>
      <c r="U91" s="8" t="s">
        <v>335</v>
      </c>
    </row>
    <row r="92" spans="1:21" x14ac:dyDescent="0.3">
      <c r="A92" s="9" t="str">
        <f>HYPERLINK("https://hsdes.intel.com/resource/14013156842","14013156842")</f>
        <v>14013156842</v>
      </c>
      <c r="B92" s="8" t="s">
        <v>337</v>
      </c>
      <c r="C92" s="8" t="s">
        <v>63</v>
      </c>
      <c r="D92" s="8" t="s">
        <v>3230</v>
      </c>
      <c r="E92" s="8" t="s">
        <v>3238</v>
      </c>
      <c r="F92" t="s">
        <v>3298</v>
      </c>
      <c r="H92" s="8" t="s">
        <v>3263</v>
      </c>
      <c r="I92" t="s">
        <v>3275</v>
      </c>
      <c r="L92" s="11">
        <v>44826</v>
      </c>
      <c r="N92" s="8" t="s">
        <v>39</v>
      </c>
      <c r="O92" s="8" t="s">
        <v>13</v>
      </c>
      <c r="P92" s="8" t="s">
        <v>156</v>
      </c>
      <c r="Q92" s="8" t="s">
        <v>24</v>
      </c>
      <c r="R92" s="8" t="s">
        <v>339</v>
      </c>
      <c r="S92" s="8" t="s">
        <v>26</v>
      </c>
      <c r="T92" s="8" t="s">
        <v>10</v>
      </c>
      <c r="U92" s="8" t="s">
        <v>338</v>
      </c>
    </row>
    <row r="93" spans="1:21" x14ac:dyDescent="0.3">
      <c r="A93" s="8" t="str">
        <f>HYPERLINK("https://hsdes.intel.com/resource/14013156844","14013156844")</f>
        <v>14013156844</v>
      </c>
      <c r="B93" s="8" t="s">
        <v>340</v>
      </c>
      <c r="C93" s="8" t="s">
        <v>31</v>
      </c>
      <c r="D93" s="8" t="s">
        <v>3230</v>
      </c>
      <c r="E93" s="8" t="s">
        <v>3238</v>
      </c>
      <c r="F93" t="s">
        <v>3298</v>
      </c>
      <c r="H93" s="8" t="s">
        <v>3262</v>
      </c>
      <c r="I93" t="s">
        <v>3275</v>
      </c>
      <c r="L93" s="11">
        <v>44826</v>
      </c>
      <c r="N93" s="8" t="s">
        <v>33</v>
      </c>
      <c r="O93" s="8" t="s">
        <v>13</v>
      </c>
      <c r="P93" s="8" t="s">
        <v>34</v>
      </c>
      <c r="Q93" s="8" t="s">
        <v>24</v>
      </c>
      <c r="R93" s="8" t="s">
        <v>342</v>
      </c>
      <c r="S93" s="8" t="s">
        <v>26</v>
      </c>
      <c r="T93" s="8" t="s">
        <v>10</v>
      </c>
      <c r="U93" s="8" t="s">
        <v>341</v>
      </c>
    </row>
    <row r="94" spans="1:21" x14ac:dyDescent="0.3">
      <c r="A94" s="8" t="str">
        <f>HYPERLINK("https://hsdes.intel.com/resource/14013156845","14013156845")</f>
        <v>14013156845</v>
      </c>
      <c r="B94" s="8" t="s">
        <v>343</v>
      </c>
      <c r="C94" s="8" t="s">
        <v>31</v>
      </c>
      <c r="D94" s="8" t="s">
        <v>3230</v>
      </c>
      <c r="E94" s="8" t="s">
        <v>3238</v>
      </c>
      <c r="F94" t="s">
        <v>3298</v>
      </c>
      <c r="H94" s="8" t="s">
        <v>3262</v>
      </c>
      <c r="I94" t="s">
        <v>3275</v>
      </c>
      <c r="L94" s="11">
        <v>44826</v>
      </c>
      <c r="N94" s="8" t="s">
        <v>33</v>
      </c>
      <c r="O94" s="8" t="s">
        <v>13</v>
      </c>
      <c r="P94" s="8" t="s">
        <v>34</v>
      </c>
      <c r="Q94" s="8" t="s">
        <v>24</v>
      </c>
      <c r="R94" s="8" t="s">
        <v>345</v>
      </c>
      <c r="S94" s="8" t="s">
        <v>26</v>
      </c>
      <c r="T94" s="8" t="s">
        <v>10</v>
      </c>
      <c r="U94" s="8" t="s">
        <v>344</v>
      </c>
    </row>
    <row r="95" spans="1:21" x14ac:dyDescent="0.3">
      <c r="A95" s="9" t="str">
        <f>HYPERLINK("https://hsdes.intel.com/resource/14013156846","14013156846")</f>
        <v>14013156846</v>
      </c>
      <c r="B95" s="8" t="s">
        <v>346</v>
      </c>
      <c r="C95" s="8" t="s">
        <v>63</v>
      </c>
      <c r="D95" s="8" t="s">
        <v>3230</v>
      </c>
      <c r="E95" s="8" t="s">
        <v>3238</v>
      </c>
      <c r="F95" t="s">
        <v>3298</v>
      </c>
      <c r="H95" s="8" t="s">
        <v>3262</v>
      </c>
      <c r="I95" t="s">
        <v>3275</v>
      </c>
      <c r="L95" s="11">
        <v>44826</v>
      </c>
      <c r="N95" s="8" t="s">
        <v>39</v>
      </c>
      <c r="O95" s="8" t="s">
        <v>70</v>
      </c>
      <c r="P95" s="8" t="s">
        <v>156</v>
      </c>
      <c r="Q95" s="8" t="s">
        <v>24</v>
      </c>
      <c r="R95" s="8" t="s">
        <v>348</v>
      </c>
      <c r="S95" s="8" t="s">
        <v>26</v>
      </c>
      <c r="T95" s="8" t="s">
        <v>10</v>
      </c>
      <c r="U95" s="8" t="s">
        <v>347</v>
      </c>
    </row>
    <row r="96" spans="1:21" x14ac:dyDescent="0.3">
      <c r="A96" s="9" t="str">
        <f>HYPERLINK("https://hsdes.intel.com/resource/14013156847","14013156847")</f>
        <v>14013156847</v>
      </c>
      <c r="B96" s="8" t="s">
        <v>349</v>
      </c>
      <c r="C96" s="8" t="s">
        <v>63</v>
      </c>
      <c r="D96" s="8" t="s">
        <v>3230</v>
      </c>
      <c r="E96" s="8" t="s">
        <v>3238</v>
      </c>
      <c r="F96" t="s">
        <v>3298</v>
      </c>
      <c r="H96" s="8" t="s">
        <v>3262</v>
      </c>
      <c r="I96" t="s">
        <v>3275</v>
      </c>
      <c r="L96" s="11">
        <v>44823</v>
      </c>
      <c r="N96" s="8" t="s">
        <v>39</v>
      </c>
      <c r="O96" s="8" t="s">
        <v>13</v>
      </c>
      <c r="P96" s="8" t="s">
        <v>156</v>
      </c>
      <c r="Q96" s="8" t="s">
        <v>24</v>
      </c>
      <c r="R96" s="8" t="s">
        <v>351</v>
      </c>
      <c r="S96" s="8" t="s">
        <v>26</v>
      </c>
      <c r="T96" s="8" t="s">
        <v>10</v>
      </c>
      <c r="U96" s="8" t="s">
        <v>350</v>
      </c>
    </row>
    <row r="97" spans="1:21" x14ac:dyDescent="0.3">
      <c r="A97" s="9" t="str">
        <f>HYPERLINK("https://hsdes.intel.com/resource/14013156848","14013156848")</f>
        <v>14013156848</v>
      </c>
      <c r="B97" s="8" t="s">
        <v>352</v>
      </c>
      <c r="C97" s="8" t="s">
        <v>63</v>
      </c>
      <c r="D97" s="8" t="s">
        <v>3230</v>
      </c>
      <c r="E97" s="8" t="s">
        <v>3238</v>
      </c>
      <c r="F97" t="s">
        <v>3298</v>
      </c>
      <c r="H97" s="8" t="s">
        <v>3262</v>
      </c>
      <c r="I97" t="s">
        <v>3275</v>
      </c>
      <c r="L97" s="11">
        <v>44825</v>
      </c>
      <c r="N97" s="8" t="s">
        <v>39</v>
      </c>
      <c r="O97" s="8" t="s">
        <v>13</v>
      </c>
      <c r="P97" s="8" t="s">
        <v>156</v>
      </c>
      <c r="Q97" s="8" t="s">
        <v>24</v>
      </c>
      <c r="R97" s="8" t="s">
        <v>354</v>
      </c>
      <c r="S97" s="8" t="s">
        <v>26</v>
      </c>
      <c r="T97" s="8" t="s">
        <v>10</v>
      </c>
      <c r="U97" s="8" t="s">
        <v>353</v>
      </c>
    </row>
    <row r="98" spans="1:21" x14ac:dyDescent="0.3">
      <c r="A98" s="9" t="str">
        <f>HYPERLINK("https://hsdes.intel.com/resource/14013156854","14013156854")</f>
        <v>14013156854</v>
      </c>
      <c r="B98" s="8" t="s">
        <v>355</v>
      </c>
      <c r="C98" s="8" t="s">
        <v>63</v>
      </c>
      <c r="D98" s="8" t="s">
        <v>3231</v>
      </c>
      <c r="E98" s="8" t="s">
        <v>3238</v>
      </c>
      <c r="F98" t="s">
        <v>3298</v>
      </c>
      <c r="H98" s="8" t="s">
        <v>3262</v>
      </c>
      <c r="I98" t="s">
        <v>3288</v>
      </c>
      <c r="L98" s="11">
        <v>44825</v>
      </c>
      <c r="N98" s="8" t="s">
        <v>39</v>
      </c>
      <c r="O98" s="8" t="s">
        <v>13</v>
      </c>
      <c r="P98" s="8" t="s">
        <v>156</v>
      </c>
      <c r="Q98" s="8" t="s">
        <v>24</v>
      </c>
      <c r="R98" s="8" t="s">
        <v>357</v>
      </c>
      <c r="S98" s="8" t="s">
        <v>26</v>
      </c>
      <c r="T98" s="8" t="s">
        <v>10</v>
      </c>
      <c r="U98" s="8" t="s">
        <v>356</v>
      </c>
    </row>
    <row r="99" spans="1:21" x14ac:dyDescent="0.3">
      <c r="A99" s="9" t="str">
        <f>HYPERLINK("https://hsdes.intel.com/resource/14013156858","14013156858")</f>
        <v>14013156858</v>
      </c>
      <c r="B99" s="21" t="s">
        <v>358</v>
      </c>
      <c r="C99" s="8" t="s">
        <v>31</v>
      </c>
      <c r="D99" s="8" t="s">
        <v>3230</v>
      </c>
      <c r="E99" s="8" t="s">
        <v>3238</v>
      </c>
      <c r="F99" t="s">
        <v>3298</v>
      </c>
      <c r="H99" s="8" t="s">
        <v>3263</v>
      </c>
      <c r="I99" t="s">
        <v>3288</v>
      </c>
      <c r="K99" s="8" t="s">
        <v>3285</v>
      </c>
      <c r="L99" s="11">
        <v>44827</v>
      </c>
      <c r="N99" s="8" t="s">
        <v>33</v>
      </c>
      <c r="O99" s="8" t="s">
        <v>70</v>
      </c>
      <c r="P99" s="8" t="s">
        <v>194</v>
      </c>
      <c r="Q99" s="8" t="s">
        <v>24</v>
      </c>
      <c r="R99" s="8" t="s">
        <v>360</v>
      </c>
      <c r="S99" s="8" t="s">
        <v>26</v>
      </c>
      <c r="T99" s="8" t="s">
        <v>10</v>
      </c>
      <c r="U99" s="8" t="s">
        <v>359</v>
      </c>
    </row>
    <row r="100" spans="1:21" x14ac:dyDescent="0.3">
      <c r="A100" s="9" t="str">
        <f>HYPERLINK("https://hsdes.intel.com/resource/14013156860","14013156860")</f>
        <v>14013156860</v>
      </c>
      <c r="B100" s="8" t="s">
        <v>361</v>
      </c>
      <c r="C100" s="8" t="s">
        <v>63</v>
      </c>
      <c r="D100" s="8" t="s">
        <v>3230</v>
      </c>
      <c r="E100" s="8" t="s">
        <v>3238</v>
      </c>
      <c r="F100" t="s">
        <v>3298</v>
      </c>
      <c r="H100" s="8" t="s">
        <v>3263</v>
      </c>
      <c r="I100" t="s">
        <v>3288</v>
      </c>
      <c r="L100" s="11">
        <v>44827</v>
      </c>
      <c r="N100" s="8" t="s">
        <v>39</v>
      </c>
      <c r="O100" s="8" t="s">
        <v>13</v>
      </c>
      <c r="P100" s="8" t="s">
        <v>156</v>
      </c>
      <c r="Q100" s="8" t="s">
        <v>24</v>
      </c>
      <c r="R100" s="8" t="s">
        <v>363</v>
      </c>
      <c r="S100" s="8" t="s">
        <v>26</v>
      </c>
      <c r="T100" s="8" t="s">
        <v>10</v>
      </c>
      <c r="U100" s="8" t="s">
        <v>362</v>
      </c>
    </row>
    <row r="101" spans="1:21" s="21" customFormat="1" x14ac:dyDescent="0.3">
      <c r="A101" s="23" t="str">
        <f>HYPERLINK("https://hsdes.intel.com/resource/14013156862","14013156862")</f>
        <v>14013156862</v>
      </c>
      <c r="B101" s="21" t="s">
        <v>364</v>
      </c>
      <c r="C101" s="8" t="s">
        <v>63</v>
      </c>
      <c r="D101" s="8" t="s">
        <v>3230</v>
      </c>
      <c r="E101" s="21" t="s">
        <v>3238</v>
      </c>
      <c r="F101" t="s">
        <v>3298</v>
      </c>
      <c r="H101" s="21" t="s">
        <v>3263</v>
      </c>
      <c r="I101" t="s">
        <v>3289</v>
      </c>
      <c r="K101" s="21" t="s">
        <v>3284</v>
      </c>
      <c r="L101" s="33">
        <v>44827</v>
      </c>
      <c r="N101" s="21" t="s">
        <v>39</v>
      </c>
      <c r="O101" s="21" t="s">
        <v>13</v>
      </c>
      <c r="P101" s="21" t="s">
        <v>156</v>
      </c>
      <c r="Q101" s="21" t="s">
        <v>24</v>
      </c>
      <c r="R101" s="21" t="s">
        <v>366</v>
      </c>
      <c r="S101" s="21" t="s">
        <v>26</v>
      </c>
      <c r="T101" s="21" t="s">
        <v>10</v>
      </c>
      <c r="U101" s="21" t="s">
        <v>365</v>
      </c>
    </row>
    <row r="102" spans="1:21" x14ac:dyDescent="0.3">
      <c r="A102" s="9" t="str">
        <f>HYPERLINK("https://hsdes.intel.com/resource/14013156866","14013156866")</f>
        <v>14013156866</v>
      </c>
      <c r="B102" s="8" t="s">
        <v>367</v>
      </c>
      <c r="C102" s="8" t="s">
        <v>63</v>
      </c>
      <c r="D102" s="8" t="s">
        <v>3230</v>
      </c>
      <c r="E102" s="8" t="s">
        <v>3238</v>
      </c>
      <c r="F102" t="s">
        <v>3298</v>
      </c>
      <c r="H102" s="8" t="s">
        <v>3263</v>
      </c>
      <c r="I102" t="s">
        <v>3275</v>
      </c>
      <c r="L102" s="11">
        <v>44826</v>
      </c>
      <c r="N102" s="8" t="s">
        <v>39</v>
      </c>
      <c r="O102" s="8" t="s">
        <v>13</v>
      </c>
      <c r="P102" s="8" t="s">
        <v>156</v>
      </c>
      <c r="Q102" s="8" t="s">
        <v>24</v>
      </c>
      <c r="R102" s="8" t="s">
        <v>369</v>
      </c>
      <c r="S102" s="8" t="s">
        <v>26</v>
      </c>
      <c r="T102" s="8" t="s">
        <v>10</v>
      </c>
      <c r="U102" s="8" t="s">
        <v>368</v>
      </c>
    </row>
    <row r="103" spans="1:21" x14ac:dyDescent="0.3">
      <c r="A103" s="8" t="str">
        <f>HYPERLINK("https://hsdes.intel.com/resource/14013156868","14013156868")</f>
        <v>14013156868</v>
      </c>
      <c r="B103" s="8" t="s">
        <v>370</v>
      </c>
      <c r="C103" s="8" t="s">
        <v>63</v>
      </c>
      <c r="D103" s="8" t="s">
        <v>3230</v>
      </c>
      <c r="E103" s="8" t="s">
        <v>3238</v>
      </c>
      <c r="F103" t="s">
        <v>3298</v>
      </c>
      <c r="H103" s="8" t="s">
        <v>3262</v>
      </c>
      <c r="I103" t="s">
        <v>3275</v>
      </c>
      <c r="L103" s="11">
        <v>44825</v>
      </c>
      <c r="N103" s="8" t="s">
        <v>39</v>
      </c>
      <c r="O103" s="8" t="s">
        <v>13</v>
      </c>
      <c r="P103" s="8" t="s">
        <v>156</v>
      </c>
      <c r="Q103" s="8" t="s">
        <v>24</v>
      </c>
      <c r="R103" s="8" t="s">
        <v>372</v>
      </c>
      <c r="S103" s="8" t="s">
        <v>26</v>
      </c>
      <c r="T103" s="8" t="s">
        <v>10</v>
      </c>
      <c r="U103" s="8" t="s">
        <v>371</v>
      </c>
    </row>
    <row r="104" spans="1:21" x14ac:dyDescent="0.3">
      <c r="A104" s="9" t="str">
        <f>HYPERLINK("https://hsdes.intel.com/resource/14013156870","14013156870")</f>
        <v>14013156870</v>
      </c>
      <c r="B104" s="8" t="s">
        <v>373</v>
      </c>
      <c r="C104" s="8" t="s">
        <v>63</v>
      </c>
      <c r="D104" s="8" t="s">
        <v>3230</v>
      </c>
      <c r="E104" s="8" t="s">
        <v>3238</v>
      </c>
      <c r="F104" t="s">
        <v>3298</v>
      </c>
      <c r="H104" s="8" t="s">
        <v>3262</v>
      </c>
      <c r="I104" t="s">
        <v>3275</v>
      </c>
      <c r="L104" s="11">
        <v>44825</v>
      </c>
      <c r="N104" s="8" t="s">
        <v>39</v>
      </c>
      <c r="O104" s="8" t="s">
        <v>13</v>
      </c>
      <c r="P104" s="8" t="s">
        <v>156</v>
      </c>
      <c r="Q104" s="8" t="s">
        <v>24</v>
      </c>
      <c r="R104" s="8" t="s">
        <v>375</v>
      </c>
      <c r="S104" s="8" t="s">
        <v>26</v>
      </c>
      <c r="T104" s="8" t="s">
        <v>10</v>
      </c>
      <c r="U104" s="8" t="s">
        <v>374</v>
      </c>
    </row>
    <row r="105" spans="1:21" x14ac:dyDescent="0.3">
      <c r="A105" s="9" t="str">
        <f>HYPERLINK("https://hsdes.intel.com/resource/14013156872","14013156872")</f>
        <v>14013156872</v>
      </c>
      <c r="B105" s="8" t="s">
        <v>376</v>
      </c>
      <c r="C105" s="8" t="s">
        <v>63</v>
      </c>
      <c r="D105" s="8" t="s">
        <v>3230</v>
      </c>
      <c r="E105" s="8" t="s">
        <v>3238</v>
      </c>
      <c r="F105" t="s">
        <v>3298</v>
      </c>
      <c r="H105" s="8" t="s">
        <v>3262</v>
      </c>
      <c r="I105" t="s">
        <v>3275</v>
      </c>
      <c r="L105" s="11">
        <v>44825</v>
      </c>
      <c r="N105" s="8" t="s">
        <v>39</v>
      </c>
      <c r="O105" s="8" t="s">
        <v>13</v>
      </c>
      <c r="P105" s="8" t="s">
        <v>156</v>
      </c>
      <c r="Q105" s="8" t="s">
        <v>24</v>
      </c>
      <c r="R105" s="8" t="s">
        <v>378</v>
      </c>
      <c r="S105" s="8" t="s">
        <v>26</v>
      </c>
      <c r="T105" s="8" t="s">
        <v>10</v>
      </c>
      <c r="U105" s="8" t="s">
        <v>377</v>
      </c>
    </row>
    <row r="106" spans="1:21" x14ac:dyDescent="0.3">
      <c r="A106" s="8" t="str">
        <f>HYPERLINK("https://hsdes.intel.com/resource/14013156874","14013156874")</f>
        <v>14013156874</v>
      </c>
      <c r="B106" s="8" t="s">
        <v>379</v>
      </c>
      <c r="C106" s="8" t="s">
        <v>63</v>
      </c>
      <c r="D106" s="8" t="s">
        <v>3230</v>
      </c>
      <c r="E106" s="8" t="s">
        <v>3238</v>
      </c>
      <c r="F106" t="s">
        <v>3298</v>
      </c>
      <c r="H106" s="8" t="s">
        <v>3262</v>
      </c>
      <c r="I106" t="s">
        <v>3275</v>
      </c>
      <c r="L106" s="11">
        <v>44825</v>
      </c>
      <c r="N106" s="8" t="s">
        <v>39</v>
      </c>
      <c r="O106" s="8" t="s">
        <v>13</v>
      </c>
      <c r="P106" s="8" t="s">
        <v>156</v>
      </c>
      <c r="Q106" s="8" t="s">
        <v>24</v>
      </c>
      <c r="R106" s="8" t="s">
        <v>381</v>
      </c>
      <c r="S106" s="8" t="s">
        <v>26</v>
      </c>
      <c r="T106" s="8" t="s">
        <v>10</v>
      </c>
      <c r="U106" s="8" t="s">
        <v>380</v>
      </c>
    </row>
    <row r="107" spans="1:21" x14ac:dyDescent="0.3">
      <c r="A107" s="8" t="str">
        <f>HYPERLINK("https://hsdes.intel.com/resource/14013156877","14013156877")</f>
        <v>14013156877</v>
      </c>
      <c r="B107" s="8" t="s">
        <v>382</v>
      </c>
      <c r="C107" s="8" t="s">
        <v>63</v>
      </c>
      <c r="D107" s="8" t="s">
        <v>3230</v>
      </c>
      <c r="E107" s="8" t="s">
        <v>3238</v>
      </c>
      <c r="F107" t="s">
        <v>3298</v>
      </c>
      <c r="H107" s="8" t="s">
        <v>3262</v>
      </c>
      <c r="I107" t="s">
        <v>3275</v>
      </c>
      <c r="L107" s="11">
        <v>44825</v>
      </c>
      <c r="N107" s="8" t="s">
        <v>39</v>
      </c>
      <c r="O107" s="8" t="s">
        <v>13</v>
      </c>
      <c r="P107" s="8" t="s">
        <v>156</v>
      </c>
      <c r="Q107" s="8" t="s">
        <v>24</v>
      </c>
      <c r="R107" s="8" t="s">
        <v>384</v>
      </c>
      <c r="S107" s="8" t="s">
        <v>26</v>
      </c>
      <c r="T107" s="8" t="s">
        <v>10</v>
      </c>
      <c r="U107" s="8" t="s">
        <v>383</v>
      </c>
    </row>
    <row r="108" spans="1:21" x14ac:dyDescent="0.3">
      <c r="A108" s="9" t="str">
        <f>HYPERLINK("https://hsdes.intel.com/resource/14013156879","14013156879")</f>
        <v>14013156879</v>
      </c>
      <c r="B108" s="8" t="s">
        <v>385</v>
      </c>
      <c r="C108" s="8" t="s">
        <v>63</v>
      </c>
      <c r="D108" s="8" t="s">
        <v>3230</v>
      </c>
      <c r="E108" s="8" t="s">
        <v>3238</v>
      </c>
      <c r="F108" t="s">
        <v>3298</v>
      </c>
      <c r="H108" s="8" t="s">
        <v>3262</v>
      </c>
      <c r="I108" t="s">
        <v>3275</v>
      </c>
      <c r="L108" s="11">
        <v>44826</v>
      </c>
      <c r="N108" s="8" t="s">
        <v>39</v>
      </c>
      <c r="O108" s="8" t="s">
        <v>13</v>
      </c>
      <c r="P108" s="8" t="s">
        <v>156</v>
      </c>
      <c r="Q108" s="8" t="s">
        <v>24</v>
      </c>
      <c r="R108" s="8" t="s">
        <v>387</v>
      </c>
      <c r="S108" s="8" t="s">
        <v>26</v>
      </c>
      <c r="T108" s="8" t="s">
        <v>10</v>
      </c>
      <c r="U108" s="8" t="s">
        <v>386</v>
      </c>
    </row>
    <row r="109" spans="1:21" x14ac:dyDescent="0.3">
      <c r="A109" s="8" t="str">
        <f>HYPERLINK("https://hsdes.intel.com/resource/14013156880","14013156880")</f>
        <v>14013156880</v>
      </c>
      <c r="B109" s="8" t="s">
        <v>388</v>
      </c>
      <c r="C109" s="8" t="s">
        <v>37</v>
      </c>
      <c r="D109" s="8" t="s">
        <v>3230</v>
      </c>
      <c r="E109" s="8" t="s">
        <v>3238</v>
      </c>
      <c r="F109" t="s">
        <v>3298</v>
      </c>
      <c r="H109" s="8" t="s">
        <v>3262</v>
      </c>
      <c r="I109" t="s">
        <v>3275</v>
      </c>
      <c r="L109" s="11">
        <v>44825</v>
      </c>
      <c r="N109" s="8" t="s">
        <v>39</v>
      </c>
      <c r="O109" s="8" t="s">
        <v>13</v>
      </c>
      <c r="P109" s="8" t="s">
        <v>40</v>
      </c>
      <c r="Q109" s="8" t="s">
        <v>24</v>
      </c>
      <c r="R109" s="8" t="s">
        <v>390</v>
      </c>
      <c r="S109" s="8" t="s">
        <v>26</v>
      </c>
      <c r="T109" s="8" t="s">
        <v>10</v>
      </c>
      <c r="U109" s="8" t="s">
        <v>389</v>
      </c>
    </row>
    <row r="110" spans="1:21" x14ac:dyDescent="0.3">
      <c r="A110" s="9" t="str">
        <f>HYPERLINK("https://hsdes.intel.com/resource/14013156883","14013156883")</f>
        <v>14013156883</v>
      </c>
      <c r="B110" s="8" t="s">
        <v>391</v>
      </c>
      <c r="C110" s="8" t="s">
        <v>37</v>
      </c>
      <c r="D110" s="8" t="s">
        <v>3230</v>
      </c>
      <c r="E110" s="8" t="s">
        <v>3238</v>
      </c>
      <c r="F110" t="s">
        <v>3298</v>
      </c>
      <c r="H110" s="8" t="s">
        <v>3263</v>
      </c>
      <c r="I110" t="s">
        <v>3275</v>
      </c>
      <c r="L110" s="11">
        <v>44826</v>
      </c>
      <c r="N110" s="8" t="s">
        <v>22</v>
      </c>
      <c r="O110" s="8" t="s">
        <v>70</v>
      </c>
      <c r="P110" s="8" t="s">
        <v>40</v>
      </c>
      <c r="Q110" s="8" t="s">
        <v>24</v>
      </c>
      <c r="R110" s="8" t="s">
        <v>393</v>
      </c>
      <c r="S110" s="8" t="s">
        <v>17</v>
      </c>
      <c r="T110" s="8" t="s">
        <v>10</v>
      </c>
      <c r="U110" s="8" t="s">
        <v>392</v>
      </c>
    </row>
    <row r="111" spans="1:21" x14ac:dyDescent="0.3">
      <c r="A111" s="8" t="str">
        <f>HYPERLINK("https://hsdes.intel.com/resource/14013156893","14013156893")</f>
        <v>14013156893</v>
      </c>
      <c r="B111" s="8" t="s">
        <v>394</v>
      </c>
      <c r="C111" s="8" t="s">
        <v>37</v>
      </c>
      <c r="D111" s="8" t="s">
        <v>3230</v>
      </c>
      <c r="E111" s="8" t="s">
        <v>3238</v>
      </c>
      <c r="F111" t="s">
        <v>3298</v>
      </c>
      <c r="H111" s="8" t="s">
        <v>3262</v>
      </c>
      <c r="I111" t="s">
        <v>3275</v>
      </c>
      <c r="L111" s="11">
        <v>44825</v>
      </c>
      <c r="N111" s="8" t="s">
        <v>39</v>
      </c>
      <c r="O111" s="8" t="s">
        <v>13</v>
      </c>
      <c r="P111" s="8" t="s">
        <v>40</v>
      </c>
      <c r="Q111" s="8" t="s">
        <v>24</v>
      </c>
      <c r="R111" s="8" t="s">
        <v>396</v>
      </c>
      <c r="S111" s="8" t="s">
        <v>26</v>
      </c>
      <c r="T111" s="8" t="s">
        <v>10</v>
      </c>
      <c r="U111" s="8" t="s">
        <v>395</v>
      </c>
    </row>
    <row r="112" spans="1:21" x14ac:dyDescent="0.3">
      <c r="A112" s="8" t="str">
        <f>HYPERLINK("https://hsdes.intel.com/resource/14013156898","14013156898")</f>
        <v>14013156898</v>
      </c>
      <c r="B112" s="8" t="s">
        <v>397</v>
      </c>
      <c r="C112" s="8" t="s">
        <v>63</v>
      </c>
      <c r="D112" s="8" t="s">
        <v>3230</v>
      </c>
      <c r="E112" s="8" t="s">
        <v>3238</v>
      </c>
      <c r="F112" t="s">
        <v>3298</v>
      </c>
      <c r="H112" s="8" t="s">
        <v>3262</v>
      </c>
      <c r="I112" t="s">
        <v>3275</v>
      </c>
      <c r="L112" s="11">
        <v>44825</v>
      </c>
      <c r="N112" s="8" t="s">
        <v>39</v>
      </c>
      <c r="O112" s="8" t="s">
        <v>13</v>
      </c>
      <c r="P112" s="8" t="s">
        <v>156</v>
      </c>
      <c r="Q112" s="8" t="s">
        <v>24</v>
      </c>
      <c r="R112" s="8" t="s">
        <v>399</v>
      </c>
      <c r="S112" s="8" t="s">
        <v>26</v>
      </c>
      <c r="T112" s="8" t="s">
        <v>10</v>
      </c>
      <c r="U112" s="8" t="s">
        <v>398</v>
      </c>
    </row>
    <row r="113" spans="1:21" x14ac:dyDescent="0.3">
      <c r="A113" s="9" t="str">
        <f>HYPERLINK("https://hsdes.intel.com/resource/14013156900","14013156900")</f>
        <v>14013156900</v>
      </c>
      <c r="B113" s="8" t="s">
        <v>400</v>
      </c>
      <c r="C113" s="8" t="s">
        <v>63</v>
      </c>
      <c r="D113" s="8" t="s">
        <v>3230</v>
      </c>
      <c r="E113" s="8" t="s">
        <v>3238</v>
      </c>
      <c r="F113" t="s">
        <v>3298</v>
      </c>
      <c r="H113" s="8" t="s">
        <v>3262</v>
      </c>
      <c r="I113" t="s">
        <v>3275</v>
      </c>
      <c r="L113" s="11">
        <v>44826</v>
      </c>
      <c r="N113" s="8" t="s">
        <v>39</v>
      </c>
      <c r="O113" s="8" t="s">
        <v>13</v>
      </c>
      <c r="P113" s="8" t="s">
        <v>156</v>
      </c>
      <c r="Q113" s="8" t="s">
        <v>24</v>
      </c>
      <c r="R113" s="8" t="s">
        <v>402</v>
      </c>
      <c r="S113" s="8" t="s">
        <v>26</v>
      </c>
      <c r="T113" s="8" t="s">
        <v>10</v>
      </c>
      <c r="U113" s="8" t="s">
        <v>401</v>
      </c>
    </row>
    <row r="114" spans="1:21" x14ac:dyDescent="0.3">
      <c r="A114" s="9" t="str">
        <f>HYPERLINK("https://hsdes.intel.com/resource/14013156903","14013156903")</f>
        <v>14013156903</v>
      </c>
      <c r="B114" s="8" t="s">
        <v>403</v>
      </c>
      <c r="C114" s="8" t="s">
        <v>63</v>
      </c>
      <c r="D114" s="8" t="s">
        <v>3230</v>
      </c>
      <c r="E114" s="8" t="s">
        <v>3238</v>
      </c>
      <c r="F114" t="s">
        <v>3298</v>
      </c>
      <c r="H114" s="8" t="s">
        <v>3262</v>
      </c>
      <c r="I114" t="s">
        <v>3288</v>
      </c>
      <c r="L114" s="11">
        <v>44825</v>
      </c>
      <c r="N114" s="8" t="s">
        <v>39</v>
      </c>
      <c r="O114" s="8" t="s">
        <v>13</v>
      </c>
      <c r="P114" s="8" t="s">
        <v>156</v>
      </c>
      <c r="Q114" s="8" t="s">
        <v>24</v>
      </c>
      <c r="R114" s="8" t="s">
        <v>405</v>
      </c>
      <c r="S114" s="8" t="s">
        <v>26</v>
      </c>
      <c r="T114" s="8" t="s">
        <v>10</v>
      </c>
      <c r="U114" s="8" t="s">
        <v>404</v>
      </c>
    </row>
    <row r="115" spans="1:21" x14ac:dyDescent="0.3">
      <c r="A115" s="9" t="str">
        <f>HYPERLINK("https://hsdes.intel.com/resource/14013156911","14013156911")</f>
        <v>14013156911</v>
      </c>
      <c r="B115" s="8" t="s">
        <v>406</v>
      </c>
      <c r="C115" s="8" t="s">
        <v>63</v>
      </c>
      <c r="D115" s="8" t="s">
        <v>3230</v>
      </c>
      <c r="E115" s="8" t="s">
        <v>3238</v>
      </c>
      <c r="F115" t="s">
        <v>3298</v>
      </c>
      <c r="H115" s="8" t="s">
        <v>3262</v>
      </c>
      <c r="I115" t="s">
        <v>3275</v>
      </c>
      <c r="K115" s="13"/>
      <c r="L115" s="11">
        <v>44825</v>
      </c>
      <c r="N115" s="8" t="s">
        <v>39</v>
      </c>
      <c r="O115" s="8" t="s">
        <v>13</v>
      </c>
      <c r="P115" s="8" t="s">
        <v>156</v>
      </c>
      <c r="Q115" s="8" t="s">
        <v>24</v>
      </c>
      <c r="R115" s="8" t="s">
        <v>408</v>
      </c>
      <c r="S115" s="8" t="s">
        <v>26</v>
      </c>
      <c r="T115" s="8" t="s">
        <v>10</v>
      </c>
      <c r="U115" s="8" t="s">
        <v>407</v>
      </c>
    </row>
    <row r="116" spans="1:21" x14ac:dyDescent="0.3">
      <c r="A116" s="9" t="str">
        <f>HYPERLINK("https://hsdes.intel.com/resource/14013156915","14013156915")</f>
        <v>14013156915</v>
      </c>
      <c r="B116" s="8" t="s">
        <v>409</v>
      </c>
      <c r="C116" s="8" t="s">
        <v>63</v>
      </c>
      <c r="D116" s="8" t="s">
        <v>3230</v>
      </c>
      <c r="E116" s="8" t="s">
        <v>3238</v>
      </c>
      <c r="F116" t="s">
        <v>3298</v>
      </c>
      <c r="H116" s="8" t="s">
        <v>3262</v>
      </c>
      <c r="I116" t="s">
        <v>3275</v>
      </c>
      <c r="L116" s="11">
        <v>44825</v>
      </c>
      <c r="N116" s="8" t="s">
        <v>39</v>
      </c>
      <c r="O116" s="8" t="s">
        <v>13</v>
      </c>
      <c r="P116" s="8" t="s">
        <v>156</v>
      </c>
      <c r="Q116" s="8" t="s">
        <v>24</v>
      </c>
      <c r="R116" s="8" t="s">
        <v>411</v>
      </c>
      <c r="S116" s="8" t="s">
        <v>26</v>
      </c>
      <c r="T116" s="8" t="s">
        <v>10</v>
      </c>
      <c r="U116" s="8" t="s">
        <v>410</v>
      </c>
    </row>
    <row r="117" spans="1:21" x14ac:dyDescent="0.3">
      <c r="A117" s="9" t="str">
        <f>HYPERLINK("https://hsdes.intel.com/resource/14013156953","14013156953")</f>
        <v>14013156953</v>
      </c>
      <c r="B117" s="8" t="s">
        <v>412</v>
      </c>
      <c r="C117" s="8" t="s">
        <v>63</v>
      </c>
      <c r="D117" s="8" t="s">
        <v>3230</v>
      </c>
      <c r="E117" s="8" t="s">
        <v>3238</v>
      </c>
      <c r="F117" t="s">
        <v>3298</v>
      </c>
      <c r="H117" s="8" t="s">
        <v>3262</v>
      </c>
      <c r="I117" t="s">
        <v>3275</v>
      </c>
      <c r="L117" s="11">
        <v>44825</v>
      </c>
      <c r="N117" s="8" t="s">
        <v>39</v>
      </c>
      <c r="O117" s="8" t="s">
        <v>13</v>
      </c>
      <c r="P117" s="8" t="s">
        <v>156</v>
      </c>
      <c r="Q117" s="8" t="s">
        <v>24</v>
      </c>
      <c r="R117" s="8" t="s">
        <v>414</v>
      </c>
      <c r="S117" s="8" t="s">
        <v>26</v>
      </c>
      <c r="T117" s="8" t="s">
        <v>10</v>
      </c>
      <c r="U117" s="8" t="s">
        <v>413</v>
      </c>
    </row>
    <row r="118" spans="1:21" x14ac:dyDescent="0.3">
      <c r="A118" s="8" t="str">
        <f>HYPERLINK("https://hsdes.intel.com/resource/14013156955","14013156955")</f>
        <v>14013156955</v>
      </c>
      <c r="B118" s="8" t="s">
        <v>415</v>
      </c>
      <c r="C118" s="8" t="s">
        <v>37</v>
      </c>
      <c r="D118" s="8" t="s">
        <v>3231</v>
      </c>
      <c r="E118" s="8" t="s">
        <v>3238</v>
      </c>
      <c r="F118" t="s">
        <v>3298</v>
      </c>
      <c r="H118" s="8" t="s">
        <v>3262</v>
      </c>
      <c r="I118" t="s">
        <v>3275</v>
      </c>
      <c r="L118" s="11">
        <v>44825</v>
      </c>
      <c r="N118" s="8" t="s">
        <v>39</v>
      </c>
      <c r="O118" s="8" t="s">
        <v>13</v>
      </c>
      <c r="P118" s="8" t="s">
        <v>40</v>
      </c>
      <c r="Q118" s="8" t="s">
        <v>24</v>
      </c>
      <c r="R118" s="8" t="s">
        <v>417</v>
      </c>
      <c r="S118" s="8" t="s">
        <v>26</v>
      </c>
      <c r="T118" s="8" t="s">
        <v>10</v>
      </c>
      <c r="U118" s="8" t="s">
        <v>416</v>
      </c>
    </row>
    <row r="119" spans="1:21" x14ac:dyDescent="0.3">
      <c r="A119" s="8" t="str">
        <f>HYPERLINK("https://hsdes.intel.com/resource/14013156976","14013156976")</f>
        <v>14013156976</v>
      </c>
      <c r="B119" s="8" t="s">
        <v>418</v>
      </c>
      <c r="C119" s="8" t="s">
        <v>63</v>
      </c>
      <c r="D119" s="8" t="s">
        <v>3230</v>
      </c>
      <c r="E119" s="8" t="s">
        <v>3238</v>
      </c>
      <c r="F119" t="s">
        <v>3298</v>
      </c>
      <c r="H119" s="8" t="s">
        <v>3262</v>
      </c>
      <c r="I119" t="s">
        <v>3257</v>
      </c>
      <c r="L119" s="11">
        <v>44825</v>
      </c>
      <c r="N119" s="8" t="s">
        <v>39</v>
      </c>
      <c r="O119" s="8" t="s">
        <v>13</v>
      </c>
      <c r="P119" s="8" t="s">
        <v>156</v>
      </c>
      <c r="Q119" s="8" t="s">
        <v>24</v>
      </c>
      <c r="R119" s="8" t="s">
        <v>420</v>
      </c>
      <c r="S119" s="8" t="s">
        <v>17</v>
      </c>
      <c r="T119" s="8" t="s">
        <v>10</v>
      </c>
      <c r="U119" s="8" t="s">
        <v>419</v>
      </c>
    </row>
    <row r="120" spans="1:21" x14ac:dyDescent="0.3">
      <c r="A120" s="9" t="str">
        <f>HYPERLINK("https://hsdes.intel.com/resource/14013156977","14013156977")</f>
        <v>14013156977</v>
      </c>
      <c r="B120" s="8" t="s">
        <v>421</v>
      </c>
      <c r="C120" s="8" t="s">
        <v>63</v>
      </c>
      <c r="D120" s="8" t="s">
        <v>3230</v>
      </c>
      <c r="E120" s="8" t="s">
        <v>3238</v>
      </c>
      <c r="F120" t="s">
        <v>3298</v>
      </c>
      <c r="H120" s="8" t="s">
        <v>3262</v>
      </c>
      <c r="I120" t="s">
        <v>3275</v>
      </c>
      <c r="L120" s="11">
        <v>44825</v>
      </c>
      <c r="N120" s="8" t="s">
        <v>39</v>
      </c>
      <c r="O120" s="8" t="s">
        <v>13</v>
      </c>
      <c r="P120" s="8" t="s">
        <v>156</v>
      </c>
      <c r="Q120" s="8" t="s">
        <v>24</v>
      </c>
      <c r="R120" s="8" t="s">
        <v>423</v>
      </c>
      <c r="S120" s="8" t="s">
        <v>26</v>
      </c>
      <c r="T120" s="8" t="s">
        <v>10</v>
      </c>
      <c r="U120" s="8" t="s">
        <v>422</v>
      </c>
    </row>
    <row r="121" spans="1:21" x14ac:dyDescent="0.3">
      <c r="A121" s="9" t="str">
        <f>HYPERLINK("https://hsdes.intel.com/resource/14013156980","14013156980")</f>
        <v>14013156980</v>
      </c>
      <c r="B121" s="8" t="s">
        <v>424</v>
      </c>
      <c r="C121" s="8" t="s">
        <v>63</v>
      </c>
      <c r="D121" s="8" t="s">
        <v>3230</v>
      </c>
      <c r="E121" s="8" t="s">
        <v>3238</v>
      </c>
      <c r="F121" t="s">
        <v>3298</v>
      </c>
      <c r="H121" s="8" t="s">
        <v>3262</v>
      </c>
      <c r="I121" t="s">
        <v>3275</v>
      </c>
      <c r="L121" s="11">
        <v>44823</v>
      </c>
      <c r="N121" s="8" t="s">
        <v>39</v>
      </c>
      <c r="O121" s="8" t="s">
        <v>13</v>
      </c>
      <c r="P121" s="8" t="s">
        <v>156</v>
      </c>
      <c r="Q121" s="8" t="s">
        <v>24</v>
      </c>
      <c r="R121" s="8" t="s">
        <v>426</v>
      </c>
      <c r="S121" s="8" t="s">
        <v>26</v>
      </c>
      <c r="T121" s="8" t="s">
        <v>10</v>
      </c>
      <c r="U121" s="8" t="s">
        <v>425</v>
      </c>
    </row>
    <row r="122" spans="1:21" x14ac:dyDescent="0.3">
      <c r="A122" s="9" t="str">
        <f>HYPERLINK("https://hsdes.intel.com/resource/14013157008","14013157008")</f>
        <v>14013157008</v>
      </c>
      <c r="B122" s="8" t="s">
        <v>427</v>
      </c>
      <c r="C122" s="8" t="s">
        <v>63</v>
      </c>
      <c r="D122" s="8" t="s">
        <v>3230</v>
      </c>
      <c r="E122" s="8" t="s">
        <v>3238</v>
      </c>
      <c r="F122" t="s">
        <v>3298</v>
      </c>
      <c r="H122" s="8" t="s">
        <v>3263</v>
      </c>
      <c r="I122" t="s">
        <v>3288</v>
      </c>
      <c r="L122" s="11">
        <v>44826</v>
      </c>
      <c r="N122" s="8" t="s">
        <v>39</v>
      </c>
      <c r="O122" s="8" t="s">
        <v>13</v>
      </c>
      <c r="P122" s="8" t="s">
        <v>156</v>
      </c>
      <c r="Q122" s="8" t="s">
        <v>24</v>
      </c>
      <c r="R122" s="8" t="s">
        <v>429</v>
      </c>
      <c r="S122" s="8" t="s">
        <v>26</v>
      </c>
      <c r="T122" s="8" t="s">
        <v>10</v>
      </c>
      <c r="U122" s="8" t="s">
        <v>428</v>
      </c>
    </row>
    <row r="123" spans="1:21" x14ac:dyDescent="0.3">
      <c r="A123" s="9" t="str">
        <f>HYPERLINK("https://hsdes.intel.com/resource/14013157009","14013157009")</f>
        <v>14013157009</v>
      </c>
      <c r="B123" s="8" t="s">
        <v>430</v>
      </c>
      <c r="C123" s="8" t="s">
        <v>63</v>
      </c>
      <c r="D123" s="8" t="s">
        <v>3230</v>
      </c>
      <c r="E123" s="8" t="s">
        <v>3238</v>
      </c>
      <c r="F123" t="s">
        <v>3298</v>
      </c>
      <c r="H123" s="8" t="s">
        <v>3262</v>
      </c>
      <c r="I123" t="s">
        <v>3275</v>
      </c>
      <c r="K123" s="8" t="s">
        <v>3241</v>
      </c>
      <c r="L123" s="11">
        <v>44825</v>
      </c>
      <c r="N123" s="8" t="s">
        <v>39</v>
      </c>
      <c r="O123" s="8" t="s">
        <v>13</v>
      </c>
      <c r="P123" s="8" t="s">
        <v>156</v>
      </c>
      <c r="Q123" s="8" t="s">
        <v>24</v>
      </c>
      <c r="R123" s="8" t="s">
        <v>432</v>
      </c>
      <c r="S123" s="8" t="s">
        <v>26</v>
      </c>
      <c r="T123" s="8" t="s">
        <v>10</v>
      </c>
      <c r="U123" s="8" t="s">
        <v>431</v>
      </c>
    </row>
    <row r="124" spans="1:21" x14ac:dyDescent="0.3">
      <c r="A124" s="9" t="str">
        <f>HYPERLINK("https://hsdes.intel.com/resource/14013157052","14013157052")</f>
        <v>14013157052</v>
      </c>
      <c r="B124" s="8" t="s">
        <v>433</v>
      </c>
      <c r="C124" s="8" t="s">
        <v>63</v>
      </c>
      <c r="D124" s="8" t="s">
        <v>3230</v>
      </c>
      <c r="E124" s="8" t="s">
        <v>3238</v>
      </c>
      <c r="F124" t="s">
        <v>3298</v>
      </c>
      <c r="H124" s="8" t="s">
        <v>3262</v>
      </c>
      <c r="I124" t="s">
        <v>3275</v>
      </c>
      <c r="L124" s="11">
        <v>44825</v>
      </c>
      <c r="N124" s="8" t="s">
        <v>39</v>
      </c>
      <c r="O124" s="8" t="s">
        <v>13</v>
      </c>
      <c r="P124" s="8" t="s">
        <v>156</v>
      </c>
      <c r="Q124" s="8" t="s">
        <v>24</v>
      </c>
      <c r="R124" s="8" t="s">
        <v>435</v>
      </c>
      <c r="S124" s="8" t="s">
        <v>26</v>
      </c>
      <c r="T124" s="8" t="s">
        <v>10</v>
      </c>
      <c r="U124" s="8" t="s">
        <v>434</v>
      </c>
    </row>
    <row r="125" spans="1:21" x14ac:dyDescent="0.3">
      <c r="A125" s="9" t="str">
        <f>HYPERLINK("https://hsdes.intel.com/resource/14013157075","14013157075")</f>
        <v>14013157075</v>
      </c>
      <c r="B125" s="8" t="s">
        <v>436</v>
      </c>
      <c r="C125" s="8" t="s">
        <v>63</v>
      </c>
      <c r="D125" s="8" t="s">
        <v>3230</v>
      </c>
      <c r="E125" s="8" t="s">
        <v>3238</v>
      </c>
      <c r="F125" t="s">
        <v>3298</v>
      </c>
      <c r="H125" s="8" t="s">
        <v>3262</v>
      </c>
      <c r="I125" t="s">
        <v>3275</v>
      </c>
      <c r="L125" s="11">
        <v>44826</v>
      </c>
      <c r="N125" s="8" t="s">
        <v>39</v>
      </c>
      <c r="O125" s="8" t="s">
        <v>13</v>
      </c>
      <c r="P125" s="8" t="s">
        <v>156</v>
      </c>
      <c r="Q125" s="8" t="s">
        <v>24</v>
      </c>
      <c r="R125" s="8" t="s">
        <v>438</v>
      </c>
      <c r="S125" s="8" t="s">
        <v>26</v>
      </c>
      <c r="T125" s="8" t="s">
        <v>10</v>
      </c>
      <c r="U125" s="8" t="s">
        <v>437</v>
      </c>
    </row>
    <row r="126" spans="1:21" x14ac:dyDescent="0.3">
      <c r="A126" s="9" t="str">
        <f>HYPERLINK("https://hsdes.intel.com/resource/14013157081","14013157081")</f>
        <v>14013157081</v>
      </c>
      <c r="B126" s="21" t="s">
        <v>439</v>
      </c>
      <c r="C126" s="8" t="s">
        <v>31</v>
      </c>
      <c r="D126" s="8" t="s">
        <v>3230</v>
      </c>
      <c r="E126" s="8" t="s">
        <v>3238</v>
      </c>
      <c r="F126" t="s">
        <v>3298</v>
      </c>
      <c r="H126" s="8" t="s">
        <v>3263</v>
      </c>
      <c r="I126" t="s">
        <v>3258</v>
      </c>
      <c r="L126" s="11">
        <v>44826</v>
      </c>
      <c r="N126" s="8" t="s">
        <v>33</v>
      </c>
      <c r="O126" s="8" t="s">
        <v>13</v>
      </c>
      <c r="P126" s="8" t="s">
        <v>34</v>
      </c>
      <c r="Q126" s="8" t="s">
        <v>24</v>
      </c>
      <c r="R126" s="8" t="s">
        <v>441</v>
      </c>
      <c r="S126" s="8" t="s">
        <v>26</v>
      </c>
      <c r="T126" s="8" t="s">
        <v>47</v>
      </c>
      <c r="U126" s="8" t="s">
        <v>440</v>
      </c>
    </row>
    <row r="127" spans="1:21" x14ac:dyDescent="0.3">
      <c r="A127" s="8" t="str">
        <f>HYPERLINK("https://hsdes.intel.com/resource/14013157085","14013157085")</f>
        <v>14013157085</v>
      </c>
      <c r="B127" s="8" t="s">
        <v>442</v>
      </c>
      <c r="C127" s="8" t="s">
        <v>63</v>
      </c>
      <c r="D127" s="8" t="s">
        <v>3230</v>
      </c>
      <c r="E127" s="8" t="s">
        <v>3238</v>
      </c>
      <c r="F127" t="s">
        <v>3298</v>
      </c>
      <c r="H127" s="8" t="s">
        <v>3263</v>
      </c>
      <c r="I127" t="s">
        <v>3288</v>
      </c>
      <c r="L127" s="11">
        <v>44826</v>
      </c>
      <c r="N127" s="8" t="s">
        <v>39</v>
      </c>
      <c r="O127" s="8" t="s">
        <v>13</v>
      </c>
      <c r="P127" s="8" t="s">
        <v>156</v>
      </c>
      <c r="Q127" s="8" t="s">
        <v>24</v>
      </c>
      <c r="R127" s="8" t="s">
        <v>444</v>
      </c>
      <c r="S127" s="8" t="s">
        <v>26</v>
      </c>
      <c r="T127" s="8" t="s">
        <v>10</v>
      </c>
      <c r="U127" s="8" t="s">
        <v>443</v>
      </c>
    </row>
    <row r="128" spans="1:21" x14ac:dyDescent="0.3">
      <c r="A128" s="8" t="str">
        <f>HYPERLINK("https://hsdes.intel.com/resource/14013157103","14013157103")</f>
        <v>14013157103</v>
      </c>
      <c r="B128" s="8" t="s">
        <v>445</v>
      </c>
      <c r="C128" s="8" t="s">
        <v>446</v>
      </c>
      <c r="D128" s="8" t="s">
        <v>3230</v>
      </c>
      <c r="E128" s="8" t="s">
        <v>3238</v>
      </c>
      <c r="F128" t="s">
        <v>3298</v>
      </c>
      <c r="H128" s="8" t="s">
        <v>3263</v>
      </c>
      <c r="I128" t="s">
        <v>3275</v>
      </c>
      <c r="L128" s="11">
        <v>44825</v>
      </c>
      <c r="N128" s="8" t="s">
        <v>22</v>
      </c>
      <c r="O128" s="8" t="s">
        <v>13</v>
      </c>
      <c r="P128" s="8" t="s">
        <v>40</v>
      </c>
      <c r="Q128" s="8" t="s">
        <v>24</v>
      </c>
      <c r="R128" s="8" t="s">
        <v>448</v>
      </c>
      <c r="S128" s="8" t="s">
        <v>17</v>
      </c>
      <c r="T128" s="8" t="s">
        <v>10</v>
      </c>
      <c r="U128" s="8" t="s">
        <v>447</v>
      </c>
    </row>
    <row r="129" spans="1:21" x14ac:dyDescent="0.3">
      <c r="A129" s="9" t="str">
        <f>HYPERLINK("https://hsdes.intel.com/resource/14013157121","14013157121")</f>
        <v>14013157121</v>
      </c>
      <c r="B129" s="8" t="s">
        <v>449</v>
      </c>
      <c r="C129" s="8" t="s">
        <v>40</v>
      </c>
      <c r="D129" s="8" t="s">
        <v>3230</v>
      </c>
      <c r="E129" s="8" t="s">
        <v>3238</v>
      </c>
      <c r="F129" t="s">
        <v>3298</v>
      </c>
      <c r="H129" s="8" t="s">
        <v>3263</v>
      </c>
      <c r="I129" t="s">
        <v>3275</v>
      </c>
      <c r="L129" s="11">
        <v>44826</v>
      </c>
      <c r="N129" s="8" t="s">
        <v>22</v>
      </c>
      <c r="O129" s="8" t="s">
        <v>13</v>
      </c>
      <c r="P129" s="8" t="s">
        <v>40</v>
      </c>
      <c r="Q129" s="8" t="s">
        <v>24</v>
      </c>
      <c r="R129" s="8" t="s">
        <v>451</v>
      </c>
      <c r="S129" s="8" t="s">
        <v>17</v>
      </c>
      <c r="T129" s="8" t="s">
        <v>47</v>
      </c>
      <c r="U129" s="8" t="s">
        <v>450</v>
      </c>
    </row>
    <row r="130" spans="1:21" x14ac:dyDescent="0.3">
      <c r="A130" s="8" t="str">
        <f>HYPERLINK("https://hsdes.intel.com/resource/14013157130","14013157130")</f>
        <v>14013157130</v>
      </c>
      <c r="B130" s="8" t="s">
        <v>452</v>
      </c>
      <c r="C130" s="8" t="s">
        <v>37</v>
      </c>
      <c r="D130" s="8" t="s">
        <v>3230</v>
      </c>
      <c r="E130" s="8" t="s">
        <v>3238</v>
      </c>
      <c r="F130" t="s">
        <v>3298</v>
      </c>
      <c r="H130" s="8" t="s">
        <v>3263</v>
      </c>
      <c r="I130" t="s">
        <v>3275</v>
      </c>
      <c r="L130" s="11">
        <v>44825</v>
      </c>
      <c r="N130" s="8" t="s">
        <v>22</v>
      </c>
      <c r="O130" s="8" t="s">
        <v>13</v>
      </c>
      <c r="P130" s="8" t="s">
        <v>40</v>
      </c>
      <c r="Q130" s="8" t="s">
        <v>24</v>
      </c>
      <c r="R130" s="8" t="s">
        <v>454</v>
      </c>
      <c r="S130" s="8" t="s">
        <v>17</v>
      </c>
      <c r="T130" s="8" t="s">
        <v>47</v>
      </c>
      <c r="U130" s="8" t="s">
        <v>453</v>
      </c>
    </row>
    <row r="131" spans="1:21" x14ac:dyDescent="0.3">
      <c r="A131" s="8" t="str">
        <f>HYPERLINK("https://hsdes.intel.com/resource/14013157133","14013157133")</f>
        <v>14013157133</v>
      </c>
      <c r="B131" s="8" t="s">
        <v>455</v>
      </c>
      <c r="C131" s="8" t="s">
        <v>37</v>
      </c>
      <c r="D131" s="8" t="s">
        <v>3230</v>
      </c>
      <c r="E131" s="8" t="s">
        <v>3238</v>
      </c>
      <c r="F131" t="s">
        <v>3298</v>
      </c>
      <c r="H131" s="8" t="s">
        <v>3263</v>
      </c>
      <c r="I131" t="s">
        <v>3275</v>
      </c>
      <c r="L131" s="11">
        <v>44825</v>
      </c>
      <c r="N131" s="8" t="s">
        <v>22</v>
      </c>
      <c r="O131" s="8" t="s">
        <v>13</v>
      </c>
      <c r="P131" s="8" t="s">
        <v>40</v>
      </c>
      <c r="Q131" s="8" t="s">
        <v>24</v>
      </c>
      <c r="R131" s="8" t="s">
        <v>457</v>
      </c>
      <c r="S131" s="8" t="s">
        <v>17</v>
      </c>
      <c r="T131" s="8" t="s">
        <v>47</v>
      </c>
      <c r="U131" s="8" t="s">
        <v>456</v>
      </c>
    </row>
    <row r="132" spans="1:21" x14ac:dyDescent="0.3">
      <c r="A132" s="8" t="str">
        <f>HYPERLINK("https://hsdes.intel.com/resource/14013157136","14013157136")</f>
        <v>14013157136</v>
      </c>
      <c r="B132" s="8" t="s">
        <v>458</v>
      </c>
      <c r="C132" s="8" t="s">
        <v>37</v>
      </c>
      <c r="D132" s="8" t="s">
        <v>3230</v>
      </c>
      <c r="E132" s="8" t="s">
        <v>3238</v>
      </c>
      <c r="F132" t="s">
        <v>3298</v>
      </c>
      <c r="H132" s="8" t="s">
        <v>3263</v>
      </c>
      <c r="I132" t="s">
        <v>3275</v>
      </c>
      <c r="L132" s="11">
        <v>44825</v>
      </c>
      <c r="N132" s="8" t="s">
        <v>22</v>
      </c>
      <c r="O132" s="8" t="s">
        <v>13</v>
      </c>
      <c r="P132" s="8" t="s">
        <v>40</v>
      </c>
      <c r="Q132" s="8" t="s">
        <v>24</v>
      </c>
      <c r="R132" s="8" t="s">
        <v>460</v>
      </c>
      <c r="S132" s="8" t="s">
        <v>17</v>
      </c>
      <c r="T132" s="8" t="s">
        <v>47</v>
      </c>
      <c r="U132" s="8" t="s">
        <v>459</v>
      </c>
    </row>
    <row r="133" spans="1:21" x14ac:dyDescent="0.3">
      <c r="A133" s="8" t="str">
        <f>HYPERLINK("https://hsdes.intel.com/resource/14013157151","14013157151")</f>
        <v>14013157151</v>
      </c>
      <c r="B133" s="8" t="s">
        <v>461</v>
      </c>
      <c r="C133" s="8" t="s">
        <v>63</v>
      </c>
      <c r="D133" s="8" t="s">
        <v>3230</v>
      </c>
      <c r="E133" s="8" t="s">
        <v>3238</v>
      </c>
      <c r="F133" t="s">
        <v>3298</v>
      </c>
      <c r="H133" s="8" t="s">
        <v>3262</v>
      </c>
      <c r="I133" t="s">
        <v>3275</v>
      </c>
      <c r="L133" s="11">
        <v>44826</v>
      </c>
      <c r="N133" s="8" t="s">
        <v>39</v>
      </c>
      <c r="O133" s="8" t="s">
        <v>13</v>
      </c>
      <c r="P133" s="8" t="s">
        <v>156</v>
      </c>
      <c r="Q133" s="8" t="s">
        <v>24</v>
      </c>
      <c r="R133" s="8" t="s">
        <v>463</v>
      </c>
      <c r="S133" s="8" t="s">
        <v>26</v>
      </c>
      <c r="T133" s="8" t="s">
        <v>10</v>
      </c>
      <c r="U133" s="8" t="s">
        <v>462</v>
      </c>
    </row>
    <row r="134" spans="1:21" x14ac:dyDescent="0.3">
      <c r="A134" s="9" t="str">
        <f>HYPERLINK("https://hsdes.intel.com/resource/14013157153","14013157153")</f>
        <v>14013157153</v>
      </c>
      <c r="B134" s="8" t="s">
        <v>464</v>
      </c>
      <c r="C134" s="8" t="s">
        <v>63</v>
      </c>
      <c r="D134" s="8" t="s">
        <v>3230</v>
      </c>
      <c r="E134" s="8" t="s">
        <v>3238</v>
      </c>
      <c r="F134" t="s">
        <v>3298</v>
      </c>
      <c r="H134" s="8" t="s">
        <v>3263</v>
      </c>
      <c r="I134" t="s">
        <v>3258</v>
      </c>
      <c r="L134" s="11">
        <v>44826</v>
      </c>
      <c r="N134" s="8" t="s">
        <v>39</v>
      </c>
      <c r="O134" s="8" t="s">
        <v>13</v>
      </c>
      <c r="P134" s="8" t="s">
        <v>156</v>
      </c>
      <c r="Q134" s="8" t="s">
        <v>24</v>
      </c>
      <c r="R134" s="8" t="s">
        <v>466</v>
      </c>
      <c r="S134" s="8" t="s">
        <v>26</v>
      </c>
      <c r="T134" s="8" t="s">
        <v>10</v>
      </c>
      <c r="U134" s="8" t="s">
        <v>465</v>
      </c>
    </row>
    <row r="135" spans="1:21" x14ac:dyDescent="0.3">
      <c r="A135" s="9" t="str">
        <f>HYPERLINK("https://hsdes.intel.com/resource/14013157179","14013157179")</f>
        <v>14013157179</v>
      </c>
      <c r="B135" s="21" t="s">
        <v>467</v>
      </c>
      <c r="C135" s="8" t="s">
        <v>63</v>
      </c>
      <c r="D135" s="8" t="s">
        <v>3230</v>
      </c>
      <c r="E135" s="8" t="s">
        <v>3238</v>
      </c>
      <c r="F135" t="s">
        <v>3298</v>
      </c>
      <c r="H135" s="8" t="s">
        <v>3263</v>
      </c>
      <c r="I135" t="s">
        <v>3258</v>
      </c>
      <c r="L135" s="11">
        <v>44826</v>
      </c>
      <c r="N135" s="8" t="s">
        <v>39</v>
      </c>
      <c r="O135" s="8" t="s">
        <v>13</v>
      </c>
      <c r="P135" s="8" t="s">
        <v>156</v>
      </c>
      <c r="Q135" s="8" t="s">
        <v>24</v>
      </c>
      <c r="R135" s="8" t="s">
        <v>469</v>
      </c>
      <c r="S135" s="8" t="s">
        <v>26</v>
      </c>
      <c r="T135" s="8" t="s">
        <v>10</v>
      </c>
      <c r="U135" s="8" t="s">
        <v>468</v>
      </c>
    </row>
    <row r="136" spans="1:21" x14ac:dyDescent="0.3">
      <c r="A136" s="9" t="str">
        <f>HYPERLINK("https://hsdes.intel.com/resource/14013157181","14013157181")</f>
        <v>14013157181</v>
      </c>
      <c r="B136" s="8" t="s">
        <v>470</v>
      </c>
      <c r="C136" s="8" t="s">
        <v>63</v>
      </c>
      <c r="D136" s="8" t="s">
        <v>3230</v>
      </c>
      <c r="E136" s="8" t="s">
        <v>3238</v>
      </c>
      <c r="F136" t="s">
        <v>3298</v>
      </c>
      <c r="H136" s="8" t="s">
        <v>3262</v>
      </c>
      <c r="I136" t="s">
        <v>3291</v>
      </c>
      <c r="L136" s="11">
        <v>44826</v>
      </c>
      <c r="N136" s="8" t="s">
        <v>39</v>
      </c>
      <c r="O136" s="8" t="s">
        <v>13</v>
      </c>
      <c r="P136" s="8" t="s">
        <v>156</v>
      </c>
      <c r="Q136" s="8" t="s">
        <v>24</v>
      </c>
      <c r="R136" s="8" t="s">
        <v>472</v>
      </c>
      <c r="S136" s="8" t="s">
        <v>26</v>
      </c>
      <c r="T136" s="8" t="s">
        <v>10</v>
      </c>
      <c r="U136" s="8" t="s">
        <v>471</v>
      </c>
    </row>
    <row r="137" spans="1:21" x14ac:dyDescent="0.3">
      <c r="A137" s="8" t="str">
        <f>HYPERLINK("https://hsdes.intel.com/resource/14013157188","14013157188")</f>
        <v>14013157188</v>
      </c>
      <c r="B137" s="8" t="s">
        <v>473</v>
      </c>
      <c r="C137" s="8" t="s">
        <v>474</v>
      </c>
      <c r="D137" s="8" t="s">
        <v>3230</v>
      </c>
      <c r="E137" s="8" t="s">
        <v>3238</v>
      </c>
      <c r="F137" t="s">
        <v>3298</v>
      </c>
      <c r="H137" s="8" t="s">
        <v>3263</v>
      </c>
      <c r="I137" t="s">
        <v>3258</v>
      </c>
      <c r="L137" s="11">
        <v>44819</v>
      </c>
      <c r="N137" s="8" t="s">
        <v>136</v>
      </c>
      <c r="O137" s="8" t="s">
        <v>13</v>
      </c>
      <c r="P137" s="8" t="s">
        <v>476</v>
      </c>
      <c r="Q137" s="8" t="s">
        <v>24</v>
      </c>
      <c r="R137" s="8" t="s">
        <v>477</v>
      </c>
      <c r="S137" s="8" t="s">
        <v>26</v>
      </c>
      <c r="T137" s="8" t="s">
        <v>64</v>
      </c>
      <c r="U137" s="8" t="s">
        <v>475</v>
      </c>
    </row>
    <row r="138" spans="1:21" x14ac:dyDescent="0.3">
      <c r="A138" s="9" t="str">
        <f>HYPERLINK("https://hsdes.intel.com/resource/14013157216","14013157216")</f>
        <v>14013157216</v>
      </c>
      <c r="B138" s="8" t="s">
        <v>478</v>
      </c>
      <c r="C138" s="8" t="s">
        <v>37</v>
      </c>
      <c r="D138" s="8" t="s">
        <v>3230</v>
      </c>
      <c r="E138" s="8" t="s">
        <v>3238</v>
      </c>
      <c r="F138" t="s">
        <v>3298</v>
      </c>
      <c r="H138" s="8" t="s">
        <v>3262</v>
      </c>
      <c r="I138" t="s">
        <v>3258</v>
      </c>
      <c r="L138" s="11">
        <v>44826</v>
      </c>
      <c r="N138" s="8" t="s">
        <v>22</v>
      </c>
      <c r="O138" s="8" t="s">
        <v>13</v>
      </c>
      <c r="P138" s="8" t="s">
        <v>40</v>
      </c>
      <c r="Q138" s="8" t="s">
        <v>24</v>
      </c>
      <c r="R138" s="8" t="s">
        <v>480</v>
      </c>
      <c r="S138" s="8" t="s">
        <v>17</v>
      </c>
      <c r="T138" s="8" t="s">
        <v>10</v>
      </c>
      <c r="U138" s="8" t="s">
        <v>479</v>
      </c>
    </row>
    <row r="139" spans="1:21" x14ac:dyDescent="0.3">
      <c r="A139" s="8" t="str">
        <f>HYPERLINK("https://hsdes.intel.com/resource/14013157222","14013157222")</f>
        <v>14013157222</v>
      </c>
      <c r="B139" s="8" t="s">
        <v>481</v>
      </c>
      <c r="C139" s="8" t="s">
        <v>37</v>
      </c>
      <c r="D139" s="8" t="s">
        <v>3230</v>
      </c>
      <c r="E139" s="8" t="s">
        <v>3238</v>
      </c>
      <c r="F139" t="s">
        <v>3298</v>
      </c>
      <c r="H139" s="8" t="s">
        <v>3263</v>
      </c>
      <c r="I139" t="s">
        <v>3258</v>
      </c>
      <c r="L139" s="11">
        <v>44825</v>
      </c>
      <c r="N139" s="8" t="s">
        <v>22</v>
      </c>
      <c r="O139" s="8" t="s">
        <v>13</v>
      </c>
      <c r="P139" s="8" t="s">
        <v>40</v>
      </c>
      <c r="Q139" s="8" t="s">
        <v>24</v>
      </c>
      <c r="R139" s="8" t="s">
        <v>483</v>
      </c>
      <c r="S139" s="8" t="s">
        <v>17</v>
      </c>
      <c r="T139" s="8" t="s">
        <v>47</v>
      </c>
      <c r="U139" s="8" t="s">
        <v>482</v>
      </c>
    </row>
    <row r="140" spans="1:21" x14ac:dyDescent="0.3">
      <c r="A140" s="8" t="str">
        <f>HYPERLINK("https://hsdes.intel.com/resource/14013157239","14013157239")</f>
        <v>14013157239</v>
      </c>
      <c r="B140" s="8" t="s">
        <v>484</v>
      </c>
      <c r="C140" s="8" t="s">
        <v>63</v>
      </c>
      <c r="D140" s="8" t="s">
        <v>3230</v>
      </c>
      <c r="E140" s="8" t="s">
        <v>3238</v>
      </c>
      <c r="F140" t="s">
        <v>3298</v>
      </c>
      <c r="H140" s="8" t="s">
        <v>3262</v>
      </c>
      <c r="I140" t="s">
        <v>3258</v>
      </c>
      <c r="L140" s="11">
        <v>44820</v>
      </c>
      <c r="N140" s="8" t="s">
        <v>39</v>
      </c>
      <c r="O140" s="8" t="s">
        <v>13</v>
      </c>
      <c r="P140" s="8" t="s">
        <v>156</v>
      </c>
      <c r="Q140" s="8" t="s">
        <v>24</v>
      </c>
      <c r="R140" s="8" t="s">
        <v>486</v>
      </c>
      <c r="S140" s="8" t="s">
        <v>26</v>
      </c>
      <c r="T140" s="8" t="s">
        <v>10</v>
      </c>
      <c r="U140" s="8" t="s">
        <v>485</v>
      </c>
    </row>
    <row r="141" spans="1:21" x14ac:dyDescent="0.3">
      <c r="A141" s="8" t="str">
        <f>HYPERLINK("https://hsdes.intel.com/resource/14013157256","14013157256")</f>
        <v>14013157256</v>
      </c>
      <c r="B141" s="8" t="s">
        <v>487</v>
      </c>
      <c r="C141" s="8" t="s">
        <v>37</v>
      </c>
      <c r="D141" s="8" t="s">
        <v>3230</v>
      </c>
      <c r="E141" s="8" t="s">
        <v>3238</v>
      </c>
      <c r="F141" t="s">
        <v>3298</v>
      </c>
      <c r="H141" s="8" t="s">
        <v>3263</v>
      </c>
      <c r="I141" t="s">
        <v>3275</v>
      </c>
      <c r="L141" s="11">
        <v>44825</v>
      </c>
      <c r="N141" s="8" t="s">
        <v>22</v>
      </c>
      <c r="O141" s="8" t="s">
        <v>13</v>
      </c>
      <c r="P141" s="8" t="s">
        <v>40</v>
      </c>
      <c r="Q141" s="8" t="s">
        <v>24</v>
      </c>
      <c r="R141" s="8" t="s">
        <v>489</v>
      </c>
      <c r="S141" s="8" t="s">
        <v>17</v>
      </c>
      <c r="T141" s="8" t="s">
        <v>10</v>
      </c>
      <c r="U141" s="8" t="s">
        <v>488</v>
      </c>
    </row>
    <row r="142" spans="1:21" x14ac:dyDescent="0.3">
      <c r="A142" s="9" t="str">
        <f>HYPERLINK("https://hsdes.intel.com/resource/14013157270","14013157270")</f>
        <v>14013157270</v>
      </c>
      <c r="B142" s="8" t="s">
        <v>490</v>
      </c>
      <c r="C142" s="8" t="s">
        <v>192</v>
      </c>
      <c r="D142" s="8" t="s">
        <v>3230</v>
      </c>
      <c r="E142" s="8" t="s">
        <v>3238</v>
      </c>
      <c r="F142" t="s">
        <v>3298</v>
      </c>
      <c r="H142" s="8" t="s">
        <v>3263</v>
      </c>
      <c r="I142" t="s">
        <v>3291</v>
      </c>
      <c r="L142" s="11">
        <v>44817</v>
      </c>
      <c r="N142" s="8" t="s">
        <v>33</v>
      </c>
      <c r="O142" s="8" t="s">
        <v>13</v>
      </c>
      <c r="P142" s="8" t="s">
        <v>194</v>
      </c>
      <c r="Q142" s="8" t="s">
        <v>24</v>
      </c>
      <c r="R142" s="8" t="s">
        <v>492</v>
      </c>
      <c r="S142" s="8" t="s">
        <v>26</v>
      </c>
      <c r="T142" s="8" t="s">
        <v>47</v>
      </c>
      <c r="U142" s="8" t="s">
        <v>491</v>
      </c>
    </row>
    <row r="143" spans="1:21" x14ac:dyDescent="0.3">
      <c r="A143" s="8" t="str">
        <f>HYPERLINK("https://hsdes.intel.com/resource/14013157276","14013157276")</f>
        <v>14013157276</v>
      </c>
      <c r="B143" s="8" t="s">
        <v>493</v>
      </c>
      <c r="C143" s="8" t="s">
        <v>37</v>
      </c>
      <c r="D143" s="8" t="s">
        <v>3230</v>
      </c>
      <c r="E143" s="8" t="s">
        <v>3238</v>
      </c>
      <c r="F143" t="s">
        <v>3298</v>
      </c>
      <c r="H143" s="8" t="s">
        <v>3263</v>
      </c>
      <c r="I143" t="s">
        <v>3258</v>
      </c>
      <c r="L143" s="11">
        <v>44825</v>
      </c>
      <c r="N143" s="8" t="s">
        <v>22</v>
      </c>
      <c r="O143" s="8" t="s">
        <v>13</v>
      </c>
      <c r="P143" s="8" t="s">
        <v>40</v>
      </c>
      <c r="Q143" s="8" t="s">
        <v>24</v>
      </c>
      <c r="R143" s="8" t="s">
        <v>495</v>
      </c>
      <c r="S143" s="8" t="s">
        <v>17</v>
      </c>
      <c r="T143" s="8" t="s">
        <v>10</v>
      </c>
      <c r="U143" s="8" t="s">
        <v>494</v>
      </c>
    </row>
    <row r="144" spans="1:21" x14ac:dyDescent="0.3">
      <c r="A144" s="8" t="str">
        <f>HYPERLINK("https://hsdes.intel.com/resource/14013157278","14013157278")</f>
        <v>14013157278</v>
      </c>
      <c r="B144" s="8" t="s">
        <v>496</v>
      </c>
      <c r="C144" s="8" t="s">
        <v>497</v>
      </c>
      <c r="D144" s="8" t="s">
        <v>3230</v>
      </c>
      <c r="E144" s="8" t="s">
        <v>3238</v>
      </c>
      <c r="F144" t="s">
        <v>3298</v>
      </c>
      <c r="H144" s="8" t="s">
        <v>3263</v>
      </c>
      <c r="I144" t="s">
        <v>3275</v>
      </c>
      <c r="L144" s="11">
        <v>44825</v>
      </c>
      <c r="N144" s="8" t="s">
        <v>22</v>
      </c>
      <c r="O144" s="8" t="s">
        <v>13</v>
      </c>
      <c r="P144" s="8" t="s">
        <v>40</v>
      </c>
      <c r="Q144" s="8" t="s">
        <v>24</v>
      </c>
      <c r="R144" s="8" t="s">
        <v>499</v>
      </c>
      <c r="S144" s="8" t="s">
        <v>17</v>
      </c>
      <c r="T144" s="8" t="s">
        <v>47</v>
      </c>
      <c r="U144" s="8" t="s">
        <v>498</v>
      </c>
    </row>
    <row r="145" spans="1:21" x14ac:dyDescent="0.3">
      <c r="A145" s="8" t="str">
        <f>HYPERLINK("https://hsdes.intel.com/resource/14013157290","14013157290")</f>
        <v>14013157290</v>
      </c>
      <c r="B145" s="8" t="s">
        <v>500</v>
      </c>
      <c r="C145" s="8" t="s">
        <v>37</v>
      </c>
      <c r="D145" s="8" t="s">
        <v>3230</v>
      </c>
      <c r="E145" s="8" t="s">
        <v>3238</v>
      </c>
      <c r="F145" t="s">
        <v>3298</v>
      </c>
      <c r="H145" s="8" t="s">
        <v>3263</v>
      </c>
      <c r="I145" t="s">
        <v>3291</v>
      </c>
      <c r="L145" s="11">
        <v>44825</v>
      </c>
      <c r="N145" s="8" t="s">
        <v>22</v>
      </c>
      <c r="O145" s="8" t="s">
        <v>13</v>
      </c>
      <c r="P145" s="8" t="s">
        <v>40</v>
      </c>
      <c r="Q145" s="8" t="s">
        <v>24</v>
      </c>
      <c r="R145" s="8" t="s">
        <v>502</v>
      </c>
      <c r="S145" s="8" t="s">
        <v>17</v>
      </c>
      <c r="T145" s="8" t="s">
        <v>10</v>
      </c>
      <c r="U145" s="8" t="s">
        <v>501</v>
      </c>
    </row>
    <row r="146" spans="1:21" x14ac:dyDescent="0.3">
      <c r="A146" s="9" t="str">
        <f>HYPERLINK("https://hsdes.intel.com/resource/14013157301","14013157301")</f>
        <v>14013157301</v>
      </c>
      <c r="B146" s="8" t="s">
        <v>503</v>
      </c>
      <c r="C146" s="8" t="s">
        <v>63</v>
      </c>
      <c r="D146" s="8" t="s">
        <v>3230</v>
      </c>
      <c r="E146" s="8" t="s">
        <v>3238</v>
      </c>
      <c r="F146" t="s">
        <v>3298</v>
      </c>
      <c r="H146" s="8" t="s">
        <v>3262</v>
      </c>
      <c r="I146" t="s">
        <v>3258</v>
      </c>
      <c r="L146" s="11">
        <v>44826</v>
      </c>
      <c r="N146" s="8" t="s">
        <v>39</v>
      </c>
      <c r="O146" s="8" t="s">
        <v>13</v>
      </c>
      <c r="P146" s="8" t="s">
        <v>156</v>
      </c>
      <c r="Q146" s="8" t="s">
        <v>24</v>
      </c>
      <c r="R146" s="8" t="s">
        <v>505</v>
      </c>
      <c r="S146" s="8" t="s">
        <v>26</v>
      </c>
      <c r="T146" s="8" t="s">
        <v>47</v>
      </c>
      <c r="U146" s="8" t="s">
        <v>504</v>
      </c>
    </row>
    <row r="147" spans="1:21" x14ac:dyDescent="0.3">
      <c r="A147" s="23" t="str">
        <f>HYPERLINK("https://hsdes.intel.com/resource/14013157315","14013157315")</f>
        <v>14013157315</v>
      </c>
      <c r="B147" s="8" t="s">
        <v>506</v>
      </c>
      <c r="C147" s="8" t="s">
        <v>63</v>
      </c>
      <c r="D147" s="8" t="s">
        <v>3230</v>
      </c>
      <c r="E147" s="8" t="s">
        <v>3238</v>
      </c>
      <c r="F147" t="s">
        <v>3298</v>
      </c>
      <c r="H147" s="8" t="s">
        <v>3262</v>
      </c>
      <c r="I147" t="s">
        <v>3258</v>
      </c>
      <c r="L147" s="11">
        <v>44826</v>
      </c>
      <c r="N147" s="8" t="s">
        <v>39</v>
      </c>
      <c r="O147" s="8" t="s">
        <v>13</v>
      </c>
      <c r="P147" s="8" t="s">
        <v>156</v>
      </c>
      <c r="Q147" s="8" t="s">
        <v>24</v>
      </c>
      <c r="R147" s="8" t="s">
        <v>508</v>
      </c>
      <c r="S147" s="8" t="s">
        <v>26</v>
      </c>
      <c r="T147" s="8" t="s">
        <v>47</v>
      </c>
      <c r="U147" s="8" t="s">
        <v>507</v>
      </c>
    </row>
    <row r="148" spans="1:21" x14ac:dyDescent="0.3">
      <c r="A148" s="8" t="str">
        <f>HYPERLINK("https://hsdes.intel.com/resource/14013157319","14013157319")</f>
        <v>14013157319</v>
      </c>
      <c r="B148" s="8" t="s">
        <v>509</v>
      </c>
      <c r="C148" s="8" t="s">
        <v>63</v>
      </c>
      <c r="D148" s="8" t="s">
        <v>3230</v>
      </c>
      <c r="E148" s="8" t="s">
        <v>3238</v>
      </c>
      <c r="F148" t="s">
        <v>3298</v>
      </c>
      <c r="H148" s="8" t="s">
        <v>3263</v>
      </c>
      <c r="I148" t="s">
        <v>3258</v>
      </c>
      <c r="L148" s="11">
        <v>44825</v>
      </c>
      <c r="N148" s="8" t="s">
        <v>39</v>
      </c>
      <c r="O148" s="8" t="s">
        <v>13</v>
      </c>
      <c r="P148" s="8" t="s">
        <v>156</v>
      </c>
      <c r="Q148" s="8" t="s">
        <v>24</v>
      </c>
      <c r="R148" s="8" t="s">
        <v>511</v>
      </c>
      <c r="S148" s="8" t="s">
        <v>26</v>
      </c>
      <c r="T148" s="8" t="s">
        <v>47</v>
      </c>
      <c r="U148" s="8" t="s">
        <v>510</v>
      </c>
    </row>
    <row r="149" spans="1:21" x14ac:dyDescent="0.3">
      <c r="A149" s="8" t="str">
        <f>HYPERLINK("https://hsdes.intel.com/resource/14013157332","14013157332")</f>
        <v>14013157332</v>
      </c>
      <c r="B149" s="8" t="s">
        <v>512</v>
      </c>
      <c r="C149" s="8" t="s">
        <v>63</v>
      </c>
      <c r="D149" s="8" t="s">
        <v>3230</v>
      </c>
      <c r="E149" s="8" t="s">
        <v>3238</v>
      </c>
      <c r="F149" t="s">
        <v>3298</v>
      </c>
      <c r="H149" s="8" t="s">
        <v>3263</v>
      </c>
      <c r="I149" t="s">
        <v>3258</v>
      </c>
      <c r="L149" s="11">
        <v>44825</v>
      </c>
      <c r="N149" s="8" t="s">
        <v>39</v>
      </c>
      <c r="O149" s="8" t="s">
        <v>13</v>
      </c>
      <c r="P149" s="8" t="s">
        <v>156</v>
      </c>
      <c r="Q149" s="8" t="s">
        <v>24</v>
      </c>
      <c r="R149" s="8" t="s">
        <v>514</v>
      </c>
      <c r="S149" s="8" t="s">
        <v>26</v>
      </c>
      <c r="T149" s="8" t="s">
        <v>10</v>
      </c>
      <c r="U149" s="8" t="s">
        <v>513</v>
      </c>
    </row>
    <row r="150" spans="1:21" x14ac:dyDescent="0.3">
      <c r="A150" s="8" t="str">
        <f>HYPERLINK("https://hsdes.intel.com/resource/14013157335","14013157335")</f>
        <v>14013157335</v>
      </c>
      <c r="B150" s="8" t="s">
        <v>515</v>
      </c>
      <c r="C150" s="8" t="s">
        <v>37</v>
      </c>
      <c r="D150" s="8" t="s">
        <v>3230</v>
      </c>
      <c r="E150" s="8" t="s">
        <v>3238</v>
      </c>
      <c r="F150" t="s">
        <v>3298</v>
      </c>
      <c r="H150" s="8" t="s">
        <v>3263</v>
      </c>
      <c r="I150" t="s">
        <v>3291</v>
      </c>
      <c r="L150" s="11">
        <v>44825</v>
      </c>
      <c r="M150" s="13"/>
      <c r="N150" s="8" t="s">
        <v>22</v>
      </c>
      <c r="O150" s="8" t="s">
        <v>13</v>
      </c>
      <c r="P150" s="8" t="s">
        <v>40</v>
      </c>
      <c r="Q150" s="8" t="s">
        <v>24</v>
      </c>
      <c r="R150" s="8" t="s">
        <v>517</v>
      </c>
      <c r="S150" s="8" t="s">
        <v>17</v>
      </c>
      <c r="T150" s="8" t="s">
        <v>10</v>
      </c>
      <c r="U150" s="8" t="s">
        <v>516</v>
      </c>
    </row>
    <row r="151" spans="1:21" x14ac:dyDescent="0.3">
      <c r="A151" s="8" t="str">
        <f>HYPERLINK("https://hsdes.intel.com/resource/14013157343","14013157343")</f>
        <v>14013157343</v>
      </c>
      <c r="B151" s="8" t="s">
        <v>518</v>
      </c>
      <c r="C151" s="8" t="s">
        <v>63</v>
      </c>
      <c r="D151" s="8" t="s">
        <v>3230</v>
      </c>
      <c r="E151" s="8" t="s">
        <v>3238</v>
      </c>
      <c r="F151" t="s">
        <v>3298</v>
      </c>
      <c r="H151" s="8" t="s">
        <v>3263</v>
      </c>
      <c r="I151" t="s">
        <v>3258</v>
      </c>
      <c r="L151" s="11">
        <v>44826</v>
      </c>
      <c r="N151" s="8" t="s">
        <v>39</v>
      </c>
      <c r="O151" s="8" t="s">
        <v>13</v>
      </c>
      <c r="P151" s="8" t="s">
        <v>156</v>
      </c>
      <c r="Q151" s="8" t="s">
        <v>24</v>
      </c>
      <c r="R151" s="8" t="s">
        <v>520</v>
      </c>
      <c r="S151" s="8" t="s">
        <v>26</v>
      </c>
      <c r="T151" s="8" t="s">
        <v>10</v>
      </c>
      <c r="U151" s="8" t="s">
        <v>519</v>
      </c>
    </row>
    <row r="152" spans="1:21" hidden="1" x14ac:dyDescent="0.3">
      <c r="A152" s="8" t="str">
        <f>HYPERLINK("https://hsdes.intel.com/resource/14013157345","14013157345")</f>
        <v>14013157345</v>
      </c>
      <c r="B152" s="8" t="s">
        <v>521</v>
      </c>
      <c r="C152" s="8" t="s">
        <v>63</v>
      </c>
      <c r="D152" s="8" t="s">
        <v>3230</v>
      </c>
      <c r="E152" s="8" t="s">
        <v>3238</v>
      </c>
      <c r="F152" t="s">
        <v>3298</v>
      </c>
      <c r="H152" s="8" t="s">
        <v>3158</v>
      </c>
      <c r="L152" s="12"/>
      <c r="N152" s="8" t="s">
        <v>39</v>
      </c>
      <c r="O152" s="8" t="s">
        <v>13</v>
      </c>
      <c r="P152" s="8" t="s">
        <v>156</v>
      </c>
      <c r="Q152" s="8" t="s">
        <v>24</v>
      </c>
      <c r="R152" s="8" t="s">
        <v>523</v>
      </c>
      <c r="S152" s="8" t="s">
        <v>26</v>
      </c>
      <c r="T152" s="8" t="s">
        <v>47</v>
      </c>
      <c r="U152" s="8" t="s">
        <v>522</v>
      </c>
    </row>
    <row r="153" spans="1:21" x14ac:dyDescent="0.3">
      <c r="A153" s="9" t="str">
        <f>HYPERLINK("https://hsdes.intel.com/resource/14013157347","14013157347")</f>
        <v>14013157347</v>
      </c>
      <c r="B153" s="8" t="s">
        <v>524</v>
      </c>
      <c r="C153" s="8" t="s">
        <v>63</v>
      </c>
      <c r="D153" s="8" t="s">
        <v>3230</v>
      </c>
      <c r="E153" s="8" t="s">
        <v>3238</v>
      </c>
      <c r="F153" t="s">
        <v>3298</v>
      </c>
      <c r="H153" s="8" t="s">
        <v>3262</v>
      </c>
      <c r="I153" t="s">
        <v>3288</v>
      </c>
      <c r="L153" s="11">
        <v>44823</v>
      </c>
      <c r="N153" s="8" t="s">
        <v>39</v>
      </c>
      <c r="O153" s="8" t="s">
        <v>13</v>
      </c>
      <c r="P153" s="8" t="s">
        <v>156</v>
      </c>
      <c r="Q153" s="8" t="s">
        <v>24</v>
      </c>
      <c r="R153" s="8" t="s">
        <v>526</v>
      </c>
      <c r="S153" s="8" t="s">
        <v>26</v>
      </c>
      <c r="T153" s="8" t="s">
        <v>10</v>
      </c>
      <c r="U153" s="8" t="s">
        <v>525</v>
      </c>
    </row>
    <row r="154" spans="1:21" x14ac:dyDescent="0.3">
      <c r="A154" s="9" t="str">
        <f>HYPERLINK("https://hsdes.intel.com/resource/14013157360","14013157360")</f>
        <v>14013157360</v>
      </c>
      <c r="B154" s="8" t="s">
        <v>527</v>
      </c>
      <c r="C154" s="8" t="s">
        <v>63</v>
      </c>
      <c r="D154" s="8" t="s">
        <v>3230</v>
      </c>
      <c r="E154" s="8" t="s">
        <v>3238</v>
      </c>
      <c r="F154" t="s">
        <v>3298</v>
      </c>
      <c r="H154" s="8" t="s">
        <v>3263</v>
      </c>
      <c r="I154" t="s">
        <v>3291</v>
      </c>
      <c r="L154" s="11">
        <v>44825</v>
      </c>
      <c r="N154" s="8" t="s">
        <v>39</v>
      </c>
      <c r="O154" s="8" t="s">
        <v>13</v>
      </c>
      <c r="P154" s="8" t="s">
        <v>156</v>
      </c>
      <c r="Q154" s="8" t="s">
        <v>24</v>
      </c>
      <c r="R154" s="8" t="s">
        <v>529</v>
      </c>
      <c r="S154" s="8" t="s">
        <v>17</v>
      </c>
      <c r="T154" s="8" t="s">
        <v>10</v>
      </c>
      <c r="U154" s="8" t="s">
        <v>528</v>
      </c>
    </row>
    <row r="155" spans="1:21" x14ac:dyDescent="0.3">
      <c r="A155" s="8" t="str">
        <f>HYPERLINK("https://hsdes.intel.com/resource/14013157372","14013157372")</f>
        <v>14013157372</v>
      </c>
      <c r="B155" s="8" t="s">
        <v>530</v>
      </c>
      <c r="C155" s="8" t="s">
        <v>63</v>
      </c>
      <c r="D155" s="8" t="s">
        <v>3230</v>
      </c>
      <c r="E155" s="8" t="s">
        <v>3238</v>
      </c>
      <c r="F155" t="s">
        <v>3298</v>
      </c>
      <c r="H155" s="8" t="s">
        <v>3263</v>
      </c>
      <c r="I155" t="s">
        <v>3258</v>
      </c>
      <c r="L155" s="11">
        <v>44825</v>
      </c>
      <c r="N155" s="8" t="s">
        <v>39</v>
      </c>
      <c r="O155" s="8" t="s">
        <v>13</v>
      </c>
      <c r="P155" s="8" t="s">
        <v>156</v>
      </c>
      <c r="Q155" s="8" t="s">
        <v>24</v>
      </c>
      <c r="R155" s="8" t="s">
        <v>532</v>
      </c>
      <c r="S155" s="8" t="s">
        <v>26</v>
      </c>
      <c r="T155" s="8" t="s">
        <v>10</v>
      </c>
      <c r="U155" s="8" t="s">
        <v>531</v>
      </c>
    </row>
    <row r="156" spans="1:21" x14ac:dyDescent="0.3">
      <c r="A156" s="8" t="str">
        <f>HYPERLINK("https://hsdes.intel.com/resource/14013157437","14013157437")</f>
        <v>14013157437</v>
      </c>
      <c r="B156" s="8" t="s">
        <v>533</v>
      </c>
      <c r="C156" s="8" t="s">
        <v>63</v>
      </c>
      <c r="D156" s="8" t="s">
        <v>3230</v>
      </c>
      <c r="E156" s="8" t="s">
        <v>3238</v>
      </c>
      <c r="F156" t="s">
        <v>3298</v>
      </c>
      <c r="H156" s="8" t="s">
        <v>3262</v>
      </c>
      <c r="I156" t="s">
        <v>3291</v>
      </c>
      <c r="L156" s="11">
        <v>44827</v>
      </c>
      <c r="N156" s="8" t="s">
        <v>39</v>
      </c>
      <c r="O156" s="8" t="s">
        <v>13</v>
      </c>
      <c r="P156" s="8" t="s">
        <v>156</v>
      </c>
      <c r="Q156" s="8" t="s">
        <v>24</v>
      </c>
      <c r="R156" s="8" t="s">
        <v>535</v>
      </c>
      <c r="S156" s="8" t="s">
        <v>26</v>
      </c>
      <c r="T156" s="8" t="s">
        <v>47</v>
      </c>
      <c r="U156" s="8" t="s">
        <v>534</v>
      </c>
    </row>
    <row r="157" spans="1:21" x14ac:dyDescent="0.3">
      <c r="A157" s="8" t="str">
        <f>HYPERLINK("https://hsdes.intel.com/resource/14013157449","14013157449")</f>
        <v>14013157449</v>
      </c>
      <c r="B157" s="8" t="s">
        <v>536</v>
      </c>
      <c r="C157" s="8" t="s">
        <v>37</v>
      </c>
      <c r="D157" s="8" t="s">
        <v>3230</v>
      </c>
      <c r="E157" s="8" t="s">
        <v>3238</v>
      </c>
      <c r="F157" t="s">
        <v>3298</v>
      </c>
      <c r="H157" s="8" t="s">
        <v>3263</v>
      </c>
      <c r="I157" t="s">
        <v>3275</v>
      </c>
      <c r="L157" s="11">
        <v>44825</v>
      </c>
      <c r="M157" s="13"/>
      <c r="N157" s="8" t="s">
        <v>22</v>
      </c>
      <c r="O157" s="8" t="s">
        <v>49</v>
      </c>
      <c r="P157" s="8" t="s">
        <v>40</v>
      </c>
      <c r="Q157" s="8" t="s">
        <v>24</v>
      </c>
      <c r="R157" s="8" t="s">
        <v>538</v>
      </c>
      <c r="S157" s="8" t="s">
        <v>17</v>
      </c>
      <c r="T157" s="8" t="s">
        <v>47</v>
      </c>
      <c r="U157" s="8" t="s">
        <v>537</v>
      </c>
    </row>
    <row r="158" spans="1:21" x14ac:dyDescent="0.3">
      <c r="A158" s="8" t="str">
        <f>HYPERLINK("https://hsdes.intel.com/resource/14013157450","14013157450")</f>
        <v>14013157450</v>
      </c>
      <c r="B158" s="8" t="s">
        <v>539</v>
      </c>
      <c r="C158" s="8" t="s">
        <v>37</v>
      </c>
      <c r="D158" s="8" t="s">
        <v>3230</v>
      </c>
      <c r="E158" s="8" t="s">
        <v>3238</v>
      </c>
      <c r="F158" t="s">
        <v>3298</v>
      </c>
      <c r="H158" s="8" t="s">
        <v>3263</v>
      </c>
      <c r="I158" t="s">
        <v>3275</v>
      </c>
      <c r="L158" s="11">
        <v>44825</v>
      </c>
      <c r="N158" s="8" t="s">
        <v>22</v>
      </c>
      <c r="O158" s="8" t="s">
        <v>49</v>
      </c>
      <c r="P158" s="8" t="s">
        <v>40</v>
      </c>
      <c r="Q158" s="8" t="s">
        <v>24</v>
      </c>
      <c r="R158" s="8" t="s">
        <v>541</v>
      </c>
      <c r="S158" s="8" t="s">
        <v>17</v>
      </c>
      <c r="T158" s="8" t="s">
        <v>47</v>
      </c>
      <c r="U158" s="8" t="s">
        <v>540</v>
      </c>
    </row>
    <row r="159" spans="1:21" x14ac:dyDescent="0.3">
      <c r="A159" s="9" t="str">
        <f>HYPERLINK("https://hsdes.intel.com/resource/14013157452","14013157452")</f>
        <v>14013157452</v>
      </c>
      <c r="B159" s="8" t="s">
        <v>542</v>
      </c>
      <c r="C159" s="8" t="s">
        <v>37</v>
      </c>
      <c r="D159" s="8" t="s">
        <v>3230</v>
      </c>
      <c r="E159" s="8" t="s">
        <v>3238</v>
      </c>
      <c r="F159" t="s">
        <v>3298</v>
      </c>
      <c r="H159" s="8" t="s">
        <v>3262</v>
      </c>
      <c r="I159" t="s">
        <v>3275</v>
      </c>
      <c r="L159" s="11">
        <v>44826</v>
      </c>
      <c r="N159" s="8" t="s">
        <v>22</v>
      </c>
      <c r="O159" s="8" t="s">
        <v>49</v>
      </c>
      <c r="P159" s="8" t="s">
        <v>40</v>
      </c>
      <c r="Q159" s="8" t="s">
        <v>24</v>
      </c>
      <c r="R159" s="8" t="s">
        <v>544</v>
      </c>
      <c r="S159" s="8" t="s">
        <v>26</v>
      </c>
      <c r="T159" s="8" t="s">
        <v>47</v>
      </c>
      <c r="U159" s="8" t="s">
        <v>543</v>
      </c>
    </row>
    <row r="160" spans="1:21" x14ac:dyDescent="0.3">
      <c r="A160" s="8" t="str">
        <f>HYPERLINK("https://hsdes.intel.com/resource/14013157454","14013157454")</f>
        <v>14013157454</v>
      </c>
      <c r="B160" s="8" t="s">
        <v>545</v>
      </c>
      <c r="C160" s="8" t="s">
        <v>37</v>
      </c>
      <c r="D160" s="8" t="s">
        <v>3230</v>
      </c>
      <c r="E160" s="8" t="s">
        <v>3238</v>
      </c>
      <c r="F160" t="s">
        <v>3298</v>
      </c>
      <c r="H160" s="8" t="s">
        <v>3263</v>
      </c>
      <c r="I160" t="s">
        <v>3291</v>
      </c>
      <c r="L160" s="11">
        <v>44825</v>
      </c>
      <c r="N160" s="8" t="s">
        <v>22</v>
      </c>
      <c r="O160" s="8" t="s">
        <v>13</v>
      </c>
      <c r="P160" s="8" t="s">
        <v>40</v>
      </c>
      <c r="Q160" s="8" t="s">
        <v>24</v>
      </c>
      <c r="R160" s="8" t="s">
        <v>547</v>
      </c>
      <c r="S160" s="8" t="s">
        <v>17</v>
      </c>
      <c r="T160" s="8" t="s">
        <v>10</v>
      </c>
      <c r="U160" s="8" t="s">
        <v>546</v>
      </c>
    </row>
    <row r="161" spans="1:21" x14ac:dyDescent="0.3">
      <c r="A161" s="9" t="str">
        <f>HYPERLINK("https://hsdes.intel.com/resource/14013157476","14013157476")</f>
        <v>14013157476</v>
      </c>
      <c r="B161" s="8" t="s">
        <v>548</v>
      </c>
      <c r="C161" s="8" t="s">
        <v>63</v>
      </c>
      <c r="D161" s="8" t="s">
        <v>3231</v>
      </c>
      <c r="E161" s="8" t="s">
        <v>3238</v>
      </c>
      <c r="F161" t="s">
        <v>3298</v>
      </c>
      <c r="H161" s="8" t="s">
        <v>3262</v>
      </c>
      <c r="I161" t="s">
        <v>3258</v>
      </c>
      <c r="L161" s="11">
        <v>44820</v>
      </c>
      <c r="N161" s="8" t="s">
        <v>39</v>
      </c>
      <c r="O161" s="8" t="s">
        <v>13</v>
      </c>
      <c r="P161" s="8" t="s">
        <v>156</v>
      </c>
      <c r="Q161" s="8" t="s">
        <v>24</v>
      </c>
      <c r="R161" s="8" t="s">
        <v>550</v>
      </c>
      <c r="S161" s="8" t="s">
        <v>26</v>
      </c>
      <c r="T161" s="8" t="s">
        <v>10</v>
      </c>
      <c r="U161" s="8" t="s">
        <v>549</v>
      </c>
    </row>
    <row r="162" spans="1:21" hidden="1" x14ac:dyDescent="0.3">
      <c r="A162" s="8" t="str">
        <f>HYPERLINK("https://hsdes.intel.com/resource/14013157506","14013157506")</f>
        <v>14013157506</v>
      </c>
      <c r="B162" s="8" t="s">
        <v>551</v>
      </c>
      <c r="C162" s="8" t="s">
        <v>63</v>
      </c>
      <c r="D162" s="8" t="s">
        <v>3230</v>
      </c>
      <c r="E162" s="8" t="s">
        <v>3238</v>
      </c>
      <c r="F162" t="s">
        <v>3298</v>
      </c>
      <c r="H162" s="8" t="s">
        <v>3158</v>
      </c>
      <c r="K162" s="14" t="s">
        <v>3198</v>
      </c>
      <c r="L162" s="12"/>
      <c r="N162" s="8" t="s">
        <v>39</v>
      </c>
      <c r="O162" s="8" t="s">
        <v>13</v>
      </c>
      <c r="P162" s="8" t="s">
        <v>156</v>
      </c>
      <c r="Q162" s="8" t="s">
        <v>24</v>
      </c>
      <c r="R162" s="8" t="s">
        <v>553</v>
      </c>
      <c r="S162" s="8" t="s">
        <v>26</v>
      </c>
      <c r="T162" s="8" t="s">
        <v>10</v>
      </c>
      <c r="U162" s="8" t="s">
        <v>552</v>
      </c>
    </row>
    <row r="163" spans="1:21" x14ac:dyDescent="0.3">
      <c r="A163" s="9" t="str">
        <f>HYPERLINK("https://hsdes.intel.com/resource/14013157512","14013157512")</f>
        <v>14013157512</v>
      </c>
      <c r="B163" s="8" t="s">
        <v>554</v>
      </c>
      <c r="C163" s="8" t="s">
        <v>63</v>
      </c>
      <c r="D163" s="8" t="s">
        <v>3230</v>
      </c>
      <c r="E163" s="8" t="s">
        <v>3238</v>
      </c>
      <c r="F163" t="s">
        <v>3298</v>
      </c>
      <c r="H163" s="8" t="s">
        <v>3262</v>
      </c>
      <c r="I163" t="s">
        <v>3291</v>
      </c>
      <c r="L163" s="11">
        <v>44827</v>
      </c>
      <c r="N163" s="8" t="s">
        <v>39</v>
      </c>
      <c r="O163" s="8" t="s">
        <v>13</v>
      </c>
      <c r="P163" s="8" t="s">
        <v>156</v>
      </c>
      <c r="Q163" s="8" t="s">
        <v>24</v>
      </c>
      <c r="R163" s="8" t="s">
        <v>556</v>
      </c>
      <c r="S163" s="8" t="s">
        <v>26</v>
      </c>
      <c r="T163" s="8" t="s">
        <v>10</v>
      </c>
      <c r="U163" s="8" t="s">
        <v>555</v>
      </c>
    </row>
    <row r="164" spans="1:21" hidden="1" x14ac:dyDescent="0.3">
      <c r="A164" s="8" t="str">
        <f>HYPERLINK("https://hsdes.intel.com/resource/14013157514","14013157514")</f>
        <v>14013157514</v>
      </c>
      <c r="B164" s="8" t="s">
        <v>557</v>
      </c>
      <c r="C164" s="8" t="s">
        <v>63</v>
      </c>
      <c r="D164" s="8" t="s">
        <v>3230</v>
      </c>
      <c r="E164" s="8" t="s">
        <v>3238</v>
      </c>
      <c r="F164" t="s">
        <v>3298</v>
      </c>
      <c r="H164" s="8" t="s">
        <v>3158</v>
      </c>
      <c r="K164" s="8" t="s">
        <v>3199</v>
      </c>
      <c r="L164" s="12"/>
      <c r="N164" s="8" t="s">
        <v>39</v>
      </c>
      <c r="O164" s="8" t="s">
        <v>13</v>
      </c>
      <c r="P164" s="8" t="s">
        <v>156</v>
      </c>
      <c r="Q164" s="8" t="s">
        <v>24</v>
      </c>
      <c r="R164" s="8" t="s">
        <v>559</v>
      </c>
      <c r="S164" s="8" t="s">
        <v>26</v>
      </c>
      <c r="T164" s="8" t="s">
        <v>10</v>
      </c>
      <c r="U164" s="8" t="s">
        <v>558</v>
      </c>
    </row>
    <row r="165" spans="1:21" x14ac:dyDescent="0.3">
      <c r="A165" s="8" t="str">
        <f>HYPERLINK("https://hsdes.intel.com/resource/14013157520","14013157520")</f>
        <v>14013157520</v>
      </c>
      <c r="B165" s="8" t="s">
        <v>560</v>
      </c>
      <c r="C165" s="8" t="s">
        <v>63</v>
      </c>
      <c r="D165" s="8" t="s">
        <v>3230</v>
      </c>
      <c r="E165" s="8" t="s">
        <v>3238</v>
      </c>
      <c r="F165" t="s">
        <v>3298</v>
      </c>
      <c r="H165" s="8" t="s">
        <v>3263</v>
      </c>
      <c r="I165" t="s">
        <v>3257</v>
      </c>
      <c r="L165" s="11">
        <v>44825</v>
      </c>
      <c r="N165" s="8" t="s">
        <v>39</v>
      </c>
      <c r="O165" s="8" t="s">
        <v>13</v>
      </c>
      <c r="P165" s="8" t="s">
        <v>156</v>
      </c>
      <c r="Q165" s="8" t="s">
        <v>24</v>
      </c>
      <c r="R165" s="8" t="s">
        <v>562</v>
      </c>
      <c r="S165" s="8" t="s">
        <v>26</v>
      </c>
      <c r="T165" s="8" t="s">
        <v>10</v>
      </c>
      <c r="U165" s="8" t="s">
        <v>561</v>
      </c>
    </row>
    <row r="166" spans="1:21" x14ac:dyDescent="0.3">
      <c r="A166" s="9" t="str">
        <f>HYPERLINK("https://hsdes.intel.com/resource/14013157529","14013157529")</f>
        <v>14013157529</v>
      </c>
      <c r="B166" s="8" t="s">
        <v>563</v>
      </c>
      <c r="C166" s="8" t="s">
        <v>63</v>
      </c>
      <c r="D166" s="8" t="s">
        <v>3230</v>
      </c>
      <c r="E166" s="8" t="s">
        <v>3238</v>
      </c>
      <c r="F166" t="s">
        <v>3298</v>
      </c>
      <c r="H166" s="8" t="s">
        <v>3262</v>
      </c>
      <c r="I166" t="s">
        <v>3291</v>
      </c>
      <c r="L166" s="11">
        <v>44823</v>
      </c>
      <c r="N166" s="8" t="s">
        <v>39</v>
      </c>
      <c r="O166" s="8" t="s">
        <v>13</v>
      </c>
      <c r="P166" s="8" t="s">
        <v>156</v>
      </c>
      <c r="Q166" s="8" t="s">
        <v>24</v>
      </c>
      <c r="R166" s="8" t="s">
        <v>565</v>
      </c>
      <c r="S166" s="8" t="s">
        <v>26</v>
      </c>
      <c r="T166" s="8" t="s">
        <v>202</v>
      </c>
      <c r="U166" s="8" t="s">
        <v>564</v>
      </c>
    </row>
    <row r="167" spans="1:21" x14ac:dyDescent="0.3">
      <c r="A167" s="9" t="str">
        <f>HYPERLINK("https://hsdes.intel.com/resource/14013157531","14013157531")</f>
        <v>14013157531</v>
      </c>
      <c r="B167" s="8" t="s">
        <v>566</v>
      </c>
      <c r="C167" s="8" t="s">
        <v>63</v>
      </c>
      <c r="D167" s="8" t="s">
        <v>3230</v>
      </c>
      <c r="E167" s="8" t="s">
        <v>3238</v>
      </c>
      <c r="F167" t="s">
        <v>3298</v>
      </c>
      <c r="H167" s="8" t="s">
        <v>3263</v>
      </c>
      <c r="I167" t="s">
        <v>3291</v>
      </c>
      <c r="L167" s="11">
        <v>44825</v>
      </c>
      <c r="N167" s="8" t="s">
        <v>39</v>
      </c>
      <c r="O167" s="8" t="s">
        <v>13</v>
      </c>
      <c r="P167" s="8" t="s">
        <v>156</v>
      </c>
      <c r="Q167" s="8" t="s">
        <v>24</v>
      </c>
      <c r="R167" s="8" t="s">
        <v>568</v>
      </c>
      <c r="S167" s="8" t="s">
        <v>26</v>
      </c>
      <c r="T167" s="8" t="s">
        <v>47</v>
      </c>
      <c r="U167" s="8" t="s">
        <v>567</v>
      </c>
    </row>
    <row r="168" spans="1:21" x14ac:dyDescent="0.3">
      <c r="A168" s="9" t="str">
        <f>HYPERLINK("https://hsdes.intel.com/resource/14013157556","14013157556")</f>
        <v>14013157556</v>
      </c>
      <c r="B168" s="8" t="s">
        <v>569</v>
      </c>
      <c r="C168" s="8" t="s">
        <v>63</v>
      </c>
      <c r="D168" s="8" t="s">
        <v>3230</v>
      </c>
      <c r="E168" s="8" t="s">
        <v>3238</v>
      </c>
      <c r="F168" t="s">
        <v>3298</v>
      </c>
      <c r="H168" s="8" t="s">
        <v>3262</v>
      </c>
      <c r="I168" t="s">
        <v>3258</v>
      </c>
      <c r="L168" s="11">
        <v>44823</v>
      </c>
      <c r="N168" s="8" t="s">
        <v>39</v>
      </c>
      <c r="O168" s="8" t="s">
        <v>13</v>
      </c>
      <c r="P168" s="8" t="s">
        <v>156</v>
      </c>
      <c r="Q168" s="8" t="s">
        <v>24</v>
      </c>
      <c r="R168" s="8" t="s">
        <v>571</v>
      </c>
      <c r="S168" s="8" t="s">
        <v>26</v>
      </c>
      <c r="T168" s="8" t="s">
        <v>10</v>
      </c>
      <c r="U168" s="8" t="s">
        <v>570</v>
      </c>
    </row>
    <row r="169" spans="1:21" x14ac:dyDescent="0.3">
      <c r="A169" s="9" t="str">
        <f>HYPERLINK("https://hsdes.intel.com/resource/14013157558","14013157558")</f>
        <v>14013157558</v>
      </c>
      <c r="B169" s="21" t="s">
        <v>572</v>
      </c>
      <c r="C169" s="8" t="s">
        <v>497</v>
      </c>
      <c r="D169" s="8" t="s">
        <v>3230</v>
      </c>
      <c r="E169" s="8" t="s">
        <v>3238</v>
      </c>
      <c r="F169" t="s">
        <v>3298</v>
      </c>
      <c r="H169" s="8" t="s">
        <v>3262</v>
      </c>
      <c r="I169" t="s">
        <v>3275</v>
      </c>
      <c r="L169" s="11">
        <v>44827</v>
      </c>
      <c r="N169" s="8" t="s">
        <v>22</v>
      </c>
      <c r="O169" s="8" t="s">
        <v>49</v>
      </c>
      <c r="P169" s="8" t="s">
        <v>40</v>
      </c>
      <c r="Q169" s="8" t="s">
        <v>24</v>
      </c>
      <c r="R169" s="8" t="s">
        <v>574</v>
      </c>
      <c r="S169" s="8" t="s">
        <v>17</v>
      </c>
      <c r="T169" s="8" t="s">
        <v>47</v>
      </c>
      <c r="U169" s="8" t="s">
        <v>573</v>
      </c>
    </row>
    <row r="170" spans="1:21" x14ac:dyDescent="0.3">
      <c r="A170" s="9" t="str">
        <f>HYPERLINK("https://hsdes.intel.com/resource/14013157560","14013157560")</f>
        <v>14013157560</v>
      </c>
      <c r="B170" s="21" t="s">
        <v>575</v>
      </c>
      <c r="C170" s="8" t="s">
        <v>63</v>
      </c>
      <c r="D170" s="8" t="s">
        <v>3231</v>
      </c>
      <c r="E170" s="8" t="s">
        <v>3238</v>
      </c>
      <c r="F170" t="s">
        <v>3298</v>
      </c>
      <c r="H170" s="8" t="s">
        <v>3262</v>
      </c>
      <c r="I170" t="s">
        <v>3291</v>
      </c>
      <c r="K170" s="8" t="s">
        <v>3249</v>
      </c>
      <c r="L170" s="11">
        <v>44820</v>
      </c>
      <c r="N170" s="8" t="s">
        <v>39</v>
      </c>
      <c r="O170" s="8" t="s">
        <v>13</v>
      </c>
      <c r="P170" s="8" t="s">
        <v>156</v>
      </c>
      <c r="Q170" s="8" t="s">
        <v>24</v>
      </c>
      <c r="R170" s="8" t="s">
        <v>577</v>
      </c>
      <c r="S170" s="8" t="s">
        <v>17</v>
      </c>
      <c r="T170" s="8" t="s">
        <v>10</v>
      </c>
      <c r="U170" s="8" t="s">
        <v>576</v>
      </c>
    </row>
    <row r="171" spans="1:21" x14ac:dyDescent="0.3">
      <c r="A171" s="9" t="str">
        <f>HYPERLINK("https://hsdes.intel.com/resource/14013157562","14013157562")</f>
        <v>14013157562</v>
      </c>
      <c r="B171" s="8" t="s">
        <v>578</v>
      </c>
      <c r="C171" s="8" t="s">
        <v>63</v>
      </c>
      <c r="D171" s="8" t="s">
        <v>3230</v>
      </c>
      <c r="E171" s="8" t="s">
        <v>3238</v>
      </c>
      <c r="F171" t="s">
        <v>3298</v>
      </c>
      <c r="H171" s="8" t="s">
        <v>3262</v>
      </c>
      <c r="I171" t="s">
        <v>3258</v>
      </c>
      <c r="L171" s="11">
        <v>44827</v>
      </c>
      <c r="N171" s="8" t="s">
        <v>39</v>
      </c>
      <c r="O171" s="8" t="s">
        <v>13</v>
      </c>
      <c r="P171" s="8" t="s">
        <v>156</v>
      </c>
      <c r="Q171" s="8" t="s">
        <v>24</v>
      </c>
      <c r="R171" s="8" t="s">
        <v>580</v>
      </c>
      <c r="S171" s="8" t="s">
        <v>17</v>
      </c>
      <c r="T171" s="8" t="s">
        <v>10</v>
      </c>
      <c r="U171" s="8" t="s">
        <v>579</v>
      </c>
    </row>
    <row r="172" spans="1:21" x14ac:dyDescent="0.3">
      <c r="A172" s="8" t="str">
        <f>HYPERLINK("https://hsdes.intel.com/resource/14013157584","14013157584")</f>
        <v>14013157584</v>
      </c>
      <c r="B172" s="8" t="s">
        <v>581</v>
      </c>
      <c r="C172" s="8" t="s">
        <v>31</v>
      </c>
      <c r="D172" s="8" t="s">
        <v>3230</v>
      </c>
      <c r="E172" s="8" t="s">
        <v>3238</v>
      </c>
      <c r="F172" t="s">
        <v>3298</v>
      </c>
      <c r="H172" s="8" t="s">
        <v>3263</v>
      </c>
      <c r="I172" t="s">
        <v>3291</v>
      </c>
      <c r="L172" s="11">
        <v>44826</v>
      </c>
      <c r="N172" s="8" t="s">
        <v>33</v>
      </c>
      <c r="O172" s="8" t="s">
        <v>13</v>
      </c>
      <c r="P172" s="8" t="s">
        <v>34</v>
      </c>
      <c r="Q172" s="8" t="s">
        <v>24</v>
      </c>
      <c r="R172" s="8" t="s">
        <v>583</v>
      </c>
      <c r="S172" s="8" t="s">
        <v>26</v>
      </c>
      <c r="T172" s="8" t="s">
        <v>10</v>
      </c>
      <c r="U172" s="8" t="s">
        <v>582</v>
      </c>
    </row>
    <row r="173" spans="1:21" x14ac:dyDescent="0.3">
      <c r="A173" s="9" t="str">
        <f>HYPERLINK("https://hsdes.intel.com/resource/14013157670","14013157670")</f>
        <v>14013157670</v>
      </c>
      <c r="B173" s="8" t="s">
        <v>584</v>
      </c>
      <c r="C173" s="8" t="s">
        <v>192</v>
      </c>
      <c r="D173" s="8" t="s">
        <v>3230</v>
      </c>
      <c r="E173" s="8" t="s">
        <v>3238</v>
      </c>
      <c r="F173" t="s">
        <v>3298</v>
      </c>
      <c r="H173" s="8" t="s">
        <v>3263</v>
      </c>
      <c r="I173" t="s">
        <v>3291</v>
      </c>
      <c r="L173" s="11">
        <v>44817</v>
      </c>
      <c r="N173" s="8" t="s">
        <v>33</v>
      </c>
      <c r="O173" s="8" t="s">
        <v>49</v>
      </c>
      <c r="P173" s="8" t="s">
        <v>194</v>
      </c>
      <c r="Q173" s="8" t="s">
        <v>24</v>
      </c>
      <c r="R173" s="8" t="s">
        <v>586</v>
      </c>
      <c r="S173" s="8" t="s">
        <v>26</v>
      </c>
      <c r="T173" s="8" t="s">
        <v>47</v>
      </c>
      <c r="U173" s="8" t="s">
        <v>585</v>
      </c>
    </row>
    <row r="174" spans="1:21" x14ac:dyDescent="0.3">
      <c r="A174" s="9" t="str">
        <f>HYPERLINK("https://hsdes.intel.com/resource/14013157672","14013157672")</f>
        <v>14013157672</v>
      </c>
      <c r="B174" s="8" t="s">
        <v>587</v>
      </c>
      <c r="C174" s="8" t="s">
        <v>63</v>
      </c>
      <c r="D174" s="8" t="s">
        <v>3230</v>
      </c>
      <c r="E174" s="8" t="s">
        <v>3238</v>
      </c>
      <c r="F174" t="s">
        <v>3298</v>
      </c>
      <c r="H174" s="8" t="s">
        <v>3263</v>
      </c>
      <c r="I174" t="s">
        <v>3291</v>
      </c>
      <c r="L174" s="11">
        <v>44820</v>
      </c>
      <c r="N174" s="8" t="s">
        <v>39</v>
      </c>
      <c r="O174" s="8" t="s">
        <v>13</v>
      </c>
      <c r="P174" s="8" t="s">
        <v>156</v>
      </c>
      <c r="Q174" s="8" t="s">
        <v>24</v>
      </c>
      <c r="R174" s="8" t="s">
        <v>589</v>
      </c>
      <c r="S174" s="8" t="s">
        <v>26</v>
      </c>
      <c r="T174" s="8" t="s">
        <v>10</v>
      </c>
      <c r="U174" s="8" t="s">
        <v>588</v>
      </c>
    </row>
    <row r="175" spans="1:21" x14ac:dyDescent="0.3">
      <c r="A175" s="9" t="str">
        <f>HYPERLINK("https://hsdes.intel.com/resource/14013157677","14013157677")</f>
        <v>14013157677</v>
      </c>
      <c r="B175" s="8" t="s">
        <v>590</v>
      </c>
      <c r="C175" s="8" t="s">
        <v>63</v>
      </c>
      <c r="D175" s="8" t="s">
        <v>3230</v>
      </c>
      <c r="E175" s="8" t="s">
        <v>3238</v>
      </c>
      <c r="F175" t="s">
        <v>3298</v>
      </c>
      <c r="H175" s="8" t="s">
        <v>3262</v>
      </c>
      <c r="I175" t="s">
        <v>3291</v>
      </c>
      <c r="L175" s="11">
        <v>44827</v>
      </c>
      <c r="N175" s="8" t="s">
        <v>39</v>
      </c>
      <c r="O175" s="8" t="s">
        <v>13</v>
      </c>
      <c r="P175" s="8" t="s">
        <v>156</v>
      </c>
      <c r="Q175" s="8" t="s">
        <v>24</v>
      </c>
      <c r="R175" s="8" t="s">
        <v>592</v>
      </c>
      <c r="S175" s="8" t="s">
        <v>17</v>
      </c>
      <c r="T175" s="8" t="s">
        <v>10</v>
      </c>
      <c r="U175" s="8" t="s">
        <v>591</v>
      </c>
    </row>
    <row r="176" spans="1:21" hidden="1" x14ac:dyDescent="0.3">
      <c r="A176" s="8" t="str">
        <f>HYPERLINK("https://hsdes.intel.com/resource/14013157679","14013157679")</f>
        <v>14013157679</v>
      </c>
      <c r="B176" s="8" t="s">
        <v>593</v>
      </c>
      <c r="C176" s="8" t="s">
        <v>63</v>
      </c>
      <c r="D176" s="8" t="s">
        <v>3230</v>
      </c>
      <c r="E176" s="8" t="s">
        <v>3238</v>
      </c>
      <c r="F176" t="s">
        <v>3298</v>
      </c>
      <c r="H176" s="8" t="s">
        <v>3158</v>
      </c>
      <c r="K176" s="8" t="s">
        <v>3212</v>
      </c>
      <c r="L176" s="12"/>
      <c r="N176" s="8" t="s">
        <v>39</v>
      </c>
      <c r="O176" s="8" t="s">
        <v>13</v>
      </c>
      <c r="P176" s="8" t="s">
        <v>156</v>
      </c>
      <c r="Q176" s="8" t="s">
        <v>24</v>
      </c>
      <c r="R176" s="8" t="s">
        <v>595</v>
      </c>
      <c r="S176" s="8" t="s">
        <v>17</v>
      </c>
      <c r="T176" s="8" t="s">
        <v>10</v>
      </c>
      <c r="U176" s="8" t="s">
        <v>594</v>
      </c>
    </row>
    <row r="177" spans="1:21" x14ac:dyDescent="0.3">
      <c r="A177" s="9" t="str">
        <f>HYPERLINK("https://hsdes.intel.com/resource/14013157684","14013157684")</f>
        <v>14013157684</v>
      </c>
      <c r="B177" s="8" t="s">
        <v>596</v>
      </c>
      <c r="C177" s="8" t="s">
        <v>63</v>
      </c>
      <c r="D177" s="8" t="s">
        <v>3230</v>
      </c>
      <c r="E177" s="8" t="s">
        <v>3238</v>
      </c>
      <c r="F177" t="s">
        <v>3298</v>
      </c>
      <c r="H177" s="8" t="s">
        <v>3263</v>
      </c>
      <c r="I177" t="s">
        <v>3289</v>
      </c>
      <c r="L177" s="11">
        <v>44827</v>
      </c>
      <c r="N177" s="8" t="s">
        <v>39</v>
      </c>
      <c r="O177" s="8" t="s">
        <v>13</v>
      </c>
      <c r="P177" s="8" t="s">
        <v>156</v>
      </c>
      <c r="Q177" s="8" t="s">
        <v>24</v>
      </c>
      <c r="R177" s="8" t="s">
        <v>598</v>
      </c>
      <c r="S177" s="8" t="s">
        <v>17</v>
      </c>
      <c r="T177" s="8" t="s">
        <v>10</v>
      </c>
      <c r="U177" s="8" t="s">
        <v>597</v>
      </c>
    </row>
    <row r="178" spans="1:21" x14ac:dyDescent="0.3">
      <c r="A178" s="9" t="str">
        <f>HYPERLINK("https://hsdes.intel.com/resource/14013157693","14013157693")</f>
        <v>14013157693</v>
      </c>
      <c r="B178" s="8" t="s">
        <v>599</v>
      </c>
      <c r="C178" s="8" t="s">
        <v>63</v>
      </c>
      <c r="D178" s="8" t="s">
        <v>3230</v>
      </c>
      <c r="E178" s="8" t="s">
        <v>3238</v>
      </c>
      <c r="F178" t="s">
        <v>3298</v>
      </c>
      <c r="H178" s="8" t="s">
        <v>3263</v>
      </c>
      <c r="I178" t="s">
        <v>3291</v>
      </c>
      <c r="K178" s="8" t="s">
        <v>3248</v>
      </c>
      <c r="L178" s="11">
        <v>44820</v>
      </c>
      <c r="N178" s="8" t="s">
        <v>39</v>
      </c>
      <c r="O178" s="8" t="s">
        <v>13</v>
      </c>
      <c r="P178" s="8" t="s">
        <v>156</v>
      </c>
      <c r="Q178" s="8" t="s">
        <v>24</v>
      </c>
      <c r="R178" s="8" t="s">
        <v>601</v>
      </c>
      <c r="S178" s="8" t="s">
        <v>17</v>
      </c>
      <c r="T178" s="8" t="s">
        <v>10</v>
      </c>
      <c r="U178" s="8" t="s">
        <v>600</v>
      </c>
    </row>
    <row r="179" spans="1:21" x14ac:dyDescent="0.3">
      <c r="A179" s="9" t="str">
        <f>HYPERLINK("https://hsdes.intel.com/resource/14013157705","14013157705")</f>
        <v>14013157705</v>
      </c>
      <c r="B179" s="8" t="s">
        <v>602</v>
      </c>
      <c r="C179" s="8" t="s">
        <v>19</v>
      </c>
      <c r="D179" s="8" t="s">
        <v>3231</v>
      </c>
      <c r="E179" s="8" t="s">
        <v>3238</v>
      </c>
      <c r="F179" t="s">
        <v>3298</v>
      </c>
      <c r="H179" s="8" t="s">
        <v>3262</v>
      </c>
      <c r="I179" t="s">
        <v>3291</v>
      </c>
      <c r="L179" s="11">
        <v>44817</v>
      </c>
      <c r="N179" s="8" t="s">
        <v>22</v>
      </c>
      <c r="O179" s="8" t="s">
        <v>70</v>
      </c>
      <c r="P179" s="8" t="s">
        <v>23</v>
      </c>
      <c r="Q179" s="8" t="s">
        <v>24</v>
      </c>
      <c r="R179" s="8" t="s">
        <v>604</v>
      </c>
      <c r="S179" s="8" t="s">
        <v>17</v>
      </c>
      <c r="T179" s="8" t="s">
        <v>20</v>
      </c>
      <c r="U179" s="8" t="s">
        <v>603</v>
      </c>
    </row>
    <row r="180" spans="1:21" x14ac:dyDescent="0.3">
      <c r="A180" s="9" t="str">
        <f>HYPERLINK("https://hsdes.intel.com/resource/14013157715","14013157715")</f>
        <v>14013157715</v>
      </c>
      <c r="B180" s="8" t="s">
        <v>605</v>
      </c>
      <c r="C180" s="8" t="s">
        <v>63</v>
      </c>
      <c r="D180" s="8" t="s">
        <v>3230</v>
      </c>
      <c r="E180" s="8" t="s">
        <v>3238</v>
      </c>
      <c r="F180" t="s">
        <v>3298</v>
      </c>
      <c r="H180" s="8" t="s">
        <v>3263</v>
      </c>
      <c r="I180" t="s">
        <v>3291</v>
      </c>
      <c r="L180" s="11">
        <v>44825</v>
      </c>
      <c r="N180" s="8" t="s">
        <v>39</v>
      </c>
      <c r="O180" s="8" t="s">
        <v>13</v>
      </c>
      <c r="P180" s="8" t="s">
        <v>156</v>
      </c>
      <c r="Q180" s="8" t="s">
        <v>24</v>
      </c>
      <c r="R180" s="8" t="s">
        <v>607</v>
      </c>
      <c r="S180" s="8" t="s">
        <v>17</v>
      </c>
      <c r="T180" s="8" t="s">
        <v>10</v>
      </c>
      <c r="U180" s="8" t="s">
        <v>606</v>
      </c>
    </row>
    <row r="181" spans="1:21" s="21" customFormat="1" x14ac:dyDescent="0.3">
      <c r="A181" s="23" t="str">
        <f>HYPERLINK("https://hsdes.intel.com/resource/14013157742","14013157742")</f>
        <v>14013157742</v>
      </c>
      <c r="B181" s="21" t="s">
        <v>608</v>
      </c>
      <c r="C181" s="8" t="s">
        <v>63</v>
      </c>
      <c r="D181" s="8" t="s">
        <v>3230</v>
      </c>
      <c r="E181" s="21" t="s">
        <v>3238</v>
      </c>
      <c r="F181" t="s">
        <v>3298</v>
      </c>
      <c r="H181" s="21" t="s">
        <v>3263</v>
      </c>
      <c r="I181" t="s">
        <v>3289</v>
      </c>
      <c r="L181" s="33">
        <v>44827</v>
      </c>
      <c r="N181" s="21" t="s">
        <v>39</v>
      </c>
      <c r="O181" s="21" t="s">
        <v>13</v>
      </c>
      <c r="P181" s="21" t="s">
        <v>156</v>
      </c>
      <c r="Q181" s="21" t="s">
        <v>24</v>
      </c>
      <c r="R181" s="21" t="s">
        <v>610</v>
      </c>
      <c r="S181" s="21" t="s">
        <v>26</v>
      </c>
      <c r="T181" s="21" t="s">
        <v>202</v>
      </c>
      <c r="U181" s="21" t="s">
        <v>609</v>
      </c>
    </row>
    <row r="182" spans="1:21" x14ac:dyDescent="0.3">
      <c r="A182" s="9" t="str">
        <f>HYPERLINK("https://hsdes.intel.com/resource/14013157743","14013157743")</f>
        <v>14013157743</v>
      </c>
      <c r="B182" s="8" t="s">
        <v>611</v>
      </c>
      <c r="C182" s="8" t="s">
        <v>63</v>
      </c>
      <c r="D182" s="8" t="s">
        <v>3231</v>
      </c>
      <c r="E182" s="8" t="s">
        <v>3238</v>
      </c>
      <c r="F182" t="s">
        <v>3298</v>
      </c>
      <c r="H182" s="8" t="s">
        <v>3263</v>
      </c>
      <c r="I182" t="s">
        <v>3291</v>
      </c>
      <c r="L182" s="11">
        <v>44817</v>
      </c>
      <c r="N182" s="8" t="s">
        <v>39</v>
      </c>
      <c r="O182" s="8" t="s">
        <v>49</v>
      </c>
      <c r="P182" s="8" t="s">
        <v>194</v>
      </c>
      <c r="Q182" s="8" t="s">
        <v>24</v>
      </c>
      <c r="R182" s="8" t="s">
        <v>613</v>
      </c>
      <c r="S182" s="8" t="s">
        <v>26</v>
      </c>
      <c r="T182" s="8" t="s">
        <v>64</v>
      </c>
      <c r="U182" s="8" t="s">
        <v>612</v>
      </c>
    </row>
    <row r="183" spans="1:21" x14ac:dyDescent="0.3">
      <c r="A183" s="9" t="str">
        <f>HYPERLINK("https://hsdes.intel.com/resource/14013157749","14013157749")</f>
        <v>14013157749</v>
      </c>
      <c r="B183" s="21" t="s">
        <v>614</v>
      </c>
      <c r="C183" s="8" t="s">
        <v>31</v>
      </c>
      <c r="D183" s="8" t="s">
        <v>3230</v>
      </c>
      <c r="E183" s="8" t="s">
        <v>3238</v>
      </c>
      <c r="F183" t="s">
        <v>3298</v>
      </c>
      <c r="H183" s="8" t="s">
        <v>3262</v>
      </c>
      <c r="I183" t="s">
        <v>3289</v>
      </c>
      <c r="K183" s="8" t="s">
        <v>3285</v>
      </c>
      <c r="L183" s="11">
        <v>44827</v>
      </c>
      <c r="N183" s="8" t="s">
        <v>33</v>
      </c>
      <c r="O183" s="8" t="s">
        <v>13</v>
      </c>
      <c r="P183" s="8" t="s">
        <v>34</v>
      </c>
      <c r="Q183" s="8" t="s">
        <v>24</v>
      </c>
      <c r="R183" s="8" t="s">
        <v>616</v>
      </c>
      <c r="S183" s="8" t="s">
        <v>26</v>
      </c>
      <c r="T183" s="8" t="s">
        <v>10</v>
      </c>
      <c r="U183" s="8" t="s">
        <v>615</v>
      </c>
    </row>
    <row r="184" spans="1:21" x14ac:dyDescent="0.3">
      <c r="A184" s="8" t="str">
        <f>HYPERLINK("https://hsdes.intel.com/resource/14013157781","14013157781")</f>
        <v>14013157781</v>
      </c>
      <c r="B184" s="8" t="s">
        <v>617</v>
      </c>
      <c r="C184" s="8" t="s">
        <v>474</v>
      </c>
      <c r="D184" s="8" t="s">
        <v>3230</v>
      </c>
      <c r="E184" s="8" t="s">
        <v>3238</v>
      </c>
      <c r="F184" t="s">
        <v>3298</v>
      </c>
      <c r="H184" s="8" t="s">
        <v>3263</v>
      </c>
      <c r="I184" t="s">
        <v>3291</v>
      </c>
      <c r="L184" s="11">
        <v>44825</v>
      </c>
      <c r="N184" s="8" t="s">
        <v>136</v>
      </c>
      <c r="O184" s="8" t="s">
        <v>13</v>
      </c>
      <c r="P184" s="8" t="s">
        <v>476</v>
      </c>
      <c r="Q184" s="8" t="s">
        <v>24</v>
      </c>
      <c r="R184" s="8" t="s">
        <v>619</v>
      </c>
      <c r="S184" s="8" t="s">
        <v>17</v>
      </c>
      <c r="T184" s="8" t="s">
        <v>64</v>
      </c>
      <c r="U184" s="8" t="s">
        <v>618</v>
      </c>
    </row>
    <row r="185" spans="1:21" x14ac:dyDescent="0.3">
      <c r="A185" s="9" t="str">
        <f>HYPERLINK("https://hsdes.intel.com/resource/14013157784","14013157784")</f>
        <v>14013157784</v>
      </c>
      <c r="B185" s="8" t="s">
        <v>620</v>
      </c>
      <c r="C185" s="8" t="s">
        <v>192</v>
      </c>
      <c r="D185" s="8" t="s">
        <v>3231</v>
      </c>
      <c r="E185" s="8" t="s">
        <v>3238</v>
      </c>
      <c r="F185" t="s">
        <v>3298</v>
      </c>
      <c r="H185" s="8" t="s">
        <v>3263</v>
      </c>
      <c r="I185" t="s">
        <v>3291</v>
      </c>
      <c r="L185" s="11">
        <v>44817</v>
      </c>
      <c r="N185" s="8" t="s">
        <v>33</v>
      </c>
      <c r="O185" s="8" t="s">
        <v>49</v>
      </c>
      <c r="P185" s="8" t="s">
        <v>194</v>
      </c>
      <c r="Q185" s="8" t="s">
        <v>24</v>
      </c>
      <c r="R185" s="8" t="s">
        <v>622</v>
      </c>
      <c r="S185" s="8" t="s">
        <v>26</v>
      </c>
      <c r="T185" s="8" t="s">
        <v>64</v>
      </c>
      <c r="U185" s="8" t="s">
        <v>621</v>
      </c>
    </row>
    <row r="186" spans="1:21" x14ac:dyDescent="0.3">
      <c r="A186" s="9" t="str">
        <f>HYPERLINK("https://hsdes.intel.com/resource/14013157801","14013157801")</f>
        <v>14013157801</v>
      </c>
      <c r="B186" s="8" t="s">
        <v>623</v>
      </c>
      <c r="C186" s="8" t="s">
        <v>63</v>
      </c>
      <c r="D186" s="8" t="s">
        <v>3230</v>
      </c>
      <c r="E186" s="8" t="s">
        <v>3238</v>
      </c>
      <c r="F186" t="s">
        <v>3298</v>
      </c>
      <c r="H186" s="8" t="s">
        <v>3263</v>
      </c>
      <c r="I186" t="s">
        <v>3288</v>
      </c>
      <c r="L186" s="11">
        <v>44820</v>
      </c>
      <c r="N186" s="8" t="s">
        <v>39</v>
      </c>
      <c r="O186" s="8" t="s">
        <v>13</v>
      </c>
      <c r="P186" s="8" t="s">
        <v>156</v>
      </c>
      <c r="Q186" s="8" t="s">
        <v>24</v>
      </c>
      <c r="R186" s="8" t="s">
        <v>625</v>
      </c>
      <c r="S186" s="8" t="s">
        <v>26</v>
      </c>
      <c r="T186" s="8" t="s">
        <v>47</v>
      </c>
      <c r="U186" s="8" t="s">
        <v>624</v>
      </c>
    </row>
    <row r="187" spans="1:21" x14ac:dyDescent="0.3">
      <c r="A187" s="8" t="str">
        <f>HYPERLINK("https://hsdes.intel.com/resource/14013157808","14013157808")</f>
        <v>14013157808</v>
      </c>
      <c r="B187" s="8" t="s">
        <v>626</v>
      </c>
      <c r="C187" s="8" t="s">
        <v>63</v>
      </c>
      <c r="D187" s="8" t="s">
        <v>3230</v>
      </c>
      <c r="E187" s="8" t="s">
        <v>3238</v>
      </c>
      <c r="F187" t="s">
        <v>3298</v>
      </c>
      <c r="H187" s="8" t="s">
        <v>3263</v>
      </c>
      <c r="I187" t="s">
        <v>3288</v>
      </c>
      <c r="L187" s="11">
        <v>44826</v>
      </c>
      <c r="N187" s="8" t="s">
        <v>39</v>
      </c>
      <c r="O187" s="8" t="s">
        <v>13</v>
      </c>
      <c r="P187" s="8" t="s">
        <v>156</v>
      </c>
      <c r="Q187" s="8" t="s">
        <v>24</v>
      </c>
      <c r="R187" s="8" t="s">
        <v>628</v>
      </c>
      <c r="S187" s="8" t="s">
        <v>26</v>
      </c>
      <c r="T187" s="8" t="s">
        <v>47</v>
      </c>
      <c r="U187" s="8" t="s">
        <v>627</v>
      </c>
    </row>
    <row r="188" spans="1:21" x14ac:dyDescent="0.3">
      <c r="A188" s="8" t="str">
        <f>HYPERLINK("https://hsdes.intel.com/resource/14013157811","14013157811")</f>
        <v>14013157811</v>
      </c>
      <c r="B188" s="8" t="s">
        <v>629</v>
      </c>
      <c r="C188" s="8" t="s">
        <v>63</v>
      </c>
      <c r="D188" s="8" t="s">
        <v>3230</v>
      </c>
      <c r="E188" s="8" t="s">
        <v>3238</v>
      </c>
      <c r="F188" t="s">
        <v>3298</v>
      </c>
      <c r="H188" s="8" t="s">
        <v>3263</v>
      </c>
      <c r="I188" t="s">
        <v>3288</v>
      </c>
      <c r="L188" s="11">
        <v>44820</v>
      </c>
      <c r="N188" s="8" t="s">
        <v>39</v>
      </c>
      <c r="O188" s="8" t="s">
        <v>13</v>
      </c>
      <c r="P188" s="8" t="s">
        <v>156</v>
      </c>
      <c r="Q188" s="8" t="s">
        <v>24</v>
      </c>
      <c r="R188" s="8" t="s">
        <v>631</v>
      </c>
      <c r="S188" s="8" t="s">
        <v>26</v>
      </c>
      <c r="T188" s="8" t="s">
        <v>47</v>
      </c>
      <c r="U188" s="8" t="s">
        <v>630</v>
      </c>
    </row>
    <row r="189" spans="1:21" x14ac:dyDescent="0.3">
      <c r="A189" s="9" t="str">
        <f>HYPERLINK("https://hsdes.intel.com/resource/14013157822","14013157822")</f>
        <v>14013157822</v>
      </c>
      <c r="B189" s="8" t="s">
        <v>632</v>
      </c>
      <c r="C189" s="8" t="s">
        <v>63</v>
      </c>
      <c r="D189" s="8" t="s">
        <v>3230</v>
      </c>
      <c r="E189" s="8" t="s">
        <v>3238</v>
      </c>
      <c r="F189" t="s">
        <v>3298</v>
      </c>
      <c r="H189" s="8" t="s">
        <v>3263</v>
      </c>
      <c r="I189" t="s">
        <v>3288</v>
      </c>
      <c r="L189" s="11">
        <v>44825</v>
      </c>
      <c r="N189" s="8" t="s">
        <v>39</v>
      </c>
      <c r="O189" s="8" t="s">
        <v>13</v>
      </c>
      <c r="P189" s="8" t="s">
        <v>156</v>
      </c>
      <c r="Q189" s="8" t="s">
        <v>24</v>
      </c>
      <c r="R189" s="8" t="s">
        <v>634</v>
      </c>
      <c r="S189" s="8" t="s">
        <v>26</v>
      </c>
      <c r="T189" s="8" t="s">
        <v>47</v>
      </c>
      <c r="U189" s="8" t="s">
        <v>633</v>
      </c>
    </row>
    <row r="190" spans="1:21" x14ac:dyDescent="0.3">
      <c r="A190" s="9" t="str">
        <f>HYPERLINK("https://hsdes.intel.com/resource/14013157826","14013157826")</f>
        <v>14013157826</v>
      </c>
      <c r="B190" s="8" t="s">
        <v>635</v>
      </c>
      <c r="C190" s="8" t="s">
        <v>197</v>
      </c>
      <c r="D190" s="8" t="s">
        <v>3231</v>
      </c>
      <c r="E190" s="8" t="s">
        <v>3238</v>
      </c>
      <c r="F190" t="s">
        <v>3298</v>
      </c>
      <c r="H190" s="8" t="s">
        <v>3262</v>
      </c>
      <c r="I190" t="s">
        <v>3289</v>
      </c>
      <c r="L190" s="11">
        <v>44826</v>
      </c>
      <c r="N190" s="8" t="s">
        <v>39</v>
      </c>
      <c r="O190" s="8" t="s">
        <v>70</v>
      </c>
      <c r="P190" s="8" t="s">
        <v>54</v>
      </c>
      <c r="Q190" s="8" t="s">
        <v>24</v>
      </c>
      <c r="R190" s="8" t="s">
        <v>637</v>
      </c>
      <c r="S190" s="8" t="s">
        <v>26</v>
      </c>
      <c r="T190" s="8" t="s">
        <v>47</v>
      </c>
      <c r="U190" s="8" t="s">
        <v>636</v>
      </c>
    </row>
    <row r="191" spans="1:21" x14ac:dyDescent="0.3">
      <c r="A191" s="9" t="str">
        <f>HYPERLINK("https://hsdes.intel.com/resource/14013157922","14013157922")</f>
        <v>14013157922</v>
      </c>
      <c r="B191" s="8" t="s">
        <v>638</v>
      </c>
      <c r="C191" s="8" t="s">
        <v>63</v>
      </c>
      <c r="D191" s="8" t="s">
        <v>3230</v>
      </c>
      <c r="E191" s="8" t="s">
        <v>3238</v>
      </c>
      <c r="F191" t="s">
        <v>3298</v>
      </c>
      <c r="H191" s="8" t="s">
        <v>3263</v>
      </c>
      <c r="I191" t="s">
        <v>3288</v>
      </c>
      <c r="L191" s="11">
        <v>44823</v>
      </c>
      <c r="N191" s="8" t="s">
        <v>39</v>
      </c>
      <c r="O191" s="8" t="s">
        <v>13</v>
      </c>
      <c r="P191" s="8" t="s">
        <v>156</v>
      </c>
      <c r="Q191" s="8" t="s">
        <v>24</v>
      </c>
      <c r="R191" s="8" t="s">
        <v>640</v>
      </c>
      <c r="S191" s="8" t="s">
        <v>26</v>
      </c>
      <c r="T191" s="8" t="s">
        <v>47</v>
      </c>
      <c r="U191" s="8" t="s">
        <v>639</v>
      </c>
    </row>
    <row r="192" spans="1:21" x14ac:dyDescent="0.3">
      <c r="A192" s="8" t="str">
        <f>HYPERLINK("https://hsdes.intel.com/resource/14013157950","14013157950")</f>
        <v>14013157950</v>
      </c>
      <c r="B192" s="8" t="s">
        <v>641</v>
      </c>
      <c r="C192" s="8" t="s">
        <v>642</v>
      </c>
      <c r="D192" s="8" t="s">
        <v>3230</v>
      </c>
      <c r="E192" s="8" t="s">
        <v>3238</v>
      </c>
      <c r="F192" t="s">
        <v>3298</v>
      </c>
      <c r="H192" s="8" t="s">
        <v>3262</v>
      </c>
      <c r="I192" t="s">
        <v>3290</v>
      </c>
      <c r="K192" s="8" t="s">
        <v>3166</v>
      </c>
      <c r="L192" s="11">
        <v>44826</v>
      </c>
      <c r="N192" s="8" t="s">
        <v>136</v>
      </c>
      <c r="O192" s="8" t="s">
        <v>13</v>
      </c>
      <c r="P192" s="8" t="s">
        <v>476</v>
      </c>
      <c r="Q192" s="8" t="s">
        <v>15</v>
      </c>
      <c r="R192" s="8" t="s">
        <v>644</v>
      </c>
      <c r="S192" s="8" t="s">
        <v>26</v>
      </c>
      <c r="T192" s="8" t="s">
        <v>64</v>
      </c>
      <c r="U192" s="8" t="s">
        <v>643</v>
      </c>
    </row>
    <row r="193" spans="1:21" x14ac:dyDescent="0.3">
      <c r="A193" s="9" t="str">
        <f>HYPERLINK("https://hsdes.intel.com/resource/14013158076","14013158076")</f>
        <v>14013158076</v>
      </c>
      <c r="B193" s="8" t="s">
        <v>645</v>
      </c>
      <c r="C193" s="8" t="s">
        <v>19</v>
      </c>
      <c r="D193" s="8" t="s">
        <v>3230</v>
      </c>
      <c r="E193" s="8" t="s">
        <v>3238</v>
      </c>
      <c r="F193" t="s">
        <v>3298</v>
      </c>
      <c r="H193" s="8" t="s">
        <v>3262</v>
      </c>
      <c r="I193" t="s">
        <v>3288</v>
      </c>
      <c r="L193" s="11">
        <v>44817</v>
      </c>
      <c r="N193" s="8" t="s">
        <v>22</v>
      </c>
      <c r="O193" s="8" t="s">
        <v>13</v>
      </c>
      <c r="P193" s="8" t="s">
        <v>23</v>
      </c>
      <c r="Q193" s="8" t="s">
        <v>24</v>
      </c>
      <c r="R193" s="8" t="s">
        <v>647</v>
      </c>
      <c r="S193" s="8" t="s">
        <v>26</v>
      </c>
      <c r="T193" s="8" t="s">
        <v>20</v>
      </c>
      <c r="U193" s="8" t="s">
        <v>646</v>
      </c>
    </row>
    <row r="194" spans="1:21" x14ac:dyDescent="0.3">
      <c r="A194" s="8" t="str">
        <f>HYPERLINK("https://hsdes.intel.com/resource/14013158089","14013158089")</f>
        <v>14013158089</v>
      </c>
      <c r="B194" s="8" t="s">
        <v>648</v>
      </c>
      <c r="C194" s="8" t="s">
        <v>19</v>
      </c>
      <c r="D194" s="8" t="s">
        <v>3230</v>
      </c>
      <c r="E194" s="8" t="s">
        <v>3238</v>
      </c>
      <c r="F194" t="s">
        <v>3298</v>
      </c>
      <c r="H194" s="8" t="s">
        <v>3262</v>
      </c>
      <c r="I194" t="s">
        <v>3257</v>
      </c>
      <c r="L194" s="11">
        <v>44817</v>
      </c>
      <c r="N194" s="8" t="s">
        <v>22</v>
      </c>
      <c r="O194" s="8" t="s">
        <v>70</v>
      </c>
      <c r="P194" s="8" t="s">
        <v>23</v>
      </c>
      <c r="Q194" s="8" t="s">
        <v>24</v>
      </c>
      <c r="R194" s="8" t="s">
        <v>651</v>
      </c>
      <c r="S194" s="8" t="s">
        <v>26</v>
      </c>
      <c r="T194" s="8" t="s">
        <v>649</v>
      </c>
      <c r="U194" s="8" t="s">
        <v>650</v>
      </c>
    </row>
    <row r="195" spans="1:21" x14ac:dyDescent="0.3">
      <c r="A195" s="8" t="str">
        <f>HYPERLINK("https://hsdes.intel.com/resource/14013158096","14013158096")</f>
        <v>14013158096</v>
      </c>
      <c r="B195" s="8" t="s">
        <v>652</v>
      </c>
      <c r="C195" s="8" t="s">
        <v>19</v>
      </c>
      <c r="D195" s="8" t="s">
        <v>3230</v>
      </c>
      <c r="E195" s="8" t="s">
        <v>3238</v>
      </c>
      <c r="F195" t="s">
        <v>3298</v>
      </c>
      <c r="H195" s="8" t="s">
        <v>3262</v>
      </c>
      <c r="I195" t="s">
        <v>3288</v>
      </c>
      <c r="L195" s="11">
        <v>44817</v>
      </c>
      <c r="N195" s="8" t="s">
        <v>22</v>
      </c>
      <c r="O195" s="8" t="s">
        <v>49</v>
      </c>
      <c r="P195" s="8" t="s">
        <v>23</v>
      </c>
      <c r="Q195" s="8" t="s">
        <v>24</v>
      </c>
      <c r="R195" s="8" t="s">
        <v>654</v>
      </c>
      <c r="S195" s="8" t="s">
        <v>26</v>
      </c>
      <c r="T195" s="8" t="s">
        <v>20</v>
      </c>
      <c r="U195" s="8" t="s">
        <v>653</v>
      </c>
    </row>
    <row r="196" spans="1:21" x14ac:dyDescent="0.3">
      <c r="A196" s="9" t="str">
        <f>HYPERLINK("https://hsdes.intel.com/resource/14013158099","14013158099")</f>
        <v>14013158099</v>
      </c>
      <c r="B196" s="8" t="s">
        <v>655</v>
      </c>
      <c r="C196" s="8" t="s">
        <v>63</v>
      </c>
      <c r="D196" s="8" t="s">
        <v>3230</v>
      </c>
      <c r="E196" s="8" t="s">
        <v>3238</v>
      </c>
      <c r="F196" t="s">
        <v>3298</v>
      </c>
      <c r="H196" s="8" t="s">
        <v>3262</v>
      </c>
      <c r="I196" t="s">
        <v>3288</v>
      </c>
      <c r="L196" s="11">
        <v>44826</v>
      </c>
      <c r="N196" s="8" t="s">
        <v>39</v>
      </c>
      <c r="O196" s="8" t="s">
        <v>49</v>
      </c>
      <c r="P196" s="8" t="s">
        <v>156</v>
      </c>
      <c r="Q196" s="8" t="s">
        <v>24</v>
      </c>
      <c r="R196" s="8" t="s">
        <v>657</v>
      </c>
      <c r="S196" s="8" t="s">
        <v>26</v>
      </c>
      <c r="T196" s="8" t="s">
        <v>47</v>
      </c>
      <c r="U196" s="8" t="s">
        <v>656</v>
      </c>
    </row>
    <row r="197" spans="1:21" x14ac:dyDescent="0.3">
      <c r="A197" s="9" t="str">
        <f>HYPERLINK("https://hsdes.intel.com/resource/14013158101","14013158101")</f>
        <v>14013158101</v>
      </c>
      <c r="B197" s="8" t="s">
        <v>658</v>
      </c>
      <c r="C197" s="8" t="s">
        <v>63</v>
      </c>
      <c r="D197" s="8" t="s">
        <v>3230</v>
      </c>
      <c r="E197" s="8" t="s">
        <v>3238</v>
      </c>
      <c r="F197" t="s">
        <v>3298</v>
      </c>
      <c r="H197" s="8" t="s">
        <v>3262</v>
      </c>
      <c r="I197" t="s">
        <v>3288</v>
      </c>
      <c r="L197" s="11">
        <v>44827</v>
      </c>
      <c r="N197" s="8" t="s">
        <v>39</v>
      </c>
      <c r="O197" s="8" t="s">
        <v>49</v>
      </c>
      <c r="P197" s="8" t="s">
        <v>156</v>
      </c>
      <c r="Q197" s="8" t="s">
        <v>24</v>
      </c>
      <c r="R197" s="8" t="s">
        <v>660</v>
      </c>
      <c r="S197" s="8" t="s">
        <v>26</v>
      </c>
      <c r="T197" s="8" t="s">
        <v>47</v>
      </c>
      <c r="U197" s="8" t="s">
        <v>659</v>
      </c>
    </row>
    <row r="198" spans="1:21" x14ac:dyDescent="0.3">
      <c r="A198" s="8" t="str">
        <f>HYPERLINK("https://hsdes.intel.com/resource/14013178242","14013178242")</f>
        <v>14013178242</v>
      </c>
      <c r="B198" s="8" t="s">
        <v>2697</v>
      </c>
      <c r="C198" s="8" t="s">
        <v>2698</v>
      </c>
      <c r="D198" s="8" t="s">
        <v>3230</v>
      </c>
      <c r="E198" s="8" t="s">
        <v>3238</v>
      </c>
      <c r="F198" t="s">
        <v>3298</v>
      </c>
      <c r="H198" s="8" t="s">
        <v>3263</v>
      </c>
      <c r="I198" t="s">
        <v>3291</v>
      </c>
      <c r="L198" s="11">
        <v>44818</v>
      </c>
      <c r="N198" s="8" t="s">
        <v>39</v>
      </c>
      <c r="O198" s="8" t="s">
        <v>49</v>
      </c>
      <c r="P198" s="8" t="s">
        <v>54</v>
      </c>
      <c r="Q198" s="8" t="s">
        <v>24</v>
      </c>
      <c r="R198" s="8" t="s">
        <v>2700</v>
      </c>
      <c r="S198" s="8" t="s">
        <v>17</v>
      </c>
      <c r="T198" s="8" t="s">
        <v>64</v>
      </c>
      <c r="U198" s="8" t="s">
        <v>2699</v>
      </c>
    </row>
    <row r="199" spans="1:21" x14ac:dyDescent="0.3">
      <c r="A199" s="8" t="str">
        <f>HYPERLINK("https://hsdes.intel.com/resource/14013158122","14013158122")</f>
        <v>14013158122</v>
      </c>
      <c r="B199" s="8" t="s">
        <v>664</v>
      </c>
      <c r="C199" s="8" t="s">
        <v>88</v>
      </c>
      <c r="D199" s="8" t="s">
        <v>3230</v>
      </c>
      <c r="E199" s="8" t="s">
        <v>3238</v>
      </c>
      <c r="F199" t="s">
        <v>3298</v>
      </c>
      <c r="H199" s="8" t="s">
        <v>3263</v>
      </c>
      <c r="I199" t="s">
        <v>3257</v>
      </c>
      <c r="L199" s="11">
        <v>44826</v>
      </c>
      <c r="N199" s="8" t="s">
        <v>33</v>
      </c>
      <c r="O199" s="8" t="s">
        <v>13</v>
      </c>
      <c r="P199" s="8" t="s">
        <v>34</v>
      </c>
      <c r="Q199" s="8" t="s">
        <v>24</v>
      </c>
      <c r="R199" s="8" t="s">
        <v>666</v>
      </c>
      <c r="S199" s="8" t="s">
        <v>26</v>
      </c>
      <c r="T199" s="8" t="s">
        <v>47</v>
      </c>
      <c r="U199" s="8" t="s">
        <v>665</v>
      </c>
    </row>
    <row r="200" spans="1:21" x14ac:dyDescent="0.3">
      <c r="A200" s="9" t="str">
        <f>HYPERLINK("https://hsdes.intel.com/resource/14013158163","14013158163")</f>
        <v>14013158163</v>
      </c>
      <c r="B200" s="8" t="s">
        <v>667</v>
      </c>
      <c r="C200" s="8" t="s">
        <v>192</v>
      </c>
      <c r="D200" s="8" t="s">
        <v>3230</v>
      </c>
      <c r="E200" s="8" t="s">
        <v>3238</v>
      </c>
      <c r="F200" t="s">
        <v>3298</v>
      </c>
      <c r="H200" s="8" t="s">
        <v>3263</v>
      </c>
      <c r="I200" t="s">
        <v>3257</v>
      </c>
      <c r="L200" s="11">
        <v>44817</v>
      </c>
      <c r="N200" s="8" t="s">
        <v>33</v>
      </c>
      <c r="O200" s="8" t="s">
        <v>49</v>
      </c>
      <c r="P200" s="8" t="s">
        <v>194</v>
      </c>
      <c r="Q200" s="8" t="s">
        <v>24</v>
      </c>
      <c r="R200" s="8" t="s">
        <v>669</v>
      </c>
      <c r="S200" s="8" t="s">
        <v>26</v>
      </c>
      <c r="T200" s="8" t="s">
        <v>47</v>
      </c>
      <c r="U200" s="8" t="s">
        <v>668</v>
      </c>
    </row>
    <row r="201" spans="1:21" x14ac:dyDescent="0.3">
      <c r="A201" s="8" t="str">
        <f>HYPERLINK("https://hsdes.intel.com/resource/14013158182","14013158182")</f>
        <v>14013158182</v>
      </c>
      <c r="B201" s="8" t="s">
        <v>670</v>
      </c>
      <c r="C201" s="8" t="s">
        <v>46</v>
      </c>
      <c r="D201" s="8" t="s">
        <v>3230</v>
      </c>
      <c r="E201" s="8" t="s">
        <v>3238</v>
      </c>
      <c r="F201" t="s">
        <v>3298</v>
      </c>
      <c r="H201" s="8" t="s">
        <v>3263</v>
      </c>
      <c r="I201" t="s">
        <v>3257</v>
      </c>
      <c r="L201" s="11">
        <v>44819</v>
      </c>
      <c r="N201" s="8" t="s">
        <v>12</v>
      </c>
      <c r="O201" s="8" t="s">
        <v>13</v>
      </c>
      <c r="P201" s="8" t="s">
        <v>50</v>
      </c>
      <c r="Q201" s="8" t="s">
        <v>24</v>
      </c>
      <c r="R201" s="8" t="s">
        <v>672</v>
      </c>
      <c r="S201" s="8" t="s">
        <v>26</v>
      </c>
      <c r="T201" s="8" t="s">
        <v>47</v>
      </c>
      <c r="U201" s="8" t="s">
        <v>671</v>
      </c>
    </row>
    <row r="202" spans="1:21" x14ac:dyDescent="0.3">
      <c r="A202" s="8" t="str">
        <f>HYPERLINK("https://hsdes.intel.com/resource/14013158200","14013158200")</f>
        <v>14013158200</v>
      </c>
      <c r="B202" s="8" t="s">
        <v>673</v>
      </c>
      <c r="C202" s="8" t="s">
        <v>31</v>
      </c>
      <c r="D202" s="8" t="s">
        <v>3230</v>
      </c>
      <c r="E202" s="8" t="s">
        <v>3238</v>
      </c>
      <c r="F202" t="s">
        <v>3298</v>
      </c>
      <c r="H202" s="8" t="s">
        <v>3262</v>
      </c>
      <c r="I202" t="s">
        <v>3257</v>
      </c>
      <c r="L202" s="11">
        <v>44826</v>
      </c>
      <c r="N202" s="8" t="s">
        <v>33</v>
      </c>
      <c r="O202" s="8" t="s">
        <v>13</v>
      </c>
      <c r="P202" s="8" t="s">
        <v>34</v>
      </c>
      <c r="Q202" s="8" t="s">
        <v>24</v>
      </c>
      <c r="R202" s="8" t="s">
        <v>675</v>
      </c>
      <c r="S202" s="8" t="s">
        <v>26</v>
      </c>
      <c r="T202" s="8" t="s">
        <v>10</v>
      </c>
      <c r="U202" s="8" t="s">
        <v>674</v>
      </c>
    </row>
    <row r="203" spans="1:21" x14ac:dyDescent="0.3">
      <c r="A203" s="25" t="str">
        <f>HYPERLINK("https://hsdes.intel.com/resource/14013158232","14013158232")</f>
        <v>14013158232</v>
      </c>
      <c r="B203" s="8" t="s">
        <v>676</v>
      </c>
      <c r="C203" s="8" t="s">
        <v>165</v>
      </c>
      <c r="D203" s="8" t="s">
        <v>3230</v>
      </c>
      <c r="E203" s="8" t="s">
        <v>3238</v>
      </c>
      <c r="F203" t="s">
        <v>3298</v>
      </c>
      <c r="H203" s="8" t="s">
        <v>3262</v>
      </c>
      <c r="I203" t="s">
        <v>3257</v>
      </c>
      <c r="L203" s="11">
        <v>44817</v>
      </c>
      <c r="N203" s="8" t="s">
        <v>106</v>
      </c>
      <c r="O203" s="8" t="s">
        <v>13</v>
      </c>
      <c r="P203" s="8" t="s">
        <v>14</v>
      </c>
      <c r="Q203" s="8" t="s">
        <v>15</v>
      </c>
      <c r="R203" s="8" t="s">
        <v>678</v>
      </c>
      <c r="S203" s="8" t="s">
        <v>17</v>
      </c>
      <c r="T203" s="8" t="s">
        <v>47</v>
      </c>
      <c r="U203" s="8" t="s">
        <v>677</v>
      </c>
    </row>
    <row r="204" spans="1:21" x14ac:dyDescent="0.3">
      <c r="A204" s="8" t="str">
        <f>HYPERLINK("https://hsdes.intel.com/resource/14013158242","14013158242")</f>
        <v>14013158242</v>
      </c>
      <c r="B204" s="21" t="s">
        <v>679</v>
      </c>
      <c r="C204" s="8" t="s">
        <v>9</v>
      </c>
      <c r="D204" s="8" t="s">
        <v>3230</v>
      </c>
      <c r="E204" s="8" t="s">
        <v>3238</v>
      </c>
      <c r="F204" t="s">
        <v>3298</v>
      </c>
      <c r="H204" s="8" t="s">
        <v>3262</v>
      </c>
      <c r="I204" t="s">
        <v>3269</v>
      </c>
      <c r="K204" s="10"/>
      <c r="L204" s="11">
        <v>44826</v>
      </c>
      <c r="M204" s="21"/>
      <c r="N204" s="8" t="s">
        <v>12</v>
      </c>
      <c r="O204" s="8" t="s">
        <v>13</v>
      </c>
      <c r="P204" s="8" t="s">
        <v>167</v>
      </c>
      <c r="Q204" s="8" t="s">
        <v>24</v>
      </c>
      <c r="R204" s="8" t="s">
        <v>682</v>
      </c>
      <c r="S204" s="8" t="s">
        <v>17</v>
      </c>
      <c r="T204" s="8" t="s">
        <v>680</v>
      </c>
      <c r="U204" s="8" t="s">
        <v>681</v>
      </c>
    </row>
    <row r="205" spans="1:21" x14ac:dyDescent="0.3">
      <c r="A205" s="8" t="str">
        <f>HYPERLINK("https://hsdes.intel.com/resource/14013158276","14013158276")</f>
        <v>14013158276</v>
      </c>
      <c r="B205" s="8" t="s">
        <v>683</v>
      </c>
      <c r="C205" s="8" t="s">
        <v>112</v>
      </c>
      <c r="D205" s="8" t="s">
        <v>3230</v>
      </c>
      <c r="E205" s="8" t="s">
        <v>3238</v>
      </c>
      <c r="F205" t="s">
        <v>3298</v>
      </c>
      <c r="H205" s="8" t="s">
        <v>3263</v>
      </c>
      <c r="I205" t="s">
        <v>3257</v>
      </c>
      <c r="L205" s="11">
        <v>44817</v>
      </c>
      <c r="N205" s="8" t="s">
        <v>136</v>
      </c>
      <c r="O205" s="8" t="s">
        <v>13</v>
      </c>
      <c r="P205" s="8" t="s">
        <v>137</v>
      </c>
      <c r="Q205" s="8" t="s">
        <v>24</v>
      </c>
      <c r="R205" s="8" t="s">
        <v>685</v>
      </c>
      <c r="S205" s="8" t="s">
        <v>26</v>
      </c>
      <c r="T205" s="8" t="s">
        <v>47</v>
      </c>
      <c r="U205" s="8" t="s">
        <v>684</v>
      </c>
    </row>
    <row r="206" spans="1:21" x14ac:dyDescent="0.3">
      <c r="A206" s="8" t="str">
        <f>HYPERLINK("https://hsdes.intel.com/resource/14013158278","14013158278")</f>
        <v>14013158278</v>
      </c>
      <c r="B206" s="21" t="s">
        <v>686</v>
      </c>
      <c r="C206" s="8" t="s">
        <v>9</v>
      </c>
      <c r="D206" s="8" t="s">
        <v>3230</v>
      </c>
      <c r="E206" s="8" t="s">
        <v>3238</v>
      </c>
      <c r="F206" t="s">
        <v>3298</v>
      </c>
      <c r="H206" s="8" t="s">
        <v>3262</v>
      </c>
      <c r="I206" t="s">
        <v>3269</v>
      </c>
      <c r="K206" s="10"/>
      <c r="L206" s="11">
        <v>44826</v>
      </c>
      <c r="N206" s="8" t="s">
        <v>12</v>
      </c>
      <c r="O206" s="8" t="s">
        <v>49</v>
      </c>
      <c r="P206" s="8" t="s">
        <v>167</v>
      </c>
      <c r="Q206" s="8" t="s">
        <v>24</v>
      </c>
      <c r="R206" s="8" t="s">
        <v>688</v>
      </c>
      <c r="S206" s="8" t="s">
        <v>17</v>
      </c>
      <c r="T206" s="8" t="s">
        <v>680</v>
      </c>
      <c r="U206" s="8" t="s">
        <v>687</v>
      </c>
    </row>
    <row r="207" spans="1:21" x14ac:dyDescent="0.3">
      <c r="A207" s="8" t="str">
        <f>HYPERLINK("https://hsdes.intel.com/resource/14013158288","14013158288")</f>
        <v>14013158288</v>
      </c>
      <c r="B207" s="8" t="s">
        <v>689</v>
      </c>
      <c r="C207" s="8" t="s">
        <v>642</v>
      </c>
      <c r="D207" s="8" t="s">
        <v>3230</v>
      </c>
      <c r="E207" s="8" t="s">
        <v>3238</v>
      </c>
      <c r="F207" t="s">
        <v>3298</v>
      </c>
      <c r="H207" s="8" t="s">
        <v>3262</v>
      </c>
      <c r="I207" t="s">
        <v>3290</v>
      </c>
      <c r="K207" s="8" t="s">
        <v>3166</v>
      </c>
      <c r="L207" s="11">
        <v>44826</v>
      </c>
      <c r="N207" s="8" t="s">
        <v>136</v>
      </c>
      <c r="O207" s="8" t="s">
        <v>13</v>
      </c>
      <c r="P207" s="8" t="s">
        <v>476</v>
      </c>
      <c r="Q207" s="8" t="s">
        <v>24</v>
      </c>
      <c r="R207" s="8" t="s">
        <v>691</v>
      </c>
      <c r="S207" s="8" t="s">
        <v>26</v>
      </c>
      <c r="T207" s="8" t="s">
        <v>64</v>
      </c>
      <c r="U207" s="8" t="s">
        <v>690</v>
      </c>
    </row>
    <row r="208" spans="1:21" x14ac:dyDescent="0.3">
      <c r="A208" s="8" t="str">
        <f>HYPERLINK("https://hsdes.intel.com/resource/14013158293","14013158293")</f>
        <v>14013158293</v>
      </c>
      <c r="B208" s="21" t="s">
        <v>692</v>
      </c>
      <c r="C208" s="8" t="s">
        <v>165</v>
      </c>
      <c r="D208" s="8" t="s">
        <v>3230</v>
      </c>
      <c r="E208" s="8" t="s">
        <v>3238</v>
      </c>
      <c r="F208" t="s">
        <v>3298</v>
      </c>
      <c r="H208" s="8" t="s">
        <v>3262</v>
      </c>
      <c r="I208" t="s">
        <v>3269</v>
      </c>
      <c r="L208" s="11">
        <v>44826</v>
      </c>
      <c r="N208" s="8" t="s">
        <v>12</v>
      </c>
      <c r="O208" s="8" t="s">
        <v>13</v>
      </c>
      <c r="P208" s="8" t="s">
        <v>167</v>
      </c>
      <c r="Q208" s="8" t="s">
        <v>24</v>
      </c>
      <c r="R208" s="8" t="s">
        <v>694</v>
      </c>
      <c r="S208" s="8" t="s">
        <v>26</v>
      </c>
      <c r="T208" s="8" t="s">
        <v>47</v>
      </c>
      <c r="U208" s="8" t="s">
        <v>693</v>
      </c>
    </row>
    <row r="209" spans="1:21" x14ac:dyDescent="0.3">
      <c r="A209" s="8" t="str">
        <f>HYPERLINK("https://hsdes.intel.com/resource/14013158295","14013158295")</f>
        <v>14013158295</v>
      </c>
      <c r="B209" s="8" t="s">
        <v>695</v>
      </c>
      <c r="C209" s="8" t="s">
        <v>446</v>
      </c>
      <c r="D209" s="8" t="s">
        <v>3230</v>
      </c>
      <c r="E209" s="8" t="s">
        <v>3238</v>
      </c>
      <c r="F209" t="s">
        <v>3298</v>
      </c>
      <c r="H209" s="8" t="s">
        <v>3262</v>
      </c>
      <c r="I209" t="s">
        <v>3257</v>
      </c>
      <c r="L209" s="11">
        <v>44819</v>
      </c>
      <c r="N209" s="8" t="s">
        <v>22</v>
      </c>
      <c r="O209" s="8" t="s">
        <v>70</v>
      </c>
      <c r="P209" s="8" t="s">
        <v>66</v>
      </c>
      <c r="Q209" s="8" t="s">
        <v>24</v>
      </c>
      <c r="R209" s="8" t="s">
        <v>697</v>
      </c>
      <c r="S209" s="8" t="s">
        <v>26</v>
      </c>
      <c r="T209" s="8" t="s">
        <v>64</v>
      </c>
      <c r="U209" s="8" t="s">
        <v>696</v>
      </c>
    </row>
    <row r="210" spans="1:21" x14ac:dyDescent="0.3">
      <c r="A210" s="9" t="str">
        <f>HYPERLINK("https://hsdes.intel.com/resource/14013158308","14013158308")</f>
        <v>14013158308</v>
      </c>
      <c r="B210" s="8" t="s">
        <v>698</v>
      </c>
      <c r="C210" s="8" t="s">
        <v>19</v>
      </c>
      <c r="D210" s="8" t="s">
        <v>3231</v>
      </c>
      <c r="E210" s="8" t="s">
        <v>3238</v>
      </c>
      <c r="F210" t="s">
        <v>3298</v>
      </c>
      <c r="H210" s="8" t="s">
        <v>3262</v>
      </c>
      <c r="I210" t="s">
        <v>3257</v>
      </c>
      <c r="L210" s="11">
        <v>44817</v>
      </c>
      <c r="N210" s="8" t="s">
        <v>22</v>
      </c>
      <c r="O210" s="8" t="s">
        <v>13</v>
      </c>
      <c r="P210" s="8" t="s">
        <v>23</v>
      </c>
      <c r="Q210" s="8" t="s">
        <v>24</v>
      </c>
      <c r="R210" s="8" t="s">
        <v>700</v>
      </c>
      <c r="S210" s="8" t="s">
        <v>26</v>
      </c>
      <c r="T210" s="8" t="s">
        <v>20</v>
      </c>
      <c r="U210" s="8" t="s">
        <v>699</v>
      </c>
    </row>
    <row r="211" spans="1:21" x14ac:dyDescent="0.3">
      <c r="A211" s="9" t="str">
        <f>HYPERLINK("https://hsdes.intel.com/resource/14013158313","14013158313")</f>
        <v>14013158313</v>
      </c>
      <c r="B211" s="8" t="s">
        <v>701</v>
      </c>
      <c r="C211" s="8" t="s">
        <v>19</v>
      </c>
      <c r="D211" s="8" t="s">
        <v>3230</v>
      </c>
      <c r="E211" s="8" t="s">
        <v>3238</v>
      </c>
      <c r="F211" t="s">
        <v>3298</v>
      </c>
      <c r="H211" s="8" t="s">
        <v>3262</v>
      </c>
      <c r="I211" t="s">
        <v>3291</v>
      </c>
      <c r="L211" s="11">
        <v>44817</v>
      </c>
      <c r="N211" s="8" t="s">
        <v>22</v>
      </c>
      <c r="O211" s="8" t="s">
        <v>70</v>
      </c>
      <c r="P211" s="8" t="s">
        <v>23</v>
      </c>
      <c r="Q211" s="8" t="s">
        <v>24</v>
      </c>
      <c r="R211" s="8" t="s">
        <v>703</v>
      </c>
      <c r="S211" s="8" t="s">
        <v>26</v>
      </c>
      <c r="T211" s="8" t="s">
        <v>649</v>
      </c>
      <c r="U211" s="8" t="s">
        <v>702</v>
      </c>
    </row>
    <row r="212" spans="1:21" x14ac:dyDescent="0.3">
      <c r="A212" s="8" t="str">
        <f>HYPERLINK("https://hsdes.intel.com/resource/14013158318","14013158318")</f>
        <v>14013158318</v>
      </c>
      <c r="B212" s="8" t="s">
        <v>704</v>
      </c>
      <c r="C212" s="8" t="s">
        <v>63</v>
      </c>
      <c r="D212" s="8" t="s">
        <v>3230</v>
      </c>
      <c r="E212" s="8" t="s">
        <v>3238</v>
      </c>
      <c r="F212" t="s">
        <v>3298</v>
      </c>
      <c r="H212" s="8" t="s">
        <v>3262</v>
      </c>
      <c r="I212" t="s">
        <v>3257</v>
      </c>
      <c r="L212" s="11">
        <v>44823</v>
      </c>
      <c r="N212" s="8" t="s">
        <v>39</v>
      </c>
      <c r="O212" s="8" t="s">
        <v>13</v>
      </c>
      <c r="P212" s="8" t="s">
        <v>156</v>
      </c>
      <c r="Q212" s="8" t="s">
        <v>24</v>
      </c>
      <c r="R212" s="8" t="s">
        <v>707</v>
      </c>
      <c r="S212" s="8" t="s">
        <v>26</v>
      </c>
      <c r="T212" s="8" t="s">
        <v>705</v>
      </c>
      <c r="U212" s="8" t="s">
        <v>706</v>
      </c>
    </row>
    <row r="213" spans="1:21" x14ac:dyDescent="0.3">
      <c r="A213" s="8" t="str">
        <f>HYPERLINK("https://hsdes.intel.com/resource/14013158384","14013158384")</f>
        <v>14013158384</v>
      </c>
      <c r="B213" s="8" t="s">
        <v>708</v>
      </c>
      <c r="C213" s="8" t="s">
        <v>31</v>
      </c>
      <c r="D213" s="8" t="s">
        <v>3230</v>
      </c>
      <c r="E213" s="8" t="s">
        <v>3238</v>
      </c>
      <c r="F213" t="s">
        <v>3298</v>
      </c>
      <c r="H213" s="8" t="s">
        <v>3263</v>
      </c>
      <c r="I213" t="s">
        <v>3257</v>
      </c>
      <c r="L213" s="11">
        <v>44826</v>
      </c>
      <c r="N213" s="8" t="s">
        <v>33</v>
      </c>
      <c r="O213" s="8" t="s">
        <v>13</v>
      </c>
      <c r="P213" s="8" t="s">
        <v>34</v>
      </c>
      <c r="Q213" s="8" t="s">
        <v>24</v>
      </c>
      <c r="R213" s="8" t="s">
        <v>710</v>
      </c>
      <c r="S213" s="8" t="s">
        <v>26</v>
      </c>
      <c r="T213" s="8" t="s">
        <v>10</v>
      </c>
      <c r="U213" s="8" t="s">
        <v>709</v>
      </c>
    </row>
    <row r="214" spans="1:21" x14ac:dyDescent="0.3">
      <c r="A214" s="9" t="str">
        <f>HYPERLINK("https://hsdes.intel.com/resource/14013158395","14013158395")</f>
        <v>14013158395</v>
      </c>
      <c r="B214" s="8" t="s">
        <v>711</v>
      </c>
      <c r="C214" s="8" t="s">
        <v>19</v>
      </c>
      <c r="D214" s="8" t="s">
        <v>3230</v>
      </c>
      <c r="E214" s="8" t="s">
        <v>3238</v>
      </c>
      <c r="F214" t="s">
        <v>3298</v>
      </c>
      <c r="H214" s="8" t="s">
        <v>3262</v>
      </c>
      <c r="I214" t="s">
        <v>3257</v>
      </c>
      <c r="L214" s="11">
        <v>44817</v>
      </c>
      <c r="N214" s="8" t="s">
        <v>22</v>
      </c>
      <c r="O214" s="8" t="s">
        <v>49</v>
      </c>
      <c r="P214" s="8" t="s">
        <v>23</v>
      </c>
      <c r="Q214" s="8" t="s">
        <v>24</v>
      </c>
      <c r="R214" s="8" t="s">
        <v>713</v>
      </c>
      <c r="S214" s="8" t="s">
        <v>26</v>
      </c>
      <c r="T214" s="8" t="s">
        <v>20</v>
      </c>
      <c r="U214" s="8" t="s">
        <v>712</v>
      </c>
    </row>
    <row r="215" spans="1:21" x14ac:dyDescent="0.3">
      <c r="A215" s="8" t="str">
        <f>HYPERLINK("https://hsdes.intel.com/resource/14013158397","14013158397")</f>
        <v>14013158397</v>
      </c>
      <c r="B215" s="8" t="s">
        <v>714</v>
      </c>
      <c r="C215" s="8" t="s">
        <v>88</v>
      </c>
      <c r="D215" s="8" t="s">
        <v>3230</v>
      </c>
      <c r="E215" s="8" t="s">
        <v>3238</v>
      </c>
      <c r="F215" t="s">
        <v>3298</v>
      </c>
      <c r="H215" s="8" t="s">
        <v>3262</v>
      </c>
      <c r="I215" t="s">
        <v>3288</v>
      </c>
      <c r="L215" s="11">
        <v>44819</v>
      </c>
      <c r="N215" s="8" t="s">
        <v>22</v>
      </c>
      <c r="O215" s="8" t="s">
        <v>13</v>
      </c>
      <c r="P215" s="8" t="s">
        <v>66</v>
      </c>
      <c r="Q215" s="8" t="s">
        <v>24</v>
      </c>
      <c r="R215" s="8" t="s">
        <v>716</v>
      </c>
      <c r="S215" s="8" t="s">
        <v>26</v>
      </c>
      <c r="T215" s="8" t="s">
        <v>64</v>
      </c>
      <c r="U215" s="8" t="s">
        <v>715</v>
      </c>
    </row>
    <row r="216" spans="1:21" x14ac:dyDescent="0.3">
      <c r="A216" s="9" t="str">
        <f>HYPERLINK("https://hsdes.intel.com/resource/14013158406","14013158406")</f>
        <v>14013158406</v>
      </c>
      <c r="B216" s="8" t="s">
        <v>717</v>
      </c>
      <c r="C216" s="8" t="s">
        <v>63</v>
      </c>
      <c r="D216" s="8" t="s">
        <v>3230</v>
      </c>
      <c r="E216" s="8" t="s">
        <v>3238</v>
      </c>
      <c r="F216" t="s">
        <v>3298</v>
      </c>
      <c r="H216" s="8" t="s">
        <v>3262</v>
      </c>
      <c r="I216" t="s">
        <v>3257</v>
      </c>
      <c r="L216" s="11">
        <v>44820</v>
      </c>
      <c r="N216" s="8" t="s">
        <v>39</v>
      </c>
      <c r="O216" s="8" t="s">
        <v>13</v>
      </c>
      <c r="P216" s="8" t="s">
        <v>156</v>
      </c>
      <c r="Q216" s="8" t="s">
        <v>24</v>
      </c>
      <c r="R216" s="8" t="s">
        <v>719</v>
      </c>
      <c r="S216" s="8" t="s">
        <v>26</v>
      </c>
      <c r="T216" s="8" t="s">
        <v>47</v>
      </c>
      <c r="U216" s="8" t="s">
        <v>718</v>
      </c>
    </row>
    <row r="217" spans="1:21" x14ac:dyDescent="0.3">
      <c r="A217" s="8" t="str">
        <f>HYPERLINK("https://hsdes.intel.com/resource/14013158435","14013158435")</f>
        <v>14013158435</v>
      </c>
      <c r="B217" s="8" t="s">
        <v>720</v>
      </c>
      <c r="C217" s="8" t="s">
        <v>112</v>
      </c>
      <c r="D217" s="8" t="s">
        <v>3231</v>
      </c>
      <c r="E217" s="8" t="s">
        <v>3238</v>
      </c>
      <c r="F217" t="s">
        <v>3298</v>
      </c>
      <c r="H217" s="8" t="s">
        <v>3263</v>
      </c>
      <c r="I217" t="s">
        <v>3257</v>
      </c>
      <c r="L217" s="11">
        <v>44818</v>
      </c>
      <c r="N217" s="8" t="s">
        <v>39</v>
      </c>
      <c r="O217" s="8" t="s">
        <v>13</v>
      </c>
      <c r="P217" s="8" t="s">
        <v>54</v>
      </c>
      <c r="Q217" s="8" t="s">
        <v>24</v>
      </c>
      <c r="R217" s="8" t="s">
        <v>722</v>
      </c>
      <c r="S217" s="8" t="s">
        <v>26</v>
      </c>
      <c r="T217" s="8" t="s">
        <v>113</v>
      </c>
      <c r="U217" s="8" t="s">
        <v>721</v>
      </c>
    </row>
    <row r="218" spans="1:21" x14ac:dyDescent="0.3">
      <c r="A218" s="9" t="str">
        <f>HYPERLINK("https://hsdes.intel.com/resource/14013158443","14013158443")</f>
        <v>14013158443</v>
      </c>
      <c r="B218" s="8" t="s">
        <v>723</v>
      </c>
      <c r="C218" s="8" t="s">
        <v>63</v>
      </c>
      <c r="D218" s="8" t="s">
        <v>3230</v>
      </c>
      <c r="E218" s="8" t="s">
        <v>3238</v>
      </c>
      <c r="F218" t="s">
        <v>3298</v>
      </c>
      <c r="H218" s="8" t="s">
        <v>3262</v>
      </c>
      <c r="I218" t="s">
        <v>3257</v>
      </c>
      <c r="L218" s="11">
        <v>44820</v>
      </c>
      <c r="N218" s="8" t="s">
        <v>39</v>
      </c>
      <c r="O218" s="8" t="s">
        <v>13</v>
      </c>
      <c r="P218" s="8" t="s">
        <v>156</v>
      </c>
      <c r="Q218" s="8" t="s">
        <v>24</v>
      </c>
      <c r="R218" s="8" t="s">
        <v>725</v>
      </c>
      <c r="S218" s="8" t="s">
        <v>26</v>
      </c>
      <c r="T218" s="8" t="s">
        <v>47</v>
      </c>
      <c r="U218" s="8" t="s">
        <v>724</v>
      </c>
    </row>
    <row r="219" spans="1:21" x14ac:dyDescent="0.3">
      <c r="A219" s="8" t="str">
        <f>HYPERLINK("https://hsdes.intel.com/resource/14013158464","14013158464")</f>
        <v>14013158464</v>
      </c>
      <c r="B219" s="8" t="s">
        <v>726</v>
      </c>
      <c r="C219" s="8" t="s">
        <v>112</v>
      </c>
      <c r="D219" s="8" t="s">
        <v>3230</v>
      </c>
      <c r="E219" s="8" t="s">
        <v>3238</v>
      </c>
      <c r="F219" t="s">
        <v>3298</v>
      </c>
      <c r="H219" s="8" t="s">
        <v>3262</v>
      </c>
      <c r="I219" t="s">
        <v>3257</v>
      </c>
      <c r="L219" s="11">
        <v>44818</v>
      </c>
      <c r="N219" s="8" t="s">
        <v>136</v>
      </c>
      <c r="O219" s="8" t="s">
        <v>49</v>
      </c>
      <c r="P219" s="8" t="s">
        <v>137</v>
      </c>
      <c r="Q219" s="8" t="s">
        <v>24</v>
      </c>
      <c r="R219" s="8" t="s">
        <v>728</v>
      </c>
      <c r="S219" s="8" t="s">
        <v>26</v>
      </c>
      <c r="T219" s="8" t="s">
        <v>47</v>
      </c>
      <c r="U219" s="8" t="s">
        <v>727</v>
      </c>
    </row>
    <row r="220" spans="1:21" x14ac:dyDescent="0.3">
      <c r="A220" s="9" t="str">
        <f>HYPERLINK("https://hsdes.intel.com/resource/14013158485","14013158485")</f>
        <v>14013158485</v>
      </c>
      <c r="B220" s="8" t="s">
        <v>729</v>
      </c>
      <c r="C220" s="8" t="s">
        <v>63</v>
      </c>
      <c r="D220" s="8" t="s">
        <v>3230</v>
      </c>
      <c r="E220" s="8" t="s">
        <v>3238</v>
      </c>
      <c r="F220" t="s">
        <v>3298</v>
      </c>
      <c r="H220" s="8" t="s">
        <v>3262</v>
      </c>
      <c r="I220" t="s">
        <v>3257</v>
      </c>
      <c r="L220" s="11">
        <v>44825</v>
      </c>
      <c r="N220" s="8" t="s">
        <v>39</v>
      </c>
      <c r="O220" s="8" t="s">
        <v>13</v>
      </c>
      <c r="P220" s="8" t="s">
        <v>156</v>
      </c>
      <c r="Q220" s="8" t="s">
        <v>24</v>
      </c>
      <c r="R220" s="8" t="s">
        <v>731</v>
      </c>
      <c r="S220" s="8" t="s">
        <v>26</v>
      </c>
      <c r="T220" s="8" t="s">
        <v>10</v>
      </c>
      <c r="U220" s="8" t="s">
        <v>730</v>
      </c>
    </row>
    <row r="221" spans="1:21" x14ac:dyDescent="0.3">
      <c r="A221" s="8" t="str">
        <f>HYPERLINK("https://hsdes.intel.com/resource/14013158498","14013158498")</f>
        <v>14013158498</v>
      </c>
      <c r="B221" s="8" t="s">
        <v>732</v>
      </c>
      <c r="C221" s="8" t="s">
        <v>31</v>
      </c>
      <c r="D221" s="8" t="s">
        <v>3230</v>
      </c>
      <c r="E221" s="8" t="s">
        <v>3238</v>
      </c>
      <c r="F221" t="s">
        <v>3298</v>
      </c>
      <c r="H221" s="8" t="s">
        <v>3263</v>
      </c>
      <c r="I221" t="s">
        <v>3257</v>
      </c>
      <c r="L221" s="11">
        <v>44826</v>
      </c>
      <c r="N221" s="8" t="s">
        <v>33</v>
      </c>
      <c r="O221" s="8" t="s">
        <v>13</v>
      </c>
      <c r="P221" s="8" t="s">
        <v>126</v>
      </c>
      <c r="Q221" s="8" t="s">
        <v>24</v>
      </c>
      <c r="R221" s="8" t="s">
        <v>734</v>
      </c>
      <c r="S221" s="8" t="s">
        <v>26</v>
      </c>
      <c r="T221" s="8" t="s">
        <v>47</v>
      </c>
      <c r="U221" s="8" t="s">
        <v>733</v>
      </c>
    </row>
    <row r="222" spans="1:21" x14ac:dyDescent="0.3">
      <c r="A222" s="9" t="str">
        <f>HYPERLINK("https://hsdes.intel.com/resource/14013158501","14013158501")</f>
        <v>14013158501</v>
      </c>
      <c r="B222" s="8" t="s">
        <v>735</v>
      </c>
      <c r="C222" s="8" t="s">
        <v>63</v>
      </c>
      <c r="D222" s="8" t="s">
        <v>3230</v>
      </c>
      <c r="E222" s="8" t="s">
        <v>3238</v>
      </c>
      <c r="F222" t="s">
        <v>3298</v>
      </c>
      <c r="H222" s="8" t="s">
        <v>3263</v>
      </c>
      <c r="I222" t="s">
        <v>3257</v>
      </c>
      <c r="L222" s="11">
        <v>44820</v>
      </c>
      <c r="N222" s="8" t="s">
        <v>39</v>
      </c>
      <c r="O222" s="8" t="s">
        <v>13</v>
      </c>
      <c r="P222" s="8" t="s">
        <v>156</v>
      </c>
      <c r="Q222" s="8" t="s">
        <v>24</v>
      </c>
      <c r="R222" s="8" t="s">
        <v>737</v>
      </c>
      <c r="S222" s="8" t="s">
        <v>26</v>
      </c>
      <c r="T222" s="8" t="s">
        <v>47</v>
      </c>
      <c r="U222" s="8" t="s">
        <v>736</v>
      </c>
    </row>
    <row r="223" spans="1:21" x14ac:dyDescent="0.3">
      <c r="A223" s="9" t="str">
        <f>HYPERLINK("https://hsdes.intel.com/resource/14013158511","14013158511")</f>
        <v>14013158511</v>
      </c>
      <c r="B223" s="8" t="s">
        <v>738</v>
      </c>
      <c r="C223" s="8" t="s">
        <v>63</v>
      </c>
      <c r="D223" s="8" t="s">
        <v>3230</v>
      </c>
      <c r="E223" s="8" t="s">
        <v>3238</v>
      </c>
      <c r="F223" t="s">
        <v>3298</v>
      </c>
      <c r="H223" s="8" t="s">
        <v>3263</v>
      </c>
      <c r="I223" t="s">
        <v>3257</v>
      </c>
      <c r="L223" s="11">
        <v>44825</v>
      </c>
      <c r="N223" s="8" t="s">
        <v>39</v>
      </c>
      <c r="O223" s="8" t="s">
        <v>13</v>
      </c>
      <c r="P223" s="8" t="s">
        <v>156</v>
      </c>
      <c r="Q223" s="8" t="s">
        <v>24</v>
      </c>
      <c r="R223" s="8" t="s">
        <v>740</v>
      </c>
      <c r="S223" s="8" t="s">
        <v>26</v>
      </c>
      <c r="T223" s="8" t="s">
        <v>47</v>
      </c>
      <c r="U223" s="8" t="s">
        <v>739</v>
      </c>
    </row>
    <row r="224" spans="1:21" x14ac:dyDescent="0.3">
      <c r="A224" s="8" t="str">
        <f>HYPERLINK("https://hsdes.intel.com/resource/14013158520","14013158520")</f>
        <v>14013158520</v>
      </c>
      <c r="B224" s="8" t="s">
        <v>741</v>
      </c>
      <c r="C224" s="8" t="s">
        <v>742</v>
      </c>
      <c r="D224" s="8" t="s">
        <v>3230</v>
      </c>
      <c r="E224" s="8" t="s">
        <v>3238</v>
      </c>
      <c r="F224" t="s">
        <v>3298</v>
      </c>
      <c r="H224" s="8" t="s">
        <v>3263</v>
      </c>
      <c r="I224" t="s">
        <v>3257</v>
      </c>
      <c r="L224" s="11">
        <v>44817</v>
      </c>
      <c r="N224" s="8" t="s">
        <v>136</v>
      </c>
      <c r="O224" s="8" t="s">
        <v>13</v>
      </c>
      <c r="P224" s="8" t="s">
        <v>137</v>
      </c>
      <c r="Q224" s="8" t="s">
        <v>24</v>
      </c>
      <c r="R224" s="8" t="s">
        <v>744</v>
      </c>
      <c r="S224" s="8" t="s">
        <v>26</v>
      </c>
      <c r="T224" s="8" t="s">
        <v>10</v>
      </c>
      <c r="U224" s="8" t="s">
        <v>743</v>
      </c>
    </row>
    <row r="225" spans="1:21" x14ac:dyDescent="0.3">
      <c r="A225" s="9" t="str">
        <f>HYPERLINK("https://hsdes.intel.com/resource/14013158528","14013158528")</f>
        <v>14013158528</v>
      </c>
      <c r="B225" s="8" t="s">
        <v>745</v>
      </c>
      <c r="C225" s="8" t="s">
        <v>63</v>
      </c>
      <c r="D225" s="8" t="s">
        <v>3230</v>
      </c>
      <c r="E225" s="8" t="s">
        <v>3238</v>
      </c>
      <c r="F225" t="s">
        <v>3298</v>
      </c>
      <c r="H225" s="8" t="s">
        <v>3262</v>
      </c>
      <c r="I225" t="s">
        <v>3257</v>
      </c>
      <c r="K225" s="8" t="s">
        <v>3252</v>
      </c>
      <c r="L225" s="11">
        <v>44826</v>
      </c>
      <c r="N225" s="8" t="s">
        <v>39</v>
      </c>
      <c r="O225" s="8" t="s">
        <v>13</v>
      </c>
      <c r="P225" s="8" t="s">
        <v>156</v>
      </c>
      <c r="Q225" s="8" t="s">
        <v>24</v>
      </c>
      <c r="R225" s="8" t="s">
        <v>747</v>
      </c>
      <c r="S225" s="8" t="s">
        <v>26</v>
      </c>
      <c r="T225" s="8" t="s">
        <v>10</v>
      </c>
      <c r="U225" s="8" t="s">
        <v>746</v>
      </c>
    </row>
    <row r="226" spans="1:21" x14ac:dyDescent="0.3">
      <c r="A226" s="9" t="str">
        <f>HYPERLINK("https://hsdes.intel.com/resource/14013158536","14013158536")</f>
        <v>14013158536</v>
      </c>
      <c r="B226" s="8" t="s">
        <v>748</v>
      </c>
      <c r="C226" s="8" t="s">
        <v>63</v>
      </c>
      <c r="D226" s="8" t="s">
        <v>3230</v>
      </c>
      <c r="E226" s="8" t="s">
        <v>3238</v>
      </c>
      <c r="F226" t="s">
        <v>3298</v>
      </c>
      <c r="H226" s="8" t="s">
        <v>3263</v>
      </c>
      <c r="I226" t="s">
        <v>3257</v>
      </c>
      <c r="L226" s="11">
        <v>44820</v>
      </c>
      <c r="N226" s="8" t="s">
        <v>39</v>
      </c>
      <c r="O226" s="8" t="s">
        <v>13</v>
      </c>
      <c r="P226" s="8" t="s">
        <v>156</v>
      </c>
      <c r="Q226" s="8" t="s">
        <v>24</v>
      </c>
      <c r="R226" s="8" t="s">
        <v>750</v>
      </c>
      <c r="S226" s="8" t="s">
        <v>26</v>
      </c>
      <c r="T226" s="8" t="s">
        <v>47</v>
      </c>
      <c r="U226" s="8" t="s">
        <v>749</v>
      </c>
    </row>
    <row r="227" spans="1:21" x14ac:dyDescent="0.3">
      <c r="A227" s="8" t="str">
        <f>HYPERLINK("https://hsdes.intel.com/resource/14013158554","14013158554")</f>
        <v>14013158554</v>
      </c>
      <c r="B227" s="8" t="s">
        <v>751</v>
      </c>
      <c r="C227" s="8" t="s">
        <v>192</v>
      </c>
      <c r="D227" s="8" t="s">
        <v>3230</v>
      </c>
      <c r="E227" s="8" t="s">
        <v>3238</v>
      </c>
      <c r="F227" t="s">
        <v>3298</v>
      </c>
      <c r="H227" s="8" t="s">
        <v>3262</v>
      </c>
      <c r="I227" t="s">
        <v>3269</v>
      </c>
      <c r="K227" s="8" t="s">
        <v>3197</v>
      </c>
      <c r="L227" s="11">
        <v>44825</v>
      </c>
      <c r="N227" s="8" t="s">
        <v>33</v>
      </c>
      <c r="O227" s="8" t="s">
        <v>70</v>
      </c>
      <c r="P227" s="8" t="s">
        <v>194</v>
      </c>
      <c r="Q227" s="8" t="s">
        <v>24</v>
      </c>
      <c r="R227" s="8" t="s">
        <v>754</v>
      </c>
      <c r="S227" s="8" t="s">
        <v>26</v>
      </c>
      <c r="T227" s="8" t="s">
        <v>752</v>
      </c>
      <c r="U227" s="8" t="s">
        <v>753</v>
      </c>
    </row>
    <row r="228" spans="1:21" x14ac:dyDescent="0.3">
      <c r="A228" s="8" t="str">
        <f>HYPERLINK("https://hsdes.intel.com/resource/14013158557","14013158557")</f>
        <v>14013158557</v>
      </c>
      <c r="B228" s="8" t="s">
        <v>755</v>
      </c>
      <c r="C228" s="8" t="s">
        <v>88</v>
      </c>
      <c r="D228" s="8" t="s">
        <v>3230</v>
      </c>
      <c r="E228" s="8" t="s">
        <v>3238</v>
      </c>
      <c r="F228" t="s">
        <v>3298</v>
      </c>
      <c r="H228" s="8" t="s">
        <v>3262</v>
      </c>
      <c r="I228" t="s">
        <v>3257</v>
      </c>
      <c r="L228" s="11">
        <v>44819</v>
      </c>
      <c r="N228" s="8" t="s">
        <v>22</v>
      </c>
      <c r="O228" s="8" t="s">
        <v>13</v>
      </c>
      <c r="P228" s="8" t="s">
        <v>66</v>
      </c>
      <c r="Q228" s="8" t="s">
        <v>24</v>
      </c>
      <c r="R228" s="8" t="s">
        <v>757</v>
      </c>
      <c r="S228" s="8" t="s">
        <v>26</v>
      </c>
      <c r="T228" s="8" t="s">
        <v>64</v>
      </c>
      <c r="U228" s="8" t="s">
        <v>756</v>
      </c>
    </row>
    <row r="229" spans="1:21" x14ac:dyDescent="0.3">
      <c r="A229" s="8" t="str">
        <f>HYPERLINK("https://hsdes.intel.com/resource/14013158691","14013158691")</f>
        <v>14013158691</v>
      </c>
      <c r="B229" s="8" t="s">
        <v>758</v>
      </c>
      <c r="C229" s="8" t="s">
        <v>19</v>
      </c>
      <c r="D229" s="8" t="s">
        <v>3230</v>
      </c>
      <c r="E229" s="8" t="s">
        <v>3238</v>
      </c>
      <c r="F229" t="s">
        <v>3298</v>
      </c>
      <c r="H229" s="8" t="s">
        <v>3262</v>
      </c>
      <c r="I229" t="s">
        <v>3257</v>
      </c>
      <c r="L229" s="11">
        <v>44817</v>
      </c>
      <c r="N229" s="8" t="s">
        <v>22</v>
      </c>
      <c r="O229" s="8" t="s">
        <v>13</v>
      </c>
      <c r="P229" s="8" t="s">
        <v>23</v>
      </c>
      <c r="Q229" s="8" t="s">
        <v>15</v>
      </c>
      <c r="R229" s="8" t="s">
        <v>760</v>
      </c>
      <c r="S229" s="8" t="s">
        <v>17</v>
      </c>
      <c r="T229" s="8" t="s">
        <v>20</v>
      </c>
      <c r="U229" s="8" t="s">
        <v>759</v>
      </c>
    </row>
    <row r="230" spans="1:21" x14ac:dyDescent="0.3">
      <c r="A230" s="9" t="str">
        <f>HYPERLINK("https://hsdes.intel.com/resource/14013158695","14013158695")</f>
        <v>14013158695</v>
      </c>
      <c r="B230" s="8" t="s">
        <v>761</v>
      </c>
      <c r="C230" s="8" t="s">
        <v>19</v>
      </c>
      <c r="D230" s="8" t="s">
        <v>3230</v>
      </c>
      <c r="E230" s="8" t="s">
        <v>3238</v>
      </c>
      <c r="F230" t="s">
        <v>3298</v>
      </c>
      <c r="H230" s="8" t="s">
        <v>3263</v>
      </c>
      <c r="I230" t="s">
        <v>3269</v>
      </c>
      <c r="L230" s="11">
        <v>44826</v>
      </c>
      <c r="N230" s="8" t="s">
        <v>22</v>
      </c>
      <c r="O230" s="8" t="s">
        <v>70</v>
      </c>
      <c r="P230" s="8" t="s">
        <v>23</v>
      </c>
      <c r="Q230" s="8" t="s">
        <v>24</v>
      </c>
      <c r="R230" s="8" t="s">
        <v>763</v>
      </c>
      <c r="S230" s="8" t="s">
        <v>26</v>
      </c>
      <c r="T230" s="8" t="s">
        <v>20</v>
      </c>
      <c r="U230" s="8" t="s">
        <v>762</v>
      </c>
    </row>
    <row r="231" spans="1:21" x14ac:dyDescent="0.3">
      <c r="A231" s="8" t="str">
        <f>HYPERLINK("https://hsdes.intel.com/resource/14013158711","14013158711")</f>
        <v>14013158711</v>
      </c>
      <c r="B231" s="8" t="s">
        <v>764</v>
      </c>
      <c r="C231" s="8" t="s">
        <v>19</v>
      </c>
      <c r="D231" s="8" t="s">
        <v>3230</v>
      </c>
      <c r="E231" s="8" t="s">
        <v>3238</v>
      </c>
      <c r="F231" t="s">
        <v>3298</v>
      </c>
      <c r="H231" s="8" t="s">
        <v>3262</v>
      </c>
      <c r="I231" t="s">
        <v>3257</v>
      </c>
      <c r="L231" s="11">
        <v>44817</v>
      </c>
      <c r="N231" s="8" t="s">
        <v>22</v>
      </c>
      <c r="O231" s="8" t="s">
        <v>70</v>
      </c>
      <c r="P231" s="8" t="s">
        <v>23</v>
      </c>
      <c r="Q231" s="8" t="s">
        <v>24</v>
      </c>
      <c r="R231" s="8" t="s">
        <v>766</v>
      </c>
      <c r="S231" s="8" t="s">
        <v>26</v>
      </c>
      <c r="T231" s="8" t="s">
        <v>256</v>
      </c>
      <c r="U231" s="8" t="s">
        <v>765</v>
      </c>
    </row>
    <row r="232" spans="1:21" x14ac:dyDescent="0.3">
      <c r="A232" s="9" t="str">
        <f>HYPERLINK("https://hsdes.intel.com/resource/14013158731","14013158731")</f>
        <v>14013158731</v>
      </c>
      <c r="B232" s="8" t="s">
        <v>767</v>
      </c>
      <c r="C232" s="8" t="s">
        <v>19</v>
      </c>
      <c r="D232" s="8" t="s">
        <v>3230</v>
      </c>
      <c r="E232" s="8" t="s">
        <v>3238</v>
      </c>
      <c r="F232" t="s">
        <v>3298</v>
      </c>
      <c r="H232" s="8" t="s">
        <v>3262</v>
      </c>
      <c r="I232" t="s">
        <v>3290</v>
      </c>
      <c r="L232" s="11">
        <v>44817</v>
      </c>
      <c r="N232" s="8" t="s">
        <v>22</v>
      </c>
      <c r="O232" s="8" t="s">
        <v>49</v>
      </c>
      <c r="P232" s="8" t="s">
        <v>23</v>
      </c>
      <c r="Q232" s="8" t="s">
        <v>24</v>
      </c>
      <c r="R232" s="8" t="s">
        <v>769</v>
      </c>
      <c r="S232" s="8" t="s">
        <v>26</v>
      </c>
      <c r="T232" s="8" t="s">
        <v>20</v>
      </c>
      <c r="U232" s="8" t="s">
        <v>768</v>
      </c>
    </row>
    <row r="233" spans="1:21" x14ac:dyDescent="0.3">
      <c r="A233" s="9" t="str">
        <f>HYPERLINK("https://hsdes.intel.com/resource/14013158739","14013158739")</f>
        <v>14013158739</v>
      </c>
      <c r="B233" s="8" t="s">
        <v>770</v>
      </c>
      <c r="C233" s="8" t="s">
        <v>19</v>
      </c>
      <c r="D233" s="8" t="s">
        <v>3230</v>
      </c>
      <c r="E233" s="8" t="s">
        <v>3238</v>
      </c>
      <c r="F233" t="s">
        <v>3298</v>
      </c>
      <c r="H233" s="8" t="s">
        <v>3262</v>
      </c>
      <c r="I233" t="s">
        <v>3269</v>
      </c>
      <c r="L233" s="11">
        <v>44817</v>
      </c>
      <c r="N233" s="8" t="s">
        <v>22</v>
      </c>
      <c r="O233" s="8" t="s">
        <v>49</v>
      </c>
      <c r="P233" s="8" t="s">
        <v>23</v>
      </c>
      <c r="Q233" s="8" t="s">
        <v>24</v>
      </c>
      <c r="R233" s="8" t="s">
        <v>772</v>
      </c>
      <c r="S233" s="8" t="s">
        <v>26</v>
      </c>
      <c r="T233" s="8" t="s">
        <v>20</v>
      </c>
      <c r="U233" s="8" t="s">
        <v>771</v>
      </c>
    </row>
    <row r="234" spans="1:21" x14ac:dyDescent="0.3">
      <c r="A234" s="9" t="str">
        <f>HYPERLINK("https://hsdes.intel.com/resource/14013158746","14013158746")</f>
        <v>14013158746</v>
      </c>
      <c r="B234" s="8" t="s">
        <v>773</v>
      </c>
      <c r="C234" s="8" t="s">
        <v>63</v>
      </c>
      <c r="D234" s="8" t="s">
        <v>3230</v>
      </c>
      <c r="E234" s="8" t="s">
        <v>3238</v>
      </c>
      <c r="F234" t="s">
        <v>3298</v>
      </c>
      <c r="H234" s="8" t="s">
        <v>3262</v>
      </c>
      <c r="I234" t="s">
        <v>3289</v>
      </c>
      <c r="L234" s="11">
        <v>44825</v>
      </c>
      <c r="N234" s="8" t="s">
        <v>39</v>
      </c>
      <c r="O234" s="8" t="s">
        <v>13</v>
      </c>
      <c r="P234" s="8" t="s">
        <v>156</v>
      </c>
      <c r="Q234" s="8" t="s">
        <v>24</v>
      </c>
      <c r="R234" s="8" t="s">
        <v>775</v>
      </c>
      <c r="S234" s="8" t="s">
        <v>26</v>
      </c>
      <c r="T234" s="8" t="s">
        <v>47</v>
      </c>
      <c r="U234" s="8" t="s">
        <v>774</v>
      </c>
    </row>
    <row r="235" spans="1:21" x14ac:dyDescent="0.3">
      <c r="A235" s="8" t="str">
        <f>HYPERLINK("https://hsdes.intel.com/resource/14013158753","14013158753")</f>
        <v>14013158753</v>
      </c>
      <c r="B235" s="8" t="s">
        <v>776</v>
      </c>
      <c r="C235" s="8" t="s">
        <v>742</v>
      </c>
      <c r="D235" s="8" t="s">
        <v>3230</v>
      </c>
      <c r="E235" s="8" t="s">
        <v>3238</v>
      </c>
      <c r="F235" t="s">
        <v>3298</v>
      </c>
      <c r="H235" s="8" t="s">
        <v>3263</v>
      </c>
      <c r="I235" t="s">
        <v>3257</v>
      </c>
      <c r="L235" s="11">
        <v>44817</v>
      </c>
      <c r="N235" s="8" t="s">
        <v>136</v>
      </c>
      <c r="O235" s="8" t="s">
        <v>13</v>
      </c>
      <c r="P235" s="8" t="s">
        <v>137</v>
      </c>
      <c r="Q235" s="8" t="s">
        <v>24</v>
      </c>
      <c r="R235" s="8" t="s">
        <v>778</v>
      </c>
      <c r="S235" s="8" t="s">
        <v>26</v>
      </c>
      <c r="T235" s="8" t="s">
        <v>10</v>
      </c>
      <c r="U235" s="8" t="s">
        <v>777</v>
      </c>
    </row>
    <row r="236" spans="1:21" x14ac:dyDescent="0.3">
      <c r="A236" s="8" t="str">
        <f>HYPERLINK("https://hsdes.intel.com/resource/14013158782","14013158782")</f>
        <v>14013158782</v>
      </c>
      <c r="B236" s="8" t="s">
        <v>779</v>
      </c>
      <c r="C236" s="8" t="s">
        <v>37</v>
      </c>
      <c r="D236" s="8" t="s">
        <v>3230</v>
      </c>
      <c r="E236" s="8" t="s">
        <v>3238</v>
      </c>
      <c r="F236" t="s">
        <v>3298</v>
      </c>
      <c r="H236" s="8" t="s">
        <v>3263</v>
      </c>
      <c r="I236" t="s">
        <v>3257</v>
      </c>
      <c r="L236" s="11">
        <v>44825</v>
      </c>
      <c r="N236" s="8" t="s">
        <v>22</v>
      </c>
      <c r="O236" s="8" t="s">
        <v>70</v>
      </c>
      <c r="P236" s="8" t="s">
        <v>40</v>
      </c>
      <c r="Q236" s="8" t="s">
        <v>24</v>
      </c>
      <c r="R236" s="8" t="s">
        <v>781</v>
      </c>
      <c r="S236" s="8" t="s">
        <v>17</v>
      </c>
      <c r="T236" s="8" t="s">
        <v>47</v>
      </c>
      <c r="U236" s="8" t="s">
        <v>780</v>
      </c>
    </row>
    <row r="237" spans="1:21" x14ac:dyDescent="0.3">
      <c r="A237" s="8" t="str">
        <f>HYPERLINK("https://hsdes.intel.com/resource/14013158784","14013158784")</f>
        <v>14013158784</v>
      </c>
      <c r="B237" s="8" t="s">
        <v>782</v>
      </c>
      <c r="C237" s="8" t="s">
        <v>37</v>
      </c>
      <c r="D237" s="8" t="s">
        <v>3230</v>
      </c>
      <c r="E237" s="8" t="s">
        <v>3238</v>
      </c>
      <c r="F237" t="s">
        <v>3298</v>
      </c>
      <c r="H237" s="8" t="s">
        <v>3262</v>
      </c>
      <c r="I237" t="s">
        <v>3289</v>
      </c>
      <c r="L237" s="11">
        <v>44825</v>
      </c>
      <c r="N237" s="8" t="s">
        <v>22</v>
      </c>
      <c r="O237" s="8" t="s">
        <v>13</v>
      </c>
      <c r="P237" s="8" t="s">
        <v>40</v>
      </c>
      <c r="Q237" s="8" t="s">
        <v>24</v>
      </c>
      <c r="R237" s="8" t="s">
        <v>784</v>
      </c>
      <c r="S237" s="8" t="s">
        <v>17</v>
      </c>
      <c r="T237" s="8" t="s">
        <v>47</v>
      </c>
      <c r="U237" s="8" t="s">
        <v>783</v>
      </c>
    </row>
    <row r="238" spans="1:21" x14ac:dyDescent="0.3">
      <c r="A238" s="8" t="str">
        <f>HYPERLINK("https://hsdes.intel.com/resource/14013158786","14013158786")</f>
        <v>14013158786</v>
      </c>
      <c r="B238" s="8" t="s">
        <v>785</v>
      </c>
      <c r="C238" s="8" t="s">
        <v>37</v>
      </c>
      <c r="D238" s="8" t="s">
        <v>3230</v>
      </c>
      <c r="E238" s="8" t="s">
        <v>3238</v>
      </c>
      <c r="F238" t="s">
        <v>3298</v>
      </c>
      <c r="H238" s="8" t="s">
        <v>3262</v>
      </c>
      <c r="I238" t="s">
        <v>3257</v>
      </c>
      <c r="L238" s="11">
        <v>44825</v>
      </c>
      <c r="N238" s="8" t="s">
        <v>22</v>
      </c>
      <c r="O238" s="8" t="s">
        <v>13</v>
      </c>
      <c r="P238" s="8" t="s">
        <v>40</v>
      </c>
      <c r="Q238" s="8" t="s">
        <v>24</v>
      </c>
      <c r="R238" s="8" t="s">
        <v>787</v>
      </c>
      <c r="S238" s="8" t="s">
        <v>17</v>
      </c>
      <c r="T238" s="8" t="s">
        <v>47</v>
      </c>
      <c r="U238" s="8" t="s">
        <v>786</v>
      </c>
    </row>
    <row r="239" spans="1:21" x14ac:dyDescent="0.3">
      <c r="A239" s="9" t="str">
        <f>HYPERLINK("https://hsdes.intel.com/resource/14013158788","14013158788")</f>
        <v>14013158788</v>
      </c>
      <c r="B239" s="8" t="s">
        <v>788</v>
      </c>
      <c r="C239" s="8" t="s">
        <v>37</v>
      </c>
      <c r="D239" s="8" t="s">
        <v>3230</v>
      </c>
      <c r="E239" s="8" t="s">
        <v>3238</v>
      </c>
      <c r="F239" t="s">
        <v>3298</v>
      </c>
      <c r="H239" s="8" t="s">
        <v>3263</v>
      </c>
      <c r="I239" t="s">
        <v>3257</v>
      </c>
      <c r="L239" s="11">
        <v>44826</v>
      </c>
      <c r="N239" s="8" t="s">
        <v>22</v>
      </c>
      <c r="O239" s="8" t="s">
        <v>49</v>
      </c>
      <c r="P239" s="8" t="s">
        <v>40</v>
      </c>
      <c r="Q239" s="8" t="s">
        <v>24</v>
      </c>
      <c r="R239" s="8" t="s">
        <v>790</v>
      </c>
      <c r="S239" s="8" t="s">
        <v>17</v>
      </c>
      <c r="T239" s="8" t="s">
        <v>47</v>
      </c>
      <c r="U239" s="8" t="s">
        <v>789</v>
      </c>
    </row>
    <row r="240" spans="1:21" hidden="1" x14ac:dyDescent="0.3">
      <c r="A240" s="8" t="str">
        <f>HYPERLINK("https://hsdes.intel.com/resource/14013158792","14013158792")</f>
        <v>14013158792</v>
      </c>
      <c r="B240" s="8" t="s">
        <v>791</v>
      </c>
      <c r="C240" s="8" t="s">
        <v>19</v>
      </c>
      <c r="D240" s="8" t="s">
        <v>3231</v>
      </c>
      <c r="E240" s="8" t="s">
        <v>3238</v>
      </c>
      <c r="F240" t="s">
        <v>3298</v>
      </c>
      <c r="H240" s="8" t="s">
        <v>3158</v>
      </c>
      <c r="I240" t="s">
        <v>3264</v>
      </c>
      <c r="K240" s="8" t="s">
        <v>3188</v>
      </c>
      <c r="L240" s="12"/>
      <c r="N240" s="8" t="s">
        <v>22</v>
      </c>
      <c r="O240" s="8" t="s">
        <v>70</v>
      </c>
      <c r="P240" s="8" t="s">
        <v>23</v>
      </c>
      <c r="Q240" s="8" t="s">
        <v>24</v>
      </c>
      <c r="R240" s="8" t="s">
        <v>793</v>
      </c>
      <c r="S240" s="8" t="s">
        <v>17</v>
      </c>
      <c r="T240" s="8" t="s">
        <v>20</v>
      </c>
      <c r="U240" s="8" t="s">
        <v>792</v>
      </c>
    </row>
    <row r="241" spans="1:21" x14ac:dyDescent="0.3">
      <c r="A241" s="8" t="str">
        <f>HYPERLINK("https://hsdes.intel.com/resource/14013158797","14013158797")</f>
        <v>14013158797</v>
      </c>
      <c r="B241" s="8" t="s">
        <v>794</v>
      </c>
      <c r="C241" s="8" t="s">
        <v>19</v>
      </c>
      <c r="D241" s="8" t="s">
        <v>3230</v>
      </c>
      <c r="E241" s="8" t="s">
        <v>3238</v>
      </c>
      <c r="F241" t="s">
        <v>3298</v>
      </c>
      <c r="H241" s="8" t="s">
        <v>3262</v>
      </c>
      <c r="I241" t="s">
        <v>3289</v>
      </c>
      <c r="L241" s="11">
        <v>44817</v>
      </c>
      <c r="N241" s="8" t="s">
        <v>22</v>
      </c>
      <c r="O241" s="8" t="s">
        <v>13</v>
      </c>
      <c r="P241" s="8" t="s">
        <v>23</v>
      </c>
      <c r="Q241" s="8" t="s">
        <v>24</v>
      </c>
      <c r="R241" s="8" t="s">
        <v>796</v>
      </c>
      <c r="S241" s="8" t="s">
        <v>26</v>
      </c>
      <c r="T241" s="8" t="s">
        <v>20</v>
      </c>
      <c r="U241" s="8" t="s">
        <v>795</v>
      </c>
    </row>
    <row r="242" spans="1:21" x14ac:dyDescent="0.3">
      <c r="A242" s="8" t="str">
        <f>HYPERLINK("https://hsdes.intel.com/resource/14013158804","14013158804")</f>
        <v>14013158804</v>
      </c>
      <c r="B242" s="8" t="s">
        <v>797</v>
      </c>
      <c r="C242" s="8" t="s">
        <v>19</v>
      </c>
      <c r="D242" s="8" t="s">
        <v>3230</v>
      </c>
      <c r="E242" s="8" t="s">
        <v>3238</v>
      </c>
      <c r="F242" t="s">
        <v>3298</v>
      </c>
      <c r="H242" s="8" t="s">
        <v>3262</v>
      </c>
      <c r="I242" t="s">
        <v>3289</v>
      </c>
      <c r="L242" s="11">
        <v>44817</v>
      </c>
      <c r="N242" s="8" t="s">
        <v>22</v>
      </c>
      <c r="O242" s="8" t="s">
        <v>13</v>
      </c>
      <c r="P242" s="8" t="s">
        <v>23</v>
      </c>
      <c r="Q242" s="8" t="s">
        <v>24</v>
      </c>
      <c r="R242" s="8" t="s">
        <v>799</v>
      </c>
      <c r="S242" s="8" t="s">
        <v>26</v>
      </c>
      <c r="T242" s="8" t="s">
        <v>20</v>
      </c>
      <c r="U242" s="8" t="s">
        <v>798</v>
      </c>
    </row>
    <row r="243" spans="1:21" x14ac:dyDescent="0.3">
      <c r="A243" s="8" t="str">
        <f>HYPERLINK("https://hsdes.intel.com/resource/14013158806","14013158806")</f>
        <v>14013158806</v>
      </c>
      <c r="B243" s="8" t="s">
        <v>800</v>
      </c>
      <c r="C243" s="8" t="s">
        <v>19</v>
      </c>
      <c r="D243" s="8" t="s">
        <v>3230</v>
      </c>
      <c r="E243" s="8" t="s">
        <v>3238</v>
      </c>
      <c r="F243" t="s">
        <v>3298</v>
      </c>
      <c r="H243" s="8" t="s">
        <v>3262</v>
      </c>
      <c r="I243" t="s">
        <v>3257</v>
      </c>
      <c r="L243" s="11">
        <v>44817</v>
      </c>
      <c r="N243" s="8" t="s">
        <v>22</v>
      </c>
      <c r="O243" s="8" t="s">
        <v>49</v>
      </c>
      <c r="P243" s="8" t="s">
        <v>23</v>
      </c>
      <c r="Q243" s="8" t="s">
        <v>24</v>
      </c>
      <c r="R243" s="8" t="s">
        <v>802</v>
      </c>
      <c r="S243" s="8" t="s">
        <v>26</v>
      </c>
      <c r="T243" s="8" t="s">
        <v>20</v>
      </c>
      <c r="U243" s="8" t="s">
        <v>801</v>
      </c>
    </row>
    <row r="244" spans="1:21" x14ac:dyDescent="0.3">
      <c r="A244" s="9" t="str">
        <f>HYPERLINK("https://hsdes.intel.com/resource/14013158809","14013158809")</f>
        <v>14013158809</v>
      </c>
      <c r="B244" s="8" t="s">
        <v>803</v>
      </c>
      <c r="C244" s="8" t="s">
        <v>19</v>
      </c>
      <c r="D244" s="8" t="s">
        <v>3230</v>
      </c>
      <c r="E244" s="8" t="s">
        <v>3238</v>
      </c>
      <c r="F244" t="s">
        <v>3298</v>
      </c>
      <c r="H244" s="8" t="s">
        <v>3262</v>
      </c>
      <c r="I244" t="s">
        <v>3257</v>
      </c>
      <c r="L244" s="11">
        <v>44817</v>
      </c>
      <c r="N244" s="8" t="s">
        <v>22</v>
      </c>
      <c r="O244" s="8" t="s">
        <v>49</v>
      </c>
      <c r="P244" s="8" t="s">
        <v>23</v>
      </c>
      <c r="Q244" s="8" t="s">
        <v>24</v>
      </c>
      <c r="R244" s="8" t="s">
        <v>805</v>
      </c>
      <c r="S244" s="8" t="s">
        <v>26</v>
      </c>
      <c r="T244" s="8" t="s">
        <v>256</v>
      </c>
      <c r="U244" s="8" t="s">
        <v>804</v>
      </c>
    </row>
    <row r="245" spans="1:21" x14ac:dyDescent="0.3">
      <c r="A245" s="8" t="str">
        <f>HYPERLINK("https://hsdes.intel.com/resource/14013158811","14013158811")</f>
        <v>14013158811</v>
      </c>
      <c r="B245" s="8" t="s">
        <v>806</v>
      </c>
      <c r="C245" s="8" t="s">
        <v>192</v>
      </c>
      <c r="D245" s="8" t="s">
        <v>3230</v>
      </c>
      <c r="E245" s="8" t="s">
        <v>3238</v>
      </c>
      <c r="F245" t="s">
        <v>3298</v>
      </c>
      <c r="H245" s="8" t="s">
        <v>3262</v>
      </c>
      <c r="I245" t="s">
        <v>3269</v>
      </c>
      <c r="K245" s="8" t="s">
        <v>3203</v>
      </c>
      <c r="L245" s="11">
        <v>44825</v>
      </c>
      <c r="N245" s="8" t="s">
        <v>33</v>
      </c>
      <c r="O245" s="8" t="s">
        <v>70</v>
      </c>
      <c r="P245" s="8" t="s">
        <v>194</v>
      </c>
      <c r="Q245" s="8" t="s">
        <v>24</v>
      </c>
      <c r="R245" s="8" t="s">
        <v>808</v>
      </c>
      <c r="S245" s="8" t="s">
        <v>26</v>
      </c>
      <c r="T245" s="8" t="s">
        <v>47</v>
      </c>
      <c r="U245" s="8" t="s">
        <v>807</v>
      </c>
    </row>
    <row r="246" spans="1:21" x14ac:dyDescent="0.3">
      <c r="A246" s="8" t="str">
        <f>HYPERLINK("https://hsdes.intel.com/resource/14013158815","14013158815")</f>
        <v>14013158815</v>
      </c>
      <c r="B246" s="8" t="s">
        <v>809</v>
      </c>
      <c r="C246" s="8" t="s">
        <v>19</v>
      </c>
      <c r="D246" s="8" t="s">
        <v>3230</v>
      </c>
      <c r="E246" s="8" t="s">
        <v>3238</v>
      </c>
      <c r="F246" t="s">
        <v>3298</v>
      </c>
      <c r="H246" s="8" t="s">
        <v>3262</v>
      </c>
      <c r="I246" t="s">
        <v>3291</v>
      </c>
      <c r="L246" s="11">
        <v>44818</v>
      </c>
      <c r="N246" s="8" t="s">
        <v>22</v>
      </c>
      <c r="O246" s="8" t="s">
        <v>70</v>
      </c>
      <c r="P246" s="8" t="s">
        <v>23</v>
      </c>
      <c r="Q246" s="8" t="s">
        <v>24</v>
      </c>
      <c r="R246" s="8" t="s">
        <v>811</v>
      </c>
      <c r="S246" s="8" t="s">
        <v>26</v>
      </c>
      <c r="T246" s="8" t="s">
        <v>20</v>
      </c>
      <c r="U246" s="8" t="s">
        <v>810</v>
      </c>
    </row>
    <row r="247" spans="1:21" x14ac:dyDescent="0.3">
      <c r="A247" s="9" t="str">
        <f>HYPERLINK("https://hsdes.intel.com/resource/14013158817","14013158817")</f>
        <v>14013158817</v>
      </c>
      <c r="B247" s="8" t="s">
        <v>812</v>
      </c>
      <c r="C247" s="8" t="s">
        <v>19</v>
      </c>
      <c r="D247" s="8" t="s">
        <v>3230</v>
      </c>
      <c r="E247" s="8" t="s">
        <v>3238</v>
      </c>
      <c r="F247" t="s">
        <v>3298</v>
      </c>
      <c r="H247" s="8" t="s">
        <v>3262</v>
      </c>
      <c r="I247" t="s">
        <v>3291</v>
      </c>
      <c r="L247" s="11">
        <v>44818</v>
      </c>
      <c r="N247" s="8" t="s">
        <v>22</v>
      </c>
      <c r="O247" s="8" t="s">
        <v>70</v>
      </c>
      <c r="P247" s="8" t="s">
        <v>23</v>
      </c>
      <c r="Q247" s="8" t="s">
        <v>24</v>
      </c>
      <c r="R247" s="8" t="s">
        <v>814</v>
      </c>
      <c r="S247" s="8" t="s">
        <v>26</v>
      </c>
      <c r="T247" s="8" t="s">
        <v>20</v>
      </c>
      <c r="U247" s="8" t="s">
        <v>813</v>
      </c>
    </row>
    <row r="248" spans="1:21" x14ac:dyDescent="0.3">
      <c r="A248" s="8" t="str">
        <f>HYPERLINK("https://hsdes.intel.com/resource/14013158819","14013158819")</f>
        <v>14013158819</v>
      </c>
      <c r="B248" s="8" t="s">
        <v>815</v>
      </c>
      <c r="C248" s="8" t="s">
        <v>19</v>
      </c>
      <c r="D248" s="8" t="s">
        <v>3230</v>
      </c>
      <c r="E248" s="8" t="s">
        <v>3238</v>
      </c>
      <c r="F248" t="s">
        <v>3298</v>
      </c>
      <c r="H248" s="8" t="s">
        <v>3262</v>
      </c>
      <c r="I248" t="s">
        <v>3291</v>
      </c>
      <c r="L248" s="11">
        <v>44817</v>
      </c>
      <c r="N248" s="8" t="s">
        <v>22</v>
      </c>
      <c r="O248" s="8" t="s">
        <v>70</v>
      </c>
      <c r="P248" s="8" t="s">
        <v>23</v>
      </c>
      <c r="Q248" s="8" t="s">
        <v>24</v>
      </c>
      <c r="R248" s="8" t="s">
        <v>817</v>
      </c>
      <c r="S248" s="8" t="s">
        <v>26</v>
      </c>
      <c r="T248" s="8" t="s">
        <v>20</v>
      </c>
      <c r="U248" s="8" t="s">
        <v>816</v>
      </c>
    </row>
    <row r="249" spans="1:21" x14ac:dyDescent="0.3">
      <c r="A249" s="8" t="str">
        <f>HYPERLINK("https://hsdes.intel.com/resource/14013158821","14013158821")</f>
        <v>14013158821</v>
      </c>
      <c r="B249" s="8" t="s">
        <v>818</v>
      </c>
      <c r="C249" s="8" t="s">
        <v>19</v>
      </c>
      <c r="D249" s="8" t="s">
        <v>3230</v>
      </c>
      <c r="E249" s="8" t="s">
        <v>3238</v>
      </c>
      <c r="F249" t="s">
        <v>3298</v>
      </c>
      <c r="H249" s="8" t="s">
        <v>3262</v>
      </c>
      <c r="I249" t="s">
        <v>3291</v>
      </c>
      <c r="L249" s="11">
        <v>44817</v>
      </c>
      <c r="N249" s="8" t="s">
        <v>22</v>
      </c>
      <c r="O249" s="8" t="s">
        <v>70</v>
      </c>
      <c r="P249" s="8" t="s">
        <v>23</v>
      </c>
      <c r="Q249" s="8" t="s">
        <v>24</v>
      </c>
      <c r="R249" s="8" t="s">
        <v>820</v>
      </c>
      <c r="S249" s="8" t="s">
        <v>26</v>
      </c>
      <c r="T249" s="8" t="s">
        <v>20</v>
      </c>
      <c r="U249" s="8" t="s">
        <v>819</v>
      </c>
    </row>
    <row r="250" spans="1:21" x14ac:dyDescent="0.3">
      <c r="A250" s="8" t="str">
        <f>HYPERLINK("https://hsdes.intel.com/resource/14013158823","14013158823")</f>
        <v>14013158823</v>
      </c>
      <c r="B250" s="8" t="s">
        <v>821</v>
      </c>
      <c r="C250" s="8" t="s">
        <v>19</v>
      </c>
      <c r="D250" s="8" t="s">
        <v>3230</v>
      </c>
      <c r="E250" s="8" t="s">
        <v>3238</v>
      </c>
      <c r="F250" t="s">
        <v>3298</v>
      </c>
      <c r="H250" s="8" t="s">
        <v>3262</v>
      </c>
      <c r="I250" t="s">
        <v>3291</v>
      </c>
      <c r="L250" s="11">
        <v>44817</v>
      </c>
      <c r="N250" s="8" t="s">
        <v>22</v>
      </c>
      <c r="O250" s="8" t="s">
        <v>70</v>
      </c>
      <c r="P250" s="8" t="s">
        <v>23</v>
      </c>
      <c r="Q250" s="8" t="s">
        <v>24</v>
      </c>
      <c r="R250" s="8" t="s">
        <v>823</v>
      </c>
      <c r="S250" s="8" t="s">
        <v>26</v>
      </c>
      <c r="T250" s="8" t="s">
        <v>20</v>
      </c>
      <c r="U250" s="8" t="s">
        <v>822</v>
      </c>
    </row>
    <row r="251" spans="1:21" x14ac:dyDescent="0.3">
      <c r="A251" s="9" t="str">
        <f>HYPERLINK("https://hsdes.intel.com/resource/14013158825","14013158825")</f>
        <v>14013158825</v>
      </c>
      <c r="B251" s="8" t="s">
        <v>824</v>
      </c>
      <c r="C251" s="8" t="s">
        <v>19</v>
      </c>
      <c r="D251" s="8" t="s">
        <v>3230</v>
      </c>
      <c r="E251" s="8" t="s">
        <v>3238</v>
      </c>
      <c r="F251" t="s">
        <v>3298</v>
      </c>
      <c r="H251" s="8" t="s">
        <v>3262</v>
      </c>
      <c r="I251" t="s">
        <v>3292</v>
      </c>
      <c r="L251" s="11">
        <v>44817</v>
      </c>
      <c r="N251" s="8" t="s">
        <v>22</v>
      </c>
      <c r="O251" s="8" t="s">
        <v>70</v>
      </c>
      <c r="P251" s="8" t="s">
        <v>23</v>
      </c>
      <c r="Q251" s="8" t="s">
        <v>24</v>
      </c>
      <c r="R251" s="8" t="s">
        <v>826</v>
      </c>
      <c r="S251" s="8" t="s">
        <v>26</v>
      </c>
      <c r="T251" s="8" t="s">
        <v>20</v>
      </c>
      <c r="U251" s="8" t="s">
        <v>825</v>
      </c>
    </row>
    <row r="252" spans="1:21" x14ac:dyDescent="0.3">
      <c r="A252" s="9" t="str">
        <f>HYPERLINK("https://hsdes.intel.com/resource/14013158827","14013158827")</f>
        <v>14013158827</v>
      </c>
      <c r="B252" s="8" t="s">
        <v>827</v>
      </c>
      <c r="C252" s="8" t="s">
        <v>19</v>
      </c>
      <c r="D252" s="8" t="s">
        <v>3230</v>
      </c>
      <c r="E252" s="8" t="s">
        <v>3238</v>
      </c>
      <c r="F252" t="s">
        <v>3298</v>
      </c>
      <c r="H252" s="8" t="s">
        <v>3262</v>
      </c>
      <c r="I252" t="s">
        <v>3291</v>
      </c>
      <c r="L252" s="11">
        <v>44817</v>
      </c>
      <c r="N252" s="8" t="s">
        <v>22</v>
      </c>
      <c r="O252" s="8" t="s">
        <v>70</v>
      </c>
      <c r="P252" s="8" t="s">
        <v>23</v>
      </c>
      <c r="Q252" s="8" t="s">
        <v>15</v>
      </c>
      <c r="R252" s="8" t="s">
        <v>829</v>
      </c>
      <c r="S252" s="8" t="s">
        <v>26</v>
      </c>
      <c r="T252" s="8" t="s">
        <v>20</v>
      </c>
      <c r="U252" s="8" t="s">
        <v>828</v>
      </c>
    </row>
    <row r="253" spans="1:21" x14ac:dyDescent="0.3">
      <c r="A253" s="9" t="str">
        <f>HYPERLINK("https://hsdes.intel.com/resource/14013158828","14013158828")</f>
        <v>14013158828</v>
      </c>
      <c r="B253" s="8" t="s">
        <v>830</v>
      </c>
      <c r="C253" s="8" t="s">
        <v>19</v>
      </c>
      <c r="D253" s="8" t="s">
        <v>3230</v>
      </c>
      <c r="E253" s="8" t="s">
        <v>3238</v>
      </c>
      <c r="F253" t="s">
        <v>3298</v>
      </c>
      <c r="H253" s="8" t="s">
        <v>3262</v>
      </c>
      <c r="I253" t="s">
        <v>3291</v>
      </c>
      <c r="L253" s="11">
        <v>44817</v>
      </c>
      <c r="N253" s="8" t="s">
        <v>22</v>
      </c>
      <c r="O253" s="8" t="s">
        <v>70</v>
      </c>
      <c r="P253" s="8" t="s">
        <v>23</v>
      </c>
      <c r="Q253" s="8" t="s">
        <v>15</v>
      </c>
      <c r="R253" s="8" t="s">
        <v>833</v>
      </c>
      <c r="S253" s="8" t="s">
        <v>26</v>
      </c>
      <c r="T253" s="8" t="s">
        <v>831</v>
      </c>
      <c r="U253" s="8" t="s">
        <v>832</v>
      </c>
    </row>
    <row r="254" spans="1:21" x14ac:dyDescent="0.3">
      <c r="A254" s="9" t="str">
        <f>HYPERLINK("https://hsdes.intel.com/resource/14013158830","14013158830")</f>
        <v>14013158830</v>
      </c>
      <c r="B254" s="8" t="s">
        <v>834</v>
      </c>
      <c r="C254" s="8" t="s">
        <v>19</v>
      </c>
      <c r="D254" s="8" t="s">
        <v>3230</v>
      </c>
      <c r="E254" s="8" t="s">
        <v>3238</v>
      </c>
      <c r="F254" t="s">
        <v>3298</v>
      </c>
      <c r="H254" s="8" t="s">
        <v>3262</v>
      </c>
      <c r="I254" t="s">
        <v>3291</v>
      </c>
      <c r="L254" s="11">
        <v>44817</v>
      </c>
      <c r="N254" s="8" t="s">
        <v>22</v>
      </c>
      <c r="O254" s="8" t="s">
        <v>70</v>
      </c>
      <c r="P254" s="8" t="s">
        <v>23</v>
      </c>
      <c r="Q254" s="8" t="s">
        <v>15</v>
      </c>
      <c r="R254" s="8" t="s">
        <v>836</v>
      </c>
      <c r="S254" s="8" t="s">
        <v>26</v>
      </c>
      <c r="T254" s="8" t="s">
        <v>20</v>
      </c>
      <c r="U254" s="8" t="s">
        <v>835</v>
      </c>
    </row>
    <row r="255" spans="1:21" x14ac:dyDescent="0.3">
      <c r="A255" s="9" t="str">
        <f>HYPERLINK("https://hsdes.intel.com/resource/14013158834","14013158834")</f>
        <v>14013158834</v>
      </c>
      <c r="B255" s="8" t="s">
        <v>837</v>
      </c>
      <c r="C255" s="8" t="s">
        <v>19</v>
      </c>
      <c r="D255" s="8" t="s">
        <v>3230</v>
      </c>
      <c r="E255" s="8" t="s">
        <v>3238</v>
      </c>
      <c r="F255" t="s">
        <v>3298</v>
      </c>
      <c r="H255" s="8" t="s">
        <v>3262</v>
      </c>
      <c r="I255" t="s">
        <v>3257</v>
      </c>
      <c r="L255" s="11">
        <v>44817</v>
      </c>
      <c r="N255" s="8" t="s">
        <v>22</v>
      </c>
      <c r="O255" s="8" t="s">
        <v>70</v>
      </c>
      <c r="P255" s="8" t="s">
        <v>23</v>
      </c>
      <c r="Q255" s="8" t="s">
        <v>24</v>
      </c>
      <c r="R255" s="8" t="s">
        <v>839</v>
      </c>
      <c r="S255" s="8" t="s">
        <v>26</v>
      </c>
      <c r="T255" s="8" t="s">
        <v>256</v>
      </c>
      <c r="U255" s="8" t="s">
        <v>838</v>
      </c>
    </row>
    <row r="256" spans="1:21" x14ac:dyDescent="0.3">
      <c r="A256" s="9" t="str">
        <f>HYPERLINK("https://hsdes.intel.com/resource/14013158836","14013158836")</f>
        <v>14013158836</v>
      </c>
      <c r="B256" s="8" t="s">
        <v>840</v>
      </c>
      <c r="C256" s="8" t="s">
        <v>19</v>
      </c>
      <c r="D256" s="8" t="s">
        <v>3230</v>
      </c>
      <c r="E256" s="8" t="s">
        <v>3238</v>
      </c>
      <c r="F256" t="s">
        <v>3298</v>
      </c>
      <c r="H256" s="8" t="s">
        <v>3262</v>
      </c>
      <c r="I256" t="s">
        <v>3291</v>
      </c>
      <c r="L256" s="11">
        <v>44817</v>
      </c>
      <c r="N256" s="8" t="s">
        <v>22</v>
      </c>
      <c r="O256" s="8" t="s">
        <v>70</v>
      </c>
      <c r="P256" s="8" t="s">
        <v>23</v>
      </c>
      <c r="Q256" s="8" t="s">
        <v>24</v>
      </c>
      <c r="R256" s="8" t="s">
        <v>842</v>
      </c>
      <c r="S256" s="8" t="s">
        <v>26</v>
      </c>
      <c r="T256" s="8" t="s">
        <v>256</v>
      </c>
      <c r="U256" s="8" t="s">
        <v>841</v>
      </c>
    </row>
    <row r="257" spans="1:21" x14ac:dyDescent="0.3">
      <c r="A257" s="9" t="str">
        <f>HYPERLINK("https://hsdes.intel.com/resource/14013158841","14013158841")</f>
        <v>14013158841</v>
      </c>
      <c r="B257" s="8" t="s">
        <v>843</v>
      </c>
      <c r="C257" s="8" t="s">
        <v>19</v>
      </c>
      <c r="D257" s="8" t="s">
        <v>3230</v>
      </c>
      <c r="E257" s="8" t="s">
        <v>3238</v>
      </c>
      <c r="F257" t="s">
        <v>3298</v>
      </c>
      <c r="H257" s="8" t="s">
        <v>3262</v>
      </c>
      <c r="I257" t="s">
        <v>3257</v>
      </c>
      <c r="L257" s="11">
        <v>44817</v>
      </c>
      <c r="N257" s="8" t="s">
        <v>22</v>
      </c>
      <c r="O257" s="8" t="s">
        <v>49</v>
      </c>
      <c r="P257" s="8" t="s">
        <v>23</v>
      </c>
      <c r="Q257" s="8" t="s">
        <v>24</v>
      </c>
      <c r="R257" s="8" t="s">
        <v>846</v>
      </c>
      <c r="S257" s="8" t="s">
        <v>17</v>
      </c>
      <c r="T257" s="8" t="s">
        <v>844</v>
      </c>
      <c r="U257" s="8" t="s">
        <v>845</v>
      </c>
    </row>
    <row r="258" spans="1:21" x14ac:dyDescent="0.3">
      <c r="A258" s="9" t="str">
        <f>HYPERLINK("https://hsdes.intel.com/resource/14013158843","14013158843")</f>
        <v>14013158843</v>
      </c>
      <c r="B258" s="8" t="s">
        <v>847</v>
      </c>
      <c r="C258" s="8" t="s">
        <v>19</v>
      </c>
      <c r="D258" s="8" t="s">
        <v>3230</v>
      </c>
      <c r="E258" s="8" t="s">
        <v>3238</v>
      </c>
      <c r="F258" t="s">
        <v>3298</v>
      </c>
      <c r="H258" s="8" t="s">
        <v>3262</v>
      </c>
      <c r="I258" t="s">
        <v>3291</v>
      </c>
      <c r="L258" s="11">
        <v>44817</v>
      </c>
      <c r="N258" s="8" t="s">
        <v>22</v>
      </c>
      <c r="O258" s="8" t="s">
        <v>70</v>
      </c>
      <c r="P258" s="8" t="s">
        <v>23</v>
      </c>
      <c r="Q258" s="8" t="s">
        <v>24</v>
      </c>
      <c r="R258" s="8" t="s">
        <v>849</v>
      </c>
      <c r="S258" s="8" t="s">
        <v>26</v>
      </c>
      <c r="T258" s="8" t="s">
        <v>256</v>
      </c>
      <c r="U258" s="8" t="s">
        <v>848</v>
      </c>
    </row>
    <row r="259" spans="1:21" x14ac:dyDescent="0.3">
      <c r="A259" s="9" t="str">
        <f>HYPERLINK("https://hsdes.intel.com/resource/14013158846","14013158846")</f>
        <v>14013158846</v>
      </c>
      <c r="B259" s="8" t="s">
        <v>850</v>
      </c>
      <c r="C259" s="8" t="s">
        <v>19</v>
      </c>
      <c r="D259" s="8" t="s">
        <v>3230</v>
      </c>
      <c r="E259" s="8" t="s">
        <v>3238</v>
      </c>
      <c r="F259" t="s">
        <v>3298</v>
      </c>
      <c r="H259" s="8" t="s">
        <v>3262</v>
      </c>
      <c r="I259" t="s">
        <v>3291</v>
      </c>
      <c r="L259" s="11">
        <v>44817</v>
      </c>
      <c r="N259" s="8" t="s">
        <v>22</v>
      </c>
      <c r="O259" s="8" t="s">
        <v>49</v>
      </c>
      <c r="P259" s="8" t="s">
        <v>23</v>
      </c>
      <c r="Q259" s="8" t="s">
        <v>24</v>
      </c>
      <c r="R259" s="8" t="s">
        <v>852</v>
      </c>
      <c r="S259" s="8" t="s">
        <v>26</v>
      </c>
      <c r="T259" s="8" t="s">
        <v>20</v>
      </c>
      <c r="U259" s="8" t="s">
        <v>851</v>
      </c>
    </row>
    <row r="260" spans="1:21" hidden="1" x14ac:dyDescent="0.3">
      <c r="A260" s="8" t="str">
        <f>HYPERLINK("https://hsdes.intel.com/resource/14013158871","14013158871")</f>
        <v>14013158871</v>
      </c>
      <c r="B260" s="8" t="s">
        <v>853</v>
      </c>
      <c r="C260" s="8" t="s">
        <v>63</v>
      </c>
      <c r="D260" s="8" t="s">
        <v>3230</v>
      </c>
      <c r="E260" s="8" t="s">
        <v>3238</v>
      </c>
      <c r="F260" t="s">
        <v>3298</v>
      </c>
      <c r="H260" s="8" t="s">
        <v>3158</v>
      </c>
      <c r="K260" s="8" t="s">
        <v>3200</v>
      </c>
      <c r="L260" s="12"/>
      <c r="N260" s="8" t="s">
        <v>39</v>
      </c>
      <c r="O260" s="8" t="s">
        <v>13</v>
      </c>
      <c r="P260" s="8" t="s">
        <v>156</v>
      </c>
      <c r="Q260" s="8" t="s">
        <v>24</v>
      </c>
      <c r="R260" s="8" t="s">
        <v>855</v>
      </c>
      <c r="S260" s="8" t="s">
        <v>26</v>
      </c>
      <c r="T260" s="8" t="s">
        <v>705</v>
      </c>
      <c r="U260" s="8" t="s">
        <v>854</v>
      </c>
    </row>
    <row r="261" spans="1:21" hidden="1" x14ac:dyDescent="0.3">
      <c r="A261" s="8" t="str">
        <f>HYPERLINK("https://hsdes.intel.com/resource/14013158967","14013158967")</f>
        <v>14013158967</v>
      </c>
      <c r="B261" s="8" t="s">
        <v>856</v>
      </c>
      <c r="C261" s="8" t="s">
        <v>63</v>
      </c>
      <c r="D261" s="8" t="s">
        <v>3230</v>
      </c>
      <c r="E261" s="8" t="s">
        <v>3238</v>
      </c>
      <c r="F261" t="s">
        <v>3298</v>
      </c>
      <c r="H261" s="8" t="s">
        <v>3158</v>
      </c>
      <c r="K261" s="8" t="s">
        <v>3159</v>
      </c>
      <c r="L261" s="12"/>
      <c r="N261" s="8" t="s">
        <v>39</v>
      </c>
      <c r="O261" s="8" t="s">
        <v>13</v>
      </c>
      <c r="P261" s="8" t="s">
        <v>156</v>
      </c>
      <c r="Q261" s="8" t="s">
        <v>24</v>
      </c>
      <c r="R261" s="8" t="s">
        <v>858</v>
      </c>
      <c r="S261" s="8" t="s">
        <v>26</v>
      </c>
      <c r="T261" s="8" t="s">
        <v>47</v>
      </c>
      <c r="U261" s="8" t="s">
        <v>857</v>
      </c>
    </row>
    <row r="262" spans="1:21" x14ac:dyDescent="0.3">
      <c r="A262" s="8" t="str">
        <f>HYPERLINK("https://hsdes.intel.com/resource/14013158985","14013158985")</f>
        <v>14013158985</v>
      </c>
      <c r="B262" s="21" t="s">
        <v>859</v>
      </c>
      <c r="C262" s="8" t="s">
        <v>9</v>
      </c>
      <c r="D262" s="8" t="s">
        <v>3230</v>
      </c>
      <c r="E262" s="8" t="s">
        <v>3238</v>
      </c>
      <c r="F262" t="s">
        <v>3298</v>
      </c>
      <c r="H262" s="8" t="s">
        <v>3262</v>
      </c>
      <c r="I262" t="s">
        <v>3258</v>
      </c>
      <c r="L262" s="11">
        <v>44826</v>
      </c>
      <c r="N262" s="8" t="s">
        <v>12</v>
      </c>
      <c r="O262" s="8" t="s">
        <v>13</v>
      </c>
      <c r="P262" s="8" t="s">
        <v>167</v>
      </c>
      <c r="Q262" s="8" t="s">
        <v>24</v>
      </c>
      <c r="R262" s="8" t="s">
        <v>861</v>
      </c>
      <c r="S262" s="8" t="s">
        <v>17</v>
      </c>
      <c r="T262" s="8" t="s">
        <v>47</v>
      </c>
      <c r="U262" s="8" t="s">
        <v>860</v>
      </c>
    </row>
    <row r="263" spans="1:21" x14ac:dyDescent="0.3">
      <c r="A263" s="8" t="str">
        <f>HYPERLINK("https://hsdes.intel.com/resource/14013158993","14013158993")</f>
        <v>14013158993</v>
      </c>
      <c r="B263" s="8" t="s">
        <v>862</v>
      </c>
      <c r="C263" s="8" t="s">
        <v>63</v>
      </c>
      <c r="D263" s="8" t="s">
        <v>3230</v>
      </c>
      <c r="E263" s="8" t="s">
        <v>3238</v>
      </c>
      <c r="F263" t="s">
        <v>3298</v>
      </c>
      <c r="H263" s="8" t="s">
        <v>3262</v>
      </c>
      <c r="I263" t="s">
        <v>3289</v>
      </c>
      <c r="L263" s="11">
        <v>44825</v>
      </c>
      <c r="N263" s="8" t="s">
        <v>39</v>
      </c>
      <c r="O263" s="8" t="s">
        <v>13</v>
      </c>
      <c r="P263" s="8" t="s">
        <v>156</v>
      </c>
      <c r="Q263" s="8" t="s">
        <v>24</v>
      </c>
      <c r="R263" s="8" t="s">
        <v>864</v>
      </c>
      <c r="S263" s="8" t="s">
        <v>26</v>
      </c>
      <c r="T263" s="8" t="s">
        <v>10</v>
      </c>
      <c r="U263" s="8" t="s">
        <v>863</v>
      </c>
    </row>
    <row r="264" spans="1:21" x14ac:dyDescent="0.3">
      <c r="A264" s="8" t="str">
        <f>HYPERLINK("https://hsdes.intel.com/resource/14013159002","14013159002")</f>
        <v>14013159002</v>
      </c>
      <c r="B264" s="8" t="s">
        <v>865</v>
      </c>
      <c r="C264" s="8" t="s">
        <v>192</v>
      </c>
      <c r="D264" s="8" t="s">
        <v>3230</v>
      </c>
      <c r="E264" s="8" t="s">
        <v>3238</v>
      </c>
      <c r="F264" t="s">
        <v>3298</v>
      </c>
      <c r="H264" s="8" t="s">
        <v>3262</v>
      </c>
      <c r="I264" t="s">
        <v>3269</v>
      </c>
      <c r="K264" s="8" t="s">
        <v>3197</v>
      </c>
      <c r="L264" s="11">
        <v>44825</v>
      </c>
      <c r="N264" s="8" t="s">
        <v>33</v>
      </c>
      <c r="O264" s="8" t="s">
        <v>70</v>
      </c>
      <c r="P264" s="8" t="s">
        <v>194</v>
      </c>
      <c r="Q264" s="8" t="s">
        <v>24</v>
      </c>
      <c r="R264" s="8" t="s">
        <v>868</v>
      </c>
      <c r="S264" s="8" t="s">
        <v>26</v>
      </c>
      <c r="T264" s="8" t="s">
        <v>866</v>
      </c>
      <c r="U264" s="8" t="s">
        <v>867</v>
      </c>
    </row>
    <row r="265" spans="1:21" x14ac:dyDescent="0.3">
      <c r="A265" s="9" t="str">
        <f>HYPERLINK("https://hsdes.intel.com/resource/14013159006","14013159006")</f>
        <v>14013159006</v>
      </c>
      <c r="B265" s="8" t="s">
        <v>869</v>
      </c>
      <c r="C265" s="8" t="s">
        <v>19</v>
      </c>
      <c r="D265" s="8" t="s">
        <v>3230</v>
      </c>
      <c r="E265" s="8" t="s">
        <v>3238</v>
      </c>
      <c r="F265" t="s">
        <v>3298</v>
      </c>
      <c r="H265" s="8" t="s">
        <v>3262</v>
      </c>
      <c r="I265" t="s">
        <v>3291</v>
      </c>
      <c r="L265" s="11">
        <v>44826</v>
      </c>
      <c r="N265" s="8" t="s">
        <v>22</v>
      </c>
      <c r="O265" s="8" t="s">
        <v>49</v>
      </c>
      <c r="P265" s="8" t="s">
        <v>23</v>
      </c>
      <c r="Q265" s="8" t="s">
        <v>24</v>
      </c>
      <c r="R265" s="8" t="s">
        <v>871</v>
      </c>
      <c r="S265" s="8" t="s">
        <v>26</v>
      </c>
      <c r="T265" s="8" t="s">
        <v>20</v>
      </c>
      <c r="U265" s="8" t="s">
        <v>870</v>
      </c>
    </row>
    <row r="266" spans="1:21" x14ac:dyDescent="0.3">
      <c r="A266" s="9" t="str">
        <f>HYPERLINK("https://hsdes.intel.com/resource/14013159008","14013159008")</f>
        <v>14013159008</v>
      </c>
      <c r="B266" s="8" t="s">
        <v>872</v>
      </c>
      <c r="C266" s="8" t="s">
        <v>63</v>
      </c>
      <c r="D266" s="8" t="s">
        <v>3230</v>
      </c>
      <c r="E266" s="8" t="s">
        <v>3238</v>
      </c>
      <c r="F266" t="s">
        <v>3298</v>
      </c>
      <c r="H266" s="8" t="s">
        <v>3262</v>
      </c>
      <c r="I266" t="s">
        <v>3291</v>
      </c>
      <c r="L266" s="11">
        <v>44823</v>
      </c>
      <c r="N266" s="8" t="s">
        <v>39</v>
      </c>
      <c r="O266" s="8" t="s">
        <v>49</v>
      </c>
      <c r="P266" s="8" t="s">
        <v>156</v>
      </c>
      <c r="Q266" s="8" t="s">
        <v>24</v>
      </c>
      <c r="R266" s="8" t="s">
        <v>875</v>
      </c>
      <c r="S266" s="8" t="s">
        <v>26</v>
      </c>
      <c r="T266" s="8" t="s">
        <v>873</v>
      </c>
      <c r="U266" s="8" t="s">
        <v>874</v>
      </c>
    </row>
    <row r="267" spans="1:21" x14ac:dyDescent="0.3">
      <c r="A267" s="9" t="str">
        <f>HYPERLINK("https://hsdes.intel.com/resource/14013159019","14013159019")</f>
        <v>14013159019</v>
      </c>
      <c r="B267" s="8" t="s">
        <v>876</v>
      </c>
      <c r="C267" s="8" t="s">
        <v>19</v>
      </c>
      <c r="D267" s="8" t="s">
        <v>3230</v>
      </c>
      <c r="E267" s="8" t="s">
        <v>3238</v>
      </c>
      <c r="F267" t="s">
        <v>3298</v>
      </c>
      <c r="H267" s="8" t="s">
        <v>3262</v>
      </c>
      <c r="I267" t="s">
        <v>3289</v>
      </c>
      <c r="L267" s="11">
        <v>44817</v>
      </c>
      <c r="N267" s="8" t="s">
        <v>22</v>
      </c>
      <c r="O267" s="8" t="s">
        <v>13</v>
      </c>
      <c r="P267" s="8" t="s">
        <v>23</v>
      </c>
      <c r="Q267" s="8" t="s">
        <v>24</v>
      </c>
      <c r="R267" s="8" t="s">
        <v>878</v>
      </c>
      <c r="S267" s="8" t="s">
        <v>17</v>
      </c>
      <c r="T267" s="8" t="s">
        <v>831</v>
      </c>
      <c r="U267" s="8" t="s">
        <v>877</v>
      </c>
    </row>
    <row r="268" spans="1:21" x14ac:dyDescent="0.3">
      <c r="A268" s="9" t="str">
        <f>HYPERLINK("https://hsdes.intel.com/resource/14013159027","14013159027")</f>
        <v>14013159027</v>
      </c>
      <c r="B268" s="8" t="s">
        <v>879</v>
      </c>
      <c r="C268" s="8" t="s">
        <v>19</v>
      </c>
      <c r="D268" s="8" t="s">
        <v>3231</v>
      </c>
      <c r="E268" s="8" t="s">
        <v>3238</v>
      </c>
      <c r="F268" t="s">
        <v>3298</v>
      </c>
      <c r="H268" s="8" t="s">
        <v>3262</v>
      </c>
      <c r="I268" t="s">
        <v>3292</v>
      </c>
      <c r="L268" s="11">
        <v>44817</v>
      </c>
      <c r="N268" s="8" t="s">
        <v>22</v>
      </c>
      <c r="O268" s="8" t="s">
        <v>70</v>
      </c>
      <c r="P268" s="8" t="s">
        <v>23</v>
      </c>
      <c r="Q268" s="8" t="s">
        <v>24</v>
      </c>
      <c r="R268" s="8" t="s">
        <v>881</v>
      </c>
      <c r="S268" s="8" t="s">
        <v>26</v>
      </c>
      <c r="T268" s="8" t="s">
        <v>20</v>
      </c>
      <c r="U268" s="8" t="s">
        <v>880</v>
      </c>
    </row>
    <row r="269" spans="1:21" x14ac:dyDescent="0.3">
      <c r="A269" s="8" t="str">
        <f>HYPERLINK("https://hsdes.intel.com/resource/14013159034","14013159034")</f>
        <v>14013159034</v>
      </c>
      <c r="B269" s="8" t="s">
        <v>882</v>
      </c>
      <c r="C269" s="8" t="s">
        <v>63</v>
      </c>
      <c r="D269" s="8" t="s">
        <v>3230</v>
      </c>
      <c r="E269" s="8" t="s">
        <v>3238</v>
      </c>
      <c r="F269" t="s">
        <v>3298</v>
      </c>
      <c r="H269" s="8" t="s">
        <v>3262</v>
      </c>
      <c r="I269" t="s">
        <v>3258</v>
      </c>
      <c r="L269" s="11">
        <v>44826</v>
      </c>
      <c r="N269" s="8" t="s">
        <v>39</v>
      </c>
      <c r="O269" s="8" t="s">
        <v>49</v>
      </c>
      <c r="P269" s="8" t="s">
        <v>156</v>
      </c>
      <c r="Q269" s="8" t="s">
        <v>24</v>
      </c>
      <c r="R269" s="8" t="s">
        <v>885</v>
      </c>
      <c r="S269" s="8" t="s">
        <v>26</v>
      </c>
      <c r="T269" s="8" t="s">
        <v>883</v>
      </c>
      <c r="U269" s="8" t="s">
        <v>884</v>
      </c>
    </row>
    <row r="270" spans="1:21" x14ac:dyDescent="0.3">
      <c r="A270" s="9" t="str">
        <f>HYPERLINK("https://hsdes.intel.com/resource/14013159048","14013159048")</f>
        <v>14013159048</v>
      </c>
      <c r="B270" s="8" t="s">
        <v>3282</v>
      </c>
      <c r="C270" s="8" t="s">
        <v>63</v>
      </c>
      <c r="D270" s="8" t="s">
        <v>3230</v>
      </c>
      <c r="E270" s="8" t="s">
        <v>3238</v>
      </c>
      <c r="F270" t="s">
        <v>3298</v>
      </c>
      <c r="H270" s="8" t="s">
        <v>3262</v>
      </c>
      <c r="I270" t="s">
        <v>3289</v>
      </c>
      <c r="L270" s="11">
        <v>44827</v>
      </c>
      <c r="N270" s="8" t="s">
        <v>39</v>
      </c>
      <c r="O270" s="8" t="s">
        <v>13</v>
      </c>
      <c r="P270" s="8" t="s">
        <v>156</v>
      </c>
      <c r="Q270" s="8" t="s">
        <v>24</v>
      </c>
      <c r="R270" s="8" t="s">
        <v>887</v>
      </c>
      <c r="S270" s="8" t="s">
        <v>26</v>
      </c>
      <c r="T270" s="8" t="s">
        <v>10</v>
      </c>
      <c r="U270" s="8" t="s">
        <v>886</v>
      </c>
    </row>
    <row r="271" spans="1:21" x14ac:dyDescent="0.3">
      <c r="A271" s="8" t="str">
        <f>HYPERLINK("https://hsdes.intel.com/resource/14013159050","14013159050")</f>
        <v>14013159050</v>
      </c>
      <c r="B271" s="8" t="s">
        <v>888</v>
      </c>
      <c r="C271" s="8" t="s">
        <v>37</v>
      </c>
      <c r="D271" s="8" t="s">
        <v>3230</v>
      </c>
      <c r="E271" s="8" t="s">
        <v>3238</v>
      </c>
      <c r="F271" t="s">
        <v>3298</v>
      </c>
      <c r="H271" s="8" t="s">
        <v>3262</v>
      </c>
      <c r="I271" t="s">
        <v>3289</v>
      </c>
      <c r="L271" s="11">
        <v>44825</v>
      </c>
      <c r="N271" s="8" t="s">
        <v>39</v>
      </c>
      <c r="O271" s="8" t="s">
        <v>13</v>
      </c>
      <c r="P271" s="8" t="s">
        <v>40</v>
      </c>
      <c r="Q271" s="8" t="s">
        <v>24</v>
      </c>
      <c r="R271" s="8" t="s">
        <v>890</v>
      </c>
      <c r="S271" s="8" t="s">
        <v>26</v>
      </c>
      <c r="T271" s="8" t="s">
        <v>47</v>
      </c>
      <c r="U271" s="8" t="s">
        <v>889</v>
      </c>
    </row>
    <row r="272" spans="1:21" x14ac:dyDescent="0.3">
      <c r="A272" s="9" t="str">
        <f>HYPERLINK("https://hsdes.intel.com/resource/14013159082","14013159082")</f>
        <v>14013159082</v>
      </c>
      <c r="B272" s="8" t="s">
        <v>891</v>
      </c>
      <c r="C272" s="8" t="s">
        <v>19</v>
      </c>
      <c r="D272" s="8" t="s">
        <v>3230</v>
      </c>
      <c r="E272" s="8" t="s">
        <v>3238</v>
      </c>
      <c r="F272" t="s">
        <v>3298</v>
      </c>
      <c r="H272" s="8" t="s">
        <v>3262</v>
      </c>
      <c r="I272" t="s">
        <v>3290</v>
      </c>
      <c r="L272" s="11">
        <v>44817</v>
      </c>
      <c r="N272" s="8" t="s">
        <v>22</v>
      </c>
      <c r="O272" s="8" t="s">
        <v>49</v>
      </c>
      <c r="P272" s="8" t="s">
        <v>23</v>
      </c>
      <c r="Q272" s="8" t="s">
        <v>24</v>
      </c>
      <c r="R272" s="8" t="s">
        <v>893</v>
      </c>
      <c r="S272" s="8" t="s">
        <v>26</v>
      </c>
      <c r="T272" s="8" t="s">
        <v>20</v>
      </c>
      <c r="U272" s="8" t="s">
        <v>892</v>
      </c>
    </row>
    <row r="273" spans="1:21" x14ac:dyDescent="0.3">
      <c r="A273" s="9" t="str">
        <f>HYPERLINK("https://hsdes.intel.com/resource/14013159088","14013159088")</f>
        <v>14013159088</v>
      </c>
      <c r="B273" s="8" t="s">
        <v>894</v>
      </c>
      <c r="C273" s="8" t="s">
        <v>19</v>
      </c>
      <c r="D273" s="8" t="s">
        <v>3230</v>
      </c>
      <c r="E273" s="8" t="s">
        <v>3238</v>
      </c>
      <c r="F273" t="s">
        <v>3298</v>
      </c>
      <c r="H273" s="8" t="s">
        <v>3262</v>
      </c>
      <c r="I273" t="s">
        <v>3258</v>
      </c>
      <c r="L273" s="11">
        <v>44817</v>
      </c>
      <c r="N273" s="8" t="s">
        <v>22</v>
      </c>
      <c r="O273" s="8" t="s">
        <v>70</v>
      </c>
      <c r="P273" s="8" t="s">
        <v>23</v>
      </c>
      <c r="Q273" s="8" t="s">
        <v>24</v>
      </c>
      <c r="R273" s="8" t="s">
        <v>896</v>
      </c>
      <c r="S273" s="8" t="s">
        <v>26</v>
      </c>
      <c r="T273" s="8" t="s">
        <v>20</v>
      </c>
      <c r="U273" s="8" t="s">
        <v>895</v>
      </c>
    </row>
    <row r="274" spans="1:21" x14ac:dyDescent="0.3">
      <c r="A274" s="9" t="str">
        <f>HYPERLINK("https://hsdes.intel.com/resource/14013159097","14013159097")</f>
        <v>14013159097</v>
      </c>
      <c r="B274" s="8" t="s">
        <v>897</v>
      </c>
      <c r="C274" s="8" t="s">
        <v>19</v>
      </c>
      <c r="D274" s="8" t="s">
        <v>3230</v>
      </c>
      <c r="E274" s="8" t="s">
        <v>3238</v>
      </c>
      <c r="F274" t="s">
        <v>3298</v>
      </c>
      <c r="H274" s="8" t="s">
        <v>3262</v>
      </c>
      <c r="I274" t="s">
        <v>3269</v>
      </c>
      <c r="L274" s="11">
        <v>44817</v>
      </c>
      <c r="N274" s="8" t="s">
        <v>22</v>
      </c>
      <c r="O274" s="8" t="s">
        <v>49</v>
      </c>
      <c r="P274" s="8" t="s">
        <v>23</v>
      </c>
      <c r="Q274" s="8" t="s">
        <v>24</v>
      </c>
      <c r="R274" s="8" t="s">
        <v>899</v>
      </c>
      <c r="S274" s="8" t="s">
        <v>17</v>
      </c>
      <c r="T274" s="8" t="s">
        <v>20</v>
      </c>
      <c r="U274" s="8" t="s">
        <v>898</v>
      </c>
    </row>
    <row r="275" spans="1:21" x14ac:dyDescent="0.3">
      <c r="A275" s="9" t="str">
        <f>HYPERLINK("https://hsdes.intel.com/resource/14013159100","14013159100")</f>
        <v>14013159100</v>
      </c>
      <c r="B275" s="8" t="s">
        <v>900</v>
      </c>
      <c r="C275" s="8" t="s">
        <v>19</v>
      </c>
      <c r="D275" s="8" t="s">
        <v>3230</v>
      </c>
      <c r="E275" s="8" t="s">
        <v>3238</v>
      </c>
      <c r="F275" t="s">
        <v>3298</v>
      </c>
      <c r="H275" s="8" t="s">
        <v>3262</v>
      </c>
      <c r="I275" t="s">
        <v>3290</v>
      </c>
      <c r="L275" s="11">
        <v>44817</v>
      </c>
      <c r="N275" s="8" t="s">
        <v>22</v>
      </c>
      <c r="O275" s="8" t="s">
        <v>49</v>
      </c>
      <c r="P275" s="8" t="s">
        <v>23</v>
      </c>
      <c r="Q275" s="8" t="s">
        <v>24</v>
      </c>
      <c r="R275" s="8" t="s">
        <v>902</v>
      </c>
      <c r="S275" s="8" t="s">
        <v>26</v>
      </c>
      <c r="T275" s="8" t="s">
        <v>20</v>
      </c>
      <c r="U275" s="8" t="s">
        <v>901</v>
      </c>
    </row>
    <row r="276" spans="1:21" x14ac:dyDescent="0.3">
      <c r="A276" s="9" t="str">
        <f>HYPERLINK("https://hsdes.intel.com/resource/14013159102","14013159102")</f>
        <v>14013159102</v>
      </c>
      <c r="B276" s="8" t="s">
        <v>903</v>
      </c>
      <c r="C276" s="8" t="s">
        <v>19</v>
      </c>
      <c r="D276" s="8" t="s">
        <v>3230</v>
      </c>
      <c r="E276" s="8" t="s">
        <v>3238</v>
      </c>
      <c r="F276" t="s">
        <v>3298</v>
      </c>
      <c r="H276" s="8" t="s">
        <v>3262</v>
      </c>
      <c r="I276" t="s">
        <v>3290</v>
      </c>
      <c r="L276" s="11">
        <v>44817</v>
      </c>
      <c r="N276" s="8" t="s">
        <v>22</v>
      </c>
      <c r="O276" s="8" t="s">
        <v>13</v>
      </c>
      <c r="P276" s="8" t="s">
        <v>23</v>
      </c>
      <c r="Q276" s="8" t="s">
        <v>24</v>
      </c>
      <c r="R276" s="8" t="s">
        <v>905</v>
      </c>
      <c r="S276" s="8" t="s">
        <v>26</v>
      </c>
      <c r="T276" s="8" t="s">
        <v>20</v>
      </c>
      <c r="U276" s="8" t="s">
        <v>904</v>
      </c>
    </row>
    <row r="277" spans="1:21" x14ac:dyDescent="0.3">
      <c r="A277" s="9" t="str">
        <f>HYPERLINK("https://hsdes.intel.com/resource/14013159106","14013159106")</f>
        <v>14013159106</v>
      </c>
      <c r="B277" s="8" t="s">
        <v>906</v>
      </c>
      <c r="C277" s="8" t="s">
        <v>19</v>
      </c>
      <c r="D277" s="8" t="s">
        <v>3230</v>
      </c>
      <c r="E277" s="8" t="s">
        <v>3238</v>
      </c>
      <c r="F277" t="s">
        <v>3298</v>
      </c>
      <c r="H277" s="8" t="s">
        <v>3262</v>
      </c>
      <c r="I277" t="s">
        <v>3291</v>
      </c>
      <c r="L277" s="11">
        <v>44825</v>
      </c>
      <c r="N277" s="8" t="s">
        <v>22</v>
      </c>
      <c r="O277" s="8" t="s">
        <v>49</v>
      </c>
      <c r="P277" s="8" t="s">
        <v>23</v>
      </c>
      <c r="Q277" s="8" t="s">
        <v>24</v>
      </c>
      <c r="R277" s="8" t="s">
        <v>908</v>
      </c>
      <c r="S277" s="8" t="s">
        <v>17</v>
      </c>
      <c r="T277" s="8" t="s">
        <v>20</v>
      </c>
      <c r="U277" s="8" t="s">
        <v>907</v>
      </c>
    </row>
    <row r="278" spans="1:21" x14ac:dyDescent="0.3">
      <c r="A278" s="9" t="str">
        <f>HYPERLINK("https://hsdes.intel.com/resource/14013159108","14013159108")</f>
        <v>14013159108</v>
      </c>
      <c r="B278" s="21" t="s">
        <v>909</v>
      </c>
      <c r="C278" s="8" t="s">
        <v>19</v>
      </c>
      <c r="D278" s="8" t="s">
        <v>3230</v>
      </c>
      <c r="E278" s="8" t="s">
        <v>3238</v>
      </c>
      <c r="F278" t="s">
        <v>3298</v>
      </c>
      <c r="H278" s="8" t="s">
        <v>3262</v>
      </c>
      <c r="I278" t="s">
        <v>3269</v>
      </c>
      <c r="L278" s="11">
        <v>44827</v>
      </c>
      <c r="N278" s="8" t="s">
        <v>22</v>
      </c>
      <c r="O278" s="8" t="s">
        <v>70</v>
      </c>
      <c r="P278" s="8" t="s">
        <v>23</v>
      </c>
      <c r="Q278" s="8" t="s">
        <v>24</v>
      </c>
      <c r="R278" s="8" t="s">
        <v>911</v>
      </c>
      <c r="S278" s="8" t="s">
        <v>26</v>
      </c>
      <c r="T278" s="8" t="s">
        <v>649</v>
      </c>
      <c r="U278" s="8" t="s">
        <v>910</v>
      </c>
    </row>
    <row r="279" spans="1:21" x14ac:dyDescent="0.3">
      <c r="A279" s="9" t="str">
        <f>HYPERLINK("https://hsdes.intel.com/resource/14013159116","14013159116")</f>
        <v>14013159116</v>
      </c>
      <c r="B279" s="8" t="s">
        <v>912</v>
      </c>
      <c r="C279" s="8" t="s">
        <v>19</v>
      </c>
      <c r="D279" s="8" t="s">
        <v>3230</v>
      </c>
      <c r="E279" s="8" t="s">
        <v>3238</v>
      </c>
      <c r="F279" t="s">
        <v>3298</v>
      </c>
      <c r="H279" s="8" t="s">
        <v>3262</v>
      </c>
      <c r="I279" t="s">
        <v>3269</v>
      </c>
      <c r="K279" s="8" t="s">
        <v>3276</v>
      </c>
      <c r="L279" s="11">
        <v>44825</v>
      </c>
      <c r="N279" s="8" t="s">
        <v>22</v>
      </c>
      <c r="O279" s="8" t="s">
        <v>70</v>
      </c>
      <c r="P279" s="8" t="s">
        <v>23</v>
      </c>
      <c r="Q279" s="8" t="s">
        <v>24</v>
      </c>
      <c r="R279" s="8" t="s">
        <v>914</v>
      </c>
      <c r="S279" s="8" t="s">
        <v>26</v>
      </c>
      <c r="T279" s="8" t="s">
        <v>20</v>
      </c>
      <c r="U279" s="8" t="s">
        <v>913</v>
      </c>
    </row>
    <row r="280" spans="1:21" x14ac:dyDescent="0.3">
      <c r="A280" s="9" t="str">
        <f>HYPERLINK("https://hsdes.intel.com/resource/14013159119","14013159119")</f>
        <v>14013159119</v>
      </c>
      <c r="B280" s="8" t="s">
        <v>915</v>
      </c>
      <c r="C280" s="8" t="s">
        <v>19</v>
      </c>
      <c r="D280" s="8" t="s">
        <v>3230</v>
      </c>
      <c r="E280" s="8" t="s">
        <v>3238</v>
      </c>
      <c r="F280" t="s">
        <v>3298</v>
      </c>
      <c r="H280" s="8" t="s">
        <v>3262</v>
      </c>
      <c r="I280" t="s">
        <v>3258</v>
      </c>
      <c r="L280" s="11">
        <v>44825</v>
      </c>
      <c r="N280" s="8" t="s">
        <v>22</v>
      </c>
      <c r="O280" s="8" t="s">
        <v>70</v>
      </c>
      <c r="P280" s="8" t="s">
        <v>23</v>
      </c>
      <c r="Q280" s="8" t="s">
        <v>24</v>
      </c>
      <c r="R280" s="8" t="s">
        <v>917</v>
      </c>
      <c r="S280" s="8" t="s">
        <v>26</v>
      </c>
      <c r="T280" s="8" t="s">
        <v>20</v>
      </c>
      <c r="U280" s="8" t="s">
        <v>916</v>
      </c>
    </row>
    <row r="281" spans="1:21" x14ac:dyDescent="0.3">
      <c r="A281" s="8" t="str">
        <f>HYPERLINK("https://hsdes.intel.com/resource/14013159121","14013159121")</f>
        <v>14013159121</v>
      </c>
      <c r="B281" s="8" t="s">
        <v>918</v>
      </c>
      <c r="C281" s="8" t="s">
        <v>19</v>
      </c>
      <c r="D281" s="8" t="s">
        <v>3230</v>
      </c>
      <c r="E281" s="8" t="s">
        <v>3238</v>
      </c>
      <c r="F281" t="s">
        <v>3298</v>
      </c>
      <c r="H281" s="8" t="s">
        <v>3262</v>
      </c>
      <c r="I281" t="s">
        <v>3290</v>
      </c>
      <c r="L281" s="11">
        <v>44825</v>
      </c>
      <c r="N281" s="8" t="s">
        <v>22</v>
      </c>
      <c r="O281" s="8" t="s">
        <v>49</v>
      </c>
      <c r="P281" s="8" t="s">
        <v>23</v>
      </c>
      <c r="Q281" s="8" t="s">
        <v>24</v>
      </c>
      <c r="R281" s="8" t="s">
        <v>920</v>
      </c>
      <c r="S281" s="8" t="s">
        <v>26</v>
      </c>
      <c r="T281" s="8" t="s">
        <v>20</v>
      </c>
      <c r="U281" s="8" t="s">
        <v>919</v>
      </c>
    </row>
    <row r="282" spans="1:21" x14ac:dyDescent="0.3">
      <c r="A282" s="9" t="str">
        <f>HYPERLINK("https://hsdes.intel.com/resource/14013159132","14013159132")</f>
        <v>14013159132</v>
      </c>
      <c r="B282" s="8" t="s">
        <v>921</v>
      </c>
      <c r="C282" s="8" t="s">
        <v>19</v>
      </c>
      <c r="D282" s="8" t="s">
        <v>3230</v>
      </c>
      <c r="E282" s="8" t="s">
        <v>3238</v>
      </c>
      <c r="F282" t="s">
        <v>3298</v>
      </c>
      <c r="H282" s="8" t="s">
        <v>3262</v>
      </c>
      <c r="I282" t="s">
        <v>3289</v>
      </c>
      <c r="L282" s="11">
        <v>44825</v>
      </c>
      <c r="N282" s="8" t="s">
        <v>22</v>
      </c>
      <c r="O282" s="8" t="s">
        <v>13</v>
      </c>
      <c r="P282" s="8" t="s">
        <v>23</v>
      </c>
      <c r="Q282" s="8" t="s">
        <v>24</v>
      </c>
      <c r="R282" s="8" t="s">
        <v>923</v>
      </c>
      <c r="S282" s="8" t="s">
        <v>26</v>
      </c>
      <c r="T282" s="8" t="s">
        <v>20</v>
      </c>
      <c r="U282" s="8" t="s">
        <v>922</v>
      </c>
    </row>
    <row r="283" spans="1:21" x14ac:dyDescent="0.3">
      <c r="A283" s="9" t="str">
        <f>HYPERLINK("https://hsdes.intel.com/resource/14013159136","14013159136")</f>
        <v>14013159136</v>
      </c>
      <c r="B283" s="21" t="s">
        <v>924</v>
      </c>
      <c r="C283" s="8" t="s">
        <v>19</v>
      </c>
      <c r="D283" s="8" t="s">
        <v>3230</v>
      </c>
      <c r="E283" s="8" t="s">
        <v>3238</v>
      </c>
      <c r="F283" t="s">
        <v>3298</v>
      </c>
      <c r="H283" s="8" t="s">
        <v>3262</v>
      </c>
      <c r="I283" t="s">
        <v>3269</v>
      </c>
      <c r="L283" s="11">
        <v>44827</v>
      </c>
      <c r="N283" s="8" t="s">
        <v>22</v>
      </c>
      <c r="O283" s="8" t="s">
        <v>70</v>
      </c>
      <c r="P283" s="8" t="s">
        <v>23</v>
      </c>
      <c r="Q283" s="8" t="s">
        <v>24</v>
      </c>
      <c r="R283" s="8" t="s">
        <v>926</v>
      </c>
      <c r="S283" s="8" t="s">
        <v>26</v>
      </c>
      <c r="T283" s="8" t="s">
        <v>20</v>
      </c>
      <c r="U283" s="8" t="s">
        <v>925</v>
      </c>
    </row>
    <row r="284" spans="1:21" x14ac:dyDescent="0.3">
      <c r="A284" s="9" t="str">
        <f>HYPERLINK("https://hsdes.intel.com/resource/14013159138","14013159138")</f>
        <v>14013159138</v>
      </c>
      <c r="B284" s="21" t="s">
        <v>927</v>
      </c>
      <c r="C284" s="8" t="s">
        <v>19</v>
      </c>
      <c r="D284" s="8" t="s">
        <v>3230</v>
      </c>
      <c r="E284" s="8" t="s">
        <v>3238</v>
      </c>
      <c r="F284" t="s">
        <v>3298</v>
      </c>
      <c r="H284" s="8" t="s">
        <v>3262</v>
      </c>
      <c r="I284" t="s">
        <v>3269</v>
      </c>
      <c r="L284" s="11">
        <v>44827</v>
      </c>
      <c r="N284" s="8" t="s">
        <v>22</v>
      </c>
      <c r="O284" s="8" t="s">
        <v>70</v>
      </c>
      <c r="P284" s="8" t="s">
        <v>23</v>
      </c>
      <c r="Q284" s="8" t="s">
        <v>24</v>
      </c>
      <c r="R284" s="8" t="s">
        <v>929</v>
      </c>
      <c r="S284" s="8" t="s">
        <v>26</v>
      </c>
      <c r="T284" s="8" t="s">
        <v>20</v>
      </c>
      <c r="U284" s="8" t="s">
        <v>928</v>
      </c>
    </row>
    <row r="285" spans="1:21" x14ac:dyDescent="0.3">
      <c r="A285" s="9" t="str">
        <f>HYPERLINK("https://hsdes.intel.com/resource/14013159141","14013159141")</f>
        <v>14013159141</v>
      </c>
      <c r="B285" s="8" t="s">
        <v>930</v>
      </c>
      <c r="C285" s="8" t="s">
        <v>19</v>
      </c>
      <c r="D285" s="8" t="s">
        <v>3230</v>
      </c>
      <c r="E285" s="8" t="s">
        <v>3238</v>
      </c>
      <c r="F285" t="s">
        <v>3298</v>
      </c>
      <c r="H285" s="8" t="s">
        <v>3262</v>
      </c>
      <c r="I285" t="s">
        <v>3290</v>
      </c>
      <c r="L285" s="11">
        <v>44825</v>
      </c>
      <c r="N285" s="8" t="s">
        <v>22</v>
      </c>
      <c r="O285" s="8" t="s">
        <v>70</v>
      </c>
      <c r="P285" s="8" t="s">
        <v>23</v>
      </c>
      <c r="Q285" s="8" t="s">
        <v>24</v>
      </c>
      <c r="R285" s="8" t="s">
        <v>932</v>
      </c>
      <c r="S285" s="8" t="s">
        <v>26</v>
      </c>
      <c r="T285" s="8" t="s">
        <v>20</v>
      </c>
      <c r="U285" s="8" t="s">
        <v>931</v>
      </c>
    </row>
    <row r="286" spans="1:21" x14ac:dyDescent="0.3">
      <c r="A286" s="9" t="str">
        <f>HYPERLINK("https://hsdes.intel.com/resource/14013159143","14013159143")</f>
        <v>14013159143</v>
      </c>
      <c r="B286" s="8" t="s">
        <v>933</v>
      </c>
      <c r="C286" s="8" t="s">
        <v>19</v>
      </c>
      <c r="D286" s="8" t="s">
        <v>3230</v>
      </c>
      <c r="E286" s="8" t="s">
        <v>3238</v>
      </c>
      <c r="F286" t="s">
        <v>3298</v>
      </c>
      <c r="H286" s="8" t="s">
        <v>3262</v>
      </c>
      <c r="I286" t="s">
        <v>3269</v>
      </c>
      <c r="L286" s="11">
        <v>44825</v>
      </c>
      <c r="N286" s="8" t="s">
        <v>22</v>
      </c>
      <c r="O286" s="8" t="s">
        <v>70</v>
      </c>
      <c r="P286" s="8" t="s">
        <v>23</v>
      </c>
      <c r="Q286" s="8" t="s">
        <v>24</v>
      </c>
      <c r="R286" s="8" t="s">
        <v>935</v>
      </c>
      <c r="S286" s="8" t="s">
        <v>26</v>
      </c>
      <c r="T286" s="8" t="s">
        <v>20</v>
      </c>
      <c r="U286" s="8" t="s">
        <v>934</v>
      </c>
    </row>
    <row r="287" spans="1:21" x14ac:dyDescent="0.3">
      <c r="A287" s="9" t="str">
        <f>HYPERLINK("https://hsdes.intel.com/resource/14013159148","14013159148")</f>
        <v>14013159148</v>
      </c>
      <c r="B287" s="8" t="s">
        <v>936</v>
      </c>
      <c r="C287" s="8" t="s">
        <v>19</v>
      </c>
      <c r="D287" s="8" t="s">
        <v>3230</v>
      </c>
      <c r="E287" s="8" t="s">
        <v>3238</v>
      </c>
      <c r="F287" t="s">
        <v>3298</v>
      </c>
      <c r="H287" s="8" t="s">
        <v>3262</v>
      </c>
      <c r="I287" t="s">
        <v>3291</v>
      </c>
      <c r="L287" s="11">
        <v>44825</v>
      </c>
      <c r="N287" s="8" t="s">
        <v>22</v>
      </c>
      <c r="O287" s="8" t="s">
        <v>70</v>
      </c>
      <c r="P287" s="8" t="s">
        <v>23</v>
      </c>
      <c r="Q287" s="8" t="s">
        <v>24</v>
      </c>
      <c r="R287" s="8" t="s">
        <v>938</v>
      </c>
      <c r="S287" s="8" t="s">
        <v>17</v>
      </c>
      <c r="T287" s="8" t="s">
        <v>20</v>
      </c>
      <c r="U287" s="8" t="s">
        <v>937</v>
      </c>
    </row>
    <row r="288" spans="1:21" x14ac:dyDescent="0.3">
      <c r="A288" s="9" t="str">
        <f>HYPERLINK("https://hsdes.intel.com/resource/14013159151","14013159151")</f>
        <v>14013159151</v>
      </c>
      <c r="B288" s="21" t="s">
        <v>939</v>
      </c>
      <c r="C288" s="8" t="s">
        <v>19</v>
      </c>
      <c r="D288" s="8" t="s">
        <v>3230</v>
      </c>
      <c r="E288" s="8" t="s">
        <v>3238</v>
      </c>
      <c r="F288" t="s">
        <v>3298</v>
      </c>
      <c r="H288" s="8" t="s">
        <v>3262</v>
      </c>
      <c r="I288" t="s">
        <v>3269</v>
      </c>
      <c r="K288" s="8" t="s">
        <v>3276</v>
      </c>
      <c r="L288" s="11">
        <v>44825</v>
      </c>
      <c r="N288" s="8" t="s">
        <v>22</v>
      </c>
      <c r="O288" s="8" t="s">
        <v>70</v>
      </c>
      <c r="P288" s="8" t="s">
        <v>23</v>
      </c>
      <c r="Q288" s="8" t="s">
        <v>24</v>
      </c>
      <c r="R288" s="8" t="s">
        <v>941</v>
      </c>
      <c r="S288" s="8" t="s">
        <v>26</v>
      </c>
      <c r="T288" s="8" t="s">
        <v>20</v>
      </c>
      <c r="U288" s="8" t="s">
        <v>940</v>
      </c>
    </row>
    <row r="289" spans="1:21" x14ac:dyDescent="0.3">
      <c r="A289" s="9" t="str">
        <f>HYPERLINK("https://hsdes.intel.com/resource/14013159158","14013159158")</f>
        <v>14013159158</v>
      </c>
      <c r="B289" s="8" t="s">
        <v>942</v>
      </c>
      <c r="C289" s="8" t="s">
        <v>19</v>
      </c>
      <c r="D289" s="8" t="s">
        <v>3230</v>
      </c>
      <c r="E289" s="8" t="s">
        <v>3238</v>
      </c>
      <c r="F289" t="s">
        <v>3298</v>
      </c>
      <c r="H289" s="8" t="s">
        <v>3262</v>
      </c>
      <c r="I289" t="s">
        <v>3290</v>
      </c>
      <c r="L289" s="11">
        <v>44825</v>
      </c>
      <c r="N289" s="8" t="s">
        <v>22</v>
      </c>
      <c r="O289" s="8" t="s">
        <v>70</v>
      </c>
      <c r="P289" s="8" t="s">
        <v>23</v>
      </c>
      <c r="Q289" s="8" t="s">
        <v>24</v>
      </c>
      <c r="R289" s="8" t="s">
        <v>944</v>
      </c>
      <c r="S289" s="8" t="s">
        <v>17</v>
      </c>
      <c r="T289" s="8" t="s">
        <v>20</v>
      </c>
      <c r="U289" s="8" t="s">
        <v>943</v>
      </c>
    </row>
    <row r="290" spans="1:21" x14ac:dyDescent="0.3">
      <c r="A290" s="9" t="str">
        <f>HYPERLINK("https://hsdes.intel.com/resource/14013159161","14013159161")</f>
        <v>14013159161</v>
      </c>
      <c r="B290" s="8" t="s">
        <v>945</v>
      </c>
      <c r="C290" s="8" t="s">
        <v>19</v>
      </c>
      <c r="D290" s="8" t="s">
        <v>3230</v>
      </c>
      <c r="E290" s="8" t="s">
        <v>3238</v>
      </c>
      <c r="F290" t="s">
        <v>3298</v>
      </c>
      <c r="H290" s="8" t="s">
        <v>3262</v>
      </c>
      <c r="I290" t="s">
        <v>3258</v>
      </c>
      <c r="L290" s="11">
        <v>44825</v>
      </c>
      <c r="N290" s="8" t="s">
        <v>22</v>
      </c>
      <c r="O290" s="8" t="s">
        <v>49</v>
      </c>
      <c r="P290" s="8" t="s">
        <v>23</v>
      </c>
      <c r="Q290" s="8" t="s">
        <v>24</v>
      </c>
      <c r="R290" s="8" t="s">
        <v>947</v>
      </c>
      <c r="S290" s="8" t="s">
        <v>26</v>
      </c>
      <c r="T290" s="8" t="s">
        <v>20</v>
      </c>
      <c r="U290" s="8" t="s">
        <v>946</v>
      </c>
    </row>
    <row r="291" spans="1:21" x14ac:dyDescent="0.3">
      <c r="A291" s="9" t="str">
        <f>HYPERLINK("https://hsdes.intel.com/resource/14013159169","14013159169")</f>
        <v>14013159169</v>
      </c>
      <c r="B291" s="8" t="s">
        <v>948</v>
      </c>
      <c r="C291" s="8" t="s">
        <v>19</v>
      </c>
      <c r="D291" s="8" t="s">
        <v>3230</v>
      </c>
      <c r="E291" s="8" t="s">
        <v>3238</v>
      </c>
      <c r="F291" t="s">
        <v>3298</v>
      </c>
      <c r="H291" s="8" t="s">
        <v>3262</v>
      </c>
      <c r="I291" t="s">
        <v>3292</v>
      </c>
      <c r="L291" s="11">
        <v>44825</v>
      </c>
      <c r="N291" s="8" t="s">
        <v>22</v>
      </c>
      <c r="O291" s="8" t="s">
        <v>49</v>
      </c>
      <c r="P291" s="8" t="s">
        <v>23</v>
      </c>
      <c r="Q291" s="8" t="s">
        <v>24</v>
      </c>
      <c r="R291" s="8" t="s">
        <v>950</v>
      </c>
      <c r="S291" s="8" t="s">
        <v>17</v>
      </c>
      <c r="T291" s="8" t="s">
        <v>20</v>
      </c>
      <c r="U291" s="8" t="s">
        <v>949</v>
      </c>
    </row>
    <row r="292" spans="1:21" x14ac:dyDescent="0.3">
      <c r="A292" s="8" t="str">
        <f>HYPERLINK("https://hsdes.intel.com/resource/14013159172","14013159172")</f>
        <v>14013159172</v>
      </c>
      <c r="B292" s="21" t="s">
        <v>951</v>
      </c>
      <c r="C292" s="8" t="s">
        <v>19</v>
      </c>
      <c r="D292" s="8" t="s">
        <v>3230</v>
      </c>
      <c r="E292" s="8" t="s">
        <v>3238</v>
      </c>
      <c r="F292" t="s">
        <v>3298</v>
      </c>
      <c r="H292" s="8" t="s">
        <v>3262</v>
      </c>
      <c r="I292" t="s">
        <v>3269</v>
      </c>
      <c r="L292" s="11">
        <v>44827</v>
      </c>
      <c r="N292" s="8" t="s">
        <v>22</v>
      </c>
      <c r="O292" s="8" t="s">
        <v>70</v>
      </c>
      <c r="P292" s="8" t="s">
        <v>23</v>
      </c>
      <c r="Q292" s="8" t="s">
        <v>24</v>
      </c>
      <c r="R292" s="8" t="s">
        <v>953</v>
      </c>
      <c r="S292" s="8" t="s">
        <v>26</v>
      </c>
      <c r="T292" s="8" t="s">
        <v>20</v>
      </c>
      <c r="U292" s="8" t="s">
        <v>952</v>
      </c>
    </row>
    <row r="293" spans="1:21" x14ac:dyDescent="0.3">
      <c r="A293" s="9" t="str">
        <f>HYPERLINK("https://hsdes.intel.com/resource/14013159175","14013159175")</f>
        <v>14013159175</v>
      </c>
      <c r="B293" s="8" t="s">
        <v>954</v>
      </c>
      <c r="C293" s="8" t="s">
        <v>19</v>
      </c>
      <c r="D293" s="8" t="s">
        <v>3230</v>
      </c>
      <c r="E293" s="8" t="s">
        <v>3238</v>
      </c>
      <c r="F293" t="s">
        <v>3298</v>
      </c>
      <c r="H293" s="8" t="s">
        <v>3262</v>
      </c>
      <c r="I293" t="s">
        <v>3290</v>
      </c>
      <c r="L293" s="11">
        <v>44825</v>
      </c>
      <c r="N293" s="8" t="s">
        <v>22</v>
      </c>
      <c r="O293" s="8" t="s">
        <v>70</v>
      </c>
      <c r="P293" s="8" t="s">
        <v>23</v>
      </c>
      <c r="Q293" s="8" t="s">
        <v>24</v>
      </c>
      <c r="R293" s="8" t="s">
        <v>956</v>
      </c>
      <c r="S293" s="8" t="s">
        <v>26</v>
      </c>
      <c r="T293" s="8" t="s">
        <v>20</v>
      </c>
      <c r="U293" s="8" t="s">
        <v>955</v>
      </c>
    </row>
    <row r="294" spans="1:21" x14ac:dyDescent="0.3">
      <c r="A294" s="8" t="str">
        <f>HYPERLINK("https://hsdes.intel.com/resource/14013159178","14013159178")</f>
        <v>14013159178</v>
      </c>
      <c r="B294" s="8" t="s">
        <v>957</v>
      </c>
      <c r="C294" s="8" t="s">
        <v>19</v>
      </c>
      <c r="D294" s="8" t="s">
        <v>3230</v>
      </c>
      <c r="E294" s="8" t="s">
        <v>3238</v>
      </c>
      <c r="F294" t="s">
        <v>3298</v>
      </c>
      <c r="H294" s="8" t="s">
        <v>3262</v>
      </c>
      <c r="I294" t="s">
        <v>3290</v>
      </c>
      <c r="L294" s="11">
        <v>44825</v>
      </c>
      <c r="N294" s="8" t="s">
        <v>22</v>
      </c>
      <c r="O294" s="8" t="s">
        <v>70</v>
      </c>
      <c r="P294" s="8" t="s">
        <v>23</v>
      </c>
      <c r="Q294" s="8" t="s">
        <v>24</v>
      </c>
      <c r="R294" s="8" t="s">
        <v>959</v>
      </c>
      <c r="S294" s="8" t="s">
        <v>26</v>
      </c>
      <c r="T294" s="8" t="s">
        <v>649</v>
      </c>
      <c r="U294" s="8" t="s">
        <v>958</v>
      </c>
    </row>
    <row r="295" spans="1:21" x14ac:dyDescent="0.3">
      <c r="A295" s="9" t="str">
        <f>HYPERLINK("https://hsdes.intel.com/resource/14013159191","14013159191")</f>
        <v>14013159191</v>
      </c>
      <c r="B295" s="8" t="s">
        <v>960</v>
      </c>
      <c r="C295" s="8" t="s">
        <v>19</v>
      </c>
      <c r="D295" s="8" t="s">
        <v>3230</v>
      </c>
      <c r="E295" s="8" t="s">
        <v>3238</v>
      </c>
      <c r="F295" t="s">
        <v>3298</v>
      </c>
      <c r="H295" s="8" t="s">
        <v>3262</v>
      </c>
      <c r="I295" t="s">
        <v>3292</v>
      </c>
      <c r="L295" s="11">
        <v>44825</v>
      </c>
      <c r="N295" s="8" t="s">
        <v>22</v>
      </c>
      <c r="O295" s="8" t="s">
        <v>70</v>
      </c>
      <c r="P295" s="8" t="s">
        <v>23</v>
      </c>
      <c r="Q295" s="8" t="s">
        <v>24</v>
      </c>
      <c r="R295" s="8" t="s">
        <v>962</v>
      </c>
      <c r="S295" s="8" t="s">
        <v>17</v>
      </c>
      <c r="T295" s="8" t="s">
        <v>20</v>
      </c>
      <c r="U295" s="8" t="s">
        <v>961</v>
      </c>
    </row>
    <row r="296" spans="1:21" x14ac:dyDescent="0.3">
      <c r="A296" s="8" t="str">
        <f>HYPERLINK("https://hsdes.intel.com/resource/14013159199","14013159199")</f>
        <v>14013159199</v>
      </c>
      <c r="B296" s="8" t="s">
        <v>963</v>
      </c>
      <c r="C296" s="8" t="s">
        <v>19</v>
      </c>
      <c r="D296" s="8" t="s">
        <v>3230</v>
      </c>
      <c r="E296" s="8" t="s">
        <v>3238</v>
      </c>
      <c r="F296" t="s">
        <v>3298</v>
      </c>
      <c r="H296" s="8" t="s">
        <v>3262</v>
      </c>
      <c r="I296" t="s">
        <v>3291</v>
      </c>
      <c r="L296" s="11">
        <v>44825</v>
      </c>
      <c r="N296" s="8" t="s">
        <v>22</v>
      </c>
      <c r="O296" s="8" t="s">
        <v>70</v>
      </c>
      <c r="P296" s="8" t="s">
        <v>23</v>
      </c>
      <c r="Q296" s="8" t="s">
        <v>24</v>
      </c>
      <c r="R296" s="8" t="s">
        <v>965</v>
      </c>
      <c r="S296" s="8" t="s">
        <v>17</v>
      </c>
      <c r="T296" s="8" t="s">
        <v>20</v>
      </c>
      <c r="U296" s="8" t="s">
        <v>964</v>
      </c>
    </row>
    <row r="297" spans="1:21" x14ac:dyDescent="0.3">
      <c r="A297" s="9" t="str">
        <f>HYPERLINK("https://hsdes.intel.com/resource/14013159201","14013159201")</f>
        <v>14013159201</v>
      </c>
      <c r="B297" s="21" t="s">
        <v>966</v>
      </c>
      <c r="C297" s="8" t="s">
        <v>19</v>
      </c>
      <c r="D297" s="8" t="s">
        <v>3230</v>
      </c>
      <c r="E297" s="8" t="s">
        <v>3238</v>
      </c>
      <c r="F297" t="s">
        <v>3298</v>
      </c>
      <c r="H297" s="8" t="s">
        <v>3262</v>
      </c>
      <c r="I297" t="s">
        <v>3269</v>
      </c>
      <c r="L297" s="11">
        <v>44827</v>
      </c>
      <c r="N297" s="8" t="s">
        <v>22</v>
      </c>
      <c r="O297" s="8" t="s">
        <v>49</v>
      </c>
      <c r="P297" s="8" t="s">
        <v>23</v>
      </c>
      <c r="Q297" s="8" t="s">
        <v>24</v>
      </c>
      <c r="R297" s="8" t="s">
        <v>968</v>
      </c>
      <c r="S297" s="8" t="s">
        <v>17</v>
      </c>
      <c r="T297" s="8" t="s">
        <v>20</v>
      </c>
      <c r="U297" s="8" t="s">
        <v>967</v>
      </c>
    </row>
    <row r="298" spans="1:21" x14ac:dyDescent="0.3">
      <c r="A298" s="8" t="str">
        <f>HYPERLINK("https://hsdes.intel.com/resource/14013159204","14013159204")</f>
        <v>14013159204</v>
      </c>
      <c r="B298" s="8" t="s">
        <v>969</v>
      </c>
      <c r="C298" s="8" t="s">
        <v>19</v>
      </c>
      <c r="D298" s="8" t="s">
        <v>3230</v>
      </c>
      <c r="E298" s="8" t="s">
        <v>3238</v>
      </c>
      <c r="F298" t="s">
        <v>3298</v>
      </c>
      <c r="H298" s="8" t="s">
        <v>3262</v>
      </c>
      <c r="I298" t="s">
        <v>3290</v>
      </c>
      <c r="L298" s="11">
        <v>44825</v>
      </c>
      <c r="M298" s="13"/>
      <c r="N298" s="8" t="s">
        <v>22</v>
      </c>
      <c r="O298" s="8" t="s">
        <v>70</v>
      </c>
      <c r="P298" s="8" t="s">
        <v>23</v>
      </c>
      <c r="Q298" s="8" t="s">
        <v>24</v>
      </c>
      <c r="R298" s="8" t="s">
        <v>971</v>
      </c>
      <c r="S298" s="8" t="s">
        <v>26</v>
      </c>
      <c r="T298" s="8" t="s">
        <v>20</v>
      </c>
      <c r="U298" s="8" t="s">
        <v>970</v>
      </c>
    </row>
    <row r="299" spans="1:21" x14ac:dyDescent="0.3">
      <c r="A299" s="8" t="str">
        <f>HYPERLINK("https://hsdes.intel.com/resource/14013159215","14013159215")</f>
        <v>14013159215</v>
      </c>
      <c r="B299" s="8" t="s">
        <v>972</v>
      </c>
      <c r="C299" s="8" t="s">
        <v>19</v>
      </c>
      <c r="D299" s="8" t="s">
        <v>3231</v>
      </c>
      <c r="E299" s="8" t="s">
        <v>3238</v>
      </c>
      <c r="F299" t="s">
        <v>3298</v>
      </c>
      <c r="H299" s="8" t="s">
        <v>3262</v>
      </c>
      <c r="I299" t="s">
        <v>3290</v>
      </c>
      <c r="L299" s="11">
        <v>44825</v>
      </c>
      <c r="M299" s="13"/>
      <c r="N299" s="8" t="s">
        <v>22</v>
      </c>
      <c r="O299" s="8" t="s">
        <v>49</v>
      </c>
      <c r="P299" s="8" t="s">
        <v>23</v>
      </c>
      <c r="Q299" s="8" t="s">
        <v>15</v>
      </c>
      <c r="R299" s="8" t="s">
        <v>974</v>
      </c>
      <c r="S299" s="8" t="s">
        <v>26</v>
      </c>
      <c r="T299" s="8" t="s">
        <v>20</v>
      </c>
      <c r="U299" s="8" t="s">
        <v>973</v>
      </c>
    </row>
    <row r="300" spans="1:21" x14ac:dyDescent="0.3">
      <c r="A300" s="8" t="str">
        <f>HYPERLINK("https://hsdes.intel.com/resource/14013159219","14013159219")</f>
        <v>14013159219</v>
      </c>
      <c r="B300" s="8" t="s">
        <v>975</v>
      </c>
      <c r="C300" s="8" t="s">
        <v>19</v>
      </c>
      <c r="D300" s="8" t="s">
        <v>3230</v>
      </c>
      <c r="E300" s="8" t="s">
        <v>3238</v>
      </c>
      <c r="F300" t="s">
        <v>3298</v>
      </c>
      <c r="H300" s="8" t="s">
        <v>3262</v>
      </c>
      <c r="I300" t="s">
        <v>3292</v>
      </c>
      <c r="L300" s="11">
        <v>44825</v>
      </c>
      <c r="M300" s="13"/>
      <c r="N300" s="8" t="s">
        <v>22</v>
      </c>
      <c r="O300" s="8" t="s">
        <v>49</v>
      </c>
      <c r="P300" s="8" t="s">
        <v>23</v>
      </c>
      <c r="Q300" s="8" t="s">
        <v>24</v>
      </c>
      <c r="R300" s="8" t="s">
        <v>977</v>
      </c>
      <c r="S300" s="8" t="s">
        <v>17</v>
      </c>
      <c r="T300" s="8" t="s">
        <v>20</v>
      </c>
      <c r="U300" s="8" t="s">
        <v>976</v>
      </c>
    </row>
    <row r="301" spans="1:21" x14ac:dyDescent="0.3">
      <c r="A301" s="9" t="str">
        <f>HYPERLINK("https://hsdes.intel.com/resource/14013159222","14013159222")</f>
        <v>14013159222</v>
      </c>
      <c r="B301" s="8" t="s">
        <v>978</v>
      </c>
      <c r="C301" s="8" t="s">
        <v>19</v>
      </c>
      <c r="D301" s="8" t="s">
        <v>3230</v>
      </c>
      <c r="E301" s="8" t="s">
        <v>3238</v>
      </c>
      <c r="F301" t="s">
        <v>3298</v>
      </c>
      <c r="H301" s="8" t="s">
        <v>3262</v>
      </c>
      <c r="I301" t="s">
        <v>3292</v>
      </c>
      <c r="L301" s="11">
        <v>44825</v>
      </c>
      <c r="M301" s="13"/>
      <c r="N301" s="8" t="s">
        <v>22</v>
      </c>
      <c r="O301" s="8" t="s">
        <v>70</v>
      </c>
      <c r="P301" s="8" t="s">
        <v>23</v>
      </c>
      <c r="Q301" s="8" t="s">
        <v>24</v>
      </c>
      <c r="R301" s="8" t="s">
        <v>980</v>
      </c>
      <c r="S301" s="8" t="s">
        <v>26</v>
      </c>
      <c r="T301" s="8" t="s">
        <v>20</v>
      </c>
      <c r="U301" s="8" t="s">
        <v>979</v>
      </c>
    </row>
    <row r="302" spans="1:21" x14ac:dyDescent="0.3">
      <c r="A302" s="9" t="str">
        <f>HYPERLINK("https://hsdes.intel.com/resource/14013159224","14013159224")</f>
        <v>14013159224</v>
      </c>
      <c r="B302" s="8" t="s">
        <v>981</v>
      </c>
      <c r="C302" s="8" t="s">
        <v>19</v>
      </c>
      <c r="D302" s="8" t="s">
        <v>3230</v>
      </c>
      <c r="E302" s="8" t="s">
        <v>3238</v>
      </c>
      <c r="F302" t="s">
        <v>3298</v>
      </c>
      <c r="H302" s="8" t="s">
        <v>3262</v>
      </c>
      <c r="I302" t="s">
        <v>3288</v>
      </c>
      <c r="L302" s="11">
        <v>44825</v>
      </c>
      <c r="M302" s="13"/>
      <c r="N302" s="8" t="s">
        <v>22</v>
      </c>
      <c r="O302" s="8" t="s">
        <v>49</v>
      </c>
      <c r="P302" s="8" t="s">
        <v>23</v>
      </c>
      <c r="Q302" s="8" t="s">
        <v>24</v>
      </c>
      <c r="R302" s="8" t="s">
        <v>983</v>
      </c>
      <c r="S302" s="8" t="s">
        <v>26</v>
      </c>
      <c r="T302" s="8" t="s">
        <v>20</v>
      </c>
      <c r="U302" s="8" t="s">
        <v>982</v>
      </c>
    </row>
    <row r="303" spans="1:21" x14ac:dyDescent="0.3">
      <c r="A303" s="9" t="str">
        <f>HYPERLINK("https://hsdes.intel.com/resource/14013159227","14013159227")</f>
        <v>14013159227</v>
      </c>
      <c r="B303" s="8" t="s">
        <v>984</v>
      </c>
      <c r="C303" s="8" t="s">
        <v>19</v>
      </c>
      <c r="D303" s="8" t="s">
        <v>3230</v>
      </c>
      <c r="E303" s="8" t="s">
        <v>3238</v>
      </c>
      <c r="F303" t="s">
        <v>3298</v>
      </c>
      <c r="H303" s="8" t="s">
        <v>3262</v>
      </c>
      <c r="I303" t="s">
        <v>3290</v>
      </c>
      <c r="L303" s="11">
        <v>44825</v>
      </c>
      <c r="M303" s="13"/>
      <c r="N303" s="8" t="s">
        <v>22</v>
      </c>
      <c r="O303" s="8" t="s">
        <v>70</v>
      </c>
      <c r="P303" s="8" t="s">
        <v>23</v>
      </c>
      <c r="Q303" s="8" t="s">
        <v>24</v>
      </c>
      <c r="R303" s="8" t="s">
        <v>986</v>
      </c>
      <c r="S303" s="8" t="s">
        <v>17</v>
      </c>
      <c r="T303" s="8" t="s">
        <v>20</v>
      </c>
      <c r="U303" s="8" t="s">
        <v>985</v>
      </c>
    </row>
    <row r="304" spans="1:21" x14ac:dyDescent="0.3">
      <c r="A304" s="9" t="str">
        <f>HYPERLINK("https://hsdes.intel.com/resource/14013159254","14013159254")</f>
        <v>14013159254</v>
      </c>
      <c r="B304" s="8" t="s">
        <v>987</v>
      </c>
      <c r="C304" s="8" t="s">
        <v>19</v>
      </c>
      <c r="D304" s="8" t="s">
        <v>3230</v>
      </c>
      <c r="E304" s="8" t="s">
        <v>3238</v>
      </c>
      <c r="F304" t="s">
        <v>3298</v>
      </c>
      <c r="H304" s="8" t="s">
        <v>3262</v>
      </c>
      <c r="I304" t="s">
        <v>3290</v>
      </c>
      <c r="L304" s="11">
        <v>44825</v>
      </c>
      <c r="N304" s="8" t="s">
        <v>22</v>
      </c>
      <c r="O304" s="8" t="s">
        <v>70</v>
      </c>
      <c r="P304" s="8" t="s">
        <v>23</v>
      </c>
      <c r="Q304" s="8" t="s">
        <v>24</v>
      </c>
      <c r="R304" s="8" t="s">
        <v>989</v>
      </c>
      <c r="S304" s="8" t="s">
        <v>26</v>
      </c>
      <c r="T304" s="8" t="s">
        <v>20</v>
      </c>
      <c r="U304" s="8" t="s">
        <v>988</v>
      </c>
    </row>
    <row r="305" spans="1:21" x14ac:dyDescent="0.3">
      <c r="A305" s="9" t="str">
        <f>HYPERLINK("https://hsdes.intel.com/resource/14013159259","14013159259")</f>
        <v>14013159259</v>
      </c>
      <c r="B305" s="8" t="s">
        <v>990</v>
      </c>
      <c r="C305" s="8" t="s">
        <v>19</v>
      </c>
      <c r="D305" s="8" t="s">
        <v>3230</v>
      </c>
      <c r="E305" s="8" t="s">
        <v>3238</v>
      </c>
      <c r="F305" t="s">
        <v>3298</v>
      </c>
      <c r="H305" s="8" t="s">
        <v>3262</v>
      </c>
      <c r="I305" t="s">
        <v>3292</v>
      </c>
      <c r="L305" s="11">
        <v>44825</v>
      </c>
      <c r="N305" s="8" t="s">
        <v>22</v>
      </c>
      <c r="O305" s="8" t="s">
        <v>70</v>
      </c>
      <c r="P305" s="8" t="s">
        <v>23</v>
      </c>
      <c r="Q305" s="8" t="s">
        <v>24</v>
      </c>
      <c r="R305" s="8" t="s">
        <v>992</v>
      </c>
      <c r="S305" s="8" t="s">
        <v>17</v>
      </c>
      <c r="T305" s="8" t="s">
        <v>20</v>
      </c>
      <c r="U305" s="8" t="s">
        <v>991</v>
      </c>
    </row>
    <row r="306" spans="1:21" x14ac:dyDescent="0.3">
      <c r="A306" s="9" t="str">
        <f>HYPERLINK("https://hsdes.intel.com/resource/14013159261","14013159261")</f>
        <v>14013159261</v>
      </c>
      <c r="B306" s="8" t="s">
        <v>993</v>
      </c>
      <c r="C306" s="8" t="s">
        <v>19</v>
      </c>
      <c r="D306" s="8" t="s">
        <v>3230</v>
      </c>
      <c r="E306" s="8" t="s">
        <v>3238</v>
      </c>
      <c r="F306" t="s">
        <v>3298</v>
      </c>
      <c r="H306" s="8" t="s">
        <v>3262</v>
      </c>
      <c r="I306" t="s">
        <v>3290</v>
      </c>
      <c r="L306" s="11">
        <v>44825</v>
      </c>
      <c r="N306" s="8" t="s">
        <v>22</v>
      </c>
      <c r="O306" s="8" t="s">
        <v>70</v>
      </c>
      <c r="P306" s="8" t="s">
        <v>23</v>
      </c>
      <c r="Q306" s="8" t="s">
        <v>24</v>
      </c>
      <c r="R306" s="8" t="s">
        <v>995</v>
      </c>
      <c r="S306" s="8" t="s">
        <v>26</v>
      </c>
      <c r="T306" s="8" t="s">
        <v>20</v>
      </c>
      <c r="U306" s="8" t="s">
        <v>994</v>
      </c>
    </row>
    <row r="307" spans="1:21" x14ac:dyDescent="0.3">
      <c r="A307" s="9" t="str">
        <f>HYPERLINK("https://hsdes.intel.com/resource/14013159264","14013159264")</f>
        <v>14013159264</v>
      </c>
      <c r="B307" s="8" t="s">
        <v>996</v>
      </c>
      <c r="C307" s="8" t="s">
        <v>19</v>
      </c>
      <c r="D307" s="8" t="s">
        <v>3230</v>
      </c>
      <c r="E307" s="8" t="s">
        <v>3238</v>
      </c>
      <c r="F307" t="s">
        <v>3298</v>
      </c>
      <c r="H307" s="8" t="s">
        <v>3262</v>
      </c>
      <c r="I307" t="s">
        <v>3292</v>
      </c>
      <c r="L307" s="11">
        <v>44825</v>
      </c>
      <c r="N307" s="8" t="s">
        <v>22</v>
      </c>
      <c r="O307" s="8" t="s">
        <v>70</v>
      </c>
      <c r="P307" s="8" t="s">
        <v>23</v>
      </c>
      <c r="Q307" s="8" t="s">
        <v>24</v>
      </c>
      <c r="R307" s="8" t="s">
        <v>998</v>
      </c>
      <c r="S307" s="8" t="s">
        <v>17</v>
      </c>
      <c r="T307" s="8" t="s">
        <v>20</v>
      </c>
      <c r="U307" s="8" t="s">
        <v>997</v>
      </c>
    </row>
    <row r="308" spans="1:21" x14ac:dyDescent="0.3">
      <c r="A308" s="9" t="str">
        <f>HYPERLINK("https://hsdes.intel.com/resource/14013159266","14013159266")</f>
        <v>14013159266</v>
      </c>
      <c r="B308" s="8" t="s">
        <v>999</v>
      </c>
      <c r="C308" s="8" t="s">
        <v>19</v>
      </c>
      <c r="D308" s="8" t="s">
        <v>3230</v>
      </c>
      <c r="E308" s="8" t="s">
        <v>3238</v>
      </c>
      <c r="F308" t="s">
        <v>3298</v>
      </c>
      <c r="H308" s="8" t="s">
        <v>3262</v>
      </c>
      <c r="I308" t="s">
        <v>3292</v>
      </c>
      <c r="L308" s="11">
        <v>44825</v>
      </c>
      <c r="N308" s="8" t="s">
        <v>22</v>
      </c>
      <c r="O308" s="8" t="s">
        <v>70</v>
      </c>
      <c r="P308" s="8" t="s">
        <v>23</v>
      </c>
      <c r="Q308" s="8" t="s">
        <v>24</v>
      </c>
      <c r="R308" s="8" t="s">
        <v>1001</v>
      </c>
      <c r="S308" s="8" t="s">
        <v>17</v>
      </c>
      <c r="T308" s="8" t="s">
        <v>649</v>
      </c>
      <c r="U308" s="8" t="s">
        <v>1000</v>
      </c>
    </row>
    <row r="309" spans="1:21" x14ac:dyDescent="0.3">
      <c r="A309" s="8" t="str">
        <f>HYPERLINK("https://hsdes.intel.com/resource/14013159278","14013159278")</f>
        <v>14013159278</v>
      </c>
      <c r="B309" s="21" t="s">
        <v>1002</v>
      </c>
      <c r="C309" s="8" t="s">
        <v>19</v>
      </c>
      <c r="D309" s="8" t="s">
        <v>3230</v>
      </c>
      <c r="E309" s="8" t="s">
        <v>3238</v>
      </c>
      <c r="F309" t="s">
        <v>3298</v>
      </c>
      <c r="H309" s="8" t="s">
        <v>3262</v>
      </c>
      <c r="I309" t="s">
        <v>3269</v>
      </c>
      <c r="L309" s="11">
        <v>44827</v>
      </c>
      <c r="N309" s="8" t="s">
        <v>22</v>
      </c>
      <c r="O309" s="8" t="s">
        <v>70</v>
      </c>
      <c r="P309" s="8" t="s">
        <v>23</v>
      </c>
      <c r="Q309" s="8" t="s">
        <v>24</v>
      </c>
      <c r="R309" s="8" t="s">
        <v>1004</v>
      </c>
      <c r="S309" s="8" t="s">
        <v>26</v>
      </c>
      <c r="T309" s="8" t="s">
        <v>20</v>
      </c>
      <c r="U309" s="8" t="s">
        <v>1003</v>
      </c>
    </row>
    <row r="310" spans="1:21" x14ac:dyDescent="0.3">
      <c r="A310" s="8" t="str">
        <f>HYPERLINK("https://hsdes.intel.com/resource/14013159280","14013159280")</f>
        <v>14013159280</v>
      </c>
      <c r="B310" s="21" t="s">
        <v>1005</v>
      </c>
      <c r="C310" s="8" t="s">
        <v>19</v>
      </c>
      <c r="D310" s="8" t="s">
        <v>3230</v>
      </c>
      <c r="E310" s="8" t="s">
        <v>3238</v>
      </c>
      <c r="F310" t="s">
        <v>3298</v>
      </c>
      <c r="H310" s="8" t="s">
        <v>3262</v>
      </c>
      <c r="I310" t="s">
        <v>3269</v>
      </c>
      <c r="L310" s="11">
        <v>44827</v>
      </c>
      <c r="N310" s="8" t="s">
        <v>22</v>
      </c>
      <c r="O310" s="8" t="s">
        <v>70</v>
      </c>
      <c r="P310" s="8" t="s">
        <v>23</v>
      </c>
      <c r="Q310" s="8" t="s">
        <v>24</v>
      </c>
      <c r="R310" s="8" t="s">
        <v>1007</v>
      </c>
      <c r="S310" s="8" t="s">
        <v>26</v>
      </c>
      <c r="T310" s="8" t="s">
        <v>20</v>
      </c>
      <c r="U310" s="8" t="s">
        <v>1006</v>
      </c>
    </row>
    <row r="311" spans="1:21" x14ac:dyDescent="0.3">
      <c r="A311" s="8" t="str">
        <f>HYPERLINK("https://hsdes.intel.com/resource/14013159282","14013159282")</f>
        <v>14013159282</v>
      </c>
      <c r="B311" s="21" t="s">
        <v>1008</v>
      </c>
      <c r="C311" s="8" t="s">
        <v>19</v>
      </c>
      <c r="D311" s="8" t="s">
        <v>3230</v>
      </c>
      <c r="E311" s="8" t="s">
        <v>3238</v>
      </c>
      <c r="F311" t="s">
        <v>3298</v>
      </c>
      <c r="H311" s="8" t="s">
        <v>3262</v>
      </c>
      <c r="I311" t="s">
        <v>3269</v>
      </c>
      <c r="L311" s="11">
        <v>44827</v>
      </c>
      <c r="N311" s="8" t="s">
        <v>22</v>
      </c>
      <c r="O311" s="8" t="s">
        <v>70</v>
      </c>
      <c r="P311" s="8" t="s">
        <v>23</v>
      </c>
      <c r="Q311" s="8" t="s">
        <v>24</v>
      </c>
      <c r="R311" s="8" t="s">
        <v>1010</v>
      </c>
      <c r="S311" s="8" t="s">
        <v>26</v>
      </c>
      <c r="T311" s="8" t="s">
        <v>20</v>
      </c>
      <c r="U311" s="8" t="s">
        <v>1009</v>
      </c>
    </row>
    <row r="312" spans="1:21" x14ac:dyDescent="0.3">
      <c r="A312" s="8" t="str">
        <f>HYPERLINK("https://hsdes.intel.com/resource/14013159285","14013159285")</f>
        <v>14013159285</v>
      </c>
      <c r="B312" s="21" t="s">
        <v>1011</v>
      </c>
      <c r="C312" s="8" t="s">
        <v>19</v>
      </c>
      <c r="D312" s="8" t="s">
        <v>3230</v>
      </c>
      <c r="E312" s="8" t="s">
        <v>3238</v>
      </c>
      <c r="F312" t="s">
        <v>3298</v>
      </c>
      <c r="H312" s="8" t="s">
        <v>3262</v>
      </c>
      <c r="I312" t="s">
        <v>3269</v>
      </c>
      <c r="L312" s="11">
        <v>44827</v>
      </c>
      <c r="N312" s="8" t="s">
        <v>22</v>
      </c>
      <c r="O312" s="8" t="s">
        <v>70</v>
      </c>
      <c r="P312" s="8" t="s">
        <v>23</v>
      </c>
      <c r="Q312" s="8" t="s">
        <v>24</v>
      </c>
      <c r="R312" s="8" t="s">
        <v>1013</v>
      </c>
      <c r="S312" s="8" t="s">
        <v>26</v>
      </c>
      <c r="T312" s="8" t="s">
        <v>20</v>
      </c>
      <c r="U312" s="8" t="s">
        <v>1012</v>
      </c>
    </row>
    <row r="313" spans="1:21" x14ac:dyDescent="0.3">
      <c r="A313" s="9" t="str">
        <f>HYPERLINK("https://hsdes.intel.com/resource/14013159287","14013159287")</f>
        <v>14013159287</v>
      </c>
      <c r="B313" s="8" t="s">
        <v>1014</v>
      </c>
      <c r="C313" s="8" t="s">
        <v>19</v>
      </c>
      <c r="D313" s="8" t="s">
        <v>3230</v>
      </c>
      <c r="E313" s="8" t="s">
        <v>3238</v>
      </c>
      <c r="F313" t="s">
        <v>3298</v>
      </c>
      <c r="H313" s="8" t="s">
        <v>3263</v>
      </c>
      <c r="I313" t="s">
        <v>3292</v>
      </c>
      <c r="L313" s="11">
        <v>44818</v>
      </c>
      <c r="N313" s="8" t="s">
        <v>22</v>
      </c>
      <c r="O313" s="8" t="s">
        <v>49</v>
      </c>
      <c r="P313" s="8" t="s">
        <v>23</v>
      </c>
      <c r="Q313" s="8" t="s">
        <v>15</v>
      </c>
      <c r="R313" s="8" t="s">
        <v>1016</v>
      </c>
      <c r="S313" s="8" t="s">
        <v>26</v>
      </c>
      <c r="T313" s="8" t="s">
        <v>20</v>
      </c>
      <c r="U313" s="8" t="s">
        <v>1015</v>
      </c>
    </row>
    <row r="314" spans="1:21" x14ac:dyDescent="0.3">
      <c r="A314" s="9" t="str">
        <f>HYPERLINK("https://hsdes.intel.com/resource/14013159294","14013159294")</f>
        <v>14013159294</v>
      </c>
      <c r="B314" s="8" t="s">
        <v>1017</v>
      </c>
      <c r="C314" s="8" t="s">
        <v>19</v>
      </c>
      <c r="D314" s="8" t="s">
        <v>3230</v>
      </c>
      <c r="E314" s="8" t="s">
        <v>3238</v>
      </c>
      <c r="F314" t="s">
        <v>3298</v>
      </c>
      <c r="H314" s="8" t="s">
        <v>3263</v>
      </c>
      <c r="I314" t="s">
        <v>3258</v>
      </c>
      <c r="L314" s="11">
        <v>44818</v>
      </c>
      <c r="N314" s="8" t="s">
        <v>22</v>
      </c>
      <c r="O314" s="8" t="s">
        <v>70</v>
      </c>
      <c r="P314" s="8" t="s">
        <v>23</v>
      </c>
      <c r="Q314" s="8" t="s">
        <v>24</v>
      </c>
      <c r="R314" s="8" t="s">
        <v>1019</v>
      </c>
      <c r="S314" s="8" t="s">
        <v>26</v>
      </c>
      <c r="T314" s="8" t="s">
        <v>649</v>
      </c>
      <c r="U314" s="8" t="s">
        <v>1018</v>
      </c>
    </row>
    <row r="315" spans="1:21" x14ac:dyDescent="0.3">
      <c r="A315" s="9" t="str">
        <f>HYPERLINK("https://hsdes.intel.com/resource/14013159296","14013159296")</f>
        <v>14013159296</v>
      </c>
      <c r="B315" s="8" t="s">
        <v>1020</v>
      </c>
      <c r="C315" s="8" t="s">
        <v>19</v>
      </c>
      <c r="D315" s="8" t="s">
        <v>3230</v>
      </c>
      <c r="E315" s="8" t="s">
        <v>3238</v>
      </c>
      <c r="F315" t="s">
        <v>3298</v>
      </c>
      <c r="H315" s="8" t="s">
        <v>3263</v>
      </c>
      <c r="I315" t="s">
        <v>3258</v>
      </c>
      <c r="L315" s="11">
        <v>44818</v>
      </c>
      <c r="N315" s="8" t="s">
        <v>22</v>
      </c>
      <c r="O315" s="8" t="s">
        <v>70</v>
      </c>
      <c r="P315" s="8" t="s">
        <v>23</v>
      </c>
      <c r="Q315" s="8" t="s">
        <v>24</v>
      </c>
      <c r="R315" s="8" t="s">
        <v>1022</v>
      </c>
      <c r="S315" s="8" t="s">
        <v>26</v>
      </c>
      <c r="T315" s="8" t="s">
        <v>20</v>
      </c>
      <c r="U315" s="8" t="s">
        <v>1021</v>
      </c>
    </row>
    <row r="316" spans="1:21" x14ac:dyDescent="0.3">
      <c r="A316" s="9" t="str">
        <f>HYPERLINK("https://hsdes.intel.com/resource/14013159299","14013159299")</f>
        <v>14013159299</v>
      </c>
      <c r="B316" s="8" t="s">
        <v>1023</v>
      </c>
      <c r="C316" s="8" t="s">
        <v>19</v>
      </c>
      <c r="D316" s="8" t="s">
        <v>3230</v>
      </c>
      <c r="E316" s="8" t="s">
        <v>3238</v>
      </c>
      <c r="F316" t="s">
        <v>3298</v>
      </c>
      <c r="H316" s="8" t="s">
        <v>3263</v>
      </c>
      <c r="I316" t="s">
        <v>3258</v>
      </c>
      <c r="L316" s="11">
        <v>44818</v>
      </c>
      <c r="N316" s="8" t="s">
        <v>22</v>
      </c>
      <c r="O316" s="8" t="s">
        <v>70</v>
      </c>
      <c r="P316" s="8" t="s">
        <v>23</v>
      </c>
      <c r="Q316" s="8" t="s">
        <v>24</v>
      </c>
      <c r="R316" s="8" t="s">
        <v>1025</v>
      </c>
      <c r="S316" s="8" t="s">
        <v>26</v>
      </c>
      <c r="T316" s="8" t="s">
        <v>20</v>
      </c>
      <c r="U316" s="8" t="s">
        <v>1024</v>
      </c>
    </row>
    <row r="317" spans="1:21" x14ac:dyDescent="0.3">
      <c r="A317" s="9" t="str">
        <f>HYPERLINK("https://hsdes.intel.com/resource/14013159302","14013159302")</f>
        <v>14013159302</v>
      </c>
      <c r="B317" s="8" t="s">
        <v>1026</v>
      </c>
      <c r="C317" s="8" t="s">
        <v>19</v>
      </c>
      <c r="D317" s="8" t="s">
        <v>3230</v>
      </c>
      <c r="E317" s="8" t="s">
        <v>3238</v>
      </c>
      <c r="F317" t="s">
        <v>3298</v>
      </c>
      <c r="H317" s="8" t="s">
        <v>3263</v>
      </c>
      <c r="I317" t="s">
        <v>3258</v>
      </c>
      <c r="L317" s="11">
        <v>44818</v>
      </c>
      <c r="N317" s="8" t="s">
        <v>22</v>
      </c>
      <c r="O317" s="8" t="s">
        <v>70</v>
      </c>
      <c r="P317" s="8" t="s">
        <v>23</v>
      </c>
      <c r="Q317" s="8" t="s">
        <v>24</v>
      </c>
      <c r="R317" s="8" t="s">
        <v>1028</v>
      </c>
      <c r="S317" s="8" t="s">
        <v>26</v>
      </c>
      <c r="T317" s="8" t="s">
        <v>20</v>
      </c>
      <c r="U317" s="8" t="s">
        <v>1027</v>
      </c>
    </row>
    <row r="318" spans="1:21" x14ac:dyDescent="0.3">
      <c r="A318" s="9" t="str">
        <f>HYPERLINK("https://hsdes.intel.com/resource/14013159304","14013159304")</f>
        <v>14013159304</v>
      </c>
      <c r="B318" s="8" t="s">
        <v>1029</v>
      </c>
      <c r="C318" s="8" t="s">
        <v>63</v>
      </c>
      <c r="D318" s="8" t="s">
        <v>3230</v>
      </c>
      <c r="E318" s="8" t="s">
        <v>3238</v>
      </c>
      <c r="F318" t="s">
        <v>3298</v>
      </c>
      <c r="H318" s="8" t="s">
        <v>3263</v>
      </c>
      <c r="I318" t="s">
        <v>3289</v>
      </c>
      <c r="L318" s="11">
        <v>44823</v>
      </c>
      <c r="N318" s="8" t="s">
        <v>39</v>
      </c>
      <c r="O318" s="8" t="s">
        <v>49</v>
      </c>
      <c r="P318" s="8" t="s">
        <v>156</v>
      </c>
      <c r="Q318" s="8" t="s">
        <v>24</v>
      </c>
      <c r="R318" s="8" t="s">
        <v>1031</v>
      </c>
      <c r="S318" s="8" t="s">
        <v>26</v>
      </c>
      <c r="T318" s="8" t="s">
        <v>47</v>
      </c>
      <c r="U318" s="8" t="s">
        <v>1030</v>
      </c>
    </row>
    <row r="319" spans="1:21" x14ac:dyDescent="0.3">
      <c r="A319" s="8" t="str">
        <f>HYPERLINK("https://hsdes.intel.com/resource/14013159310","14013159310")</f>
        <v>14013159310</v>
      </c>
      <c r="B319" s="8" t="s">
        <v>1032</v>
      </c>
      <c r="C319" s="8" t="s">
        <v>63</v>
      </c>
      <c r="D319" s="8" t="s">
        <v>3230</v>
      </c>
      <c r="E319" s="8" t="s">
        <v>3238</v>
      </c>
      <c r="F319" t="s">
        <v>3298</v>
      </c>
      <c r="H319" s="8" t="s">
        <v>3263</v>
      </c>
      <c r="I319" t="s">
        <v>3258</v>
      </c>
      <c r="L319" s="11">
        <v>44823</v>
      </c>
      <c r="N319" s="8" t="s">
        <v>39</v>
      </c>
      <c r="O319" s="8" t="s">
        <v>49</v>
      </c>
      <c r="P319" s="8" t="s">
        <v>156</v>
      </c>
      <c r="Q319" s="8" t="s">
        <v>24</v>
      </c>
      <c r="R319" s="8" t="s">
        <v>1034</v>
      </c>
      <c r="S319" s="8" t="s">
        <v>26</v>
      </c>
      <c r="T319" s="8" t="s">
        <v>47</v>
      </c>
      <c r="U319" s="8" t="s">
        <v>1033</v>
      </c>
    </row>
    <row r="320" spans="1:21" x14ac:dyDescent="0.3">
      <c r="A320" s="9" t="str">
        <f>HYPERLINK("https://hsdes.intel.com/resource/14013159329","14013159329")</f>
        <v>14013159329</v>
      </c>
      <c r="B320" s="8" t="s">
        <v>1035</v>
      </c>
      <c r="C320" s="8" t="s">
        <v>19</v>
      </c>
      <c r="D320" s="8" t="s">
        <v>3230</v>
      </c>
      <c r="E320" s="8" t="s">
        <v>3238</v>
      </c>
      <c r="F320" t="s">
        <v>3298</v>
      </c>
      <c r="H320" s="8" t="s">
        <v>3263</v>
      </c>
      <c r="I320" t="s">
        <v>3258</v>
      </c>
      <c r="L320" s="11">
        <v>44818</v>
      </c>
      <c r="N320" s="8" t="s">
        <v>22</v>
      </c>
      <c r="O320" s="8" t="s">
        <v>49</v>
      </c>
      <c r="P320" s="8" t="s">
        <v>23</v>
      </c>
      <c r="Q320" s="8" t="s">
        <v>24</v>
      </c>
      <c r="R320" s="8" t="s">
        <v>1037</v>
      </c>
      <c r="S320" s="8" t="s">
        <v>17</v>
      </c>
      <c r="T320" s="8" t="s">
        <v>20</v>
      </c>
      <c r="U320" s="8" t="s">
        <v>1036</v>
      </c>
    </row>
    <row r="321" spans="1:21" x14ac:dyDescent="0.3">
      <c r="A321" s="9" t="str">
        <f>HYPERLINK("https://hsdes.intel.com/resource/14013159340","14013159340")</f>
        <v>14013159340</v>
      </c>
      <c r="B321" s="8" t="s">
        <v>1038</v>
      </c>
      <c r="C321" s="8" t="s">
        <v>19</v>
      </c>
      <c r="D321" s="8" t="s">
        <v>3230</v>
      </c>
      <c r="E321" s="8" t="s">
        <v>3238</v>
      </c>
      <c r="F321" t="s">
        <v>3298</v>
      </c>
      <c r="H321" s="8" t="s">
        <v>3263</v>
      </c>
      <c r="I321" t="s">
        <v>3258</v>
      </c>
      <c r="L321" s="11">
        <v>44818</v>
      </c>
      <c r="N321" s="8" t="s">
        <v>22</v>
      </c>
      <c r="O321" s="8" t="s">
        <v>70</v>
      </c>
      <c r="P321" s="8" t="s">
        <v>23</v>
      </c>
      <c r="Q321" s="8" t="s">
        <v>24</v>
      </c>
      <c r="R321" s="8" t="s">
        <v>1040</v>
      </c>
      <c r="S321" s="8" t="s">
        <v>26</v>
      </c>
      <c r="T321" s="8" t="s">
        <v>20</v>
      </c>
      <c r="U321" s="8" t="s">
        <v>1039</v>
      </c>
    </row>
    <row r="322" spans="1:21" x14ac:dyDescent="0.3">
      <c r="A322" s="8" t="str">
        <f>HYPERLINK("https://hsdes.intel.com/resource/14013159343","14013159343")</f>
        <v>14013159343</v>
      </c>
      <c r="B322" s="8" t="s">
        <v>1041</v>
      </c>
      <c r="C322" s="8" t="s">
        <v>19</v>
      </c>
      <c r="D322" s="8" t="s">
        <v>3230</v>
      </c>
      <c r="E322" s="8" t="s">
        <v>3238</v>
      </c>
      <c r="F322" t="s">
        <v>3298</v>
      </c>
      <c r="H322" s="8" t="s">
        <v>3263</v>
      </c>
      <c r="I322" t="s">
        <v>3258</v>
      </c>
      <c r="L322" s="11">
        <v>44818</v>
      </c>
      <c r="N322" s="8" t="s">
        <v>22</v>
      </c>
      <c r="O322" s="8" t="s">
        <v>70</v>
      </c>
      <c r="P322" s="8" t="s">
        <v>23</v>
      </c>
      <c r="Q322" s="8" t="s">
        <v>24</v>
      </c>
      <c r="R322" s="8" t="s">
        <v>1043</v>
      </c>
      <c r="S322" s="8" t="s">
        <v>17</v>
      </c>
      <c r="T322" s="8" t="s">
        <v>20</v>
      </c>
      <c r="U322" s="8" t="s">
        <v>1042</v>
      </c>
    </row>
    <row r="323" spans="1:21" x14ac:dyDescent="0.3">
      <c r="A323" s="8" t="str">
        <f>HYPERLINK("https://hsdes.intel.com/resource/14013159344","14013159344")</f>
        <v>14013159344</v>
      </c>
      <c r="B323" s="8" t="s">
        <v>1044</v>
      </c>
      <c r="C323" s="8" t="s">
        <v>19</v>
      </c>
      <c r="D323" s="8" t="s">
        <v>3230</v>
      </c>
      <c r="E323" s="8" t="s">
        <v>3238</v>
      </c>
      <c r="F323" t="s">
        <v>3298</v>
      </c>
      <c r="H323" s="8" t="s">
        <v>3263</v>
      </c>
      <c r="I323" t="s">
        <v>3258</v>
      </c>
      <c r="L323" s="11">
        <v>44818</v>
      </c>
      <c r="N323" s="8" t="s">
        <v>22</v>
      </c>
      <c r="O323" s="8" t="s">
        <v>70</v>
      </c>
      <c r="P323" s="8" t="s">
        <v>23</v>
      </c>
      <c r="Q323" s="8" t="s">
        <v>24</v>
      </c>
      <c r="R323" s="8" t="s">
        <v>1046</v>
      </c>
      <c r="S323" s="8" t="s">
        <v>26</v>
      </c>
      <c r="T323" s="8" t="s">
        <v>20</v>
      </c>
      <c r="U323" s="8" t="s">
        <v>1045</v>
      </c>
    </row>
    <row r="324" spans="1:21" x14ac:dyDescent="0.3">
      <c r="A324" s="8" t="str">
        <f>HYPERLINK("https://hsdes.intel.com/resource/14013159349","14013159349")</f>
        <v>14013159349</v>
      </c>
      <c r="B324" s="8" t="s">
        <v>1047</v>
      </c>
      <c r="C324" s="8" t="s">
        <v>19</v>
      </c>
      <c r="D324" s="8" t="s">
        <v>3230</v>
      </c>
      <c r="E324" s="8" t="s">
        <v>3238</v>
      </c>
      <c r="F324" t="s">
        <v>3298</v>
      </c>
      <c r="H324" s="8" t="s">
        <v>3263</v>
      </c>
      <c r="I324" t="s">
        <v>3258</v>
      </c>
      <c r="L324" s="11">
        <v>44818</v>
      </c>
      <c r="N324" s="8" t="s">
        <v>22</v>
      </c>
      <c r="O324" s="8" t="s">
        <v>70</v>
      </c>
      <c r="P324" s="8" t="s">
        <v>23</v>
      </c>
      <c r="Q324" s="8" t="s">
        <v>24</v>
      </c>
      <c r="R324" s="8" t="s">
        <v>1049</v>
      </c>
      <c r="S324" s="8" t="s">
        <v>26</v>
      </c>
      <c r="T324" s="8" t="s">
        <v>20</v>
      </c>
      <c r="U324" s="8" t="s">
        <v>1048</v>
      </c>
    </row>
    <row r="325" spans="1:21" x14ac:dyDescent="0.3">
      <c r="A325" s="8" t="str">
        <f>HYPERLINK("https://hsdes.intel.com/resource/14013159351","14013159351")</f>
        <v>14013159351</v>
      </c>
      <c r="B325" s="8" t="s">
        <v>1050</v>
      </c>
      <c r="C325" s="8" t="s">
        <v>19</v>
      </c>
      <c r="D325" s="8" t="s">
        <v>3230</v>
      </c>
      <c r="E325" s="8" t="s">
        <v>3238</v>
      </c>
      <c r="F325" t="s">
        <v>3298</v>
      </c>
      <c r="H325" s="8" t="s">
        <v>3263</v>
      </c>
      <c r="I325" t="s">
        <v>3258</v>
      </c>
      <c r="L325" s="11">
        <v>44818</v>
      </c>
      <c r="N325" s="8" t="s">
        <v>22</v>
      </c>
      <c r="O325" s="8" t="s">
        <v>70</v>
      </c>
      <c r="P325" s="8" t="s">
        <v>23</v>
      </c>
      <c r="Q325" s="8" t="s">
        <v>24</v>
      </c>
      <c r="R325" s="8" t="s">
        <v>1052</v>
      </c>
      <c r="S325" s="8" t="s">
        <v>17</v>
      </c>
      <c r="T325" s="8" t="s">
        <v>649</v>
      </c>
      <c r="U325" s="8" t="s">
        <v>1051</v>
      </c>
    </row>
    <row r="326" spans="1:21" x14ac:dyDescent="0.3">
      <c r="A326" s="8" t="str">
        <f>HYPERLINK("https://hsdes.intel.com/resource/14013159356","14013159356")</f>
        <v>14013159356</v>
      </c>
      <c r="B326" s="8" t="s">
        <v>1053</v>
      </c>
      <c r="C326" s="8" t="s">
        <v>19</v>
      </c>
      <c r="D326" s="8" t="s">
        <v>3230</v>
      </c>
      <c r="E326" s="8" t="s">
        <v>3238</v>
      </c>
      <c r="F326" t="s">
        <v>3298</v>
      </c>
      <c r="H326" s="8" t="s">
        <v>3263</v>
      </c>
      <c r="I326" t="s">
        <v>3258</v>
      </c>
      <c r="L326" s="11">
        <v>44818</v>
      </c>
      <c r="N326" s="8" t="s">
        <v>22</v>
      </c>
      <c r="O326" s="8" t="s">
        <v>70</v>
      </c>
      <c r="P326" s="8" t="s">
        <v>23</v>
      </c>
      <c r="Q326" s="8" t="s">
        <v>24</v>
      </c>
      <c r="R326" s="8" t="s">
        <v>1055</v>
      </c>
      <c r="S326" s="8" t="s">
        <v>26</v>
      </c>
      <c r="T326" s="8" t="s">
        <v>20</v>
      </c>
      <c r="U326" s="8" t="s">
        <v>1054</v>
      </c>
    </row>
    <row r="327" spans="1:21" x14ac:dyDescent="0.3">
      <c r="A327" s="9" t="str">
        <f>HYPERLINK("https://hsdes.intel.com/resource/14013159363","14013159363")</f>
        <v>14013159363</v>
      </c>
      <c r="B327" s="8" t="s">
        <v>1056</v>
      </c>
      <c r="C327" s="8" t="s">
        <v>19</v>
      </c>
      <c r="D327" s="8" t="s">
        <v>3230</v>
      </c>
      <c r="E327" s="8" t="s">
        <v>3238</v>
      </c>
      <c r="F327" t="s">
        <v>3298</v>
      </c>
      <c r="H327" s="8" t="s">
        <v>3263</v>
      </c>
      <c r="I327" t="s">
        <v>3258</v>
      </c>
      <c r="L327" s="11">
        <v>44818</v>
      </c>
      <c r="N327" s="8" t="s">
        <v>22</v>
      </c>
      <c r="O327" s="8" t="s">
        <v>70</v>
      </c>
      <c r="P327" s="8" t="s">
        <v>23</v>
      </c>
      <c r="Q327" s="8" t="s">
        <v>24</v>
      </c>
      <c r="R327" s="8" t="s">
        <v>1058</v>
      </c>
      <c r="S327" s="8" t="s">
        <v>26</v>
      </c>
      <c r="T327" s="8" t="s">
        <v>831</v>
      </c>
      <c r="U327" s="8" t="s">
        <v>1057</v>
      </c>
    </row>
    <row r="328" spans="1:21" x14ac:dyDescent="0.3">
      <c r="A328" s="8" t="str">
        <f>HYPERLINK("https://hsdes.intel.com/resource/14013159365","14013159365")</f>
        <v>14013159365</v>
      </c>
      <c r="B328" s="8" t="s">
        <v>1059</v>
      </c>
      <c r="C328" s="8" t="s">
        <v>19</v>
      </c>
      <c r="D328" s="8" t="s">
        <v>3230</v>
      </c>
      <c r="E328" s="8" t="s">
        <v>3238</v>
      </c>
      <c r="F328" t="s">
        <v>3298</v>
      </c>
      <c r="H328" s="8" t="s">
        <v>3263</v>
      </c>
      <c r="I328" t="s">
        <v>3258</v>
      </c>
      <c r="L328" s="11">
        <v>44818</v>
      </c>
      <c r="N328" s="8" t="s">
        <v>22</v>
      </c>
      <c r="O328" s="8" t="s">
        <v>70</v>
      </c>
      <c r="P328" s="8" t="s">
        <v>23</v>
      </c>
      <c r="Q328" s="8" t="s">
        <v>24</v>
      </c>
      <c r="R328" s="8" t="s">
        <v>1061</v>
      </c>
      <c r="S328" s="8" t="s">
        <v>26</v>
      </c>
      <c r="T328" s="8" t="s">
        <v>20</v>
      </c>
      <c r="U328" s="8" t="s">
        <v>1060</v>
      </c>
    </row>
    <row r="329" spans="1:21" x14ac:dyDescent="0.3">
      <c r="A329" s="8" t="str">
        <f>HYPERLINK("https://hsdes.intel.com/resource/14013159419","14013159419")</f>
        <v>14013159419</v>
      </c>
      <c r="B329" s="8" t="s">
        <v>1062</v>
      </c>
      <c r="C329" s="8" t="s">
        <v>19</v>
      </c>
      <c r="D329" s="8" t="s">
        <v>3230</v>
      </c>
      <c r="E329" s="8" t="s">
        <v>3238</v>
      </c>
      <c r="F329" t="s">
        <v>3298</v>
      </c>
      <c r="H329" s="8" t="s">
        <v>3263</v>
      </c>
      <c r="I329" t="s">
        <v>3258</v>
      </c>
      <c r="L329" s="11">
        <v>44818</v>
      </c>
      <c r="N329" s="8" t="s">
        <v>22</v>
      </c>
      <c r="O329" s="8" t="s">
        <v>70</v>
      </c>
      <c r="P329" s="8" t="s">
        <v>23</v>
      </c>
      <c r="Q329" s="8" t="s">
        <v>24</v>
      </c>
      <c r="R329" s="8" t="s">
        <v>1064</v>
      </c>
      <c r="S329" s="8" t="s">
        <v>26</v>
      </c>
      <c r="T329" s="8" t="s">
        <v>20</v>
      </c>
      <c r="U329" s="8" t="s">
        <v>1063</v>
      </c>
    </row>
    <row r="330" spans="1:21" x14ac:dyDescent="0.3">
      <c r="A330" s="8" t="str">
        <f>HYPERLINK("https://hsdes.intel.com/resource/14013159421","14013159421")</f>
        <v>14013159421</v>
      </c>
      <c r="B330" s="8" t="s">
        <v>1065</v>
      </c>
      <c r="C330" s="8" t="s">
        <v>19</v>
      </c>
      <c r="D330" s="8" t="s">
        <v>3230</v>
      </c>
      <c r="E330" s="8" t="s">
        <v>3238</v>
      </c>
      <c r="F330" t="s">
        <v>3298</v>
      </c>
      <c r="H330" s="8" t="s">
        <v>3263</v>
      </c>
      <c r="I330" t="s">
        <v>3258</v>
      </c>
      <c r="L330" s="11">
        <v>44818</v>
      </c>
      <c r="N330" s="8" t="s">
        <v>22</v>
      </c>
      <c r="O330" s="8" t="s">
        <v>70</v>
      </c>
      <c r="P330" s="8" t="s">
        <v>23</v>
      </c>
      <c r="Q330" s="8" t="s">
        <v>24</v>
      </c>
      <c r="R330" s="8" t="s">
        <v>1067</v>
      </c>
      <c r="S330" s="8" t="s">
        <v>26</v>
      </c>
      <c r="T330" s="8" t="s">
        <v>20</v>
      </c>
      <c r="U330" s="8" t="s">
        <v>1066</v>
      </c>
    </row>
    <row r="331" spans="1:21" x14ac:dyDescent="0.3">
      <c r="A331" s="8" t="str">
        <f>HYPERLINK("https://hsdes.intel.com/resource/14013159423","14013159423")</f>
        <v>14013159423</v>
      </c>
      <c r="B331" s="8" t="s">
        <v>1068</v>
      </c>
      <c r="C331" s="8" t="s">
        <v>19</v>
      </c>
      <c r="D331" s="8" t="s">
        <v>3230</v>
      </c>
      <c r="E331" s="8" t="s">
        <v>3238</v>
      </c>
      <c r="F331" t="s">
        <v>3298</v>
      </c>
      <c r="H331" s="8" t="s">
        <v>3263</v>
      </c>
      <c r="I331" t="s">
        <v>3258</v>
      </c>
      <c r="L331" s="11">
        <v>44818</v>
      </c>
      <c r="N331" s="8" t="s">
        <v>22</v>
      </c>
      <c r="O331" s="8" t="s">
        <v>70</v>
      </c>
      <c r="P331" s="8" t="s">
        <v>23</v>
      </c>
      <c r="Q331" s="8" t="s">
        <v>24</v>
      </c>
      <c r="R331" s="8" t="s">
        <v>1070</v>
      </c>
      <c r="S331" s="8" t="s">
        <v>26</v>
      </c>
      <c r="T331" s="8" t="s">
        <v>20</v>
      </c>
      <c r="U331" s="8" t="s">
        <v>1069</v>
      </c>
    </row>
    <row r="332" spans="1:21" x14ac:dyDescent="0.3">
      <c r="A332" s="8" t="str">
        <f>HYPERLINK("https://hsdes.intel.com/resource/14013159425","14013159425")</f>
        <v>14013159425</v>
      </c>
      <c r="B332" s="8" t="s">
        <v>1071</v>
      </c>
      <c r="C332" s="8" t="s">
        <v>19</v>
      </c>
      <c r="D332" s="8" t="s">
        <v>3230</v>
      </c>
      <c r="E332" s="8" t="s">
        <v>3238</v>
      </c>
      <c r="F332" t="s">
        <v>3298</v>
      </c>
      <c r="H332" s="8" t="s">
        <v>3263</v>
      </c>
      <c r="I332" t="s">
        <v>3258</v>
      </c>
      <c r="L332" s="11">
        <v>44818</v>
      </c>
      <c r="N332" s="8" t="s">
        <v>22</v>
      </c>
      <c r="O332" s="8" t="s">
        <v>70</v>
      </c>
      <c r="P332" s="8" t="s">
        <v>23</v>
      </c>
      <c r="Q332" s="8" t="s">
        <v>24</v>
      </c>
      <c r="R332" s="8" t="s">
        <v>1073</v>
      </c>
      <c r="S332" s="8" t="s">
        <v>17</v>
      </c>
      <c r="T332" s="8" t="s">
        <v>20</v>
      </c>
      <c r="U332" s="8" t="s">
        <v>1072</v>
      </c>
    </row>
    <row r="333" spans="1:21" x14ac:dyDescent="0.3">
      <c r="A333" s="8" t="str">
        <f>HYPERLINK("https://hsdes.intel.com/resource/14013159431","14013159431")</f>
        <v>14013159431</v>
      </c>
      <c r="B333" s="8" t="s">
        <v>1074</v>
      </c>
      <c r="C333" s="8" t="s">
        <v>19</v>
      </c>
      <c r="D333" s="8" t="s">
        <v>3230</v>
      </c>
      <c r="E333" s="8" t="s">
        <v>3238</v>
      </c>
      <c r="F333" t="s">
        <v>3298</v>
      </c>
      <c r="H333" s="8" t="s">
        <v>3263</v>
      </c>
      <c r="I333" t="s">
        <v>3258</v>
      </c>
      <c r="L333" s="11">
        <v>44818</v>
      </c>
      <c r="N333" s="8" t="s">
        <v>22</v>
      </c>
      <c r="O333" s="8" t="s">
        <v>70</v>
      </c>
      <c r="P333" s="8" t="s">
        <v>23</v>
      </c>
      <c r="Q333" s="8" t="s">
        <v>24</v>
      </c>
      <c r="R333" s="8" t="s">
        <v>1076</v>
      </c>
      <c r="S333" s="8" t="s">
        <v>26</v>
      </c>
      <c r="T333" s="8" t="s">
        <v>20</v>
      </c>
      <c r="U333" s="8" t="s">
        <v>1075</v>
      </c>
    </row>
    <row r="334" spans="1:21" x14ac:dyDescent="0.3">
      <c r="A334" s="8" t="str">
        <f>HYPERLINK("https://hsdes.intel.com/resource/14013159433","14013159433")</f>
        <v>14013159433</v>
      </c>
      <c r="B334" s="8" t="s">
        <v>1077</v>
      </c>
      <c r="C334" s="8" t="s">
        <v>19</v>
      </c>
      <c r="D334" s="8" t="s">
        <v>3230</v>
      </c>
      <c r="E334" s="8" t="s">
        <v>3238</v>
      </c>
      <c r="F334" t="s">
        <v>3298</v>
      </c>
      <c r="H334" s="8" t="s">
        <v>3263</v>
      </c>
      <c r="I334" t="s">
        <v>3258</v>
      </c>
      <c r="L334" s="11">
        <v>44818</v>
      </c>
      <c r="N334" s="8" t="s">
        <v>22</v>
      </c>
      <c r="O334" s="8" t="s">
        <v>70</v>
      </c>
      <c r="P334" s="8" t="s">
        <v>23</v>
      </c>
      <c r="Q334" s="8" t="s">
        <v>24</v>
      </c>
      <c r="R334" s="8" t="s">
        <v>1079</v>
      </c>
      <c r="S334" s="8" t="s">
        <v>17</v>
      </c>
      <c r="T334" s="8" t="s">
        <v>20</v>
      </c>
      <c r="U334" s="8" t="s">
        <v>1078</v>
      </c>
    </row>
    <row r="335" spans="1:21" x14ac:dyDescent="0.3">
      <c r="A335" s="8" t="str">
        <f>HYPERLINK("https://hsdes.intel.com/resource/14013159441","14013159441")</f>
        <v>14013159441</v>
      </c>
      <c r="B335" s="8" t="s">
        <v>1080</v>
      </c>
      <c r="C335" s="8" t="s">
        <v>19</v>
      </c>
      <c r="D335" s="8" t="s">
        <v>3230</v>
      </c>
      <c r="E335" s="8" t="s">
        <v>3238</v>
      </c>
      <c r="F335" t="s">
        <v>3298</v>
      </c>
      <c r="H335" s="8" t="s">
        <v>3263</v>
      </c>
      <c r="I335" t="s">
        <v>3258</v>
      </c>
      <c r="L335" s="11">
        <v>44818</v>
      </c>
      <c r="N335" s="8" t="s">
        <v>22</v>
      </c>
      <c r="O335" s="8" t="s">
        <v>70</v>
      </c>
      <c r="P335" s="8" t="s">
        <v>23</v>
      </c>
      <c r="Q335" s="8" t="s">
        <v>24</v>
      </c>
      <c r="R335" s="8" t="s">
        <v>1082</v>
      </c>
      <c r="S335" s="8" t="s">
        <v>26</v>
      </c>
      <c r="T335" s="8" t="s">
        <v>20</v>
      </c>
      <c r="U335" s="8" t="s">
        <v>1081</v>
      </c>
    </row>
    <row r="336" spans="1:21" x14ac:dyDescent="0.3">
      <c r="A336" s="9" t="str">
        <f>HYPERLINK("https://hsdes.intel.com/resource/14013159443","14013159443")</f>
        <v>14013159443</v>
      </c>
      <c r="B336" s="8" t="s">
        <v>1083</v>
      </c>
      <c r="C336" s="8" t="s">
        <v>19</v>
      </c>
      <c r="D336" s="8" t="s">
        <v>3230</v>
      </c>
      <c r="E336" s="8" t="s">
        <v>3238</v>
      </c>
      <c r="F336" t="s">
        <v>3298</v>
      </c>
      <c r="H336" s="8" t="s">
        <v>3263</v>
      </c>
      <c r="I336" t="s">
        <v>3258</v>
      </c>
      <c r="L336" s="11">
        <v>44818</v>
      </c>
      <c r="N336" s="8" t="s">
        <v>22</v>
      </c>
      <c r="O336" s="8" t="s">
        <v>70</v>
      </c>
      <c r="P336" s="8" t="s">
        <v>23</v>
      </c>
      <c r="Q336" s="8" t="s">
        <v>24</v>
      </c>
      <c r="R336" s="8" t="s">
        <v>1085</v>
      </c>
      <c r="S336" s="8" t="s">
        <v>26</v>
      </c>
      <c r="T336" s="8" t="s">
        <v>20</v>
      </c>
      <c r="U336" s="8" t="s">
        <v>1084</v>
      </c>
    </row>
    <row r="337" spans="1:21" x14ac:dyDescent="0.3">
      <c r="A337" s="8" t="str">
        <f>HYPERLINK("https://hsdes.intel.com/resource/14013159446","14013159446")</f>
        <v>14013159446</v>
      </c>
      <c r="B337" s="8" t="s">
        <v>1086</v>
      </c>
      <c r="C337" s="8" t="s">
        <v>19</v>
      </c>
      <c r="D337" s="8" t="s">
        <v>3230</v>
      </c>
      <c r="E337" s="8" t="s">
        <v>3238</v>
      </c>
      <c r="F337" t="s">
        <v>3298</v>
      </c>
      <c r="H337" s="8" t="s">
        <v>3263</v>
      </c>
      <c r="I337" t="s">
        <v>3258</v>
      </c>
      <c r="L337" s="11">
        <v>44818</v>
      </c>
      <c r="N337" s="8" t="s">
        <v>22</v>
      </c>
      <c r="O337" s="8" t="s">
        <v>70</v>
      </c>
      <c r="P337" s="8" t="s">
        <v>23</v>
      </c>
      <c r="Q337" s="8" t="s">
        <v>24</v>
      </c>
      <c r="R337" s="8" t="s">
        <v>1088</v>
      </c>
      <c r="S337" s="8" t="s">
        <v>26</v>
      </c>
      <c r="T337" s="8" t="s">
        <v>20</v>
      </c>
      <c r="U337" s="8" t="s">
        <v>1087</v>
      </c>
    </row>
    <row r="338" spans="1:21" x14ac:dyDescent="0.3">
      <c r="A338" s="8" t="str">
        <f>HYPERLINK("https://hsdes.intel.com/resource/14013159450","14013159450")</f>
        <v>14013159450</v>
      </c>
      <c r="B338" s="8" t="s">
        <v>1089</v>
      </c>
      <c r="C338" s="8" t="s">
        <v>19</v>
      </c>
      <c r="D338" s="8" t="s">
        <v>3230</v>
      </c>
      <c r="E338" s="8" t="s">
        <v>3238</v>
      </c>
      <c r="F338" t="s">
        <v>3298</v>
      </c>
      <c r="H338" s="8" t="s">
        <v>3263</v>
      </c>
      <c r="I338" t="s">
        <v>3258</v>
      </c>
      <c r="L338" s="11">
        <v>44818</v>
      </c>
      <c r="N338" s="8" t="s">
        <v>22</v>
      </c>
      <c r="O338" s="8" t="s">
        <v>70</v>
      </c>
      <c r="P338" s="8" t="s">
        <v>23</v>
      </c>
      <c r="Q338" s="8" t="s">
        <v>24</v>
      </c>
      <c r="R338" s="8" t="s">
        <v>1091</v>
      </c>
      <c r="S338" s="8" t="s">
        <v>26</v>
      </c>
      <c r="T338" s="8" t="s">
        <v>20</v>
      </c>
      <c r="U338" s="8" t="s">
        <v>1090</v>
      </c>
    </row>
    <row r="339" spans="1:21" x14ac:dyDescent="0.3">
      <c r="A339" s="9" t="str">
        <f>HYPERLINK("https://hsdes.intel.com/resource/14013159453","14013159453")</f>
        <v>14013159453</v>
      </c>
      <c r="B339" s="8" t="s">
        <v>1092</v>
      </c>
      <c r="C339" s="8" t="s">
        <v>19</v>
      </c>
      <c r="D339" s="8" t="s">
        <v>3230</v>
      </c>
      <c r="E339" s="8" t="s">
        <v>3238</v>
      </c>
      <c r="F339" t="s">
        <v>3298</v>
      </c>
      <c r="H339" s="8" t="s">
        <v>3263</v>
      </c>
      <c r="I339" t="s">
        <v>3258</v>
      </c>
      <c r="L339" s="11">
        <v>44818</v>
      </c>
      <c r="N339" s="8" t="s">
        <v>22</v>
      </c>
      <c r="O339" s="8" t="s">
        <v>70</v>
      </c>
      <c r="P339" s="8" t="s">
        <v>23</v>
      </c>
      <c r="Q339" s="8" t="s">
        <v>24</v>
      </c>
      <c r="R339" s="8" t="s">
        <v>1094</v>
      </c>
      <c r="S339" s="8" t="s">
        <v>26</v>
      </c>
      <c r="T339" s="8" t="s">
        <v>20</v>
      </c>
      <c r="U339" s="8" t="s">
        <v>1093</v>
      </c>
    </row>
    <row r="340" spans="1:21" x14ac:dyDescent="0.3">
      <c r="A340" s="8" t="str">
        <f>HYPERLINK("https://hsdes.intel.com/resource/14013159460","14013159460")</f>
        <v>14013159460</v>
      </c>
      <c r="B340" s="8" t="s">
        <v>1095</v>
      </c>
      <c r="C340" s="8" t="s">
        <v>19</v>
      </c>
      <c r="D340" s="8" t="s">
        <v>3230</v>
      </c>
      <c r="E340" s="8" t="s">
        <v>3238</v>
      </c>
      <c r="F340" t="s">
        <v>3298</v>
      </c>
      <c r="H340" s="8" t="s">
        <v>3263</v>
      </c>
      <c r="I340" t="s">
        <v>3258</v>
      </c>
      <c r="L340" s="11">
        <v>44818</v>
      </c>
      <c r="N340" s="8" t="s">
        <v>22</v>
      </c>
      <c r="O340" s="8" t="s">
        <v>70</v>
      </c>
      <c r="P340" s="8" t="s">
        <v>23</v>
      </c>
      <c r="Q340" s="8" t="s">
        <v>24</v>
      </c>
      <c r="R340" s="8" t="s">
        <v>1097</v>
      </c>
      <c r="S340" s="8" t="s">
        <v>26</v>
      </c>
      <c r="T340" s="8" t="s">
        <v>20</v>
      </c>
      <c r="U340" s="8" t="s">
        <v>1096</v>
      </c>
    </row>
    <row r="341" spans="1:21" x14ac:dyDescent="0.3">
      <c r="A341" s="8" t="str">
        <f>HYPERLINK("https://hsdes.intel.com/resource/14013159478","14013159478")</f>
        <v>14013159478</v>
      </c>
      <c r="B341" s="8" t="s">
        <v>1098</v>
      </c>
      <c r="C341" s="8" t="s">
        <v>19</v>
      </c>
      <c r="D341" s="8" t="s">
        <v>3230</v>
      </c>
      <c r="E341" s="8" t="s">
        <v>3238</v>
      </c>
      <c r="F341" t="s">
        <v>3298</v>
      </c>
      <c r="H341" s="8" t="s">
        <v>3263</v>
      </c>
      <c r="I341" t="s">
        <v>3258</v>
      </c>
      <c r="L341" s="11">
        <v>44818</v>
      </c>
      <c r="N341" s="8" t="s">
        <v>22</v>
      </c>
      <c r="O341" s="8" t="s">
        <v>70</v>
      </c>
      <c r="P341" s="8" t="s">
        <v>23</v>
      </c>
      <c r="Q341" s="8" t="s">
        <v>24</v>
      </c>
      <c r="R341" s="8" t="s">
        <v>1100</v>
      </c>
      <c r="S341" s="8" t="s">
        <v>26</v>
      </c>
      <c r="T341" s="8" t="s">
        <v>20</v>
      </c>
      <c r="U341" s="8" t="s">
        <v>1099</v>
      </c>
    </row>
    <row r="342" spans="1:21" x14ac:dyDescent="0.3">
      <c r="A342" s="8" t="str">
        <f>HYPERLINK("https://hsdes.intel.com/resource/14013159482","14013159482")</f>
        <v>14013159482</v>
      </c>
      <c r="B342" s="8" t="s">
        <v>1101</v>
      </c>
      <c r="C342" s="8" t="s">
        <v>19</v>
      </c>
      <c r="D342" s="8" t="s">
        <v>3230</v>
      </c>
      <c r="E342" s="8" t="s">
        <v>3238</v>
      </c>
      <c r="F342" t="s">
        <v>3298</v>
      </c>
      <c r="H342" s="8" t="s">
        <v>3263</v>
      </c>
      <c r="I342" t="s">
        <v>3258</v>
      </c>
      <c r="L342" s="11">
        <v>44818</v>
      </c>
      <c r="N342" s="8" t="s">
        <v>22</v>
      </c>
      <c r="O342" s="8" t="s">
        <v>70</v>
      </c>
      <c r="P342" s="8" t="s">
        <v>23</v>
      </c>
      <c r="Q342" s="8" t="s">
        <v>24</v>
      </c>
      <c r="R342" s="8" t="s">
        <v>1103</v>
      </c>
      <c r="S342" s="8" t="s">
        <v>26</v>
      </c>
      <c r="T342" s="8" t="s">
        <v>20</v>
      </c>
      <c r="U342" s="8" t="s">
        <v>1102</v>
      </c>
    </row>
    <row r="343" spans="1:21" x14ac:dyDescent="0.3">
      <c r="A343" s="8" t="str">
        <f>HYPERLINK("https://hsdes.intel.com/resource/14013159484","14013159484")</f>
        <v>14013159484</v>
      </c>
      <c r="B343" s="8" t="s">
        <v>1104</v>
      </c>
      <c r="C343" s="8" t="s">
        <v>19</v>
      </c>
      <c r="D343" s="8" t="s">
        <v>3230</v>
      </c>
      <c r="E343" s="8" t="s">
        <v>3238</v>
      </c>
      <c r="F343" t="s">
        <v>3298</v>
      </c>
      <c r="H343" s="8" t="s">
        <v>3263</v>
      </c>
      <c r="I343" t="s">
        <v>3258</v>
      </c>
      <c r="L343" s="11">
        <v>44818</v>
      </c>
      <c r="N343" s="8" t="s">
        <v>22</v>
      </c>
      <c r="O343" s="8" t="s">
        <v>70</v>
      </c>
      <c r="P343" s="8" t="s">
        <v>23</v>
      </c>
      <c r="Q343" s="8" t="s">
        <v>24</v>
      </c>
      <c r="R343" s="8" t="s">
        <v>1106</v>
      </c>
      <c r="S343" s="8" t="s">
        <v>17</v>
      </c>
      <c r="T343" s="8" t="s">
        <v>20</v>
      </c>
      <c r="U343" s="8" t="s">
        <v>1105</v>
      </c>
    </row>
    <row r="344" spans="1:21" x14ac:dyDescent="0.3">
      <c r="A344" s="8" t="str">
        <f>HYPERLINK("https://hsdes.intel.com/resource/14013159493","14013159493")</f>
        <v>14013159493</v>
      </c>
      <c r="B344" s="8" t="s">
        <v>1107</v>
      </c>
      <c r="C344" s="8" t="s">
        <v>19</v>
      </c>
      <c r="D344" s="8" t="s">
        <v>3230</v>
      </c>
      <c r="E344" s="8" t="s">
        <v>3238</v>
      </c>
      <c r="F344" t="s">
        <v>3298</v>
      </c>
      <c r="H344" s="8" t="s">
        <v>3263</v>
      </c>
      <c r="I344" t="s">
        <v>3258</v>
      </c>
      <c r="L344" s="11">
        <v>44818</v>
      </c>
      <c r="N344" s="8" t="s">
        <v>22</v>
      </c>
      <c r="O344" s="8" t="s">
        <v>70</v>
      </c>
      <c r="P344" s="8" t="s">
        <v>23</v>
      </c>
      <c r="Q344" s="8" t="s">
        <v>24</v>
      </c>
      <c r="R344" s="8" t="s">
        <v>1109</v>
      </c>
      <c r="S344" s="8" t="s">
        <v>26</v>
      </c>
      <c r="T344" s="8" t="s">
        <v>20</v>
      </c>
      <c r="U344" s="8" t="s">
        <v>1108</v>
      </c>
    </row>
    <row r="345" spans="1:21" x14ac:dyDescent="0.3">
      <c r="A345" s="8" t="str">
        <f>HYPERLINK("https://hsdes.intel.com/resource/14013159496","14013159496")</f>
        <v>14013159496</v>
      </c>
      <c r="B345" s="8" t="s">
        <v>1110</v>
      </c>
      <c r="C345" s="8" t="s">
        <v>19</v>
      </c>
      <c r="D345" s="8" t="s">
        <v>3230</v>
      </c>
      <c r="E345" s="8" t="s">
        <v>3238</v>
      </c>
      <c r="F345" t="s">
        <v>3298</v>
      </c>
      <c r="H345" s="8" t="s">
        <v>3263</v>
      </c>
      <c r="I345" t="s">
        <v>3257</v>
      </c>
      <c r="L345" s="11">
        <v>44818</v>
      </c>
      <c r="N345" s="8" t="s">
        <v>22</v>
      </c>
      <c r="O345" s="8" t="s">
        <v>70</v>
      </c>
      <c r="P345" s="8" t="s">
        <v>23</v>
      </c>
      <c r="Q345" s="8" t="s">
        <v>24</v>
      </c>
      <c r="R345" s="8" t="s">
        <v>1112</v>
      </c>
      <c r="S345" s="8" t="s">
        <v>17</v>
      </c>
      <c r="T345" s="8" t="s">
        <v>20</v>
      </c>
      <c r="U345" s="8" t="s">
        <v>1111</v>
      </c>
    </row>
    <row r="346" spans="1:21" x14ac:dyDescent="0.3">
      <c r="A346" s="8" t="str">
        <f>HYPERLINK("https://hsdes.intel.com/resource/14013159498","14013159498")</f>
        <v>14013159498</v>
      </c>
      <c r="B346" s="8" t="s">
        <v>1113</v>
      </c>
      <c r="C346" s="8" t="s">
        <v>19</v>
      </c>
      <c r="D346" s="8" t="s">
        <v>3230</v>
      </c>
      <c r="E346" s="8" t="s">
        <v>3238</v>
      </c>
      <c r="F346" t="s">
        <v>3298</v>
      </c>
      <c r="H346" s="8" t="s">
        <v>3263</v>
      </c>
      <c r="I346" t="s">
        <v>3257</v>
      </c>
      <c r="L346" s="11">
        <v>44818</v>
      </c>
      <c r="N346" s="8" t="s">
        <v>22</v>
      </c>
      <c r="O346" s="8" t="s">
        <v>70</v>
      </c>
      <c r="P346" s="8" t="s">
        <v>23</v>
      </c>
      <c r="Q346" s="8" t="s">
        <v>24</v>
      </c>
      <c r="R346" s="8" t="s">
        <v>1115</v>
      </c>
      <c r="S346" s="8" t="s">
        <v>26</v>
      </c>
      <c r="T346" s="8" t="s">
        <v>20</v>
      </c>
      <c r="U346" s="8" t="s">
        <v>1114</v>
      </c>
    </row>
    <row r="347" spans="1:21" x14ac:dyDescent="0.3">
      <c r="A347" s="8" t="str">
        <f>HYPERLINK("https://hsdes.intel.com/resource/14013159500","14013159500")</f>
        <v>14013159500</v>
      </c>
      <c r="B347" s="8" t="s">
        <v>1116</v>
      </c>
      <c r="C347" s="8" t="s">
        <v>19</v>
      </c>
      <c r="D347" s="8" t="s">
        <v>3230</v>
      </c>
      <c r="E347" s="8" t="s">
        <v>3238</v>
      </c>
      <c r="F347" t="s">
        <v>3298</v>
      </c>
      <c r="H347" s="8" t="s">
        <v>3263</v>
      </c>
      <c r="I347" t="s">
        <v>3257</v>
      </c>
      <c r="L347" s="11">
        <v>44818</v>
      </c>
      <c r="N347" s="8" t="s">
        <v>22</v>
      </c>
      <c r="O347" s="8" t="s">
        <v>70</v>
      </c>
      <c r="P347" s="8" t="s">
        <v>23</v>
      </c>
      <c r="Q347" s="8" t="s">
        <v>24</v>
      </c>
      <c r="R347" s="8" t="s">
        <v>1118</v>
      </c>
      <c r="S347" s="8" t="s">
        <v>26</v>
      </c>
      <c r="T347" s="8" t="s">
        <v>20</v>
      </c>
      <c r="U347" s="8" t="s">
        <v>1117</v>
      </c>
    </row>
    <row r="348" spans="1:21" x14ac:dyDescent="0.3">
      <c r="A348" s="8" t="str">
        <f>HYPERLINK("https://hsdes.intel.com/resource/14013159503","14013159503")</f>
        <v>14013159503</v>
      </c>
      <c r="B348" s="8" t="s">
        <v>1119</v>
      </c>
      <c r="C348" s="8" t="s">
        <v>19</v>
      </c>
      <c r="D348" s="8" t="s">
        <v>3230</v>
      </c>
      <c r="E348" s="8" t="s">
        <v>3238</v>
      </c>
      <c r="F348" t="s">
        <v>3298</v>
      </c>
      <c r="H348" s="8" t="s">
        <v>3263</v>
      </c>
      <c r="I348" t="s">
        <v>3257</v>
      </c>
      <c r="L348" s="11">
        <v>44818</v>
      </c>
      <c r="N348" s="8" t="s">
        <v>22</v>
      </c>
      <c r="O348" s="8" t="s">
        <v>70</v>
      </c>
      <c r="P348" s="8" t="s">
        <v>23</v>
      </c>
      <c r="Q348" s="8" t="s">
        <v>24</v>
      </c>
      <c r="R348" s="8" t="s">
        <v>1121</v>
      </c>
      <c r="S348" s="8" t="s">
        <v>26</v>
      </c>
      <c r="T348" s="8" t="s">
        <v>20</v>
      </c>
      <c r="U348" s="8" t="s">
        <v>1120</v>
      </c>
    </row>
    <row r="349" spans="1:21" x14ac:dyDescent="0.3">
      <c r="A349" s="8" t="str">
        <f>HYPERLINK("https://hsdes.intel.com/resource/14013159505","14013159505")</f>
        <v>14013159505</v>
      </c>
      <c r="B349" s="8" t="s">
        <v>1122</v>
      </c>
      <c r="C349" s="8" t="s">
        <v>19</v>
      </c>
      <c r="D349" s="8" t="s">
        <v>3230</v>
      </c>
      <c r="E349" s="8" t="s">
        <v>3238</v>
      </c>
      <c r="F349" t="s">
        <v>3298</v>
      </c>
      <c r="H349" s="8" t="s">
        <v>3263</v>
      </c>
      <c r="I349" t="s">
        <v>3257</v>
      </c>
      <c r="L349" s="11">
        <v>44818</v>
      </c>
      <c r="N349" s="8" t="s">
        <v>22</v>
      </c>
      <c r="O349" s="8" t="s">
        <v>70</v>
      </c>
      <c r="P349" s="8" t="s">
        <v>23</v>
      </c>
      <c r="Q349" s="8" t="s">
        <v>24</v>
      </c>
      <c r="R349" s="8" t="s">
        <v>1124</v>
      </c>
      <c r="S349" s="8" t="s">
        <v>26</v>
      </c>
      <c r="T349" s="8" t="s">
        <v>20</v>
      </c>
      <c r="U349" s="8" t="s">
        <v>1123</v>
      </c>
    </row>
    <row r="350" spans="1:21" x14ac:dyDescent="0.3">
      <c r="A350" s="8" t="str">
        <f>HYPERLINK("https://hsdes.intel.com/resource/14013159507","14013159507")</f>
        <v>14013159507</v>
      </c>
      <c r="B350" s="8" t="s">
        <v>1125</v>
      </c>
      <c r="C350" s="8" t="s">
        <v>19</v>
      </c>
      <c r="D350" s="8" t="s">
        <v>3230</v>
      </c>
      <c r="E350" s="8" t="s">
        <v>3238</v>
      </c>
      <c r="F350" t="s">
        <v>3298</v>
      </c>
      <c r="H350" s="8" t="s">
        <v>3263</v>
      </c>
      <c r="I350" t="s">
        <v>3257</v>
      </c>
      <c r="L350" s="11">
        <v>44818</v>
      </c>
      <c r="N350" s="8" t="s">
        <v>22</v>
      </c>
      <c r="O350" s="8" t="s">
        <v>70</v>
      </c>
      <c r="P350" s="8" t="s">
        <v>23</v>
      </c>
      <c r="Q350" s="8" t="s">
        <v>24</v>
      </c>
      <c r="R350" s="8" t="s">
        <v>1127</v>
      </c>
      <c r="S350" s="8" t="s">
        <v>26</v>
      </c>
      <c r="T350" s="8" t="s">
        <v>20</v>
      </c>
      <c r="U350" s="8" t="s">
        <v>1126</v>
      </c>
    </row>
    <row r="351" spans="1:21" x14ac:dyDescent="0.3">
      <c r="A351" s="8" t="str">
        <f>HYPERLINK("https://hsdes.intel.com/resource/14013159510","14013159510")</f>
        <v>14013159510</v>
      </c>
      <c r="B351" s="8" t="s">
        <v>1128</v>
      </c>
      <c r="C351" s="8" t="s">
        <v>19</v>
      </c>
      <c r="D351" s="8" t="s">
        <v>3230</v>
      </c>
      <c r="E351" s="8" t="s">
        <v>3238</v>
      </c>
      <c r="F351" t="s">
        <v>3298</v>
      </c>
      <c r="H351" s="8" t="s">
        <v>3263</v>
      </c>
      <c r="I351" t="s">
        <v>3257</v>
      </c>
      <c r="L351" s="11">
        <v>44818</v>
      </c>
      <c r="N351" s="8" t="s">
        <v>22</v>
      </c>
      <c r="O351" s="8" t="s">
        <v>70</v>
      </c>
      <c r="P351" s="8" t="s">
        <v>23</v>
      </c>
      <c r="Q351" s="8" t="s">
        <v>24</v>
      </c>
      <c r="R351" s="8" t="s">
        <v>1130</v>
      </c>
      <c r="S351" s="8" t="s">
        <v>26</v>
      </c>
      <c r="T351" s="8" t="s">
        <v>831</v>
      </c>
      <c r="U351" s="8" t="s">
        <v>1129</v>
      </c>
    </row>
    <row r="352" spans="1:21" x14ac:dyDescent="0.3">
      <c r="A352" s="8" t="str">
        <f>HYPERLINK("https://hsdes.intel.com/resource/14013159519","14013159519")</f>
        <v>14013159519</v>
      </c>
      <c r="B352" s="8" t="s">
        <v>1131</v>
      </c>
      <c r="C352" s="8" t="s">
        <v>19</v>
      </c>
      <c r="D352" s="8" t="s">
        <v>3230</v>
      </c>
      <c r="E352" s="8" t="s">
        <v>3238</v>
      </c>
      <c r="F352" t="s">
        <v>3298</v>
      </c>
      <c r="H352" s="8" t="s">
        <v>3263</v>
      </c>
      <c r="I352" t="s">
        <v>3257</v>
      </c>
      <c r="L352" s="11">
        <v>44818</v>
      </c>
      <c r="N352" s="8" t="s">
        <v>22</v>
      </c>
      <c r="O352" s="8" t="s">
        <v>70</v>
      </c>
      <c r="P352" s="8" t="s">
        <v>23</v>
      </c>
      <c r="Q352" s="8" t="s">
        <v>24</v>
      </c>
      <c r="R352" s="8" t="s">
        <v>1133</v>
      </c>
      <c r="S352" s="8" t="s">
        <v>26</v>
      </c>
      <c r="T352" s="8" t="s">
        <v>20</v>
      </c>
      <c r="U352" s="8" t="s">
        <v>1132</v>
      </c>
    </row>
    <row r="353" spans="1:21" x14ac:dyDescent="0.3">
      <c r="A353" s="8" t="str">
        <f>HYPERLINK("https://hsdes.intel.com/resource/14013159524","14013159524")</f>
        <v>14013159524</v>
      </c>
      <c r="B353" s="8" t="s">
        <v>1134</v>
      </c>
      <c r="C353" s="8" t="s">
        <v>19</v>
      </c>
      <c r="D353" s="8" t="s">
        <v>3230</v>
      </c>
      <c r="E353" s="8" t="s">
        <v>3238</v>
      </c>
      <c r="F353" t="s">
        <v>3298</v>
      </c>
      <c r="H353" s="8" t="s">
        <v>3263</v>
      </c>
      <c r="I353" t="s">
        <v>3258</v>
      </c>
      <c r="L353" s="11">
        <v>44818</v>
      </c>
      <c r="N353" s="8" t="s">
        <v>22</v>
      </c>
      <c r="O353" s="8" t="s">
        <v>70</v>
      </c>
      <c r="P353" s="8" t="s">
        <v>23</v>
      </c>
      <c r="Q353" s="8" t="s">
        <v>24</v>
      </c>
      <c r="R353" s="8" t="s">
        <v>1136</v>
      </c>
      <c r="S353" s="8" t="s">
        <v>17</v>
      </c>
      <c r="T353" s="8" t="s">
        <v>831</v>
      </c>
      <c r="U353" s="8" t="s">
        <v>1135</v>
      </c>
    </row>
    <row r="354" spans="1:21" x14ac:dyDescent="0.3">
      <c r="A354" s="8" t="str">
        <f>HYPERLINK("https://hsdes.intel.com/resource/14013159554","14013159554")</f>
        <v>14013159554</v>
      </c>
      <c r="B354" s="8" t="s">
        <v>1137</v>
      </c>
      <c r="C354" s="8" t="s">
        <v>19</v>
      </c>
      <c r="D354" s="8" t="s">
        <v>3230</v>
      </c>
      <c r="E354" s="8" t="s">
        <v>3238</v>
      </c>
      <c r="F354" t="s">
        <v>3298</v>
      </c>
      <c r="H354" s="8" t="s">
        <v>3263</v>
      </c>
      <c r="I354" t="s">
        <v>3257</v>
      </c>
      <c r="L354" s="11">
        <v>44818</v>
      </c>
      <c r="N354" s="8" t="s">
        <v>22</v>
      </c>
      <c r="O354" s="8" t="s">
        <v>70</v>
      </c>
      <c r="P354" s="8" t="s">
        <v>23</v>
      </c>
      <c r="Q354" s="8" t="s">
        <v>24</v>
      </c>
      <c r="R354" s="8" t="s">
        <v>1139</v>
      </c>
      <c r="S354" s="8" t="s">
        <v>26</v>
      </c>
      <c r="T354" s="8" t="s">
        <v>20</v>
      </c>
      <c r="U354" s="8" t="s">
        <v>1138</v>
      </c>
    </row>
    <row r="355" spans="1:21" x14ac:dyDescent="0.3">
      <c r="A355" s="8" t="str">
        <f>HYPERLINK("https://hsdes.intel.com/resource/14013159557","14013159557")</f>
        <v>14013159557</v>
      </c>
      <c r="B355" s="8" t="s">
        <v>1140</v>
      </c>
      <c r="C355" s="8" t="s">
        <v>19</v>
      </c>
      <c r="D355" s="8" t="s">
        <v>3230</v>
      </c>
      <c r="E355" s="8" t="s">
        <v>3238</v>
      </c>
      <c r="F355" t="s">
        <v>3298</v>
      </c>
      <c r="H355" s="8" t="s">
        <v>3263</v>
      </c>
      <c r="I355" t="s">
        <v>3257</v>
      </c>
      <c r="L355" s="11">
        <v>44818</v>
      </c>
      <c r="N355" s="8" t="s">
        <v>22</v>
      </c>
      <c r="O355" s="8" t="s">
        <v>70</v>
      </c>
      <c r="P355" s="8" t="s">
        <v>23</v>
      </c>
      <c r="Q355" s="8" t="s">
        <v>24</v>
      </c>
      <c r="R355" s="8" t="s">
        <v>1142</v>
      </c>
      <c r="S355" s="8" t="s">
        <v>17</v>
      </c>
      <c r="T355" s="8" t="s">
        <v>20</v>
      </c>
      <c r="U355" s="8" t="s">
        <v>1141</v>
      </c>
    </row>
    <row r="356" spans="1:21" x14ac:dyDescent="0.3">
      <c r="A356" s="8" t="str">
        <f>HYPERLINK("https://hsdes.intel.com/resource/14013159581","14013159581")</f>
        <v>14013159581</v>
      </c>
      <c r="B356" s="8" t="s">
        <v>1143</v>
      </c>
      <c r="C356" s="8" t="s">
        <v>19</v>
      </c>
      <c r="D356" s="8" t="s">
        <v>3230</v>
      </c>
      <c r="E356" s="8" t="s">
        <v>3238</v>
      </c>
      <c r="F356" t="s">
        <v>3298</v>
      </c>
      <c r="H356" s="8" t="s">
        <v>3263</v>
      </c>
      <c r="I356" t="s">
        <v>3257</v>
      </c>
      <c r="L356" s="11">
        <v>44818</v>
      </c>
      <c r="N356" s="8" t="s">
        <v>22</v>
      </c>
      <c r="O356" s="8" t="s">
        <v>70</v>
      </c>
      <c r="P356" s="8" t="s">
        <v>23</v>
      </c>
      <c r="Q356" s="8" t="s">
        <v>24</v>
      </c>
      <c r="R356" s="8" t="s">
        <v>1145</v>
      </c>
      <c r="S356" s="8" t="s">
        <v>26</v>
      </c>
      <c r="T356" s="8" t="s">
        <v>20</v>
      </c>
      <c r="U356" s="8" t="s">
        <v>1144</v>
      </c>
    </row>
    <row r="357" spans="1:21" x14ac:dyDescent="0.3">
      <c r="A357" s="8" t="str">
        <f>HYPERLINK("https://hsdes.intel.com/resource/14013159584","14013159584")</f>
        <v>14013159584</v>
      </c>
      <c r="B357" s="8" t="s">
        <v>1146</v>
      </c>
      <c r="C357" s="8" t="s">
        <v>19</v>
      </c>
      <c r="D357" s="8" t="s">
        <v>3230</v>
      </c>
      <c r="E357" s="8" t="s">
        <v>3238</v>
      </c>
      <c r="F357" t="s">
        <v>3298</v>
      </c>
      <c r="H357" s="8" t="s">
        <v>3263</v>
      </c>
      <c r="I357" t="s">
        <v>3257</v>
      </c>
      <c r="L357" s="11">
        <v>44818</v>
      </c>
      <c r="N357" s="8" t="s">
        <v>22</v>
      </c>
      <c r="O357" s="8" t="s">
        <v>70</v>
      </c>
      <c r="P357" s="8" t="s">
        <v>23</v>
      </c>
      <c r="Q357" s="8" t="s">
        <v>24</v>
      </c>
      <c r="R357" s="8" t="s">
        <v>1148</v>
      </c>
      <c r="S357" s="8" t="s">
        <v>26</v>
      </c>
      <c r="T357" s="8" t="s">
        <v>20</v>
      </c>
      <c r="U357" s="8" t="s">
        <v>1147</v>
      </c>
    </row>
    <row r="358" spans="1:21" x14ac:dyDescent="0.3">
      <c r="A358" s="8" t="str">
        <f>HYPERLINK("https://hsdes.intel.com/resource/14013159587","14013159587")</f>
        <v>14013159587</v>
      </c>
      <c r="B358" s="8" t="s">
        <v>1149</v>
      </c>
      <c r="C358" s="8" t="s">
        <v>19</v>
      </c>
      <c r="D358" s="8" t="s">
        <v>3230</v>
      </c>
      <c r="E358" s="8" t="s">
        <v>3238</v>
      </c>
      <c r="F358" t="s">
        <v>3298</v>
      </c>
      <c r="H358" s="8" t="s">
        <v>3263</v>
      </c>
      <c r="I358" t="s">
        <v>3257</v>
      </c>
      <c r="L358" s="11">
        <v>44819</v>
      </c>
      <c r="N358" s="8" t="s">
        <v>22</v>
      </c>
      <c r="O358" s="8" t="s">
        <v>70</v>
      </c>
      <c r="P358" s="8" t="s">
        <v>23</v>
      </c>
      <c r="Q358" s="8" t="s">
        <v>24</v>
      </c>
      <c r="R358" s="8" t="s">
        <v>1151</v>
      </c>
      <c r="S358" s="8" t="s">
        <v>26</v>
      </c>
      <c r="T358" s="8" t="s">
        <v>20</v>
      </c>
      <c r="U358" s="8" t="s">
        <v>1150</v>
      </c>
    </row>
    <row r="359" spans="1:21" x14ac:dyDescent="0.3">
      <c r="A359" s="8" t="str">
        <f>HYPERLINK("https://hsdes.intel.com/resource/14013159589","14013159589")</f>
        <v>14013159589</v>
      </c>
      <c r="B359" s="8" t="s">
        <v>1152</v>
      </c>
      <c r="C359" s="8" t="s">
        <v>19</v>
      </c>
      <c r="D359" s="8" t="s">
        <v>3230</v>
      </c>
      <c r="E359" s="8" t="s">
        <v>3238</v>
      </c>
      <c r="F359" t="s">
        <v>3298</v>
      </c>
      <c r="H359" s="8" t="s">
        <v>3263</v>
      </c>
      <c r="I359" t="s">
        <v>3257</v>
      </c>
      <c r="L359" s="11">
        <v>44819</v>
      </c>
      <c r="N359" s="8" t="s">
        <v>22</v>
      </c>
      <c r="O359" s="8" t="s">
        <v>70</v>
      </c>
      <c r="P359" s="8" t="s">
        <v>23</v>
      </c>
      <c r="Q359" s="8" t="s">
        <v>24</v>
      </c>
      <c r="R359" s="8" t="s">
        <v>1154</v>
      </c>
      <c r="S359" s="8" t="s">
        <v>17</v>
      </c>
      <c r="T359" s="8" t="s">
        <v>831</v>
      </c>
      <c r="U359" s="8" t="s">
        <v>1153</v>
      </c>
    </row>
    <row r="360" spans="1:21" x14ac:dyDescent="0.3">
      <c r="A360" s="8" t="str">
        <f>HYPERLINK("https://hsdes.intel.com/resource/14013159594","14013159594")</f>
        <v>14013159594</v>
      </c>
      <c r="B360" s="8" t="s">
        <v>1155</v>
      </c>
      <c r="C360" s="8" t="s">
        <v>19</v>
      </c>
      <c r="D360" s="8" t="s">
        <v>3230</v>
      </c>
      <c r="E360" s="8" t="s">
        <v>3238</v>
      </c>
      <c r="F360" t="s">
        <v>3298</v>
      </c>
      <c r="H360" s="8" t="s">
        <v>3263</v>
      </c>
      <c r="I360" t="s">
        <v>3257</v>
      </c>
      <c r="L360" s="11">
        <v>44819</v>
      </c>
      <c r="N360" s="8" t="s">
        <v>22</v>
      </c>
      <c r="O360" s="8" t="s">
        <v>70</v>
      </c>
      <c r="P360" s="8" t="s">
        <v>23</v>
      </c>
      <c r="Q360" s="8" t="s">
        <v>24</v>
      </c>
      <c r="R360" s="8" t="s">
        <v>1157</v>
      </c>
      <c r="S360" s="8" t="s">
        <v>26</v>
      </c>
      <c r="T360" s="8" t="s">
        <v>20</v>
      </c>
      <c r="U360" s="8" t="s">
        <v>1156</v>
      </c>
    </row>
    <row r="361" spans="1:21" x14ac:dyDescent="0.3">
      <c r="A361" s="8" t="str">
        <f>HYPERLINK("https://hsdes.intel.com/resource/14013159601","14013159601")</f>
        <v>14013159601</v>
      </c>
      <c r="B361" s="8" t="s">
        <v>1158</v>
      </c>
      <c r="C361" s="8" t="s">
        <v>19</v>
      </c>
      <c r="D361" s="8" t="s">
        <v>3230</v>
      </c>
      <c r="E361" s="8" t="s">
        <v>3238</v>
      </c>
      <c r="F361" t="s">
        <v>3298</v>
      </c>
      <c r="H361" s="8" t="s">
        <v>3263</v>
      </c>
      <c r="I361" t="s">
        <v>3257</v>
      </c>
      <c r="L361" s="11">
        <v>44819</v>
      </c>
      <c r="N361" s="8" t="s">
        <v>22</v>
      </c>
      <c r="O361" s="8" t="s">
        <v>49</v>
      </c>
      <c r="P361" s="8" t="s">
        <v>23</v>
      </c>
      <c r="Q361" s="8" t="s">
        <v>24</v>
      </c>
      <c r="R361" s="8" t="s">
        <v>1160</v>
      </c>
      <c r="S361" s="8" t="s">
        <v>26</v>
      </c>
      <c r="T361" s="8" t="s">
        <v>649</v>
      </c>
      <c r="U361" s="8" t="s">
        <v>1159</v>
      </c>
    </row>
    <row r="362" spans="1:21" x14ac:dyDescent="0.3">
      <c r="A362" s="8" t="str">
        <f>HYPERLINK("https://hsdes.intel.com/resource/14013159605","14013159605")</f>
        <v>14013159605</v>
      </c>
      <c r="B362" s="8" t="s">
        <v>1161</v>
      </c>
      <c r="C362" s="8" t="s">
        <v>19</v>
      </c>
      <c r="D362" s="8" t="s">
        <v>3230</v>
      </c>
      <c r="E362" s="8" t="s">
        <v>3238</v>
      </c>
      <c r="F362" t="s">
        <v>3298</v>
      </c>
      <c r="H362" s="8" t="s">
        <v>3263</v>
      </c>
      <c r="I362" t="s">
        <v>3257</v>
      </c>
      <c r="L362" s="11">
        <v>44819</v>
      </c>
      <c r="N362" s="8" t="s">
        <v>22</v>
      </c>
      <c r="O362" s="8" t="s">
        <v>70</v>
      </c>
      <c r="P362" s="8" t="s">
        <v>23</v>
      </c>
      <c r="Q362" s="8" t="s">
        <v>24</v>
      </c>
      <c r="R362" s="8" t="s">
        <v>1163</v>
      </c>
      <c r="S362" s="8" t="s">
        <v>26</v>
      </c>
      <c r="T362" s="8" t="s">
        <v>20</v>
      </c>
      <c r="U362" s="8" t="s">
        <v>1162</v>
      </c>
    </row>
    <row r="363" spans="1:21" x14ac:dyDescent="0.3">
      <c r="A363" s="8" t="str">
        <f>HYPERLINK("https://hsdes.intel.com/resource/14013159609","14013159609")</f>
        <v>14013159609</v>
      </c>
      <c r="B363" s="8" t="s">
        <v>1164</v>
      </c>
      <c r="C363" s="8" t="s">
        <v>19</v>
      </c>
      <c r="D363" s="8" t="s">
        <v>3230</v>
      </c>
      <c r="E363" s="8" t="s">
        <v>3238</v>
      </c>
      <c r="F363" t="s">
        <v>3298</v>
      </c>
      <c r="H363" s="8" t="s">
        <v>3263</v>
      </c>
      <c r="I363" t="s">
        <v>3257</v>
      </c>
      <c r="L363" s="11">
        <v>44819</v>
      </c>
      <c r="N363" s="8" t="s">
        <v>22</v>
      </c>
      <c r="O363" s="8" t="s">
        <v>70</v>
      </c>
      <c r="P363" s="8" t="s">
        <v>23</v>
      </c>
      <c r="Q363" s="8" t="s">
        <v>24</v>
      </c>
      <c r="R363" s="8" t="s">
        <v>1166</v>
      </c>
      <c r="S363" s="8" t="s">
        <v>26</v>
      </c>
      <c r="T363" s="8" t="s">
        <v>20</v>
      </c>
      <c r="U363" s="8" t="s">
        <v>1165</v>
      </c>
    </row>
    <row r="364" spans="1:21" x14ac:dyDescent="0.3">
      <c r="A364" s="8" t="str">
        <f>HYPERLINK("https://hsdes.intel.com/resource/14013159626","14013159626")</f>
        <v>14013159626</v>
      </c>
      <c r="B364" s="8" t="s">
        <v>1167</v>
      </c>
      <c r="C364" s="8" t="s">
        <v>19</v>
      </c>
      <c r="D364" s="8" t="s">
        <v>3230</v>
      </c>
      <c r="E364" s="8" t="s">
        <v>3238</v>
      </c>
      <c r="F364" t="s">
        <v>3298</v>
      </c>
      <c r="H364" s="8" t="s">
        <v>3263</v>
      </c>
      <c r="I364" t="s">
        <v>3257</v>
      </c>
      <c r="L364" s="11">
        <v>44819</v>
      </c>
      <c r="N364" s="8" t="s">
        <v>22</v>
      </c>
      <c r="O364" s="8" t="s">
        <v>70</v>
      </c>
      <c r="P364" s="8" t="s">
        <v>23</v>
      </c>
      <c r="Q364" s="8" t="s">
        <v>24</v>
      </c>
      <c r="R364" s="8" t="s">
        <v>1169</v>
      </c>
      <c r="S364" s="8" t="s">
        <v>17</v>
      </c>
      <c r="T364" s="8" t="s">
        <v>20</v>
      </c>
      <c r="U364" s="8" t="s">
        <v>1168</v>
      </c>
    </row>
    <row r="365" spans="1:21" x14ac:dyDescent="0.3">
      <c r="A365" s="8" t="str">
        <f>HYPERLINK("https://hsdes.intel.com/resource/14013159627","14013159627")</f>
        <v>14013159627</v>
      </c>
      <c r="B365" s="8" t="s">
        <v>1170</v>
      </c>
      <c r="C365" s="8" t="s">
        <v>19</v>
      </c>
      <c r="D365" s="8" t="s">
        <v>3230</v>
      </c>
      <c r="E365" s="8" t="s">
        <v>3238</v>
      </c>
      <c r="F365" t="s">
        <v>3298</v>
      </c>
      <c r="H365" s="8" t="s">
        <v>3263</v>
      </c>
      <c r="I365" t="s">
        <v>3257</v>
      </c>
      <c r="L365" s="11">
        <v>44819</v>
      </c>
      <c r="N365" s="8" t="s">
        <v>22</v>
      </c>
      <c r="O365" s="8" t="s">
        <v>70</v>
      </c>
      <c r="P365" s="8" t="s">
        <v>23</v>
      </c>
      <c r="Q365" s="8" t="s">
        <v>24</v>
      </c>
      <c r="R365" s="8" t="s">
        <v>1172</v>
      </c>
      <c r="S365" s="8" t="s">
        <v>17</v>
      </c>
      <c r="T365" s="8" t="s">
        <v>20</v>
      </c>
      <c r="U365" s="8" t="s">
        <v>1171</v>
      </c>
    </row>
    <row r="366" spans="1:21" x14ac:dyDescent="0.3">
      <c r="A366" s="8" t="str">
        <f>HYPERLINK("https://hsdes.intel.com/resource/14013159630","14013159630")</f>
        <v>14013159630</v>
      </c>
      <c r="B366" s="8" t="s">
        <v>1173</v>
      </c>
      <c r="C366" s="8" t="s">
        <v>19</v>
      </c>
      <c r="D366" s="8" t="s">
        <v>3230</v>
      </c>
      <c r="E366" s="8" t="s">
        <v>3238</v>
      </c>
      <c r="F366" t="s">
        <v>3298</v>
      </c>
      <c r="H366" s="8" t="s">
        <v>3263</v>
      </c>
      <c r="I366" t="s">
        <v>3257</v>
      </c>
      <c r="L366" s="11">
        <v>44819</v>
      </c>
      <c r="N366" s="8" t="s">
        <v>22</v>
      </c>
      <c r="O366" s="8" t="s">
        <v>70</v>
      </c>
      <c r="P366" s="8" t="s">
        <v>23</v>
      </c>
      <c r="Q366" s="8" t="s">
        <v>24</v>
      </c>
      <c r="R366" s="8" t="s">
        <v>1175</v>
      </c>
      <c r="S366" s="8" t="s">
        <v>17</v>
      </c>
      <c r="T366" s="8" t="s">
        <v>20</v>
      </c>
      <c r="U366" s="8" t="s">
        <v>1174</v>
      </c>
    </row>
    <row r="367" spans="1:21" x14ac:dyDescent="0.3">
      <c r="A367" s="8" t="str">
        <f>HYPERLINK("https://hsdes.intel.com/resource/14013159644","14013159644")</f>
        <v>14013159644</v>
      </c>
      <c r="B367" s="8" t="s">
        <v>1176</v>
      </c>
      <c r="C367" s="8" t="s">
        <v>19</v>
      </c>
      <c r="D367" s="8" t="s">
        <v>3230</v>
      </c>
      <c r="E367" s="8" t="s">
        <v>3238</v>
      </c>
      <c r="F367" t="s">
        <v>3298</v>
      </c>
      <c r="H367" s="8" t="s">
        <v>3263</v>
      </c>
      <c r="I367" t="s">
        <v>3257</v>
      </c>
      <c r="L367" s="11">
        <v>44819</v>
      </c>
      <c r="N367" s="8" t="s">
        <v>22</v>
      </c>
      <c r="O367" s="8" t="s">
        <v>70</v>
      </c>
      <c r="P367" s="8" t="s">
        <v>23</v>
      </c>
      <c r="Q367" s="8" t="s">
        <v>24</v>
      </c>
      <c r="R367" s="8" t="s">
        <v>1178</v>
      </c>
      <c r="S367" s="8" t="s">
        <v>26</v>
      </c>
      <c r="T367" s="8" t="s">
        <v>20</v>
      </c>
      <c r="U367" s="8" t="s">
        <v>1177</v>
      </c>
    </row>
    <row r="368" spans="1:21" x14ac:dyDescent="0.3">
      <c r="A368" s="8" t="str">
        <f>HYPERLINK("https://hsdes.intel.com/resource/14013159645","14013159645")</f>
        <v>14013159645</v>
      </c>
      <c r="B368" s="8" t="s">
        <v>1179</v>
      </c>
      <c r="C368" s="8" t="s">
        <v>19</v>
      </c>
      <c r="D368" s="8" t="s">
        <v>3230</v>
      </c>
      <c r="E368" s="8" t="s">
        <v>3238</v>
      </c>
      <c r="F368" t="s">
        <v>3298</v>
      </c>
      <c r="H368" s="8" t="s">
        <v>3263</v>
      </c>
      <c r="I368" t="s">
        <v>3257</v>
      </c>
      <c r="L368" s="11">
        <v>44819</v>
      </c>
      <c r="N368" s="8" t="s">
        <v>22</v>
      </c>
      <c r="O368" s="8" t="s">
        <v>70</v>
      </c>
      <c r="P368" s="8" t="s">
        <v>23</v>
      </c>
      <c r="Q368" s="8" t="s">
        <v>24</v>
      </c>
      <c r="R368" s="8" t="s">
        <v>1181</v>
      </c>
      <c r="S368" s="8" t="s">
        <v>26</v>
      </c>
      <c r="T368" s="8" t="s">
        <v>20</v>
      </c>
      <c r="U368" s="8" t="s">
        <v>1180</v>
      </c>
    </row>
    <row r="369" spans="1:21" x14ac:dyDescent="0.3">
      <c r="A369" s="8" t="str">
        <f>HYPERLINK("https://hsdes.intel.com/resource/14013159647","14013159647")</f>
        <v>14013159647</v>
      </c>
      <c r="B369" s="8" t="s">
        <v>1182</v>
      </c>
      <c r="C369" s="8" t="s">
        <v>19</v>
      </c>
      <c r="D369" s="8" t="s">
        <v>3230</v>
      </c>
      <c r="E369" s="8" t="s">
        <v>3238</v>
      </c>
      <c r="F369" t="s">
        <v>3298</v>
      </c>
      <c r="H369" s="8" t="s">
        <v>3263</v>
      </c>
      <c r="I369" t="s">
        <v>3257</v>
      </c>
      <c r="L369" s="11">
        <v>44819</v>
      </c>
      <c r="N369" s="8" t="s">
        <v>22</v>
      </c>
      <c r="O369" s="8" t="s">
        <v>49</v>
      </c>
      <c r="P369" s="8" t="s">
        <v>23</v>
      </c>
      <c r="Q369" s="8" t="s">
        <v>24</v>
      </c>
      <c r="R369" s="8" t="s">
        <v>1184</v>
      </c>
      <c r="S369" s="8" t="s">
        <v>17</v>
      </c>
      <c r="T369" s="8" t="s">
        <v>649</v>
      </c>
      <c r="U369" s="8" t="s">
        <v>1183</v>
      </c>
    </row>
    <row r="370" spans="1:21" x14ac:dyDescent="0.3">
      <c r="A370" s="8" t="str">
        <f>HYPERLINK("https://hsdes.intel.com/resource/14013159649","14013159649")</f>
        <v>14013159649</v>
      </c>
      <c r="B370" s="8" t="s">
        <v>1185</v>
      </c>
      <c r="C370" s="8" t="s">
        <v>19</v>
      </c>
      <c r="D370" s="8" t="s">
        <v>3230</v>
      </c>
      <c r="E370" s="8" t="s">
        <v>3238</v>
      </c>
      <c r="F370" t="s">
        <v>3298</v>
      </c>
      <c r="H370" s="8" t="s">
        <v>3263</v>
      </c>
      <c r="I370" t="s">
        <v>3257</v>
      </c>
      <c r="L370" s="11">
        <v>44819</v>
      </c>
      <c r="N370" s="8" t="s">
        <v>22</v>
      </c>
      <c r="O370" s="8" t="s">
        <v>70</v>
      </c>
      <c r="P370" s="8" t="s">
        <v>23</v>
      </c>
      <c r="Q370" s="8" t="s">
        <v>24</v>
      </c>
      <c r="R370" s="8" t="s">
        <v>1187</v>
      </c>
      <c r="S370" s="8" t="s">
        <v>26</v>
      </c>
      <c r="T370" s="8" t="s">
        <v>20</v>
      </c>
      <c r="U370" s="8" t="s">
        <v>1186</v>
      </c>
    </row>
    <row r="371" spans="1:21" x14ac:dyDescent="0.3">
      <c r="A371" s="8" t="str">
        <f>HYPERLINK("https://hsdes.intel.com/resource/14013159652","14013159652")</f>
        <v>14013159652</v>
      </c>
      <c r="B371" s="8" t="s">
        <v>1188</v>
      </c>
      <c r="C371" s="8" t="s">
        <v>19</v>
      </c>
      <c r="D371" s="8" t="s">
        <v>3230</v>
      </c>
      <c r="E371" s="8" t="s">
        <v>3238</v>
      </c>
      <c r="F371" t="s">
        <v>3298</v>
      </c>
      <c r="H371" s="8" t="s">
        <v>3263</v>
      </c>
      <c r="I371" t="s">
        <v>3257</v>
      </c>
      <c r="L371" s="11">
        <v>44819</v>
      </c>
      <c r="N371" s="8" t="s">
        <v>22</v>
      </c>
      <c r="O371" s="8" t="s">
        <v>70</v>
      </c>
      <c r="P371" s="8" t="s">
        <v>23</v>
      </c>
      <c r="Q371" s="8" t="s">
        <v>24</v>
      </c>
      <c r="R371" s="8" t="s">
        <v>1190</v>
      </c>
      <c r="S371" s="8" t="s">
        <v>26</v>
      </c>
      <c r="T371" s="8" t="s">
        <v>20</v>
      </c>
      <c r="U371" s="8" t="s">
        <v>1189</v>
      </c>
    </row>
    <row r="372" spans="1:21" x14ac:dyDescent="0.3">
      <c r="A372" s="8" t="str">
        <f>HYPERLINK("https://hsdes.intel.com/resource/14013159654","14013159654")</f>
        <v>14013159654</v>
      </c>
      <c r="B372" s="8" t="s">
        <v>1191</v>
      </c>
      <c r="C372" s="8" t="s">
        <v>19</v>
      </c>
      <c r="D372" s="8" t="s">
        <v>3230</v>
      </c>
      <c r="E372" s="8" t="s">
        <v>3238</v>
      </c>
      <c r="F372" t="s">
        <v>3298</v>
      </c>
      <c r="H372" s="8" t="s">
        <v>3263</v>
      </c>
      <c r="I372" t="s">
        <v>3257</v>
      </c>
      <c r="L372" s="11">
        <v>44819</v>
      </c>
      <c r="N372" s="8" t="s">
        <v>22</v>
      </c>
      <c r="O372" s="8" t="s">
        <v>70</v>
      </c>
      <c r="P372" s="8" t="s">
        <v>23</v>
      </c>
      <c r="Q372" s="8" t="s">
        <v>24</v>
      </c>
      <c r="R372" s="8" t="s">
        <v>1193</v>
      </c>
      <c r="S372" s="8" t="s">
        <v>26</v>
      </c>
      <c r="T372" s="8" t="s">
        <v>20</v>
      </c>
      <c r="U372" s="8" t="s">
        <v>1192</v>
      </c>
    </row>
    <row r="373" spans="1:21" x14ac:dyDescent="0.3">
      <c r="A373" s="8" t="str">
        <f>HYPERLINK("https://hsdes.intel.com/resource/14013159656","14013159656")</f>
        <v>14013159656</v>
      </c>
      <c r="B373" s="8" t="s">
        <v>1194</v>
      </c>
      <c r="C373" s="8" t="s">
        <v>19</v>
      </c>
      <c r="D373" s="8" t="s">
        <v>3230</v>
      </c>
      <c r="E373" s="8" t="s">
        <v>3238</v>
      </c>
      <c r="F373" t="s">
        <v>3298</v>
      </c>
      <c r="H373" s="8" t="s">
        <v>3263</v>
      </c>
      <c r="I373" t="s">
        <v>3257</v>
      </c>
      <c r="L373" s="11">
        <v>44819</v>
      </c>
      <c r="N373" s="8" t="s">
        <v>22</v>
      </c>
      <c r="O373" s="8" t="s">
        <v>70</v>
      </c>
      <c r="P373" s="8" t="s">
        <v>23</v>
      </c>
      <c r="Q373" s="8" t="s">
        <v>24</v>
      </c>
      <c r="R373" s="8" t="s">
        <v>1196</v>
      </c>
      <c r="S373" s="8" t="s">
        <v>26</v>
      </c>
      <c r="T373" s="8" t="s">
        <v>20</v>
      </c>
      <c r="U373" s="8" t="s">
        <v>1195</v>
      </c>
    </row>
    <row r="374" spans="1:21" x14ac:dyDescent="0.3">
      <c r="A374" s="8" t="str">
        <f>HYPERLINK("https://hsdes.intel.com/resource/14013159658","14013159658")</f>
        <v>14013159658</v>
      </c>
      <c r="B374" s="8" t="s">
        <v>1197</v>
      </c>
      <c r="C374" s="8" t="s">
        <v>19</v>
      </c>
      <c r="D374" s="8" t="s">
        <v>3230</v>
      </c>
      <c r="E374" s="8" t="s">
        <v>3238</v>
      </c>
      <c r="F374" t="s">
        <v>3298</v>
      </c>
      <c r="H374" s="8" t="s">
        <v>3263</v>
      </c>
      <c r="I374" t="s">
        <v>3257</v>
      </c>
      <c r="L374" s="11">
        <v>44819</v>
      </c>
      <c r="N374" s="8" t="s">
        <v>22</v>
      </c>
      <c r="O374" s="8" t="s">
        <v>70</v>
      </c>
      <c r="P374" s="8" t="s">
        <v>23</v>
      </c>
      <c r="Q374" s="8" t="s">
        <v>24</v>
      </c>
      <c r="R374" s="8" t="s">
        <v>1199</v>
      </c>
      <c r="S374" s="8" t="s">
        <v>26</v>
      </c>
      <c r="T374" s="8" t="s">
        <v>20</v>
      </c>
      <c r="U374" s="8" t="s">
        <v>1198</v>
      </c>
    </row>
    <row r="375" spans="1:21" x14ac:dyDescent="0.3">
      <c r="A375" s="8" t="str">
        <f>HYPERLINK("https://hsdes.intel.com/resource/14013159662","14013159662")</f>
        <v>14013159662</v>
      </c>
      <c r="B375" s="8" t="s">
        <v>1200</v>
      </c>
      <c r="C375" s="8" t="s">
        <v>19</v>
      </c>
      <c r="D375" s="8" t="s">
        <v>3230</v>
      </c>
      <c r="E375" s="8" t="s">
        <v>3238</v>
      </c>
      <c r="F375" t="s">
        <v>3298</v>
      </c>
      <c r="H375" s="8" t="s">
        <v>3263</v>
      </c>
      <c r="I375" t="s">
        <v>3257</v>
      </c>
      <c r="L375" s="11">
        <v>44819</v>
      </c>
      <c r="N375" s="8" t="s">
        <v>22</v>
      </c>
      <c r="O375" s="8" t="s">
        <v>49</v>
      </c>
      <c r="P375" s="8" t="s">
        <v>23</v>
      </c>
      <c r="Q375" s="8" t="s">
        <v>24</v>
      </c>
      <c r="R375" s="8" t="s">
        <v>1202</v>
      </c>
      <c r="S375" s="8" t="s">
        <v>26</v>
      </c>
      <c r="T375" s="8" t="s">
        <v>649</v>
      </c>
      <c r="U375" s="8" t="s">
        <v>1201</v>
      </c>
    </row>
    <row r="376" spans="1:21" x14ac:dyDescent="0.3">
      <c r="A376" s="8" t="str">
        <f>HYPERLINK("https://hsdes.intel.com/resource/14013159664","14013159664")</f>
        <v>14013159664</v>
      </c>
      <c r="B376" s="8" t="s">
        <v>1203</v>
      </c>
      <c r="C376" s="8" t="s">
        <v>19</v>
      </c>
      <c r="D376" s="8" t="s">
        <v>3230</v>
      </c>
      <c r="E376" s="8" t="s">
        <v>3238</v>
      </c>
      <c r="F376" t="s">
        <v>3298</v>
      </c>
      <c r="H376" s="8" t="s">
        <v>3263</v>
      </c>
      <c r="I376" t="s">
        <v>3257</v>
      </c>
      <c r="L376" s="11">
        <v>44819</v>
      </c>
      <c r="N376" s="8" t="s">
        <v>22</v>
      </c>
      <c r="O376" s="8" t="s">
        <v>70</v>
      </c>
      <c r="P376" s="8" t="s">
        <v>23</v>
      </c>
      <c r="Q376" s="8" t="s">
        <v>24</v>
      </c>
      <c r="R376" s="8" t="s">
        <v>1205</v>
      </c>
      <c r="S376" s="8" t="s">
        <v>26</v>
      </c>
      <c r="T376" s="8" t="s">
        <v>20</v>
      </c>
      <c r="U376" s="8" t="s">
        <v>1204</v>
      </c>
    </row>
    <row r="377" spans="1:21" x14ac:dyDescent="0.3">
      <c r="A377" s="8" t="str">
        <f>HYPERLINK("https://hsdes.intel.com/resource/14013159668","14013159668")</f>
        <v>14013159668</v>
      </c>
      <c r="B377" s="8" t="s">
        <v>1206</v>
      </c>
      <c r="C377" s="8" t="s">
        <v>19</v>
      </c>
      <c r="D377" s="8" t="s">
        <v>3230</v>
      </c>
      <c r="E377" s="8" t="s">
        <v>3238</v>
      </c>
      <c r="F377" t="s">
        <v>3298</v>
      </c>
      <c r="H377" s="8" t="s">
        <v>3263</v>
      </c>
      <c r="I377" t="s">
        <v>3292</v>
      </c>
      <c r="L377" s="11">
        <v>44819</v>
      </c>
      <c r="N377" s="8" t="s">
        <v>22</v>
      </c>
      <c r="O377" s="8" t="s">
        <v>70</v>
      </c>
      <c r="P377" s="8" t="s">
        <v>23</v>
      </c>
      <c r="Q377" s="8" t="s">
        <v>24</v>
      </c>
      <c r="R377" s="8" t="s">
        <v>1208</v>
      </c>
      <c r="S377" s="8" t="s">
        <v>26</v>
      </c>
      <c r="T377" s="8" t="s">
        <v>20</v>
      </c>
      <c r="U377" s="8" t="s">
        <v>1207</v>
      </c>
    </row>
    <row r="378" spans="1:21" x14ac:dyDescent="0.3">
      <c r="A378" s="8" t="str">
        <f>HYPERLINK("https://hsdes.intel.com/resource/14013159682","14013159682")</f>
        <v>14013159682</v>
      </c>
      <c r="B378" s="8" t="s">
        <v>1209</v>
      </c>
      <c r="C378" s="8" t="s">
        <v>642</v>
      </c>
      <c r="D378" s="8" t="s">
        <v>3230</v>
      </c>
      <c r="E378" s="8" t="s">
        <v>3238</v>
      </c>
      <c r="F378" t="s">
        <v>3298</v>
      </c>
      <c r="H378" s="8" t="s">
        <v>3262</v>
      </c>
      <c r="I378" t="s">
        <v>3289</v>
      </c>
      <c r="L378" s="11">
        <v>44825</v>
      </c>
      <c r="N378" s="8" t="s">
        <v>136</v>
      </c>
      <c r="O378" s="8" t="s">
        <v>49</v>
      </c>
      <c r="P378" s="8" t="s">
        <v>476</v>
      </c>
      <c r="Q378" s="8" t="s">
        <v>24</v>
      </c>
      <c r="R378" s="8" t="s">
        <v>1211</v>
      </c>
      <c r="S378" s="8" t="s">
        <v>26</v>
      </c>
      <c r="T378" s="8" t="s">
        <v>64</v>
      </c>
      <c r="U378" s="8" t="s">
        <v>1210</v>
      </c>
    </row>
    <row r="379" spans="1:21" x14ac:dyDescent="0.3">
      <c r="A379" s="8" t="str">
        <f>HYPERLINK("https://hsdes.intel.com/resource/14013159726","14013159726")</f>
        <v>14013159726</v>
      </c>
      <c r="B379" s="8" t="s">
        <v>1212</v>
      </c>
      <c r="C379" s="8" t="s">
        <v>642</v>
      </c>
      <c r="D379" s="8" t="s">
        <v>3230</v>
      </c>
      <c r="E379" s="8" t="s">
        <v>3238</v>
      </c>
      <c r="F379" t="s">
        <v>3298</v>
      </c>
      <c r="H379" s="8" t="s">
        <v>3263</v>
      </c>
      <c r="I379" t="s">
        <v>3257</v>
      </c>
      <c r="L379" s="11">
        <v>44825</v>
      </c>
      <c r="N379" s="8" t="s">
        <v>136</v>
      </c>
      <c r="O379" s="8" t="s">
        <v>13</v>
      </c>
      <c r="P379" s="8" t="s">
        <v>476</v>
      </c>
      <c r="Q379" s="8" t="s">
        <v>24</v>
      </c>
      <c r="R379" s="8" t="s">
        <v>1214</v>
      </c>
      <c r="S379" s="8" t="s">
        <v>26</v>
      </c>
      <c r="T379" s="8" t="s">
        <v>64</v>
      </c>
      <c r="U379" s="8" t="s">
        <v>1213</v>
      </c>
    </row>
    <row r="380" spans="1:21" x14ac:dyDescent="0.3">
      <c r="A380" s="8" t="str">
        <f>HYPERLINK("https://hsdes.intel.com/resource/14013159812","14013159812")</f>
        <v>14013159812</v>
      </c>
      <c r="B380" s="8" t="s">
        <v>1215</v>
      </c>
      <c r="C380" s="8" t="s">
        <v>192</v>
      </c>
      <c r="D380" s="8" t="s">
        <v>3230</v>
      </c>
      <c r="E380" s="8" t="s">
        <v>3238</v>
      </c>
      <c r="F380" t="s">
        <v>3298</v>
      </c>
      <c r="H380" s="8" t="s">
        <v>3262</v>
      </c>
      <c r="I380" t="s">
        <v>3269</v>
      </c>
      <c r="L380" s="11">
        <v>44825</v>
      </c>
      <c r="N380" s="8" t="s">
        <v>33</v>
      </c>
      <c r="O380" s="8" t="s">
        <v>70</v>
      </c>
      <c r="P380" s="8" t="s">
        <v>194</v>
      </c>
      <c r="Q380" s="8" t="s">
        <v>24</v>
      </c>
      <c r="R380" s="8" t="s">
        <v>1217</v>
      </c>
      <c r="S380" s="8" t="s">
        <v>26</v>
      </c>
      <c r="T380" s="8" t="s">
        <v>47</v>
      </c>
      <c r="U380" s="8" t="s">
        <v>1216</v>
      </c>
    </row>
    <row r="381" spans="1:21" x14ac:dyDescent="0.3">
      <c r="A381" s="9" t="str">
        <f>HYPERLINK("https://hsdes.intel.com/resource/14013159840","14013159840")</f>
        <v>14013159840</v>
      </c>
      <c r="B381" s="8" t="s">
        <v>1218</v>
      </c>
      <c r="C381" s="8" t="s">
        <v>1219</v>
      </c>
      <c r="D381" s="8" t="s">
        <v>3230</v>
      </c>
      <c r="E381" s="8" t="s">
        <v>3238</v>
      </c>
      <c r="F381" t="s">
        <v>3298</v>
      </c>
      <c r="H381" s="8" t="s">
        <v>3263</v>
      </c>
      <c r="I381" t="s">
        <v>3258</v>
      </c>
      <c r="K381" s="8" t="s">
        <v>3283</v>
      </c>
      <c r="L381" s="11">
        <v>44827</v>
      </c>
      <c r="N381" s="8" t="s">
        <v>106</v>
      </c>
      <c r="O381" s="8" t="s">
        <v>13</v>
      </c>
      <c r="P381" s="8" t="s">
        <v>14</v>
      </c>
      <c r="Q381" s="8" t="s">
        <v>15</v>
      </c>
      <c r="R381" s="8" t="s">
        <v>1221</v>
      </c>
      <c r="S381" s="8" t="s">
        <v>17</v>
      </c>
      <c r="T381" s="8" t="s">
        <v>47</v>
      </c>
      <c r="U381" s="8" t="s">
        <v>1220</v>
      </c>
    </row>
    <row r="382" spans="1:21" x14ac:dyDescent="0.3">
      <c r="A382" s="9" t="str">
        <f>HYPERLINK("https://hsdes.intel.com/resource/14013159852","14013159852")</f>
        <v>14013159852</v>
      </c>
      <c r="B382" s="8" t="s">
        <v>1222</v>
      </c>
      <c r="C382" s="8" t="s">
        <v>63</v>
      </c>
      <c r="D382" s="8" t="s">
        <v>3230</v>
      </c>
      <c r="E382" s="8" t="s">
        <v>3238</v>
      </c>
      <c r="F382" t="s">
        <v>3298</v>
      </c>
      <c r="H382" s="8" t="s">
        <v>3263</v>
      </c>
      <c r="I382" t="s">
        <v>3288</v>
      </c>
      <c r="L382" s="11">
        <v>44826</v>
      </c>
      <c r="N382" s="8" t="s">
        <v>39</v>
      </c>
      <c r="O382" s="8" t="s">
        <v>13</v>
      </c>
      <c r="P382" s="8" t="s">
        <v>156</v>
      </c>
      <c r="Q382" s="8" t="s">
        <v>24</v>
      </c>
      <c r="R382" s="8" t="s">
        <v>1224</v>
      </c>
      <c r="S382" s="8" t="s">
        <v>26</v>
      </c>
      <c r="T382" s="8" t="s">
        <v>10</v>
      </c>
      <c r="U382" s="8" t="s">
        <v>1223</v>
      </c>
    </row>
    <row r="383" spans="1:21" x14ac:dyDescent="0.3">
      <c r="A383" s="9" t="str">
        <f>HYPERLINK("https://hsdes.intel.com/resource/14013159855","14013159855")</f>
        <v>14013159855</v>
      </c>
      <c r="B383" s="8" t="s">
        <v>1225</v>
      </c>
      <c r="C383" s="8" t="s">
        <v>63</v>
      </c>
      <c r="D383" s="8" t="s">
        <v>3230</v>
      </c>
      <c r="E383" s="8" t="s">
        <v>3238</v>
      </c>
      <c r="F383" t="s">
        <v>3298</v>
      </c>
      <c r="H383" s="8" t="s">
        <v>3262</v>
      </c>
      <c r="I383" t="s">
        <v>3288</v>
      </c>
      <c r="L383" s="11">
        <v>44820</v>
      </c>
      <c r="N383" s="8" t="s">
        <v>39</v>
      </c>
      <c r="O383" s="8" t="s">
        <v>13</v>
      </c>
      <c r="P383" s="8" t="s">
        <v>156</v>
      </c>
      <c r="Q383" s="8" t="s">
        <v>24</v>
      </c>
      <c r="R383" s="8" t="s">
        <v>1227</v>
      </c>
      <c r="S383" s="8" t="s">
        <v>26</v>
      </c>
      <c r="T383" s="8" t="s">
        <v>10</v>
      </c>
      <c r="U383" s="8" t="s">
        <v>1226</v>
      </c>
    </row>
    <row r="384" spans="1:21" x14ac:dyDescent="0.3">
      <c r="A384" s="9" t="str">
        <f>HYPERLINK("https://hsdes.intel.com/resource/14013159858","14013159858")</f>
        <v>14013159858</v>
      </c>
      <c r="B384" s="8" t="s">
        <v>1228</v>
      </c>
      <c r="C384" s="8" t="s">
        <v>19</v>
      </c>
      <c r="D384" s="8" t="s">
        <v>3230</v>
      </c>
      <c r="E384" s="8" t="s">
        <v>3238</v>
      </c>
      <c r="F384" t="s">
        <v>3298</v>
      </c>
      <c r="H384" s="8" t="s">
        <v>3263</v>
      </c>
      <c r="I384" t="s">
        <v>3290</v>
      </c>
      <c r="L384" s="11">
        <v>44826</v>
      </c>
      <c r="N384" s="8" t="s">
        <v>22</v>
      </c>
      <c r="O384" s="8" t="s">
        <v>13</v>
      </c>
      <c r="P384" s="8" t="s">
        <v>23</v>
      </c>
      <c r="Q384" s="8" t="s">
        <v>24</v>
      </c>
      <c r="R384" s="8" t="s">
        <v>1230</v>
      </c>
      <c r="S384" s="8" t="s">
        <v>26</v>
      </c>
      <c r="T384" s="8" t="s">
        <v>649</v>
      </c>
      <c r="U384" s="8" t="s">
        <v>1229</v>
      </c>
    </row>
    <row r="385" spans="1:21" x14ac:dyDescent="0.3">
      <c r="A385" s="9" t="str">
        <f>HYPERLINK("https://hsdes.intel.com/resource/14013159862","14013159862")</f>
        <v>14013159862</v>
      </c>
      <c r="B385" s="8" t="s">
        <v>1231</v>
      </c>
      <c r="C385" s="8" t="s">
        <v>19</v>
      </c>
      <c r="D385" s="8" t="s">
        <v>3230</v>
      </c>
      <c r="E385" s="8" t="s">
        <v>3238</v>
      </c>
      <c r="F385" t="s">
        <v>3298</v>
      </c>
      <c r="H385" s="8" t="s">
        <v>3262</v>
      </c>
      <c r="I385" t="s">
        <v>3290</v>
      </c>
      <c r="L385" s="11">
        <v>44819</v>
      </c>
      <c r="N385" s="8" t="s">
        <v>22</v>
      </c>
      <c r="O385" s="8" t="s">
        <v>13</v>
      </c>
      <c r="P385" s="8" t="s">
        <v>23</v>
      </c>
      <c r="Q385" s="8" t="s">
        <v>24</v>
      </c>
      <c r="R385" s="8" t="s">
        <v>1233</v>
      </c>
      <c r="S385" s="8" t="s">
        <v>26</v>
      </c>
      <c r="T385" s="8" t="s">
        <v>649</v>
      </c>
      <c r="U385" s="8" t="s">
        <v>1232</v>
      </c>
    </row>
    <row r="386" spans="1:21" x14ac:dyDescent="0.3">
      <c r="A386" s="9" t="str">
        <f>HYPERLINK("https://hsdes.intel.com/resource/14013159864","14013159864")</f>
        <v>14013159864</v>
      </c>
      <c r="B386" s="8" t="s">
        <v>1234</v>
      </c>
      <c r="C386" s="8" t="s">
        <v>19</v>
      </c>
      <c r="D386" s="8" t="s">
        <v>3230</v>
      </c>
      <c r="E386" s="8" t="s">
        <v>3238</v>
      </c>
      <c r="F386" t="s">
        <v>3298</v>
      </c>
      <c r="H386" s="8" t="s">
        <v>3262</v>
      </c>
      <c r="I386" t="s">
        <v>3290</v>
      </c>
      <c r="L386" s="11">
        <v>44818</v>
      </c>
      <c r="N386" s="8" t="s">
        <v>22</v>
      </c>
      <c r="O386" s="8" t="s">
        <v>70</v>
      </c>
      <c r="P386" s="8" t="s">
        <v>23</v>
      </c>
      <c r="Q386" s="8" t="s">
        <v>24</v>
      </c>
      <c r="R386" s="8" t="s">
        <v>1236</v>
      </c>
      <c r="S386" s="8" t="s">
        <v>26</v>
      </c>
      <c r="T386" s="8" t="s">
        <v>20</v>
      </c>
      <c r="U386" s="8" t="s">
        <v>1235</v>
      </c>
    </row>
    <row r="387" spans="1:21" x14ac:dyDescent="0.3">
      <c r="A387" s="9" t="str">
        <f>HYPERLINK("https://hsdes.intel.com/resource/14013159904","14013159904")</f>
        <v>14013159904</v>
      </c>
      <c r="B387" s="8" t="s">
        <v>1237</v>
      </c>
      <c r="C387" s="8" t="s">
        <v>19</v>
      </c>
      <c r="D387" s="8" t="s">
        <v>3230</v>
      </c>
      <c r="E387" s="8" t="s">
        <v>3238</v>
      </c>
      <c r="F387" t="s">
        <v>3298</v>
      </c>
      <c r="H387" s="8" t="s">
        <v>3262</v>
      </c>
      <c r="I387" t="s">
        <v>3290</v>
      </c>
      <c r="L387" s="11">
        <v>44819</v>
      </c>
      <c r="N387" s="8" t="s">
        <v>22</v>
      </c>
      <c r="O387" s="8" t="s">
        <v>13</v>
      </c>
      <c r="P387" s="8" t="s">
        <v>23</v>
      </c>
      <c r="Q387" s="8" t="s">
        <v>24</v>
      </c>
      <c r="R387" s="8" t="s">
        <v>1239</v>
      </c>
      <c r="S387" s="8" t="s">
        <v>26</v>
      </c>
      <c r="T387" s="8" t="s">
        <v>649</v>
      </c>
      <c r="U387" s="8" t="s">
        <v>1238</v>
      </c>
    </row>
    <row r="388" spans="1:21" x14ac:dyDescent="0.3">
      <c r="A388" s="9" t="str">
        <f>HYPERLINK("https://hsdes.intel.com/resource/14013159907","14013159907")</f>
        <v>14013159907</v>
      </c>
      <c r="B388" s="8" t="s">
        <v>1240</v>
      </c>
      <c r="C388" s="8" t="s">
        <v>19</v>
      </c>
      <c r="D388" s="8" t="s">
        <v>3230</v>
      </c>
      <c r="E388" s="8" t="s">
        <v>3238</v>
      </c>
      <c r="F388" t="s">
        <v>3298</v>
      </c>
      <c r="H388" s="8" t="s">
        <v>3262</v>
      </c>
      <c r="I388" t="s">
        <v>3290</v>
      </c>
      <c r="L388" s="11">
        <v>44818</v>
      </c>
      <c r="N388" s="8" t="s">
        <v>22</v>
      </c>
      <c r="O388" s="8" t="s">
        <v>13</v>
      </c>
      <c r="P388" s="8" t="s">
        <v>23</v>
      </c>
      <c r="Q388" s="8" t="s">
        <v>24</v>
      </c>
      <c r="R388" s="8" t="s">
        <v>1242</v>
      </c>
      <c r="S388" s="8" t="s">
        <v>26</v>
      </c>
      <c r="T388" s="8" t="s">
        <v>649</v>
      </c>
      <c r="U388" s="8" t="s">
        <v>1241</v>
      </c>
    </row>
    <row r="389" spans="1:21" x14ac:dyDescent="0.3">
      <c r="A389" s="9" t="str">
        <f>HYPERLINK("https://hsdes.intel.com/resource/14013159909","14013159909")</f>
        <v>14013159909</v>
      </c>
      <c r="B389" s="8" t="s">
        <v>1243</v>
      </c>
      <c r="C389" s="8" t="s">
        <v>19</v>
      </c>
      <c r="D389" s="8" t="s">
        <v>3230</v>
      </c>
      <c r="E389" s="8" t="s">
        <v>3238</v>
      </c>
      <c r="F389" t="s">
        <v>3298</v>
      </c>
      <c r="H389" s="8" t="s">
        <v>3262</v>
      </c>
      <c r="I389" t="s">
        <v>3258</v>
      </c>
      <c r="L389" s="11">
        <v>44819</v>
      </c>
      <c r="N389" s="8" t="s">
        <v>22</v>
      </c>
      <c r="O389" s="8" t="s">
        <v>13</v>
      </c>
      <c r="P389" s="8" t="s">
        <v>23</v>
      </c>
      <c r="Q389" s="8" t="s">
        <v>24</v>
      </c>
      <c r="R389" s="8" t="s">
        <v>1245</v>
      </c>
      <c r="S389" s="8" t="s">
        <v>26</v>
      </c>
      <c r="T389" s="8" t="s">
        <v>649</v>
      </c>
      <c r="U389" s="8" t="s">
        <v>1244</v>
      </c>
    </row>
    <row r="390" spans="1:21" x14ac:dyDescent="0.3">
      <c r="A390" s="9" t="str">
        <f>HYPERLINK("https://hsdes.intel.com/resource/14013159912","14013159912")</f>
        <v>14013159912</v>
      </c>
      <c r="B390" s="8" t="s">
        <v>1246</v>
      </c>
      <c r="C390" s="8" t="s">
        <v>19</v>
      </c>
      <c r="D390" s="8" t="s">
        <v>3230</v>
      </c>
      <c r="E390" s="8" t="s">
        <v>3238</v>
      </c>
      <c r="F390" t="s">
        <v>3298</v>
      </c>
      <c r="H390" s="8" t="s">
        <v>3262</v>
      </c>
      <c r="I390" t="s">
        <v>3290</v>
      </c>
      <c r="L390" s="11">
        <v>44819</v>
      </c>
      <c r="N390" s="8" t="s">
        <v>22</v>
      </c>
      <c r="O390" s="8" t="s">
        <v>70</v>
      </c>
      <c r="P390" s="8" t="s">
        <v>23</v>
      </c>
      <c r="Q390" s="8" t="s">
        <v>24</v>
      </c>
      <c r="R390" s="8" t="s">
        <v>1248</v>
      </c>
      <c r="S390" s="8" t="s">
        <v>26</v>
      </c>
      <c r="T390" s="8" t="s">
        <v>20</v>
      </c>
      <c r="U390" s="8" t="s">
        <v>1247</v>
      </c>
    </row>
    <row r="391" spans="1:21" x14ac:dyDescent="0.3">
      <c r="A391" s="9" t="str">
        <f>HYPERLINK("https://hsdes.intel.com/resource/14013159914","14013159914")</f>
        <v>14013159914</v>
      </c>
      <c r="B391" s="8" t="s">
        <v>1249</v>
      </c>
      <c r="C391" s="8" t="s">
        <v>19</v>
      </c>
      <c r="D391" s="8" t="s">
        <v>3230</v>
      </c>
      <c r="E391" s="8" t="s">
        <v>3238</v>
      </c>
      <c r="F391" t="s">
        <v>3298</v>
      </c>
      <c r="H391" s="8" t="s">
        <v>3262</v>
      </c>
      <c r="I391" t="s">
        <v>3290</v>
      </c>
      <c r="L391" s="11">
        <v>44819</v>
      </c>
      <c r="N391" s="8" t="s">
        <v>22</v>
      </c>
      <c r="O391" s="8" t="s">
        <v>70</v>
      </c>
      <c r="P391" s="8" t="s">
        <v>23</v>
      </c>
      <c r="Q391" s="8" t="s">
        <v>24</v>
      </c>
      <c r="R391" s="8" t="s">
        <v>1251</v>
      </c>
      <c r="S391" s="8" t="s">
        <v>26</v>
      </c>
      <c r="T391" s="8" t="s">
        <v>20</v>
      </c>
      <c r="U391" s="8" t="s">
        <v>1250</v>
      </c>
    </row>
    <row r="392" spans="1:21" x14ac:dyDescent="0.3">
      <c r="A392" s="9" t="str">
        <f>HYPERLINK("https://hsdes.intel.com/resource/14013159940","14013159940")</f>
        <v>14013159940</v>
      </c>
      <c r="B392" s="8" t="s">
        <v>1252</v>
      </c>
      <c r="C392" s="8" t="s">
        <v>192</v>
      </c>
      <c r="D392" s="8" t="s">
        <v>3230</v>
      </c>
      <c r="E392" s="8" t="s">
        <v>3238</v>
      </c>
      <c r="F392" t="s">
        <v>3298</v>
      </c>
      <c r="H392" s="8" t="s">
        <v>3262</v>
      </c>
      <c r="I392" t="s">
        <v>3269</v>
      </c>
      <c r="K392" s="8" t="s">
        <v>3201</v>
      </c>
      <c r="L392" s="11">
        <v>44825</v>
      </c>
      <c r="N392" s="8" t="s">
        <v>33</v>
      </c>
      <c r="O392" s="8" t="s">
        <v>70</v>
      </c>
      <c r="P392" s="8" t="s">
        <v>194</v>
      </c>
      <c r="Q392" s="8" t="s">
        <v>24</v>
      </c>
      <c r="R392" s="8" t="s">
        <v>1254</v>
      </c>
      <c r="S392" s="8" t="s">
        <v>26</v>
      </c>
      <c r="T392" s="8" t="s">
        <v>47</v>
      </c>
      <c r="U392" s="8" t="s">
        <v>1253</v>
      </c>
    </row>
    <row r="393" spans="1:21" x14ac:dyDescent="0.3">
      <c r="A393" s="9" t="str">
        <f>HYPERLINK("https://hsdes.intel.com/resource/14013159961","14013159961")</f>
        <v>14013159961</v>
      </c>
      <c r="B393" s="8" t="s">
        <v>1255</v>
      </c>
      <c r="C393" s="8" t="s">
        <v>19</v>
      </c>
      <c r="D393" s="8" t="s">
        <v>3230</v>
      </c>
      <c r="E393" s="8" t="s">
        <v>3238</v>
      </c>
      <c r="F393" t="s">
        <v>3298</v>
      </c>
      <c r="H393" s="8" t="s">
        <v>3263</v>
      </c>
      <c r="I393" t="s">
        <v>3290</v>
      </c>
      <c r="L393" s="11">
        <v>44819</v>
      </c>
      <c r="N393" s="8" t="s">
        <v>22</v>
      </c>
      <c r="O393" s="8" t="s">
        <v>13</v>
      </c>
      <c r="P393" s="8" t="s">
        <v>23</v>
      </c>
      <c r="Q393" s="8" t="s">
        <v>24</v>
      </c>
      <c r="R393" s="8" t="s">
        <v>1257</v>
      </c>
      <c r="S393" s="8" t="s">
        <v>26</v>
      </c>
      <c r="T393" s="8" t="s">
        <v>649</v>
      </c>
      <c r="U393" s="8" t="s">
        <v>1256</v>
      </c>
    </row>
    <row r="394" spans="1:21" x14ac:dyDescent="0.3">
      <c r="A394" s="9" t="str">
        <f>HYPERLINK("https://hsdes.intel.com/resource/14013159965","14013159965")</f>
        <v>14013159965</v>
      </c>
      <c r="B394" s="8" t="s">
        <v>1258</v>
      </c>
      <c r="C394" s="8" t="s">
        <v>19</v>
      </c>
      <c r="D394" s="8" t="s">
        <v>3230</v>
      </c>
      <c r="E394" s="8" t="s">
        <v>3238</v>
      </c>
      <c r="F394" t="s">
        <v>3298</v>
      </c>
      <c r="H394" s="8" t="s">
        <v>3263</v>
      </c>
      <c r="I394" t="s">
        <v>3290</v>
      </c>
      <c r="L394" s="11">
        <v>44818</v>
      </c>
      <c r="N394" s="8" t="s">
        <v>22</v>
      </c>
      <c r="O394" s="8" t="s">
        <v>13</v>
      </c>
      <c r="P394" s="8" t="s">
        <v>23</v>
      </c>
      <c r="Q394" s="8" t="s">
        <v>24</v>
      </c>
      <c r="R394" s="8" t="s">
        <v>1260</v>
      </c>
      <c r="S394" s="8" t="s">
        <v>26</v>
      </c>
      <c r="T394" s="8" t="s">
        <v>649</v>
      </c>
      <c r="U394" s="8" t="s">
        <v>1259</v>
      </c>
    </row>
    <row r="395" spans="1:21" x14ac:dyDescent="0.3">
      <c r="A395" s="9" t="str">
        <f>HYPERLINK("https://hsdes.intel.com/resource/14013159967","14013159967")</f>
        <v>14013159967</v>
      </c>
      <c r="B395" s="8" t="s">
        <v>1261</v>
      </c>
      <c r="C395" s="8" t="s">
        <v>19</v>
      </c>
      <c r="D395" s="8" t="s">
        <v>3230</v>
      </c>
      <c r="E395" s="8" t="s">
        <v>3238</v>
      </c>
      <c r="F395" t="s">
        <v>3298</v>
      </c>
      <c r="H395" s="8" t="s">
        <v>3263</v>
      </c>
      <c r="I395" t="s">
        <v>3290</v>
      </c>
      <c r="L395" s="11">
        <v>44826</v>
      </c>
      <c r="N395" s="8" t="s">
        <v>22</v>
      </c>
      <c r="O395" s="8" t="s">
        <v>13</v>
      </c>
      <c r="P395" s="8" t="s">
        <v>23</v>
      </c>
      <c r="Q395" s="8" t="s">
        <v>24</v>
      </c>
      <c r="R395" s="8" t="s">
        <v>1263</v>
      </c>
      <c r="S395" s="8" t="s">
        <v>26</v>
      </c>
      <c r="T395" s="8" t="s">
        <v>649</v>
      </c>
      <c r="U395" s="8" t="s">
        <v>1262</v>
      </c>
    </row>
    <row r="396" spans="1:21" x14ac:dyDescent="0.3">
      <c r="A396" s="9" t="str">
        <f>HYPERLINK("https://hsdes.intel.com/resource/14013159969","14013159969")</f>
        <v>14013159969</v>
      </c>
      <c r="B396" s="8" t="s">
        <v>1264</v>
      </c>
      <c r="C396" s="8" t="s">
        <v>19</v>
      </c>
      <c r="D396" s="8" t="s">
        <v>3230</v>
      </c>
      <c r="E396" s="8" t="s">
        <v>3238</v>
      </c>
      <c r="F396" t="s">
        <v>3298</v>
      </c>
      <c r="H396" s="8" t="s">
        <v>3263</v>
      </c>
      <c r="I396" t="s">
        <v>3290</v>
      </c>
      <c r="L396" s="11">
        <v>44819</v>
      </c>
      <c r="N396" s="8" t="s">
        <v>22</v>
      </c>
      <c r="O396" s="8" t="s">
        <v>13</v>
      </c>
      <c r="P396" s="8" t="s">
        <v>23</v>
      </c>
      <c r="Q396" s="8" t="s">
        <v>24</v>
      </c>
      <c r="R396" s="8" t="s">
        <v>1266</v>
      </c>
      <c r="S396" s="8" t="s">
        <v>26</v>
      </c>
      <c r="T396" s="8" t="s">
        <v>649</v>
      </c>
      <c r="U396" s="8" t="s">
        <v>1265</v>
      </c>
    </row>
    <row r="397" spans="1:21" x14ac:dyDescent="0.3">
      <c r="A397" s="9" t="str">
        <f>HYPERLINK("https://hsdes.intel.com/resource/14013159971","14013159971")</f>
        <v>14013159971</v>
      </c>
      <c r="B397" s="8" t="s">
        <v>1267</v>
      </c>
      <c r="C397" s="8" t="s">
        <v>19</v>
      </c>
      <c r="D397" s="8" t="s">
        <v>3230</v>
      </c>
      <c r="E397" s="8" t="s">
        <v>3238</v>
      </c>
      <c r="F397" t="s">
        <v>3298</v>
      </c>
      <c r="H397" s="8" t="s">
        <v>3263</v>
      </c>
      <c r="I397" t="s">
        <v>3258</v>
      </c>
      <c r="L397" s="11">
        <v>44818</v>
      </c>
      <c r="N397" s="8" t="s">
        <v>22</v>
      </c>
      <c r="O397" s="8" t="s">
        <v>70</v>
      </c>
      <c r="P397" s="8" t="s">
        <v>23</v>
      </c>
      <c r="Q397" s="8" t="s">
        <v>24</v>
      </c>
      <c r="R397" s="8" t="s">
        <v>1269</v>
      </c>
      <c r="S397" s="8" t="s">
        <v>26</v>
      </c>
      <c r="T397" s="8" t="s">
        <v>20</v>
      </c>
      <c r="U397" s="8" t="s">
        <v>1268</v>
      </c>
    </row>
    <row r="398" spans="1:21" x14ac:dyDescent="0.3">
      <c r="A398" s="9" t="str">
        <f>HYPERLINK("https://hsdes.intel.com/resource/14013160006","14013160006")</f>
        <v>14013160006</v>
      </c>
      <c r="B398" s="8" t="s">
        <v>1270</v>
      </c>
      <c r="C398" s="8" t="s">
        <v>19</v>
      </c>
      <c r="D398" s="8" t="s">
        <v>3230</v>
      </c>
      <c r="E398" s="8" t="s">
        <v>3238</v>
      </c>
      <c r="F398" t="s">
        <v>3298</v>
      </c>
      <c r="H398" s="8" t="s">
        <v>3263</v>
      </c>
      <c r="I398" t="s">
        <v>3258</v>
      </c>
      <c r="L398" s="11">
        <v>44819</v>
      </c>
      <c r="N398" s="8" t="s">
        <v>22</v>
      </c>
      <c r="O398" s="8" t="s">
        <v>13</v>
      </c>
      <c r="P398" s="8" t="s">
        <v>23</v>
      </c>
      <c r="Q398" s="8" t="s">
        <v>24</v>
      </c>
      <c r="R398" s="8" t="s">
        <v>1260</v>
      </c>
      <c r="S398" s="8" t="s">
        <v>26</v>
      </c>
      <c r="T398" s="8" t="s">
        <v>649</v>
      </c>
      <c r="U398" s="8" t="s">
        <v>1271</v>
      </c>
    </row>
    <row r="399" spans="1:21" x14ac:dyDescent="0.3">
      <c r="A399" s="9" t="str">
        <f>HYPERLINK("https://hsdes.intel.com/resource/14013160009","14013160009")</f>
        <v>14013160009</v>
      </c>
      <c r="B399" s="8" t="s">
        <v>1272</v>
      </c>
      <c r="C399" s="8" t="s">
        <v>19</v>
      </c>
      <c r="D399" s="8" t="s">
        <v>3230</v>
      </c>
      <c r="E399" s="8" t="s">
        <v>3238</v>
      </c>
      <c r="F399" t="s">
        <v>3298</v>
      </c>
      <c r="H399" s="8" t="s">
        <v>3263</v>
      </c>
      <c r="I399" t="s">
        <v>3290</v>
      </c>
      <c r="L399" s="11">
        <v>44818</v>
      </c>
      <c r="N399" s="8" t="s">
        <v>22</v>
      </c>
      <c r="O399" s="8" t="s">
        <v>13</v>
      </c>
      <c r="P399" s="8" t="s">
        <v>23</v>
      </c>
      <c r="Q399" s="8" t="s">
        <v>24</v>
      </c>
      <c r="R399" s="8" t="s">
        <v>1274</v>
      </c>
      <c r="S399" s="8" t="s">
        <v>26</v>
      </c>
      <c r="T399" s="8" t="s">
        <v>649</v>
      </c>
      <c r="U399" s="8" t="s">
        <v>1273</v>
      </c>
    </row>
    <row r="400" spans="1:21" x14ac:dyDescent="0.3">
      <c r="A400" s="9" t="str">
        <f>HYPERLINK("https://hsdes.intel.com/resource/14013160011","14013160011")</f>
        <v>14013160011</v>
      </c>
      <c r="B400" s="8" t="s">
        <v>1275</v>
      </c>
      <c r="C400" s="8" t="s">
        <v>19</v>
      </c>
      <c r="D400" s="8" t="s">
        <v>3230</v>
      </c>
      <c r="E400" s="8" t="s">
        <v>3238</v>
      </c>
      <c r="F400" t="s">
        <v>3298</v>
      </c>
      <c r="H400" s="8" t="s">
        <v>3263</v>
      </c>
      <c r="I400" t="s">
        <v>3290</v>
      </c>
      <c r="L400" s="11">
        <v>44819</v>
      </c>
      <c r="N400" s="8" t="s">
        <v>22</v>
      </c>
      <c r="O400" s="8" t="s">
        <v>70</v>
      </c>
      <c r="P400" s="8" t="s">
        <v>23</v>
      </c>
      <c r="Q400" s="8" t="s">
        <v>24</v>
      </c>
      <c r="R400" s="8" t="s">
        <v>1277</v>
      </c>
      <c r="S400" s="8" t="s">
        <v>26</v>
      </c>
      <c r="T400" s="8" t="s">
        <v>20</v>
      </c>
      <c r="U400" s="8" t="s">
        <v>1276</v>
      </c>
    </row>
    <row r="401" spans="1:21" x14ac:dyDescent="0.3">
      <c r="A401" s="9" t="str">
        <f>HYPERLINK("https://hsdes.intel.com/resource/14013160014","14013160014")</f>
        <v>14013160014</v>
      </c>
      <c r="B401" s="8" t="s">
        <v>1278</v>
      </c>
      <c r="C401" s="8" t="s">
        <v>19</v>
      </c>
      <c r="D401" s="8" t="s">
        <v>3230</v>
      </c>
      <c r="E401" s="8" t="s">
        <v>3238</v>
      </c>
      <c r="F401" t="s">
        <v>3298</v>
      </c>
      <c r="H401" s="8" t="s">
        <v>3263</v>
      </c>
      <c r="I401" t="s">
        <v>3290</v>
      </c>
      <c r="L401" s="11">
        <v>44819</v>
      </c>
      <c r="N401" s="8" t="s">
        <v>22</v>
      </c>
      <c r="O401" s="8" t="s">
        <v>70</v>
      </c>
      <c r="P401" s="8" t="s">
        <v>23</v>
      </c>
      <c r="Q401" s="8" t="s">
        <v>24</v>
      </c>
      <c r="R401" s="8" t="s">
        <v>1280</v>
      </c>
      <c r="S401" s="8" t="s">
        <v>26</v>
      </c>
      <c r="T401" s="8" t="s">
        <v>20</v>
      </c>
      <c r="U401" s="8" t="s">
        <v>1279</v>
      </c>
    </row>
    <row r="402" spans="1:21" x14ac:dyDescent="0.3">
      <c r="A402" s="9" t="str">
        <f>HYPERLINK("https://hsdes.intel.com/resource/14013160018","14013160018")</f>
        <v>14013160018</v>
      </c>
      <c r="B402" s="8" t="s">
        <v>1281</v>
      </c>
      <c r="C402" s="8" t="s">
        <v>19</v>
      </c>
      <c r="D402" s="8" t="s">
        <v>3230</v>
      </c>
      <c r="E402" s="8" t="s">
        <v>3238</v>
      </c>
      <c r="F402" t="s">
        <v>3298</v>
      </c>
      <c r="H402" s="8" t="s">
        <v>3263</v>
      </c>
      <c r="I402" t="s">
        <v>3290</v>
      </c>
      <c r="L402" s="11">
        <v>44818</v>
      </c>
      <c r="N402" s="8" t="s">
        <v>22</v>
      </c>
      <c r="O402" s="8" t="s">
        <v>70</v>
      </c>
      <c r="P402" s="8" t="s">
        <v>23</v>
      </c>
      <c r="Q402" s="8" t="s">
        <v>24</v>
      </c>
      <c r="R402" s="8" t="s">
        <v>1283</v>
      </c>
      <c r="S402" s="8" t="s">
        <v>26</v>
      </c>
      <c r="T402" s="8" t="s">
        <v>20</v>
      </c>
      <c r="U402" s="8" t="s">
        <v>1282</v>
      </c>
    </row>
    <row r="403" spans="1:21" x14ac:dyDescent="0.3">
      <c r="A403" s="9" t="str">
        <f>HYPERLINK("https://hsdes.intel.com/resource/14013160052","14013160052")</f>
        <v>14013160052</v>
      </c>
      <c r="B403" s="8" t="s">
        <v>1284</v>
      </c>
      <c r="C403" s="8" t="s">
        <v>19</v>
      </c>
      <c r="D403" s="8" t="s">
        <v>3230</v>
      </c>
      <c r="E403" s="8" t="s">
        <v>3238</v>
      </c>
      <c r="F403" t="s">
        <v>3298</v>
      </c>
      <c r="H403" s="8" t="s">
        <v>3263</v>
      </c>
      <c r="I403" t="s">
        <v>3290</v>
      </c>
      <c r="L403" s="11">
        <v>44819</v>
      </c>
      <c r="N403" s="8" t="s">
        <v>22</v>
      </c>
      <c r="O403" s="8" t="s">
        <v>13</v>
      </c>
      <c r="P403" s="8" t="s">
        <v>23</v>
      </c>
      <c r="Q403" s="8" t="s">
        <v>24</v>
      </c>
      <c r="R403" s="8" t="s">
        <v>1286</v>
      </c>
      <c r="S403" s="8" t="s">
        <v>26</v>
      </c>
      <c r="T403" s="8" t="s">
        <v>649</v>
      </c>
      <c r="U403" s="8" t="s">
        <v>1285</v>
      </c>
    </row>
    <row r="404" spans="1:21" x14ac:dyDescent="0.3">
      <c r="A404" s="9" t="str">
        <f>HYPERLINK("https://hsdes.intel.com/resource/14013160054","14013160054")</f>
        <v>14013160054</v>
      </c>
      <c r="B404" s="8" t="s">
        <v>1287</v>
      </c>
      <c r="C404" s="8" t="s">
        <v>19</v>
      </c>
      <c r="D404" s="8" t="s">
        <v>3230</v>
      </c>
      <c r="E404" s="8" t="s">
        <v>3238</v>
      </c>
      <c r="F404" t="s">
        <v>3298</v>
      </c>
      <c r="H404" s="8" t="s">
        <v>3263</v>
      </c>
      <c r="I404" t="s">
        <v>3290</v>
      </c>
      <c r="L404" s="11">
        <v>44819</v>
      </c>
      <c r="N404" s="8" t="s">
        <v>22</v>
      </c>
      <c r="O404" s="8" t="s">
        <v>13</v>
      </c>
      <c r="P404" s="8" t="s">
        <v>23</v>
      </c>
      <c r="Q404" s="8" t="s">
        <v>24</v>
      </c>
      <c r="R404" s="8" t="s">
        <v>1289</v>
      </c>
      <c r="S404" s="8" t="s">
        <v>26</v>
      </c>
      <c r="T404" s="8" t="s">
        <v>649</v>
      </c>
      <c r="U404" s="8" t="s">
        <v>1288</v>
      </c>
    </row>
    <row r="405" spans="1:21" x14ac:dyDescent="0.3">
      <c r="A405" s="9" t="str">
        <f>HYPERLINK("https://hsdes.intel.com/resource/14013160057","14013160057")</f>
        <v>14013160057</v>
      </c>
      <c r="B405" s="8" t="s">
        <v>1290</v>
      </c>
      <c r="C405" s="8" t="s">
        <v>19</v>
      </c>
      <c r="D405" s="8" t="s">
        <v>3230</v>
      </c>
      <c r="E405" s="8" t="s">
        <v>3238</v>
      </c>
      <c r="F405" t="s">
        <v>3298</v>
      </c>
      <c r="H405" s="8" t="s">
        <v>3263</v>
      </c>
      <c r="I405" t="s">
        <v>3290</v>
      </c>
      <c r="K405" s="13"/>
      <c r="L405" s="11">
        <v>44818</v>
      </c>
      <c r="N405" s="8" t="s">
        <v>22</v>
      </c>
      <c r="O405" s="8" t="s">
        <v>13</v>
      </c>
      <c r="P405" s="8" t="s">
        <v>23</v>
      </c>
      <c r="Q405" s="8" t="s">
        <v>24</v>
      </c>
      <c r="R405" s="8" t="s">
        <v>1292</v>
      </c>
      <c r="S405" s="8" t="s">
        <v>26</v>
      </c>
      <c r="T405" s="8" t="s">
        <v>649</v>
      </c>
      <c r="U405" s="8" t="s">
        <v>1291</v>
      </c>
    </row>
    <row r="406" spans="1:21" x14ac:dyDescent="0.3">
      <c r="A406" s="9" t="str">
        <f>HYPERLINK("https://hsdes.intel.com/resource/14013160059","14013160059")</f>
        <v>14013160059</v>
      </c>
      <c r="B406" s="8" t="s">
        <v>1293</v>
      </c>
      <c r="C406" s="8" t="s">
        <v>19</v>
      </c>
      <c r="D406" s="8" t="s">
        <v>3230</v>
      </c>
      <c r="E406" s="8" t="s">
        <v>3238</v>
      </c>
      <c r="F406" t="s">
        <v>3298</v>
      </c>
      <c r="H406" s="8" t="s">
        <v>3263</v>
      </c>
      <c r="I406" t="s">
        <v>3290</v>
      </c>
      <c r="L406" s="11">
        <v>44826</v>
      </c>
      <c r="N406" s="8" t="s">
        <v>22</v>
      </c>
      <c r="O406" s="8" t="s">
        <v>70</v>
      </c>
      <c r="P406" s="8" t="s">
        <v>23</v>
      </c>
      <c r="Q406" s="8" t="s">
        <v>24</v>
      </c>
      <c r="R406" s="8" t="s">
        <v>1295</v>
      </c>
      <c r="S406" s="8" t="s">
        <v>26</v>
      </c>
      <c r="T406" s="8" t="s">
        <v>20</v>
      </c>
      <c r="U406" s="8" t="s">
        <v>1294</v>
      </c>
    </row>
    <row r="407" spans="1:21" x14ac:dyDescent="0.3">
      <c r="A407" s="8" t="str">
        <f>HYPERLINK("https://hsdes.intel.com/resource/14013160099","14013160099")</f>
        <v>14013160099</v>
      </c>
      <c r="B407" s="8" t="s">
        <v>1296</v>
      </c>
      <c r="C407" s="8" t="s">
        <v>137</v>
      </c>
      <c r="D407" s="8" t="s">
        <v>3231</v>
      </c>
      <c r="E407" s="8" t="s">
        <v>3238</v>
      </c>
      <c r="F407" t="s">
        <v>3298</v>
      </c>
      <c r="H407" s="8" t="s">
        <v>3263</v>
      </c>
      <c r="I407" t="s">
        <v>3288</v>
      </c>
      <c r="L407" s="11">
        <v>44817</v>
      </c>
      <c r="N407" s="8" t="s">
        <v>22</v>
      </c>
      <c r="O407" s="8" t="s">
        <v>13</v>
      </c>
      <c r="P407" s="8" t="s">
        <v>137</v>
      </c>
      <c r="Q407" s="8" t="s">
        <v>15</v>
      </c>
      <c r="R407" s="8" t="s">
        <v>1299</v>
      </c>
      <c r="S407" s="8" t="s">
        <v>26</v>
      </c>
      <c r="T407" s="8" t="s">
        <v>1297</v>
      </c>
      <c r="U407" s="8" t="s">
        <v>1298</v>
      </c>
    </row>
    <row r="408" spans="1:21" x14ac:dyDescent="0.3">
      <c r="A408" s="8" t="str">
        <f>HYPERLINK("https://hsdes.intel.com/resource/14013160118","14013160118")</f>
        <v>14013160118</v>
      </c>
      <c r="B408" s="8" t="s">
        <v>1300</v>
      </c>
      <c r="C408" s="8" t="s">
        <v>112</v>
      </c>
      <c r="D408" s="8" t="s">
        <v>3230</v>
      </c>
      <c r="E408" s="8" t="s">
        <v>3238</v>
      </c>
      <c r="F408" t="s">
        <v>3298</v>
      </c>
      <c r="H408" s="8" t="s">
        <v>3263</v>
      </c>
      <c r="I408" t="s">
        <v>3275</v>
      </c>
      <c r="L408" s="11">
        <v>44817</v>
      </c>
      <c r="N408" s="8" t="s">
        <v>136</v>
      </c>
      <c r="O408" s="8" t="s">
        <v>13</v>
      </c>
      <c r="P408" s="8" t="s">
        <v>137</v>
      </c>
      <c r="Q408" s="8" t="s">
        <v>24</v>
      </c>
      <c r="R408" s="8" t="s">
        <v>1302</v>
      </c>
      <c r="S408" s="8" t="s">
        <v>26</v>
      </c>
      <c r="T408" s="8" t="s">
        <v>64</v>
      </c>
      <c r="U408" s="8" t="s">
        <v>1301</v>
      </c>
    </row>
    <row r="409" spans="1:21" x14ac:dyDescent="0.3">
      <c r="A409" s="8" t="str">
        <f>HYPERLINK("https://hsdes.intel.com/resource/14013160125","14013160125")</f>
        <v>14013160125</v>
      </c>
      <c r="B409" s="8" t="s">
        <v>1303</v>
      </c>
      <c r="C409" s="8" t="s">
        <v>112</v>
      </c>
      <c r="D409" s="8" t="s">
        <v>3230</v>
      </c>
      <c r="E409" s="8" t="s">
        <v>3238</v>
      </c>
      <c r="F409" t="s">
        <v>3298</v>
      </c>
      <c r="H409" s="8" t="s">
        <v>3263</v>
      </c>
      <c r="I409" t="s">
        <v>3260</v>
      </c>
      <c r="L409" s="11">
        <v>44817</v>
      </c>
      <c r="N409" s="8" t="s">
        <v>136</v>
      </c>
      <c r="O409" s="8" t="s">
        <v>49</v>
      </c>
      <c r="P409" s="8" t="s">
        <v>137</v>
      </c>
      <c r="Q409" s="8" t="s">
        <v>24</v>
      </c>
      <c r="R409" s="8" t="s">
        <v>1305</v>
      </c>
      <c r="S409" s="8" t="s">
        <v>26</v>
      </c>
      <c r="T409" s="8" t="s">
        <v>64</v>
      </c>
      <c r="U409" s="8" t="s">
        <v>1304</v>
      </c>
    </row>
    <row r="410" spans="1:21" x14ac:dyDescent="0.3">
      <c r="A410" s="8" t="str">
        <f>HYPERLINK("https://hsdes.intel.com/resource/14013160127","14013160127")</f>
        <v>14013160127</v>
      </c>
      <c r="B410" s="8" t="s">
        <v>1306</v>
      </c>
      <c r="C410" s="8" t="s">
        <v>112</v>
      </c>
      <c r="D410" s="8" t="s">
        <v>3230</v>
      </c>
      <c r="E410" s="8" t="s">
        <v>3238</v>
      </c>
      <c r="F410" t="s">
        <v>3298</v>
      </c>
      <c r="H410" s="8" t="s">
        <v>3263</v>
      </c>
      <c r="I410" t="s">
        <v>3275</v>
      </c>
      <c r="L410" s="11">
        <v>44817</v>
      </c>
      <c r="N410" s="8" t="s">
        <v>136</v>
      </c>
      <c r="O410" s="8" t="s">
        <v>49</v>
      </c>
      <c r="P410" s="8" t="s">
        <v>137</v>
      </c>
      <c r="Q410" s="8" t="s">
        <v>24</v>
      </c>
      <c r="R410" s="8" t="s">
        <v>1308</v>
      </c>
      <c r="S410" s="8" t="s">
        <v>26</v>
      </c>
      <c r="T410" s="8" t="s">
        <v>64</v>
      </c>
      <c r="U410" s="8" t="s">
        <v>1307</v>
      </c>
    </row>
    <row r="411" spans="1:21" x14ac:dyDescent="0.3">
      <c r="A411" s="8" t="str">
        <f>HYPERLINK("https://hsdes.intel.com/resource/14013160130","14013160130")</f>
        <v>14013160130</v>
      </c>
      <c r="B411" s="8" t="s">
        <v>1309</v>
      </c>
      <c r="C411" s="8" t="s">
        <v>112</v>
      </c>
      <c r="D411" s="8" t="s">
        <v>3230</v>
      </c>
      <c r="E411" s="8" t="s">
        <v>3238</v>
      </c>
      <c r="F411" t="s">
        <v>3298</v>
      </c>
      <c r="H411" s="8" t="s">
        <v>3263</v>
      </c>
      <c r="I411" t="s">
        <v>3275</v>
      </c>
      <c r="L411" s="11">
        <v>44817</v>
      </c>
      <c r="N411" s="8" t="s">
        <v>136</v>
      </c>
      <c r="O411" s="8" t="s">
        <v>13</v>
      </c>
      <c r="P411" s="8" t="s">
        <v>137</v>
      </c>
      <c r="Q411" s="8" t="s">
        <v>15</v>
      </c>
      <c r="R411" s="8" t="s">
        <v>1311</v>
      </c>
      <c r="S411" s="8" t="s">
        <v>26</v>
      </c>
      <c r="T411" s="8" t="s">
        <v>64</v>
      </c>
      <c r="U411" s="8" t="s">
        <v>1310</v>
      </c>
    </row>
    <row r="412" spans="1:21" x14ac:dyDescent="0.3">
      <c r="A412" s="9" t="str">
        <f>HYPERLINK("https://hsdes.intel.com/resource/14013160246","14013160246")</f>
        <v>14013160246</v>
      </c>
      <c r="B412" s="8" t="s">
        <v>1312</v>
      </c>
      <c r="C412" s="8" t="s">
        <v>1313</v>
      </c>
      <c r="D412" s="8" t="s">
        <v>3230</v>
      </c>
      <c r="E412" s="8" t="s">
        <v>3238</v>
      </c>
      <c r="F412" t="s">
        <v>3298</v>
      </c>
      <c r="H412" s="8" t="s">
        <v>3263</v>
      </c>
      <c r="I412" t="s">
        <v>3288</v>
      </c>
      <c r="K412" s="8" t="s">
        <v>192</v>
      </c>
      <c r="L412" s="11">
        <v>44826</v>
      </c>
      <c r="N412" s="8" t="s">
        <v>12</v>
      </c>
      <c r="O412" s="8" t="s">
        <v>49</v>
      </c>
      <c r="P412" s="8" t="s">
        <v>1315</v>
      </c>
      <c r="Q412" s="8" t="s">
        <v>24</v>
      </c>
      <c r="R412" s="8" t="s">
        <v>1316</v>
      </c>
      <c r="S412" s="8" t="s">
        <v>17</v>
      </c>
      <c r="T412" s="8" t="s">
        <v>1297</v>
      </c>
      <c r="U412" s="8" t="s">
        <v>1314</v>
      </c>
    </row>
    <row r="413" spans="1:21" x14ac:dyDescent="0.3">
      <c r="A413" s="8" t="str">
        <f>HYPERLINK("https://hsdes.intel.com/resource/14013160285","14013160285")</f>
        <v>14013160285</v>
      </c>
      <c r="B413" s="8" t="s">
        <v>1317</v>
      </c>
      <c r="C413" s="8" t="s">
        <v>19</v>
      </c>
      <c r="D413" s="8" t="s">
        <v>3230</v>
      </c>
      <c r="E413" s="8" t="s">
        <v>3238</v>
      </c>
      <c r="F413" t="s">
        <v>3298</v>
      </c>
      <c r="H413" s="8" t="s">
        <v>3263</v>
      </c>
      <c r="I413" t="s">
        <v>3258</v>
      </c>
      <c r="L413" s="11">
        <v>44818</v>
      </c>
      <c r="N413" s="8" t="s">
        <v>22</v>
      </c>
      <c r="O413" s="8" t="s">
        <v>70</v>
      </c>
      <c r="P413" s="8" t="s">
        <v>23</v>
      </c>
      <c r="Q413" s="8" t="s">
        <v>15</v>
      </c>
      <c r="R413" s="8" t="s">
        <v>1319</v>
      </c>
      <c r="S413" s="8" t="s">
        <v>26</v>
      </c>
      <c r="T413" s="8" t="s">
        <v>20</v>
      </c>
      <c r="U413" s="8" t="s">
        <v>1318</v>
      </c>
    </row>
    <row r="414" spans="1:21" x14ac:dyDescent="0.3">
      <c r="A414" s="8" t="str">
        <f>HYPERLINK("https://hsdes.intel.com/resource/14013160287","14013160287")</f>
        <v>14013160287</v>
      </c>
      <c r="B414" s="8" t="s">
        <v>1320</v>
      </c>
      <c r="C414" s="8" t="s">
        <v>19</v>
      </c>
      <c r="D414" s="8" t="s">
        <v>3231</v>
      </c>
      <c r="E414" s="8" t="s">
        <v>3238</v>
      </c>
      <c r="F414" t="s">
        <v>3298</v>
      </c>
      <c r="H414" s="8" t="s">
        <v>3263</v>
      </c>
      <c r="I414" t="s">
        <v>3258</v>
      </c>
      <c r="L414" s="11">
        <v>44818</v>
      </c>
      <c r="N414" s="8" t="s">
        <v>22</v>
      </c>
      <c r="O414" s="8" t="s">
        <v>70</v>
      </c>
      <c r="P414" s="8" t="s">
        <v>23</v>
      </c>
      <c r="Q414" s="8" t="s">
        <v>15</v>
      </c>
      <c r="R414" s="8" t="s">
        <v>1323</v>
      </c>
      <c r="S414" s="8" t="s">
        <v>26</v>
      </c>
      <c r="T414" s="8" t="s">
        <v>1321</v>
      </c>
      <c r="U414" s="8" t="s">
        <v>1322</v>
      </c>
    </row>
    <row r="415" spans="1:21" x14ac:dyDescent="0.3">
      <c r="A415" s="8" t="str">
        <f>HYPERLINK("https://hsdes.intel.com/resource/14013160289","14013160289")</f>
        <v>14013160289</v>
      </c>
      <c r="B415" s="8" t="s">
        <v>1324</v>
      </c>
      <c r="C415" s="8" t="s">
        <v>19</v>
      </c>
      <c r="D415" s="8" t="s">
        <v>3231</v>
      </c>
      <c r="E415" s="8" t="s">
        <v>3238</v>
      </c>
      <c r="F415" t="s">
        <v>3298</v>
      </c>
      <c r="H415" s="8" t="s">
        <v>3263</v>
      </c>
      <c r="I415" t="s">
        <v>3290</v>
      </c>
      <c r="L415" s="11">
        <v>44818</v>
      </c>
      <c r="N415" s="8" t="s">
        <v>22</v>
      </c>
      <c r="O415" s="8" t="s">
        <v>70</v>
      </c>
      <c r="P415" s="8" t="s">
        <v>23</v>
      </c>
      <c r="Q415" s="8" t="s">
        <v>15</v>
      </c>
      <c r="R415" s="8" t="s">
        <v>1326</v>
      </c>
      <c r="S415" s="8" t="s">
        <v>26</v>
      </c>
      <c r="T415" s="8" t="s">
        <v>1321</v>
      </c>
      <c r="U415" s="8" t="s">
        <v>1325</v>
      </c>
    </row>
    <row r="416" spans="1:21" x14ac:dyDescent="0.3">
      <c r="A416" s="8" t="str">
        <f>HYPERLINK("https://hsdes.intel.com/resource/14013160292","14013160292")</f>
        <v>14013160292</v>
      </c>
      <c r="B416" s="8" t="s">
        <v>1327</v>
      </c>
      <c r="C416" s="8" t="s">
        <v>19</v>
      </c>
      <c r="D416" s="8" t="s">
        <v>3230</v>
      </c>
      <c r="E416" s="8" t="s">
        <v>3238</v>
      </c>
      <c r="F416" t="s">
        <v>3298</v>
      </c>
      <c r="H416" s="8" t="s">
        <v>3263</v>
      </c>
      <c r="I416" t="s">
        <v>3258</v>
      </c>
      <c r="L416" s="11">
        <v>44818</v>
      </c>
      <c r="N416" s="8" t="s">
        <v>22</v>
      </c>
      <c r="O416" s="8" t="s">
        <v>70</v>
      </c>
      <c r="P416" s="8" t="s">
        <v>23</v>
      </c>
      <c r="Q416" s="8" t="s">
        <v>15</v>
      </c>
      <c r="R416" s="8" t="s">
        <v>1329</v>
      </c>
      <c r="S416" s="8" t="s">
        <v>26</v>
      </c>
      <c r="T416" s="8" t="s">
        <v>20</v>
      </c>
      <c r="U416" s="8" t="s">
        <v>1328</v>
      </c>
    </row>
    <row r="417" spans="1:21" x14ac:dyDescent="0.3">
      <c r="A417" s="8" t="str">
        <f>HYPERLINK("https://hsdes.intel.com/resource/14013160294","14013160294")</f>
        <v>14013160294</v>
      </c>
      <c r="B417" s="8" t="s">
        <v>1330</v>
      </c>
      <c r="C417" s="8" t="s">
        <v>19</v>
      </c>
      <c r="D417" s="8" t="s">
        <v>3230</v>
      </c>
      <c r="E417" s="8" t="s">
        <v>3238</v>
      </c>
      <c r="F417" t="s">
        <v>3298</v>
      </c>
      <c r="H417" s="8" t="s">
        <v>3263</v>
      </c>
      <c r="I417" t="s">
        <v>3290</v>
      </c>
      <c r="L417" s="11">
        <v>44818</v>
      </c>
      <c r="N417" s="8" t="s">
        <v>22</v>
      </c>
      <c r="O417" s="8" t="s">
        <v>70</v>
      </c>
      <c r="P417" s="8" t="s">
        <v>23</v>
      </c>
      <c r="Q417" s="8" t="s">
        <v>15</v>
      </c>
      <c r="R417" s="8" t="s">
        <v>1332</v>
      </c>
      <c r="S417" s="8" t="s">
        <v>26</v>
      </c>
      <c r="T417" s="8" t="s">
        <v>20</v>
      </c>
      <c r="U417" s="8" t="s">
        <v>1331</v>
      </c>
    </row>
    <row r="418" spans="1:21" x14ac:dyDescent="0.3">
      <c r="A418" s="8" t="str">
        <f>HYPERLINK("https://hsdes.intel.com/resource/14013160333","14013160333")</f>
        <v>14013160333</v>
      </c>
      <c r="B418" s="21" t="s">
        <v>1333</v>
      </c>
      <c r="C418" s="8" t="s">
        <v>19</v>
      </c>
      <c r="D418" s="8" t="s">
        <v>3230</v>
      </c>
      <c r="E418" s="8" t="s">
        <v>3238</v>
      </c>
      <c r="F418" t="s">
        <v>3298</v>
      </c>
      <c r="H418" s="8" t="s">
        <v>3263</v>
      </c>
      <c r="I418" t="s">
        <v>3258</v>
      </c>
      <c r="L418" s="11">
        <v>44818</v>
      </c>
      <c r="N418" s="8" t="s">
        <v>22</v>
      </c>
      <c r="O418" s="8" t="s">
        <v>70</v>
      </c>
      <c r="P418" s="8" t="s">
        <v>23</v>
      </c>
      <c r="Q418" s="8" t="s">
        <v>24</v>
      </c>
      <c r="R418" s="8" t="s">
        <v>1335</v>
      </c>
      <c r="S418" s="8" t="s">
        <v>26</v>
      </c>
      <c r="T418" s="8" t="s">
        <v>20</v>
      </c>
      <c r="U418" s="8" t="s">
        <v>1334</v>
      </c>
    </row>
    <row r="419" spans="1:21" x14ac:dyDescent="0.3">
      <c r="A419" s="8" t="str">
        <f>HYPERLINK("https://hsdes.intel.com/resource/14013160374","14013160374")</f>
        <v>14013160374</v>
      </c>
      <c r="B419" s="8" t="s">
        <v>1336</v>
      </c>
      <c r="C419" s="8" t="s">
        <v>19</v>
      </c>
      <c r="D419" s="8" t="s">
        <v>3231</v>
      </c>
      <c r="E419" s="8" t="s">
        <v>3238</v>
      </c>
      <c r="F419" t="s">
        <v>3298</v>
      </c>
      <c r="H419" s="8" t="s">
        <v>3263</v>
      </c>
      <c r="I419" t="s">
        <v>3290</v>
      </c>
      <c r="K419" s="13"/>
      <c r="L419" s="11">
        <v>44818</v>
      </c>
      <c r="N419" s="8" t="s">
        <v>22</v>
      </c>
      <c r="O419" s="8" t="s">
        <v>70</v>
      </c>
      <c r="P419" s="8" t="s">
        <v>23</v>
      </c>
      <c r="Q419" s="8" t="s">
        <v>15</v>
      </c>
      <c r="R419" s="8" t="s">
        <v>1338</v>
      </c>
      <c r="S419" s="8" t="s">
        <v>26</v>
      </c>
      <c r="T419" s="8" t="s">
        <v>1321</v>
      </c>
      <c r="U419" s="8" t="s">
        <v>1337</v>
      </c>
    </row>
    <row r="420" spans="1:21" x14ac:dyDescent="0.3">
      <c r="A420" s="8" t="str">
        <f>HYPERLINK("https://hsdes.intel.com/resource/14013160377","14013160377")</f>
        <v>14013160377</v>
      </c>
      <c r="B420" s="8" t="s">
        <v>1339</v>
      </c>
      <c r="C420" s="8" t="s">
        <v>19</v>
      </c>
      <c r="D420" s="8" t="s">
        <v>3231</v>
      </c>
      <c r="E420" s="8" t="s">
        <v>3238</v>
      </c>
      <c r="F420" t="s">
        <v>3298</v>
      </c>
      <c r="H420" s="8" t="s">
        <v>3263</v>
      </c>
      <c r="I420" t="s">
        <v>3290</v>
      </c>
      <c r="L420" s="11">
        <v>44818</v>
      </c>
      <c r="N420" s="8" t="s">
        <v>22</v>
      </c>
      <c r="O420" s="8" t="s">
        <v>70</v>
      </c>
      <c r="P420" s="8" t="s">
        <v>23</v>
      </c>
      <c r="Q420" s="8" t="s">
        <v>15</v>
      </c>
      <c r="R420" s="8" t="s">
        <v>1341</v>
      </c>
      <c r="S420" s="8" t="s">
        <v>26</v>
      </c>
      <c r="T420" s="8" t="s">
        <v>1321</v>
      </c>
      <c r="U420" s="8" t="s">
        <v>1340</v>
      </c>
    </row>
    <row r="421" spans="1:21" x14ac:dyDescent="0.3">
      <c r="A421" s="8" t="str">
        <f>HYPERLINK("https://hsdes.intel.com/resource/14013160417","14013160417")</f>
        <v>14013160417</v>
      </c>
      <c r="B421" s="21" t="s">
        <v>1342</v>
      </c>
      <c r="C421" s="8" t="s">
        <v>19</v>
      </c>
      <c r="D421" s="8" t="s">
        <v>3230</v>
      </c>
      <c r="E421" s="8" t="s">
        <v>3238</v>
      </c>
      <c r="F421" t="s">
        <v>3298</v>
      </c>
      <c r="H421" s="8" t="s">
        <v>3263</v>
      </c>
      <c r="I421" t="s">
        <v>3258</v>
      </c>
      <c r="L421" s="11">
        <v>44818</v>
      </c>
      <c r="N421" s="8" t="s">
        <v>22</v>
      </c>
      <c r="O421" s="8" t="s">
        <v>70</v>
      </c>
      <c r="P421" s="8" t="s">
        <v>23</v>
      </c>
      <c r="Q421" s="8" t="s">
        <v>24</v>
      </c>
      <c r="R421" s="8" t="s">
        <v>1344</v>
      </c>
      <c r="S421" s="8" t="s">
        <v>26</v>
      </c>
      <c r="T421" s="8" t="s">
        <v>20</v>
      </c>
      <c r="U421" s="8" t="s">
        <v>1343</v>
      </c>
    </row>
    <row r="422" spans="1:21" x14ac:dyDescent="0.3">
      <c r="A422" s="8" t="str">
        <f>HYPERLINK("https://hsdes.intel.com/resource/14013160431","14013160431")</f>
        <v>14013160431</v>
      </c>
      <c r="B422" s="8" t="s">
        <v>1345</v>
      </c>
      <c r="C422" s="8" t="s">
        <v>112</v>
      </c>
      <c r="D422" s="8" t="s">
        <v>3230</v>
      </c>
      <c r="E422" s="8" t="s">
        <v>3238</v>
      </c>
      <c r="F422" t="s">
        <v>3298</v>
      </c>
      <c r="H422" s="8" t="s">
        <v>3263</v>
      </c>
      <c r="I422" t="s">
        <v>3293</v>
      </c>
      <c r="L422" s="11">
        <v>44817</v>
      </c>
      <c r="N422" s="8" t="s">
        <v>136</v>
      </c>
      <c r="O422" s="8" t="s">
        <v>13</v>
      </c>
      <c r="P422" s="8" t="s">
        <v>137</v>
      </c>
      <c r="Q422" s="8" t="s">
        <v>24</v>
      </c>
      <c r="R422" s="8" t="s">
        <v>1347</v>
      </c>
      <c r="S422" s="8" t="s">
        <v>26</v>
      </c>
      <c r="T422" s="8" t="s">
        <v>47</v>
      </c>
      <c r="U422" s="8" t="s">
        <v>1346</v>
      </c>
    </row>
    <row r="423" spans="1:21" x14ac:dyDescent="0.3">
      <c r="A423" s="8" t="str">
        <f>HYPERLINK("https://hsdes.intel.com/resource/14013160435","14013160435")</f>
        <v>14013160435</v>
      </c>
      <c r="B423" s="8" t="s">
        <v>1348</v>
      </c>
      <c r="C423" s="8" t="s">
        <v>112</v>
      </c>
      <c r="D423" s="8" t="s">
        <v>3230</v>
      </c>
      <c r="E423" s="8" t="s">
        <v>3238</v>
      </c>
      <c r="F423" t="s">
        <v>3298</v>
      </c>
      <c r="H423" s="8" t="s">
        <v>3263</v>
      </c>
      <c r="I423" t="s">
        <v>3294</v>
      </c>
      <c r="L423" s="11">
        <v>44817</v>
      </c>
      <c r="N423" s="8" t="s">
        <v>136</v>
      </c>
      <c r="O423" s="8" t="s">
        <v>49</v>
      </c>
      <c r="P423" s="8" t="s">
        <v>137</v>
      </c>
      <c r="Q423" s="8" t="s">
        <v>24</v>
      </c>
      <c r="R423" s="8" t="s">
        <v>1350</v>
      </c>
      <c r="S423" s="8" t="s">
        <v>26</v>
      </c>
      <c r="T423" s="8" t="s">
        <v>47</v>
      </c>
      <c r="U423" s="8" t="s">
        <v>1349</v>
      </c>
    </row>
    <row r="424" spans="1:21" x14ac:dyDescent="0.3">
      <c r="A424" s="8" t="str">
        <f>HYPERLINK("https://hsdes.intel.com/resource/14013160456","14013160456")</f>
        <v>14013160456</v>
      </c>
      <c r="B424" s="8" t="s">
        <v>1351</v>
      </c>
      <c r="C424" s="8" t="s">
        <v>76</v>
      </c>
      <c r="D424" s="8" t="s">
        <v>3230</v>
      </c>
      <c r="E424" s="8" t="s">
        <v>3238</v>
      </c>
      <c r="F424" t="s">
        <v>3298</v>
      </c>
      <c r="H424" s="8" t="s">
        <v>3263</v>
      </c>
      <c r="I424" t="s">
        <v>3294</v>
      </c>
      <c r="K424" s="8" t="s">
        <v>3240</v>
      </c>
      <c r="L424" s="11">
        <v>44825</v>
      </c>
      <c r="N424" s="8" t="s">
        <v>78</v>
      </c>
      <c r="O424" s="8" t="s">
        <v>70</v>
      </c>
      <c r="P424" s="8" t="s">
        <v>79</v>
      </c>
      <c r="Q424" s="8" t="s">
        <v>24</v>
      </c>
      <c r="R424" s="8" t="s">
        <v>1353</v>
      </c>
      <c r="S424" s="8" t="s">
        <v>26</v>
      </c>
      <c r="T424" s="8" t="s">
        <v>64</v>
      </c>
      <c r="U424" s="8" t="s">
        <v>1352</v>
      </c>
    </row>
    <row r="425" spans="1:21" hidden="1" x14ac:dyDescent="0.3">
      <c r="A425" s="8" t="str">
        <f>HYPERLINK("https://hsdes.intel.com/resource/14013160580","14013160580")</f>
        <v>14013160580</v>
      </c>
      <c r="B425" s="8" t="s">
        <v>1354</v>
      </c>
      <c r="C425" s="8" t="s">
        <v>63</v>
      </c>
      <c r="D425" s="8" t="s">
        <v>3230</v>
      </c>
      <c r="E425" s="8" t="s">
        <v>3238</v>
      </c>
      <c r="F425" t="s">
        <v>3298</v>
      </c>
      <c r="H425" s="8" t="s">
        <v>3158</v>
      </c>
      <c r="K425" s="8" t="s">
        <v>3192</v>
      </c>
      <c r="L425" s="12"/>
      <c r="N425" s="8" t="s">
        <v>22</v>
      </c>
      <c r="O425" s="8" t="s">
        <v>70</v>
      </c>
      <c r="P425" s="8" t="s">
        <v>66</v>
      </c>
      <c r="Q425" s="8" t="s">
        <v>24</v>
      </c>
      <c r="R425" s="8" t="s">
        <v>1357</v>
      </c>
      <c r="S425" s="8" t="s">
        <v>26</v>
      </c>
      <c r="T425" s="8" t="s">
        <v>1355</v>
      </c>
      <c r="U425" s="8" t="s">
        <v>1356</v>
      </c>
    </row>
    <row r="426" spans="1:21" x14ac:dyDescent="0.3">
      <c r="A426" s="9" t="str">
        <f>HYPERLINK("https://hsdes.intel.com/resource/14013160602","14013160602")</f>
        <v>14013160602</v>
      </c>
      <c r="B426" s="8" t="s">
        <v>1358</v>
      </c>
      <c r="C426" s="8" t="s">
        <v>63</v>
      </c>
      <c r="D426" s="8" t="s">
        <v>3230</v>
      </c>
      <c r="E426" s="8" t="s">
        <v>3238</v>
      </c>
      <c r="F426" t="s">
        <v>3298</v>
      </c>
      <c r="H426" s="8" t="s">
        <v>3263</v>
      </c>
      <c r="I426" t="s">
        <v>3292</v>
      </c>
      <c r="K426" s="8" t="s">
        <v>3251</v>
      </c>
      <c r="L426" s="11">
        <v>44826</v>
      </c>
      <c r="N426" s="8" t="s">
        <v>39</v>
      </c>
      <c r="O426" s="8" t="s">
        <v>13</v>
      </c>
      <c r="P426" s="8" t="s">
        <v>156</v>
      </c>
      <c r="Q426" s="8" t="s">
        <v>24</v>
      </c>
      <c r="R426" s="8" t="s">
        <v>1360</v>
      </c>
      <c r="S426" s="8" t="s">
        <v>26</v>
      </c>
      <c r="T426" s="8" t="s">
        <v>47</v>
      </c>
      <c r="U426" s="8" t="s">
        <v>1359</v>
      </c>
    </row>
    <row r="427" spans="1:21" x14ac:dyDescent="0.3">
      <c r="A427" s="9" t="str">
        <f>HYPERLINK("https://hsdes.intel.com/resource/14013160612","14013160612")</f>
        <v>14013160612</v>
      </c>
      <c r="B427" s="8" t="s">
        <v>1361</v>
      </c>
      <c r="C427" s="8" t="s">
        <v>63</v>
      </c>
      <c r="D427" s="8" t="s">
        <v>3230</v>
      </c>
      <c r="E427" s="8" t="s">
        <v>3238</v>
      </c>
      <c r="F427" t="s">
        <v>3298</v>
      </c>
      <c r="H427" s="8" t="s">
        <v>3263</v>
      </c>
      <c r="I427" t="s">
        <v>3294</v>
      </c>
      <c r="L427" s="11">
        <v>44826</v>
      </c>
      <c r="N427" s="8" t="s">
        <v>39</v>
      </c>
      <c r="O427" s="8" t="s">
        <v>13</v>
      </c>
      <c r="P427" s="8" t="s">
        <v>156</v>
      </c>
      <c r="Q427" s="8" t="s">
        <v>24</v>
      </c>
      <c r="R427" s="8" t="s">
        <v>1363</v>
      </c>
      <c r="S427" s="8" t="s">
        <v>26</v>
      </c>
      <c r="T427" s="8" t="s">
        <v>47</v>
      </c>
      <c r="U427" s="8" t="s">
        <v>1362</v>
      </c>
    </row>
    <row r="428" spans="1:21" s="21" customFormat="1" x14ac:dyDescent="0.3">
      <c r="A428" s="21" t="str">
        <f>HYPERLINK("https://hsdes.intel.com/resource/14013160618","14013160618")</f>
        <v>14013160618</v>
      </c>
      <c r="B428" s="21" t="s">
        <v>1364</v>
      </c>
      <c r="C428" s="8" t="s">
        <v>642</v>
      </c>
      <c r="D428" s="8" t="s">
        <v>3230</v>
      </c>
      <c r="E428" s="21" t="s">
        <v>3238</v>
      </c>
      <c r="F428" t="s">
        <v>3298</v>
      </c>
      <c r="H428" s="21" t="s">
        <v>3262</v>
      </c>
      <c r="I428" t="s">
        <v>3289</v>
      </c>
      <c r="K428" s="21" t="s">
        <v>3277</v>
      </c>
      <c r="L428" s="33">
        <v>44827</v>
      </c>
      <c r="N428" s="21" t="s">
        <v>136</v>
      </c>
      <c r="O428" s="21" t="s">
        <v>13</v>
      </c>
      <c r="P428" s="21" t="s">
        <v>476</v>
      </c>
      <c r="Q428" s="21" t="s">
        <v>24</v>
      </c>
      <c r="R428" s="21" t="s">
        <v>1366</v>
      </c>
      <c r="S428" s="21" t="s">
        <v>26</v>
      </c>
      <c r="T428" s="21" t="s">
        <v>64</v>
      </c>
      <c r="U428" s="21" t="s">
        <v>1365</v>
      </c>
    </row>
    <row r="429" spans="1:21" x14ac:dyDescent="0.3">
      <c r="A429" s="8" t="str">
        <f>HYPERLINK("https://hsdes.intel.com/resource/14013160634","14013160634")</f>
        <v>14013160634</v>
      </c>
      <c r="B429" s="21" t="s">
        <v>1367</v>
      </c>
      <c r="C429" s="8" t="s">
        <v>9</v>
      </c>
      <c r="D429" s="8" t="s">
        <v>3230</v>
      </c>
      <c r="E429" s="8" t="s">
        <v>3238</v>
      </c>
      <c r="F429" t="s">
        <v>3298</v>
      </c>
      <c r="H429" s="8" t="s">
        <v>3263</v>
      </c>
      <c r="I429" t="s">
        <v>3268</v>
      </c>
      <c r="L429" s="11">
        <v>44826</v>
      </c>
      <c r="N429" s="8" t="s">
        <v>12</v>
      </c>
      <c r="O429" s="8" t="s">
        <v>13</v>
      </c>
      <c r="P429" s="8" t="s">
        <v>167</v>
      </c>
      <c r="Q429" s="8" t="s">
        <v>24</v>
      </c>
      <c r="R429" s="8" t="s">
        <v>1369</v>
      </c>
      <c r="S429" s="8" t="s">
        <v>17</v>
      </c>
      <c r="T429" s="8" t="s">
        <v>113</v>
      </c>
      <c r="U429" s="8" t="s">
        <v>1368</v>
      </c>
    </row>
    <row r="430" spans="1:21" x14ac:dyDescent="0.3">
      <c r="A430" s="8" t="str">
        <f>HYPERLINK("https://hsdes.intel.com/resource/14013160655","14013160655")</f>
        <v>14013160655</v>
      </c>
      <c r="B430" s="8" t="s">
        <v>1370</v>
      </c>
      <c r="C430" s="8" t="s">
        <v>192</v>
      </c>
      <c r="D430" s="8" t="s">
        <v>3230</v>
      </c>
      <c r="E430" s="8" t="s">
        <v>3238</v>
      </c>
      <c r="F430" t="s">
        <v>3298</v>
      </c>
      <c r="H430" s="8" t="s">
        <v>3262</v>
      </c>
      <c r="I430" t="s">
        <v>3269</v>
      </c>
      <c r="K430" s="8" t="s">
        <v>3180</v>
      </c>
      <c r="L430" s="11">
        <v>44825</v>
      </c>
      <c r="N430" s="8" t="s">
        <v>33</v>
      </c>
      <c r="O430" s="8" t="s">
        <v>70</v>
      </c>
      <c r="P430" s="8" t="s">
        <v>194</v>
      </c>
      <c r="Q430" s="8" t="s">
        <v>24</v>
      </c>
      <c r="R430" s="8" t="s">
        <v>1372</v>
      </c>
      <c r="S430" s="8" t="s">
        <v>26</v>
      </c>
      <c r="T430" s="8" t="s">
        <v>883</v>
      </c>
      <c r="U430" s="8" t="s">
        <v>1371</v>
      </c>
    </row>
    <row r="431" spans="1:21" x14ac:dyDescent="0.3">
      <c r="A431" s="8" t="str">
        <f>HYPERLINK("https://hsdes.intel.com/resource/14013160659","14013160659")</f>
        <v>14013160659</v>
      </c>
      <c r="B431" s="8" t="s">
        <v>1373</v>
      </c>
      <c r="C431" s="8" t="s">
        <v>192</v>
      </c>
      <c r="D431" s="8" t="s">
        <v>3230</v>
      </c>
      <c r="E431" s="8" t="s">
        <v>3238</v>
      </c>
      <c r="F431" t="s">
        <v>3298</v>
      </c>
      <c r="H431" s="8" t="s">
        <v>3262</v>
      </c>
      <c r="I431" t="s">
        <v>3269</v>
      </c>
      <c r="K431" s="8" t="s">
        <v>3197</v>
      </c>
      <c r="L431" s="11">
        <v>44825</v>
      </c>
      <c r="N431" s="8" t="s">
        <v>33</v>
      </c>
      <c r="O431" s="8" t="s">
        <v>70</v>
      </c>
      <c r="P431" s="8" t="s">
        <v>194</v>
      </c>
      <c r="Q431" s="8" t="s">
        <v>24</v>
      </c>
      <c r="R431" s="8" t="s">
        <v>1376</v>
      </c>
      <c r="S431" s="8" t="s">
        <v>26</v>
      </c>
      <c r="T431" s="8" t="s">
        <v>1374</v>
      </c>
      <c r="U431" s="8" t="s">
        <v>1375</v>
      </c>
    </row>
    <row r="432" spans="1:21" x14ac:dyDescent="0.3">
      <c r="A432" s="8" t="str">
        <f>HYPERLINK("https://hsdes.intel.com/resource/14013160660","14013160660")</f>
        <v>14013160660</v>
      </c>
      <c r="B432" s="8" t="s">
        <v>1377</v>
      </c>
      <c r="C432" s="8" t="s">
        <v>192</v>
      </c>
      <c r="D432" s="8" t="s">
        <v>3230</v>
      </c>
      <c r="E432" s="8" t="s">
        <v>3238</v>
      </c>
      <c r="F432" t="s">
        <v>3298</v>
      </c>
      <c r="H432" s="8" t="s">
        <v>3262</v>
      </c>
      <c r="I432" t="s">
        <v>3269</v>
      </c>
      <c r="K432" s="8" t="s">
        <v>3201</v>
      </c>
      <c r="L432" s="11">
        <v>44825</v>
      </c>
      <c r="N432" s="8" t="s">
        <v>33</v>
      </c>
      <c r="O432" s="8" t="s">
        <v>70</v>
      </c>
      <c r="P432" s="8" t="s">
        <v>194</v>
      </c>
      <c r="Q432" s="8" t="s">
        <v>24</v>
      </c>
      <c r="R432" s="8" t="s">
        <v>1379</v>
      </c>
      <c r="S432" s="8" t="s">
        <v>26</v>
      </c>
      <c r="T432" s="8" t="s">
        <v>47</v>
      </c>
      <c r="U432" s="8" t="s">
        <v>1378</v>
      </c>
    </row>
    <row r="433" spans="1:21" x14ac:dyDescent="0.3">
      <c r="A433" s="8" t="str">
        <f>HYPERLINK("https://hsdes.intel.com/resource/14013160677","14013160677")</f>
        <v>14013160677</v>
      </c>
      <c r="B433" s="21" t="s">
        <v>1380</v>
      </c>
      <c r="C433" s="8" t="s">
        <v>9</v>
      </c>
      <c r="D433" s="8" t="s">
        <v>3230</v>
      </c>
      <c r="E433" s="8" t="s">
        <v>3238</v>
      </c>
      <c r="F433" t="s">
        <v>3298</v>
      </c>
      <c r="H433" s="8" t="s">
        <v>3262</v>
      </c>
      <c r="I433" t="s">
        <v>3268</v>
      </c>
      <c r="L433" s="11">
        <v>44826</v>
      </c>
      <c r="N433" s="8" t="s">
        <v>12</v>
      </c>
      <c r="O433" s="8" t="s">
        <v>13</v>
      </c>
      <c r="P433" s="8" t="s">
        <v>167</v>
      </c>
      <c r="Q433" s="8" t="s">
        <v>24</v>
      </c>
      <c r="R433" s="8" t="s">
        <v>1383</v>
      </c>
      <c r="S433" s="8" t="s">
        <v>17</v>
      </c>
      <c r="T433" s="8" t="s">
        <v>1381</v>
      </c>
      <c r="U433" s="8" t="s">
        <v>1382</v>
      </c>
    </row>
    <row r="434" spans="1:21" x14ac:dyDescent="0.3">
      <c r="A434" s="8" t="str">
        <f>HYPERLINK("https://hsdes.intel.com/resource/14013160678","14013160678")</f>
        <v>14013160678</v>
      </c>
      <c r="B434" s="21" t="s">
        <v>1384</v>
      </c>
      <c r="C434" s="8" t="s">
        <v>9</v>
      </c>
      <c r="D434" s="8" t="s">
        <v>3230</v>
      </c>
      <c r="E434" s="8" t="s">
        <v>3238</v>
      </c>
      <c r="F434" t="s">
        <v>3298</v>
      </c>
      <c r="H434" s="8" t="s">
        <v>3262</v>
      </c>
      <c r="I434" t="s">
        <v>3268</v>
      </c>
      <c r="L434" s="11">
        <v>44826</v>
      </c>
      <c r="N434" s="8" t="s">
        <v>12</v>
      </c>
      <c r="O434" s="8" t="s">
        <v>13</v>
      </c>
      <c r="P434" s="8" t="s">
        <v>167</v>
      </c>
      <c r="Q434" s="8" t="s">
        <v>15</v>
      </c>
      <c r="R434" s="8" t="s">
        <v>1386</v>
      </c>
      <c r="S434" s="8" t="s">
        <v>17</v>
      </c>
      <c r="T434" s="8" t="s">
        <v>47</v>
      </c>
      <c r="U434" s="8" t="s">
        <v>1385</v>
      </c>
    </row>
    <row r="435" spans="1:21" x14ac:dyDescent="0.3">
      <c r="A435" s="8" t="str">
        <f>HYPERLINK("https://hsdes.intel.com/resource/14013160679","14013160679")</f>
        <v>14013160679</v>
      </c>
      <c r="B435" s="21" t="s">
        <v>1387</v>
      </c>
      <c r="C435" s="8" t="s">
        <v>9</v>
      </c>
      <c r="D435" s="8" t="s">
        <v>3230</v>
      </c>
      <c r="E435" s="8" t="s">
        <v>3238</v>
      </c>
      <c r="F435" t="s">
        <v>3298</v>
      </c>
      <c r="H435" s="8" t="s">
        <v>3262</v>
      </c>
      <c r="I435" t="s">
        <v>3268</v>
      </c>
      <c r="L435" s="11">
        <v>44826</v>
      </c>
      <c r="N435" s="8" t="s">
        <v>12</v>
      </c>
      <c r="O435" s="8" t="s">
        <v>13</v>
      </c>
      <c r="P435" s="8" t="s">
        <v>167</v>
      </c>
      <c r="Q435" s="8" t="s">
        <v>24</v>
      </c>
      <c r="R435" s="8" t="s">
        <v>1389</v>
      </c>
      <c r="S435" s="8" t="s">
        <v>17</v>
      </c>
      <c r="T435" s="8" t="s">
        <v>113</v>
      </c>
      <c r="U435" s="8" t="s">
        <v>1388</v>
      </c>
    </row>
    <row r="436" spans="1:21" x14ac:dyDescent="0.3">
      <c r="A436" s="8" t="str">
        <f>HYPERLINK("https://hsdes.intel.com/resource/14013160687","14013160687")</f>
        <v>14013160687</v>
      </c>
      <c r="B436" s="8" t="s">
        <v>1390</v>
      </c>
      <c r="C436" s="8" t="s">
        <v>642</v>
      </c>
      <c r="D436" s="8" t="s">
        <v>3230</v>
      </c>
      <c r="E436" s="8" t="s">
        <v>3238</v>
      </c>
      <c r="F436" t="s">
        <v>3298</v>
      </c>
      <c r="H436" s="8" t="s">
        <v>3263</v>
      </c>
      <c r="I436" t="s">
        <v>3295</v>
      </c>
      <c r="L436" s="11">
        <v>44819</v>
      </c>
      <c r="N436" s="8" t="s">
        <v>136</v>
      </c>
      <c r="O436" s="8" t="s">
        <v>49</v>
      </c>
      <c r="P436" s="8" t="s">
        <v>476</v>
      </c>
      <c r="Q436" s="8" t="s">
        <v>24</v>
      </c>
      <c r="R436" s="8" t="s">
        <v>1392</v>
      </c>
      <c r="S436" s="8" t="s">
        <v>26</v>
      </c>
      <c r="T436" s="8" t="s">
        <v>64</v>
      </c>
      <c r="U436" s="8" t="s">
        <v>1391</v>
      </c>
    </row>
    <row r="437" spans="1:21" x14ac:dyDescent="0.3">
      <c r="A437" s="8" t="str">
        <f>HYPERLINK("https://hsdes.intel.com/resource/14013160688","14013160688")</f>
        <v>14013160688</v>
      </c>
      <c r="B437" s="8" t="s">
        <v>1393</v>
      </c>
      <c r="C437" s="8" t="s">
        <v>642</v>
      </c>
      <c r="D437" s="8" t="s">
        <v>3230</v>
      </c>
      <c r="E437" s="8" t="s">
        <v>3238</v>
      </c>
      <c r="F437" t="s">
        <v>3298</v>
      </c>
      <c r="H437" s="8" t="s">
        <v>3263</v>
      </c>
      <c r="I437" t="s">
        <v>3295</v>
      </c>
      <c r="L437" s="11">
        <v>44819</v>
      </c>
      <c r="N437" s="8" t="s">
        <v>136</v>
      </c>
      <c r="O437" s="8" t="s">
        <v>49</v>
      </c>
      <c r="P437" s="8" t="s">
        <v>476</v>
      </c>
      <c r="Q437" s="8" t="s">
        <v>24</v>
      </c>
      <c r="R437" s="8" t="s">
        <v>1396</v>
      </c>
      <c r="S437" s="8" t="s">
        <v>26</v>
      </c>
      <c r="T437" s="8" t="s">
        <v>1394</v>
      </c>
      <c r="U437" s="8" t="s">
        <v>1395</v>
      </c>
    </row>
    <row r="438" spans="1:21" x14ac:dyDescent="0.3">
      <c r="A438" s="8" t="str">
        <f>HYPERLINK("https://hsdes.intel.com/resource/14013160691","14013160691")</f>
        <v>14013160691</v>
      </c>
      <c r="B438" s="8" t="s">
        <v>1397</v>
      </c>
      <c r="C438" s="8" t="s">
        <v>642</v>
      </c>
      <c r="D438" s="8" t="s">
        <v>3230</v>
      </c>
      <c r="E438" s="8" t="s">
        <v>3238</v>
      </c>
      <c r="F438" t="s">
        <v>3298</v>
      </c>
      <c r="H438" s="8" t="s">
        <v>3263</v>
      </c>
      <c r="I438" t="s">
        <v>3293</v>
      </c>
      <c r="L438" s="11">
        <v>44819</v>
      </c>
      <c r="N438" s="8" t="s">
        <v>136</v>
      </c>
      <c r="O438" s="8" t="s">
        <v>49</v>
      </c>
      <c r="P438" s="8" t="s">
        <v>476</v>
      </c>
      <c r="Q438" s="8" t="s">
        <v>24</v>
      </c>
      <c r="R438" s="8" t="s">
        <v>1399</v>
      </c>
      <c r="S438" s="8" t="s">
        <v>26</v>
      </c>
      <c r="T438" s="8" t="s">
        <v>1394</v>
      </c>
      <c r="U438" s="8" t="s">
        <v>1398</v>
      </c>
    </row>
    <row r="439" spans="1:21" x14ac:dyDescent="0.3">
      <c r="A439" s="8" t="str">
        <f>HYPERLINK("https://hsdes.intel.com/resource/14013160703","14013160703")</f>
        <v>14013160703</v>
      </c>
      <c r="B439" s="21" t="s">
        <v>1400</v>
      </c>
      <c r="C439" s="8" t="s">
        <v>165</v>
      </c>
      <c r="D439" s="8" t="s">
        <v>3230</v>
      </c>
      <c r="E439" s="8" t="s">
        <v>3238</v>
      </c>
      <c r="F439" t="s">
        <v>3298</v>
      </c>
      <c r="H439" s="8" t="s">
        <v>3262</v>
      </c>
      <c r="I439" t="s">
        <v>3269</v>
      </c>
      <c r="L439" s="11">
        <v>44826</v>
      </c>
      <c r="N439" s="8" t="s">
        <v>12</v>
      </c>
      <c r="O439" s="8" t="s">
        <v>13</v>
      </c>
      <c r="P439" s="8" t="s">
        <v>167</v>
      </c>
      <c r="Q439" s="8" t="s">
        <v>24</v>
      </c>
      <c r="R439" s="8" t="s">
        <v>1402</v>
      </c>
      <c r="S439" s="8" t="s">
        <v>17</v>
      </c>
      <c r="T439" s="8" t="s">
        <v>64</v>
      </c>
      <c r="U439" s="8" t="s">
        <v>1401</v>
      </c>
    </row>
    <row r="440" spans="1:21" x14ac:dyDescent="0.3">
      <c r="A440" s="8" t="str">
        <f>HYPERLINK("https://hsdes.intel.com/resource/14013160708","14013160708")</f>
        <v>14013160708</v>
      </c>
      <c r="B440" s="8" t="s">
        <v>1403</v>
      </c>
      <c r="C440" s="8" t="s">
        <v>642</v>
      </c>
      <c r="D440" s="8" t="s">
        <v>3230</v>
      </c>
      <c r="E440" s="8" t="s">
        <v>3238</v>
      </c>
      <c r="F440" t="s">
        <v>3298</v>
      </c>
      <c r="H440" s="8" t="s">
        <v>3262</v>
      </c>
      <c r="I440" t="s">
        <v>3269</v>
      </c>
      <c r="K440" s="8" t="s">
        <v>3166</v>
      </c>
      <c r="L440" s="11">
        <v>44826</v>
      </c>
      <c r="N440" s="8" t="s">
        <v>136</v>
      </c>
      <c r="O440" s="8" t="s">
        <v>13</v>
      </c>
      <c r="P440" s="8" t="s">
        <v>476</v>
      </c>
      <c r="Q440" s="8" t="s">
        <v>24</v>
      </c>
      <c r="R440" s="8" t="s">
        <v>1405</v>
      </c>
      <c r="S440" s="8" t="s">
        <v>26</v>
      </c>
      <c r="T440" s="8" t="s">
        <v>64</v>
      </c>
      <c r="U440" s="8" t="s">
        <v>1404</v>
      </c>
    </row>
    <row r="441" spans="1:21" x14ac:dyDescent="0.3">
      <c r="A441" s="8" t="str">
        <f>HYPERLINK("https://hsdes.intel.com/resource/14013160714","14013160714")</f>
        <v>14013160714</v>
      </c>
      <c r="B441" s="21" t="s">
        <v>1406</v>
      </c>
      <c r="C441" s="8" t="s">
        <v>9</v>
      </c>
      <c r="D441" s="8" t="s">
        <v>3230</v>
      </c>
      <c r="E441" s="8" t="s">
        <v>3238</v>
      </c>
      <c r="F441" t="s">
        <v>3298</v>
      </c>
      <c r="H441" s="8" t="s">
        <v>3262</v>
      </c>
      <c r="I441" t="s">
        <v>3268</v>
      </c>
      <c r="L441" s="11">
        <v>44826</v>
      </c>
      <c r="N441" s="8" t="s">
        <v>12</v>
      </c>
      <c r="O441" s="8" t="s">
        <v>13</v>
      </c>
      <c r="P441" s="8" t="s">
        <v>167</v>
      </c>
      <c r="Q441" s="8" t="s">
        <v>15</v>
      </c>
      <c r="R441" s="8" t="s">
        <v>1408</v>
      </c>
      <c r="S441" s="8" t="s">
        <v>17</v>
      </c>
      <c r="T441" s="8" t="s">
        <v>64</v>
      </c>
      <c r="U441" s="8" t="s">
        <v>1407</v>
      </c>
    </row>
    <row r="442" spans="1:21" x14ac:dyDescent="0.3">
      <c r="A442" s="8" t="str">
        <f>HYPERLINK("https://hsdes.intel.com/resource/14013160716","14013160716")</f>
        <v>14013160716</v>
      </c>
      <c r="B442" s="8" t="s">
        <v>1409</v>
      </c>
      <c r="C442" s="8" t="s">
        <v>192</v>
      </c>
      <c r="D442" s="8" t="s">
        <v>3230</v>
      </c>
      <c r="E442" s="8" t="s">
        <v>3238</v>
      </c>
      <c r="F442" t="s">
        <v>3298</v>
      </c>
      <c r="H442" s="8" t="s">
        <v>3262</v>
      </c>
      <c r="I442" t="s">
        <v>3269</v>
      </c>
      <c r="K442" s="8" t="s">
        <v>3203</v>
      </c>
      <c r="L442" s="11">
        <v>44825</v>
      </c>
      <c r="N442" s="8" t="s">
        <v>33</v>
      </c>
      <c r="O442" s="8" t="s">
        <v>70</v>
      </c>
      <c r="P442" s="8" t="s">
        <v>194</v>
      </c>
      <c r="Q442" s="8" t="s">
        <v>24</v>
      </c>
      <c r="R442" s="8" t="s">
        <v>1411</v>
      </c>
      <c r="S442" s="8" t="s">
        <v>17</v>
      </c>
      <c r="T442" s="8" t="s">
        <v>47</v>
      </c>
      <c r="U442" s="8" t="s">
        <v>1410</v>
      </c>
    </row>
    <row r="443" spans="1:21" x14ac:dyDescent="0.3">
      <c r="A443" s="8" t="str">
        <f>HYPERLINK("https://hsdes.intel.com/resource/14013160718","14013160718")</f>
        <v>14013160718</v>
      </c>
      <c r="B443" s="8" t="s">
        <v>1412</v>
      </c>
      <c r="C443" s="8" t="s">
        <v>192</v>
      </c>
      <c r="D443" s="8" t="s">
        <v>3230</v>
      </c>
      <c r="E443" s="8" t="s">
        <v>3238</v>
      </c>
      <c r="F443" t="s">
        <v>3298</v>
      </c>
      <c r="H443" s="8" t="s">
        <v>3262</v>
      </c>
      <c r="I443" t="s">
        <v>3269</v>
      </c>
      <c r="K443" s="8" t="s">
        <v>3202</v>
      </c>
      <c r="L443" s="11">
        <v>44825</v>
      </c>
      <c r="N443" s="8" t="s">
        <v>33</v>
      </c>
      <c r="O443" s="8" t="s">
        <v>70</v>
      </c>
      <c r="P443" s="8" t="s">
        <v>194</v>
      </c>
      <c r="Q443" s="8" t="s">
        <v>24</v>
      </c>
      <c r="R443" s="8" t="s">
        <v>1415</v>
      </c>
      <c r="S443" s="8" t="s">
        <v>26</v>
      </c>
      <c r="T443" s="8" t="s">
        <v>1413</v>
      </c>
      <c r="U443" s="8" t="s">
        <v>1414</v>
      </c>
    </row>
    <row r="444" spans="1:21" x14ac:dyDescent="0.3">
      <c r="A444" s="8" t="str">
        <f>HYPERLINK("https://hsdes.intel.com/resource/14013160721","14013160721")</f>
        <v>14013160721</v>
      </c>
      <c r="B444" s="8" t="s">
        <v>1416</v>
      </c>
      <c r="C444" s="8" t="s">
        <v>192</v>
      </c>
      <c r="D444" s="8" t="s">
        <v>3230</v>
      </c>
      <c r="E444" s="8" t="s">
        <v>3238</v>
      </c>
      <c r="F444" t="s">
        <v>3298</v>
      </c>
      <c r="H444" s="8" t="s">
        <v>3262</v>
      </c>
      <c r="I444" t="s">
        <v>3269</v>
      </c>
      <c r="K444" s="8" t="s">
        <v>3201</v>
      </c>
      <c r="L444" s="11">
        <v>44825</v>
      </c>
      <c r="N444" s="8" t="s">
        <v>33</v>
      </c>
      <c r="O444" s="8" t="s">
        <v>70</v>
      </c>
      <c r="P444" s="8" t="s">
        <v>194</v>
      </c>
      <c r="Q444" s="8" t="s">
        <v>24</v>
      </c>
      <c r="R444" s="8" t="s">
        <v>1418</v>
      </c>
      <c r="S444" s="8" t="s">
        <v>26</v>
      </c>
      <c r="T444" s="8" t="s">
        <v>47</v>
      </c>
      <c r="U444" s="8" t="s">
        <v>1417</v>
      </c>
    </row>
    <row r="445" spans="1:21" x14ac:dyDescent="0.3">
      <c r="A445" s="8" t="str">
        <f>HYPERLINK("https://hsdes.intel.com/resource/14013160722","14013160722")</f>
        <v>14013160722</v>
      </c>
      <c r="B445" s="8" t="s">
        <v>1419</v>
      </c>
      <c r="C445" s="8" t="s">
        <v>192</v>
      </c>
      <c r="D445" s="8" t="s">
        <v>3230</v>
      </c>
      <c r="E445" s="8" t="s">
        <v>3238</v>
      </c>
      <c r="F445" t="s">
        <v>3298</v>
      </c>
      <c r="H445" s="8" t="s">
        <v>3262</v>
      </c>
      <c r="I445" t="s">
        <v>3269</v>
      </c>
      <c r="K445" s="8" t="s">
        <v>3197</v>
      </c>
      <c r="L445" s="11">
        <v>44825</v>
      </c>
      <c r="N445" s="8" t="s">
        <v>33</v>
      </c>
      <c r="O445" s="8" t="s">
        <v>70</v>
      </c>
      <c r="P445" s="8" t="s">
        <v>194</v>
      </c>
      <c r="Q445" s="8" t="s">
        <v>24</v>
      </c>
      <c r="R445" s="8" t="s">
        <v>1421</v>
      </c>
      <c r="S445" s="8" t="s">
        <v>26</v>
      </c>
      <c r="T445" s="8" t="s">
        <v>47</v>
      </c>
      <c r="U445" s="8" t="s">
        <v>1420</v>
      </c>
    </row>
    <row r="446" spans="1:21" x14ac:dyDescent="0.3">
      <c r="A446" s="8" t="str">
        <f>HYPERLINK("https://hsdes.intel.com/resource/14013160724","14013160724")</f>
        <v>14013160724</v>
      </c>
      <c r="B446" s="8" t="s">
        <v>1422</v>
      </c>
      <c r="C446" s="8" t="s">
        <v>19</v>
      </c>
      <c r="D446" s="8" t="s">
        <v>3230</v>
      </c>
      <c r="E446" s="8" t="s">
        <v>3238</v>
      </c>
      <c r="F446" t="s">
        <v>3298</v>
      </c>
      <c r="H446" s="8" t="s">
        <v>3262</v>
      </c>
      <c r="I446" t="s">
        <v>3292</v>
      </c>
      <c r="L446" s="11">
        <v>44818</v>
      </c>
      <c r="N446" s="8" t="s">
        <v>22</v>
      </c>
      <c r="O446" s="8" t="s">
        <v>13</v>
      </c>
      <c r="P446" s="8" t="s">
        <v>23</v>
      </c>
      <c r="Q446" s="8" t="s">
        <v>24</v>
      </c>
      <c r="R446" s="8" t="s">
        <v>1424</v>
      </c>
      <c r="S446" s="8" t="s">
        <v>17</v>
      </c>
      <c r="T446" s="8" t="s">
        <v>20</v>
      </c>
      <c r="U446" s="8" t="s">
        <v>1423</v>
      </c>
    </row>
    <row r="447" spans="1:21" x14ac:dyDescent="0.3">
      <c r="A447" s="8" t="str">
        <f>HYPERLINK("https://hsdes.intel.com/resource/14013160725","14013160725")</f>
        <v>14013160725</v>
      </c>
      <c r="B447" s="8" t="s">
        <v>1425</v>
      </c>
      <c r="C447" s="8" t="s">
        <v>63</v>
      </c>
      <c r="D447" s="8" t="s">
        <v>3230</v>
      </c>
      <c r="E447" s="8" t="s">
        <v>3238</v>
      </c>
      <c r="F447" t="s">
        <v>3298</v>
      </c>
      <c r="H447" s="8" t="s">
        <v>3262</v>
      </c>
      <c r="I447" t="s">
        <v>3293</v>
      </c>
      <c r="L447" s="11">
        <v>44823</v>
      </c>
      <c r="N447" s="8" t="s">
        <v>39</v>
      </c>
      <c r="O447" s="8" t="s">
        <v>13</v>
      </c>
      <c r="P447" s="8" t="s">
        <v>156</v>
      </c>
      <c r="Q447" s="8" t="s">
        <v>24</v>
      </c>
      <c r="R447" s="8" t="s">
        <v>1427</v>
      </c>
      <c r="S447" s="8" t="s">
        <v>26</v>
      </c>
      <c r="T447" s="8" t="s">
        <v>47</v>
      </c>
      <c r="U447" s="8" t="s">
        <v>1426</v>
      </c>
    </row>
    <row r="448" spans="1:21" x14ac:dyDescent="0.3">
      <c r="A448" s="8" t="str">
        <f>HYPERLINK("https://hsdes.intel.com/resource/14013160726","14013160726")</f>
        <v>14013160726</v>
      </c>
      <c r="B448" s="8" t="s">
        <v>1428</v>
      </c>
      <c r="C448" s="8" t="s">
        <v>19</v>
      </c>
      <c r="D448" s="8" t="s">
        <v>3230</v>
      </c>
      <c r="E448" s="8" t="s">
        <v>3238</v>
      </c>
      <c r="F448" t="s">
        <v>3298</v>
      </c>
      <c r="H448" s="8" t="s">
        <v>3262</v>
      </c>
      <c r="I448" t="s">
        <v>3294</v>
      </c>
      <c r="L448" s="11">
        <v>44818</v>
      </c>
      <c r="N448" s="8" t="s">
        <v>22</v>
      </c>
      <c r="O448" s="8" t="s">
        <v>13</v>
      </c>
      <c r="P448" s="8" t="s">
        <v>23</v>
      </c>
      <c r="Q448" s="8" t="s">
        <v>24</v>
      </c>
      <c r="R448" s="8" t="s">
        <v>1430</v>
      </c>
      <c r="S448" s="8" t="s">
        <v>26</v>
      </c>
      <c r="T448" s="8" t="s">
        <v>20</v>
      </c>
      <c r="U448" s="8" t="s">
        <v>1429</v>
      </c>
    </row>
    <row r="449" spans="1:21" x14ac:dyDescent="0.3">
      <c r="A449" s="8" t="str">
        <f>HYPERLINK("https://hsdes.intel.com/resource/14013160728","14013160728")</f>
        <v>14013160728</v>
      </c>
      <c r="B449" s="8" t="s">
        <v>1431</v>
      </c>
      <c r="C449" s="8" t="s">
        <v>19</v>
      </c>
      <c r="D449" s="8" t="s">
        <v>3230</v>
      </c>
      <c r="E449" s="8" t="s">
        <v>3238</v>
      </c>
      <c r="F449" t="s">
        <v>3298</v>
      </c>
      <c r="H449" s="8" t="s">
        <v>3262</v>
      </c>
      <c r="I449" t="s">
        <v>3294</v>
      </c>
      <c r="L449" s="11">
        <v>44819</v>
      </c>
      <c r="N449" s="8" t="s">
        <v>22</v>
      </c>
      <c r="O449" s="8" t="s">
        <v>49</v>
      </c>
      <c r="P449" s="8" t="s">
        <v>23</v>
      </c>
      <c r="Q449" s="8" t="s">
        <v>24</v>
      </c>
      <c r="R449" s="8" t="s">
        <v>1433</v>
      </c>
      <c r="S449" s="8" t="s">
        <v>26</v>
      </c>
      <c r="T449" s="8" t="s">
        <v>20</v>
      </c>
      <c r="U449" s="8" t="s">
        <v>1432</v>
      </c>
    </row>
    <row r="450" spans="1:21" x14ac:dyDescent="0.3">
      <c r="A450" s="9" t="str">
        <f>HYPERLINK("https://hsdes.intel.com/resource/14013160747","14013160747")</f>
        <v>14013160747</v>
      </c>
      <c r="B450" s="8" t="s">
        <v>1434</v>
      </c>
      <c r="C450" s="8" t="s">
        <v>63</v>
      </c>
      <c r="D450" s="8" t="s">
        <v>3230</v>
      </c>
      <c r="E450" s="8" t="s">
        <v>3238</v>
      </c>
      <c r="F450" t="s">
        <v>3298</v>
      </c>
      <c r="H450" s="8" t="s">
        <v>3263</v>
      </c>
      <c r="I450" t="s">
        <v>3288</v>
      </c>
      <c r="L450" s="11">
        <v>44826</v>
      </c>
      <c r="N450" s="8" t="s">
        <v>39</v>
      </c>
      <c r="O450" s="8" t="s">
        <v>70</v>
      </c>
      <c r="P450" s="8" t="s">
        <v>156</v>
      </c>
      <c r="Q450" s="8" t="s">
        <v>24</v>
      </c>
      <c r="R450" s="8" t="s">
        <v>1436</v>
      </c>
      <c r="S450" s="8" t="s">
        <v>26</v>
      </c>
      <c r="T450" s="8" t="s">
        <v>47</v>
      </c>
      <c r="U450" s="8" t="s">
        <v>1435</v>
      </c>
    </row>
    <row r="451" spans="1:21" x14ac:dyDescent="0.3">
      <c r="A451" s="8" t="str">
        <f>HYPERLINK("https://hsdes.intel.com/resource/14013160750","14013160750")</f>
        <v>14013160750</v>
      </c>
      <c r="B451" s="8" t="s">
        <v>1437</v>
      </c>
      <c r="C451" s="8" t="s">
        <v>31</v>
      </c>
      <c r="D451" s="8" t="s">
        <v>3230</v>
      </c>
      <c r="E451" s="8" t="s">
        <v>3238</v>
      </c>
      <c r="F451" t="s">
        <v>3298</v>
      </c>
      <c r="H451" s="8" t="s">
        <v>3263</v>
      </c>
      <c r="I451" t="s">
        <v>3294</v>
      </c>
      <c r="L451" s="11">
        <v>44817</v>
      </c>
      <c r="N451" s="8" t="s">
        <v>136</v>
      </c>
      <c r="O451" s="8" t="s">
        <v>13</v>
      </c>
      <c r="P451" s="8" t="s">
        <v>137</v>
      </c>
      <c r="Q451" s="8" t="s">
        <v>24</v>
      </c>
      <c r="R451" s="8" t="s">
        <v>1440</v>
      </c>
      <c r="S451" s="8" t="s">
        <v>26</v>
      </c>
      <c r="T451" s="8" t="s">
        <v>1438</v>
      </c>
      <c r="U451" s="8" t="s">
        <v>1439</v>
      </c>
    </row>
    <row r="452" spans="1:21" x14ac:dyDescent="0.3">
      <c r="A452" s="8" t="str">
        <f>HYPERLINK("https://hsdes.intel.com/resource/14013160762","14013160762")</f>
        <v>14013160762</v>
      </c>
      <c r="B452" s="8" t="s">
        <v>1441</v>
      </c>
      <c r="C452" s="8" t="s">
        <v>1313</v>
      </c>
      <c r="D452" s="8" t="s">
        <v>3230</v>
      </c>
      <c r="E452" s="8" t="s">
        <v>3238</v>
      </c>
      <c r="F452" t="s">
        <v>3298</v>
      </c>
      <c r="H452" s="8" t="s">
        <v>3263</v>
      </c>
      <c r="I452" t="s">
        <v>3294</v>
      </c>
      <c r="L452" s="11">
        <v>44826</v>
      </c>
      <c r="N452" s="8" t="s">
        <v>12</v>
      </c>
      <c r="O452" s="8" t="s">
        <v>13</v>
      </c>
      <c r="P452" s="8" t="s">
        <v>1315</v>
      </c>
      <c r="Q452" s="8" t="s">
        <v>24</v>
      </c>
      <c r="R452" s="8" t="s">
        <v>1443</v>
      </c>
      <c r="S452" s="8" t="s">
        <v>26</v>
      </c>
      <c r="T452" s="8" t="s">
        <v>1297</v>
      </c>
      <c r="U452" s="8" t="s">
        <v>1442</v>
      </c>
    </row>
    <row r="453" spans="1:21" x14ac:dyDescent="0.3">
      <c r="A453" s="8" t="str">
        <f>HYPERLINK("https://hsdes.intel.com/resource/14013160804","14013160804")</f>
        <v>14013160804</v>
      </c>
      <c r="B453" s="8" t="s">
        <v>1444</v>
      </c>
      <c r="C453" s="8" t="s">
        <v>19</v>
      </c>
      <c r="D453" s="8" t="s">
        <v>3230</v>
      </c>
      <c r="E453" s="8" t="s">
        <v>3238</v>
      </c>
      <c r="F453" t="s">
        <v>3298</v>
      </c>
      <c r="H453" s="8" t="s">
        <v>3263</v>
      </c>
      <c r="I453" t="s">
        <v>3294</v>
      </c>
      <c r="L453" s="11">
        <v>44818</v>
      </c>
      <c r="N453" s="8" t="s">
        <v>22</v>
      </c>
      <c r="O453" s="8" t="s">
        <v>13</v>
      </c>
      <c r="P453" s="8" t="s">
        <v>23</v>
      </c>
      <c r="Q453" s="8" t="s">
        <v>24</v>
      </c>
      <c r="R453" s="8" t="s">
        <v>1446</v>
      </c>
      <c r="S453" s="8" t="s">
        <v>26</v>
      </c>
      <c r="T453" s="8" t="s">
        <v>20</v>
      </c>
      <c r="U453" s="8" t="s">
        <v>1445</v>
      </c>
    </row>
    <row r="454" spans="1:21" x14ac:dyDescent="0.3">
      <c r="A454" s="8" t="str">
        <f>HYPERLINK("https://hsdes.intel.com/resource/14013160825","14013160825")</f>
        <v>14013160825</v>
      </c>
      <c r="B454" s="8" t="s">
        <v>1447</v>
      </c>
      <c r="C454" s="8" t="s">
        <v>63</v>
      </c>
      <c r="D454" s="8" t="s">
        <v>3230</v>
      </c>
      <c r="E454" s="8" t="s">
        <v>3238</v>
      </c>
      <c r="F454" t="s">
        <v>3298</v>
      </c>
      <c r="H454" s="8" t="s">
        <v>3263</v>
      </c>
      <c r="I454" t="s">
        <v>3288</v>
      </c>
      <c r="L454" s="11">
        <v>44817</v>
      </c>
      <c r="N454" s="8" t="s">
        <v>39</v>
      </c>
      <c r="O454" s="8" t="s">
        <v>13</v>
      </c>
      <c r="P454" s="8" t="s">
        <v>137</v>
      </c>
      <c r="Q454" s="8" t="s">
        <v>24</v>
      </c>
      <c r="R454" s="8" t="s">
        <v>1449</v>
      </c>
      <c r="S454" s="8" t="s">
        <v>26</v>
      </c>
      <c r="T454" s="8" t="s">
        <v>1438</v>
      </c>
      <c r="U454" s="8" t="s">
        <v>1448</v>
      </c>
    </row>
    <row r="455" spans="1:21" x14ac:dyDescent="0.3">
      <c r="A455" s="8" t="str">
        <f>HYPERLINK("https://hsdes.intel.com/resource/14013160828","14013160828")</f>
        <v>14013160828</v>
      </c>
      <c r="B455" s="8" t="s">
        <v>1450</v>
      </c>
      <c r="C455" s="8" t="s">
        <v>642</v>
      </c>
      <c r="D455" s="8" t="s">
        <v>3230</v>
      </c>
      <c r="E455" s="8" t="s">
        <v>3238</v>
      </c>
      <c r="F455" t="s">
        <v>3298</v>
      </c>
      <c r="H455" s="8" t="s">
        <v>3263</v>
      </c>
      <c r="I455" t="s">
        <v>3289</v>
      </c>
      <c r="L455" s="11">
        <v>44825</v>
      </c>
      <c r="N455" s="8" t="s">
        <v>136</v>
      </c>
      <c r="O455" s="8" t="s">
        <v>13</v>
      </c>
      <c r="P455" s="8" t="s">
        <v>476</v>
      </c>
      <c r="Q455" s="8" t="s">
        <v>24</v>
      </c>
      <c r="R455" s="8" t="s">
        <v>1452</v>
      </c>
      <c r="S455" s="8" t="s">
        <v>26</v>
      </c>
      <c r="T455" s="8" t="s">
        <v>64</v>
      </c>
      <c r="U455" s="8" t="s">
        <v>1451</v>
      </c>
    </row>
    <row r="456" spans="1:21" x14ac:dyDescent="0.3">
      <c r="A456" s="8" t="str">
        <f>HYPERLINK("https://hsdes.intel.com/resource/14013160845","14013160845")</f>
        <v>14013160845</v>
      </c>
      <c r="B456" s="8" t="s">
        <v>1453</v>
      </c>
      <c r="C456" s="8" t="s">
        <v>63</v>
      </c>
      <c r="D456" s="8" t="s">
        <v>3230</v>
      </c>
      <c r="E456" s="8" t="s">
        <v>3238</v>
      </c>
      <c r="F456" t="s">
        <v>3298</v>
      </c>
      <c r="H456" s="8" t="s">
        <v>3263</v>
      </c>
      <c r="I456" t="s">
        <v>3289</v>
      </c>
      <c r="L456" s="11">
        <v>44826</v>
      </c>
      <c r="N456" s="8" t="s">
        <v>39</v>
      </c>
      <c r="O456" s="8" t="s">
        <v>13</v>
      </c>
      <c r="P456" s="8" t="s">
        <v>156</v>
      </c>
      <c r="Q456" s="8" t="s">
        <v>24</v>
      </c>
      <c r="R456" s="8" t="s">
        <v>1455</v>
      </c>
      <c r="S456" s="8" t="s">
        <v>26</v>
      </c>
      <c r="T456" s="8" t="s">
        <v>47</v>
      </c>
      <c r="U456" s="8" t="s">
        <v>1454</v>
      </c>
    </row>
    <row r="457" spans="1:21" x14ac:dyDescent="0.3">
      <c r="A457" s="8" t="str">
        <f>HYPERLINK("https://hsdes.intel.com/resource/14013160956","14013160956")</f>
        <v>14013160956</v>
      </c>
      <c r="B457" s="8" t="s">
        <v>1456</v>
      </c>
      <c r="C457" s="8" t="s">
        <v>192</v>
      </c>
      <c r="D457" s="8" t="s">
        <v>3230</v>
      </c>
      <c r="E457" s="8" t="s">
        <v>3238</v>
      </c>
      <c r="F457" t="s">
        <v>3298</v>
      </c>
      <c r="H457" s="8" t="s">
        <v>3262</v>
      </c>
      <c r="I457" t="s">
        <v>3269</v>
      </c>
      <c r="K457" s="8" t="s">
        <v>3197</v>
      </c>
      <c r="L457" s="11">
        <v>44826</v>
      </c>
      <c r="N457" s="8" t="s">
        <v>33</v>
      </c>
      <c r="O457" s="8" t="s">
        <v>49</v>
      </c>
      <c r="P457" s="8" t="s">
        <v>194</v>
      </c>
      <c r="Q457" s="8" t="s">
        <v>24</v>
      </c>
      <c r="R457" s="8" t="s">
        <v>1458</v>
      </c>
      <c r="S457" s="8" t="s">
        <v>26</v>
      </c>
      <c r="T457" s="8" t="s">
        <v>47</v>
      </c>
      <c r="U457" s="8" t="s">
        <v>1457</v>
      </c>
    </row>
    <row r="458" spans="1:21" x14ac:dyDescent="0.3">
      <c r="A458" s="8" t="str">
        <f>HYPERLINK("https://hsdes.intel.com/resource/14013160965","14013160965")</f>
        <v>14013160965</v>
      </c>
      <c r="B458" s="21" t="s">
        <v>1459</v>
      </c>
      <c r="C458" s="8" t="s">
        <v>9</v>
      </c>
      <c r="D458" s="8" t="s">
        <v>3230</v>
      </c>
      <c r="E458" s="8" t="s">
        <v>3238</v>
      </c>
      <c r="F458" t="s">
        <v>3298</v>
      </c>
      <c r="H458" s="8" t="s">
        <v>3263</v>
      </c>
      <c r="I458" t="s">
        <v>3269</v>
      </c>
      <c r="K458" s="10"/>
      <c r="L458" s="11">
        <v>44826</v>
      </c>
      <c r="N458" s="8" t="s">
        <v>12</v>
      </c>
      <c r="O458" s="8" t="s">
        <v>13</v>
      </c>
      <c r="P458" s="8" t="s">
        <v>167</v>
      </c>
      <c r="Q458" s="8" t="s">
        <v>24</v>
      </c>
      <c r="R458" s="8" t="s">
        <v>1461</v>
      </c>
      <c r="S458" s="8" t="s">
        <v>17</v>
      </c>
      <c r="T458" s="8" t="s">
        <v>1413</v>
      </c>
      <c r="U458" s="8" t="s">
        <v>1460</v>
      </c>
    </row>
    <row r="459" spans="1:21" x14ac:dyDescent="0.3">
      <c r="A459" s="8" t="str">
        <f>HYPERLINK("https://hsdes.intel.com/resource/14013160973","14013160973")</f>
        <v>14013160973</v>
      </c>
      <c r="B459" s="21" t="s">
        <v>1462</v>
      </c>
      <c r="C459" s="8" t="s">
        <v>9</v>
      </c>
      <c r="D459" s="8" t="s">
        <v>3230</v>
      </c>
      <c r="E459" s="8" t="s">
        <v>3238</v>
      </c>
      <c r="F459" t="s">
        <v>3298</v>
      </c>
      <c r="H459" s="8" t="s">
        <v>3263</v>
      </c>
      <c r="I459" t="s">
        <v>3269</v>
      </c>
      <c r="K459" s="10"/>
      <c r="L459" s="11">
        <v>44826</v>
      </c>
      <c r="N459" s="8" t="s">
        <v>12</v>
      </c>
      <c r="O459" s="8" t="s">
        <v>13</v>
      </c>
      <c r="P459" s="8" t="s">
        <v>167</v>
      </c>
      <c r="Q459" s="8" t="s">
        <v>24</v>
      </c>
      <c r="R459" s="8" t="s">
        <v>1464</v>
      </c>
      <c r="S459" s="8" t="s">
        <v>17</v>
      </c>
      <c r="T459" s="8" t="s">
        <v>680</v>
      </c>
      <c r="U459" s="8" t="s">
        <v>1463</v>
      </c>
    </row>
    <row r="460" spans="1:21" x14ac:dyDescent="0.3">
      <c r="A460" s="8" t="str">
        <f>HYPERLINK("https://hsdes.intel.com/resource/14013160979","14013160979")</f>
        <v>14013160979</v>
      </c>
      <c r="B460" s="21" t="s">
        <v>1465</v>
      </c>
      <c r="C460" s="8" t="s">
        <v>9</v>
      </c>
      <c r="D460" s="8" t="s">
        <v>3230</v>
      </c>
      <c r="E460" s="8" t="s">
        <v>3238</v>
      </c>
      <c r="F460" t="s">
        <v>3298</v>
      </c>
      <c r="H460" s="8" t="s">
        <v>3263</v>
      </c>
      <c r="I460" t="s">
        <v>3269</v>
      </c>
      <c r="K460" s="10"/>
      <c r="L460" s="11">
        <v>44826</v>
      </c>
      <c r="N460" s="8" t="s">
        <v>12</v>
      </c>
      <c r="O460" s="8" t="s">
        <v>13</v>
      </c>
      <c r="P460" s="8" t="s">
        <v>167</v>
      </c>
      <c r="Q460" s="8" t="s">
        <v>24</v>
      </c>
      <c r="R460" s="8" t="s">
        <v>1467</v>
      </c>
      <c r="S460" s="8" t="s">
        <v>17</v>
      </c>
      <c r="T460" s="8" t="s">
        <v>680</v>
      </c>
      <c r="U460" s="8" t="s">
        <v>1466</v>
      </c>
    </row>
    <row r="461" spans="1:21" x14ac:dyDescent="0.3">
      <c r="A461" s="8" t="str">
        <f>HYPERLINK("https://hsdes.intel.com/resource/14013161002","14013161002")</f>
        <v>14013161002</v>
      </c>
      <c r="B461" s="8" t="s">
        <v>1468</v>
      </c>
      <c r="C461" s="8" t="s">
        <v>192</v>
      </c>
      <c r="D461" s="8" t="s">
        <v>3230</v>
      </c>
      <c r="E461" s="8" t="s">
        <v>3238</v>
      </c>
      <c r="F461" t="s">
        <v>3298</v>
      </c>
      <c r="H461" s="8" t="s">
        <v>3263</v>
      </c>
      <c r="I461" t="s">
        <v>3293</v>
      </c>
      <c r="L461" s="11">
        <v>44817</v>
      </c>
      <c r="N461" s="8" t="s">
        <v>33</v>
      </c>
      <c r="O461" s="8" t="s">
        <v>49</v>
      </c>
      <c r="P461" s="8" t="s">
        <v>194</v>
      </c>
      <c r="Q461" s="8" t="s">
        <v>24</v>
      </c>
      <c r="R461" s="8" t="s">
        <v>1470</v>
      </c>
      <c r="S461" s="8" t="s">
        <v>26</v>
      </c>
      <c r="T461" s="8" t="s">
        <v>47</v>
      </c>
      <c r="U461" s="8" t="s">
        <v>1469</v>
      </c>
    </row>
    <row r="462" spans="1:21" x14ac:dyDescent="0.3">
      <c r="A462" s="8" t="str">
        <f>HYPERLINK("https://hsdes.intel.com/resource/14013161009","14013161009")</f>
        <v>14013161009</v>
      </c>
      <c r="B462" s="8" t="s">
        <v>1471</v>
      </c>
      <c r="C462" s="8" t="s">
        <v>192</v>
      </c>
      <c r="D462" s="8" t="s">
        <v>3230</v>
      </c>
      <c r="E462" s="8" t="s">
        <v>3238</v>
      </c>
      <c r="F462" t="s">
        <v>3298</v>
      </c>
      <c r="H462" s="8" t="s">
        <v>3262</v>
      </c>
      <c r="I462" t="s">
        <v>3269</v>
      </c>
      <c r="K462" s="8" t="s">
        <v>3197</v>
      </c>
      <c r="L462" s="11">
        <v>44825</v>
      </c>
      <c r="N462" s="8" t="s">
        <v>33</v>
      </c>
      <c r="O462" s="8" t="s">
        <v>70</v>
      </c>
      <c r="P462" s="8" t="s">
        <v>194</v>
      </c>
      <c r="Q462" s="8" t="s">
        <v>24</v>
      </c>
      <c r="R462" s="8" t="s">
        <v>1473</v>
      </c>
      <c r="S462" s="8" t="s">
        <v>26</v>
      </c>
      <c r="T462" s="8" t="s">
        <v>47</v>
      </c>
      <c r="U462" s="8" t="s">
        <v>1472</v>
      </c>
    </row>
    <row r="463" spans="1:21" x14ac:dyDescent="0.3">
      <c r="A463" s="8" t="str">
        <f>HYPERLINK("https://hsdes.intel.com/resource/14013161019","14013161019")</f>
        <v>14013161019</v>
      </c>
      <c r="B463" s="8" t="s">
        <v>1474</v>
      </c>
      <c r="C463" s="8" t="s">
        <v>192</v>
      </c>
      <c r="D463" s="8" t="s">
        <v>3230</v>
      </c>
      <c r="E463" s="8" t="s">
        <v>3238</v>
      </c>
      <c r="F463" t="s">
        <v>3298</v>
      </c>
      <c r="H463" s="8" t="s">
        <v>3262</v>
      </c>
      <c r="I463" t="s">
        <v>3269</v>
      </c>
      <c r="K463" s="8" t="s">
        <v>3201</v>
      </c>
      <c r="L463" s="11">
        <v>44825</v>
      </c>
      <c r="N463" s="8" t="s">
        <v>33</v>
      </c>
      <c r="O463" s="8" t="s">
        <v>70</v>
      </c>
      <c r="P463" s="8" t="s">
        <v>194</v>
      </c>
      <c r="Q463" s="8" t="s">
        <v>24</v>
      </c>
      <c r="R463" s="8" t="s">
        <v>1476</v>
      </c>
      <c r="S463" s="8" t="s">
        <v>26</v>
      </c>
      <c r="T463" s="8" t="s">
        <v>47</v>
      </c>
      <c r="U463" s="8" t="s">
        <v>1475</v>
      </c>
    </row>
    <row r="464" spans="1:21" x14ac:dyDescent="0.3">
      <c r="A464" s="8" t="str">
        <f>HYPERLINK("https://hsdes.intel.com/resource/14013161024","14013161024")</f>
        <v>14013161024</v>
      </c>
      <c r="B464" s="8" t="s">
        <v>1477</v>
      </c>
      <c r="C464" s="8" t="s">
        <v>192</v>
      </c>
      <c r="D464" s="8" t="s">
        <v>3230</v>
      </c>
      <c r="E464" s="8" t="s">
        <v>3238</v>
      </c>
      <c r="F464" t="s">
        <v>3298</v>
      </c>
      <c r="H464" s="8" t="s">
        <v>3262</v>
      </c>
      <c r="I464" t="s">
        <v>3269</v>
      </c>
      <c r="K464" s="8" t="s">
        <v>3201</v>
      </c>
      <c r="L464" s="11">
        <v>44825</v>
      </c>
      <c r="N464" s="8" t="s">
        <v>33</v>
      </c>
      <c r="O464" s="8" t="s">
        <v>70</v>
      </c>
      <c r="P464" s="8" t="s">
        <v>194</v>
      </c>
      <c r="Q464" s="8" t="s">
        <v>24</v>
      </c>
      <c r="R464" s="8" t="s">
        <v>1479</v>
      </c>
      <c r="S464" s="8" t="s">
        <v>26</v>
      </c>
      <c r="T464" s="8" t="s">
        <v>47</v>
      </c>
      <c r="U464" s="8" t="s">
        <v>1478</v>
      </c>
    </row>
    <row r="465" spans="1:21" x14ac:dyDescent="0.3">
      <c r="A465" s="8" t="str">
        <f>HYPERLINK("https://hsdes.intel.com/resource/14013161080","14013161080")</f>
        <v>14013161080</v>
      </c>
      <c r="B465" s="8" t="s">
        <v>1480</v>
      </c>
      <c r="C465" s="8" t="s">
        <v>88</v>
      </c>
      <c r="D465" s="8" t="s">
        <v>3230</v>
      </c>
      <c r="E465" s="8" t="s">
        <v>3238</v>
      </c>
      <c r="F465" t="s">
        <v>3298</v>
      </c>
      <c r="H465" s="8" t="s">
        <v>3263</v>
      </c>
      <c r="I465" t="s">
        <v>3258</v>
      </c>
      <c r="L465" s="11">
        <v>44825</v>
      </c>
      <c r="N465" s="8" t="s">
        <v>33</v>
      </c>
      <c r="O465" s="8" t="s">
        <v>13</v>
      </c>
      <c r="P465" s="8" t="s">
        <v>126</v>
      </c>
      <c r="Q465" s="8" t="s">
        <v>24</v>
      </c>
      <c r="R465" s="8" t="s">
        <v>1482</v>
      </c>
      <c r="S465" s="8" t="s">
        <v>17</v>
      </c>
      <c r="T465" s="8" t="s">
        <v>47</v>
      </c>
      <c r="U465" s="8" t="s">
        <v>1481</v>
      </c>
    </row>
    <row r="466" spans="1:21" x14ac:dyDescent="0.3">
      <c r="A466" s="8" t="str">
        <f>HYPERLINK("https://hsdes.intel.com/resource/14013161121","14013161121")</f>
        <v>14013161121</v>
      </c>
      <c r="B466" s="21" t="s">
        <v>1483</v>
      </c>
      <c r="C466" s="8" t="s">
        <v>192</v>
      </c>
      <c r="D466" s="8" t="s">
        <v>3230</v>
      </c>
      <c r="E466" s="8" t="s">
        <v>3238</v>
      </c>
      <c r="F466" t="s">
        <v>3298</v>
      </c>
      <c r="H466" s="8" t="s">
        <v>3263</v>
      </c>
      <c r="I466" t="s">
        <v>3289</v>
      </c>
      <c r="K466" s="8" t="s">
        <v>3279</v>
      </c>
      <c r="L466" s="11">
        <v>44827</v>
      </c>
      <c r="N466" s="8" t="s">
        <v>33</v>
      </c>
      <c r="O466" s="8" t="s">
        <v>13</v>
      </c>
      <c r="P466" s="8" t="s">
        <v>194</v>
      </c>
      <c r="Q466" s="8" t="s">
        <v>24</v>
      </c>
      <c r="R466" s="8" t="s">
        <v>1485</v>
      </c>
      <c r="S466" s="8" t="s">
        <v>17</v>
      </c>
      <c r="T466" s="8" t="s">
        <v>64</v>
      </c>
      <c r="U466" s="8" t="s">
        <v>1484</v>
      </c>
    </row>
    <row r="467" spans="1:21" x14ac:dyDescent="0.3">
      <c r="A467" s="8" t="str">
        <f>HYPERLINK("https://hsdes.intel.com/resource/14013161169","14013161169")</f>
        <v>14013161169</v>
      </c>
      <c r="B467" s="8" t="s">
        <v>1486</v>
      </c>
      <c r="C467" s="8" t="s">
        <v>642</v>
      </c>
      <c r="D467" s="8" t="s">
        <v>3230</v>
      </c>
      <c r="E467" s="8" t="s">
        <v>3238</v>
      </c>
      <c r="F467" t="s">
        <v>3298</v>
      </c>
      <c r="H467" s="8" t="s">
        <v>3262</v>
      </c>
      <c r="I467" t="s">
        <v>3290</v>
      </c>
      <c r="K467" s="8" t="s">
        <v>3166</v>
      </c>
      <c r="L467" s="11">
        <v>44826</v>
      </c>
      <c r="N467" s="8" t="s">
        <v>136</v>
      </c>
      <c r="O467" s="8" t="s">
        <v>49</v>
      </c>
      <c r="P467" s="8" t="s">
        <v>476</v>
      </c>
      <c r="Q467" s="8" t="s">
        <v>24</v>
      </c>
      <c r="R467" s="8" t="s">
        <v>1488</v>
      </c>
      <c r="S467" s="8" t="s">
        <v>17</v>
      </c>
      <c r="T467" s="8" t="s">
        <v>64</v>
      </c>
      <c r="U467" s="8" t="s">
        <v>1487</v>
      </c>
    </row>
    <row r="468" spans="1:21" x14ac:dyDescent="0.3">
      <c r="A468" s="8" t="str">
        <f>HYPERLINK("https://hsdes.intel.com/resource/14013161173","14013161173")</f>
        <v>14013161173</v>
      </c>
      <c r="B468" s="8" t="s">
        <v>1489</v>
      </c>
      <c r="C468" s="8" t="s">
        <v>642</v>
      </c>
      <c r="D468" s="8" t="s">
        <v>3230</v>
      </c>
      <c r="E468" s="8" t="s">
        <v>3238</v>
      </c>
      <c r="F468" t="s">
        <v>3298</v>
      </c>
      <c r="H468" s="8" t="s">
        <v>3263</v>
      </c>
      <c r="I468" t="s">
        <v>3289</v>
      </c>
      <c r="L468" s="11">
        <v>44825</v>
      </c>
      <c r="N468" s="8" t="s">
        <v>136</v>
      </c>
      <c r="O468" s="8" t="s">
        <v>49</v>
      </c>
      <c r="P468" s="8" t="s">
        <v>476</v>
      </c>
      <c r="Q468" s="8" t="s">
        <v>24</v>
      </c>
      <c r="R468" s="8" t="s">
        <v>1491</v>
      </c>
      <c r="S468" s="8" t="s">
        <v>26</v>
      </c>
      <c r="T468" s="8" t="s">
        <v>64</v>
      </c>
      <c r="U468" s="8" t="s">
        <v>1490</v>
      </c>
    </row>
    <row r="469" spans="1:21" x14ac:dyDescent="0.3">
      <c r="A469" s="8" t="str">
        <f>HYPERLINK("https://hsdes.intel.com/resource/14013161190","14013161190")</f>
        <v>14013161190</v>
      </c>
      <c r="B469" s="8" t="s">
        <v>1492</v>
      </c>
      <c r="C469" s="8" t="s">
        <v>112</v>
      </c>
      <c r="D469" s="8" t="s">
        <v>3230</v>
      </c>
      <c r="E469" s="8" t="s">
        <v>3238</v>
      </c>
      <c r="F469" t="s">
        <v>3298</v>
      </c>
      <c r="H469" s="8" t="s">
        <v>3263</v>
      </c>
      <c r="I469" t="s">
        <v>3289</v>
      </c>
      <c r="L469" s="11">
        <v>44817</v>
      </c>
      <c r="N469" s="8" t="s">
        <v>136</v>
      </c>
      <c r="O469" s="8" t="s">
        <v>13</v>
      </c>
      <c r="P469" s="8" t="s">
        <v>137</v>
      </c>
      <c r="Q469" s="8" t="s">
        <v>24</v>
      </c>
      <c r="R469" s="8" t="s">
        <v>1494</v>
      </c>
      <c r="S469" s="8" t="s">
        <v>26</v>
      </c>
      <c r="T469" s="8" t="s">
        <v>47</v>
      </c>
      <c r="U469" s="8" t="s">
        <v>1493</v>
      </c>
    </row>
    <row r="470" spans="1:21" x14ac:dyDescent="0.3">
      <c r="A470" s="8" t="str">
        <f>HYPERLINK("https://hsdes.intel.com/resource/14013161207","14013161207")</f>
        <v>14013161207</v>
      </c>
      <c r="B470" s="8" t="s">
        <v>1495</v>
      </c>
      <c r="C470" s="8" t="s">
        <v>112</v>
      </c>
      <c r="D470" s="8" t="s">
        <v>3230</v>
      </c>
      <c r="E470" s="8" t="s">
        <v>3238</v>
      </c>
      <c r="F470" t="s">
        <v>3298</v>
      </c>
      <c r="H470" s="8" t="s">
        <v>3263</v>
      </c>
      <c r="I470" t="s">
        <v>3288</v>
      </c>
      <c r="L470" s="11">
        <v>44817</v>
      </c>
      <c r="N470" s="8" t="s">
        <v>136</v>
      </c>
      <c r="O470" s="8" t="s">
        <v>13</v>
      </c>
      <c r="P470" s="8" t="s">
        <v>137</v>
      </c>
      <c r="Q470" s="8" t="s">
        <v>24</v>
      </c>
      <c r="R470" s="8" t="s">
        <v>1497</v>
      </c>
      <c r="S470" s="8" t="s">
        <v>26</v>
      </c>
      <c r="T470" s="8" t="s">
        <v>1297</v>
      </c>
      <c r="U470" s="8" t="s">
        <v>1496</v>
      </c>
    </row>
    <row r="471" spans="1:21" x14ac:dyDescent="0.3">
      <c r="A471" s="8" t="str">
        <f>HYPERLINK("https://hsdes.intel.com/resource/14013161281","14013161281")</f>
        <v>14013161281</v>
      </c>
      <c r="B471" s="8" t="s">
        <v>1498</v>
      </c>
      <c r="C471" s="8" t="s">
        <v>112</v>
      </c>
      <c r="D471" s="8" t="s">
        <v>3230</v>
      </c>
      <c r="E471" s="8" t="s">
        <v>3238</v>
      </c>
      <c r="F471" t="s">
        <v>3298</v>
      </c>
      <c r="H471" s="8" t="s">
        <v>3263</v>
      </c>
      <c r="I471" t="s">
        <v>3260</v>
      </c>
      <c r="L471" s="11">
        <v>44817</v>
      </c>
      <c r="N471" s="8" t="s">
        <v>136</v>
      </c>
      <c r="O471" s="8" t="s">
        <v>49</v>
      </c>
      <c r="P471" s="8" t="s">
        <v>137</v>
      </c>
      <c r="Q471" s="8" t="s">
        <v>24</v>
      </c>
      <c r="R471" s="8" t="s">
        <v>1500</v>
      </c>
      <c r="S471" s="8" t="s">
        <v>26</v>
      </c>
      <c r="T471" s="8" t="s">
        <v>64</v>
      </c>
      <c r="U471" s="8" t="s">
        <v>1499</v>
      </c>
    </row>
    <row r="472" spans="1:21" x14ac:dyDescent="0.3">
      <c r="A472" s="8" t="str">
        <f>HYPERLINK("https://hsdes.intel.com/resource/14013161283","14013161283")</f>
        <v>14013161283</v>
      </c>
      <c r="B472" s="8" t="s">
        <v>1501</v>
      </c>
      <c r="C472" s="8" t="s">
        <v>642</v>
      </c>
      <c r="D472" s="8" t="s">
        <v>3230</v>
      </c>
      <c r="E472" s="8" t="s">
        <v>3238</v>
      </c>
      <c r="F472" t="s">
        <v>3298</v>
      </c>
      <c r="H472" s="8" t="s">
        <v>3263</v>
      </c>
      <c r="I472" t="s">
        <v>3289</v>
      </c>
      <c r="L472" s="11">
        <v>44825</v>
      </c>
      <c r="N472" s="8" t="s">
        <v>136</v>
      </c>
      <c r="O472" s="8" t="s">
        <v>13</v>
      </c>
      <c r="P472" s="8" t="s">
        <v>476</v>
      </c>
      <c r="Q472" s="8" t="s">
        <v>24</v>
      </c>
      <c r="R472" s="8" t="s">
        <v>1503</v>
      </c>
      <c r="S472" s="8" t="s">
        <v>26</v>
      </c>
      <c r="T472" s="8" t="s">
        <v>64</v>
      </c>
      <c r="U472" s="8" t="s">
        <v>1502</v>
      </c>
    </row>
    <row r="473" spans="1:21" x14ac:dyDescent="0.3">
      <c r="A473" s="9" t="str">
        <f>HYPERLINK("https://hsdes.intel.com/resource/14013161293","14013161293")</f>
        <v>14013161293</v>
      </c>
      <c r="B473" s="21" t="s">
        <v>1504</v>
      </c>
      <c r="C473" s="8" t="s">
        <v>31</v>
      </c>
      <c r="D473" s="8" t="s">
        <v>3230</v>
      </c>
      <c r="E473" s="8" t="s">
        <v>3238</v>
      </c>
      <c r="F473" t="s">
        <v>3298</v>
      </c>
      <c r="H473" s="8" t="s">
        <v>3263</v>
      </c>
      <c r="I473" t="s">
        <v>3260</v>
      </c>
      <c r="L473" s="11">
        <v>44827</v>
      </c>
      <c r="N473" s="8" t="s">
        <v>33</v>
      </c>
      <c r="O473" s="8" t="s">
        <v>13</v>
      </c>
      <c r="P473" s="8" t="s">
        <v>34</v>
      </c>
      <c r="Q473" s="8" t="s">
        <v>24</v>
      </c>
      <c r="R473" s="8" t="s">
        <v>1506</v>
      </c>
      <c r="S473" s="8" t="s">
        <v>26</v>
      </c>
      <c r="T473" s="8" t="s">
        <v>10</v>
      </c>
      <c r="U473" s="8" t="s">
        <v>1505</v>
      </c>
    </row>
    <row r="474" spans="1:21" x14ac:dyDescent="0.3">
      <c r="A474" s="9" t="str">
        <f>HYPERLINK("https://hsdes.intel.com/resource/14013161298","14013161298")</f>
        <v>14013161298</v>
      </c>
      <c r="B474" s="8" t="s">
        <v>1507</v>
      </c>
      <c r="C474" s="8" t="s">
        <v>31</v>
      </c>
      <c r="D474" s="8" t="s">
        <v>3230</v>
      </c>
      <c r="E474" s="8" t="s">
        <v>3238</v>
      </c>
      <c r="F474" t="s">
        <v>3298</v>
      </c>
      <c r="H474" s="8" t="s">
        <v>3262</v>
      </c>
      <c r="I474" t="s">
        <v>3288</v>
      </c>
      <c r="K474" s="8" t="s">
        <v>3246</v>
      </c>
      <c r="L474" s="11">
        <v>44826</v>
      </c>
      <c r="N474" s="8" t="s">
        <v>33</v>
      </c>
      <c r="O474" s="8" t="s">
        <v>13</v>
      </c>
      <c r="P474" s="8" t="s">
        <v>34</v>
      </c>
      <c r="Q474" s="8" t="s">
        <v>24</v>
      </c>
      <c r="R474" s="8" t="s">
        <v>1509</v>
      </c>
      <c r="S474" s="8" t="s">
        <v>26</v>
      </c>
      <c r="T474" s="8" t="s">
        <v>10</v>
      </c>
      <c r="U474" s="8" t="s">
        <v>1508</v>
      </c>
    </row>
    <row r="475" spans="1:21" x14ac:dyDescent="0.3">
      <c r="A475" s="8" t="str">
        <f>HYPERLINK("https://hsdes.intel.com/resource/14013161928","14013161928")</f>
        <v>14013161928</v>
      </c>
      <c r="B475" s="21" t="s">
        <v>3256</v>
      </c>
      <c r="C475" s="8" t="s">
        <v>642</v>
      </c>
      <c r="D475" s="8" t="s">
        <v>3230</v>
      </c>
      <c r="E475" s="8" t="s">
        <v>3238</v>
      </c>
      <c r="F475" t="s">
        <v>3298</v>
      </c>
      <c r="H475" s="8" t="s">
        <v>3263</v>
      </c>
      <c r="I475" t="s">
        <v>3289</v>
      </c>
      <c r="L475" s="11">
        <v>44827</v>
      </c>
      <c r="N475" s="8" t="s">
        <v>136</v>
      </c>
      <c r="O475" s="8" t="s">
        <v>49</v>
      </c>
      <c r="P475" s="8" t="s">
        <v>476</v>
      </c>
      <c r="Q475" s="8" t="s">
        <v>24</v>
      </c>
      <c r="R475" s="8" t="s">
        <v>1511</v>
      </c>
      <c r="S475" s="8" t="s">
        <v>26</v>
      </c>
      <c r="T475" s="8" t="s">
        <v>64</v>
      </c>
      <c r="U475" s="8" t="s">
        <v>1510</v>
      </c>
    </row>
    <row r="476" spans="1:21" x14ac:dyDescent="0.3">
      <c r="A476" s="8" t="str">
        <f>HYPERLINK("https://hsdes.intel.com/resource/14013161425","14013161425")</f>
        <v>14013161425</v>
      </c>
      <c r="B476" s="21" t="s">
        <v>1512</v>
      </c>
      <c r="C476" s="8" t="s">
        <v>9</v>
      </c>
      <c r="D476" s="8" t="s">
        <v>3230</v>
      </c>
      <c r="E476" s="8" t="s">
        <v>3238</v>
      </c>
      <c r="F476" t="s">
        <v>3298</v>
      </c>
      <c r="H476" s="8" t="s">
        <v>3263</v>
      </c>
      <c r="I476" t="s">
        <v>3268</v>
      </c>
      <c r="L476" s="11">
        <v>44826</v>
      </c>
      <c r="N476" s="8" t="s">
        <v>12</v>
      </c>
      <c r="O476" s="8" t="s">
        <v>49</v>
      </c>
      <c r="P476" s="8" t="s">
        <v>167</v>
      </c>
      <c r="Q476" s="8" t="s">
        <v>24</v>
      </c>
      <c r="R476" s="8" t="s">
        <v>1515</v>
      </c>
      <c r="S476" s="8" t="s">
        <v>17</v>
      </c>
      <c r="T476" s="8" t="s">
        <v>1513</v>
      </c>
      <c r="U476" s="8" t="s">
        <v>1514</v>
      </c>
    </row>
    <row r="477" spans="1:21" x14ac:dyDescent="0.3">
      <c r="A477" s="8" t="str">
        <f>HYPERLINK("https://hsdes.intel.com/resource/14013161430","14013161430")</f>
        <v>14013161430</v>
      </c>
      <c r="B477" s="8" t="s">
        <v>1516</v>
      </c>
      <c r="C477" s="8" t="s">
        <v>19</v>
      </c>
      <c r="D477" s="8" t="s">
        <v>3230</v>
      </c>
      <c r="E477" s="8" t="s">
        <v>3238</v>
      </c>
      <c r="F477" t="s">
        <v>3298</v>
      </c>
      <c r="H477" s="8" t="s">
        <v>3262</v>
      </c>
      <c r="I477" t="s">
        <v>3269</v>
      </c>
      <c r="L477" s="11">
        <v>44819</v>
      </c>
      <c r="N477" s="8" t="s">
        <v>22</v>
      </c>
      <c r="O477" s="8" t="s">
        <v>49</v>
      </c>
      <c r="P477" s="8" t="s">
        <v>23</v>
      </c>
      <c r="Q477" s="8" t="s">
        <v>15</v>
      </c>
      <c r="R477" s="8" t="s">
        <v>1518</v>
      </c>
      <c r="S477" s="8" t="s">
        <v>17</v>
      </c>
      <c r="T477" s="8" t="s">
        <v>649</v>
      </c>
      <c r="U477" s="8" t="s">
        <v>1517</v>
      </c>
    </row>
    <row r="478" spans="1:21" x14ac:dyDescent="0.3">
      <c r="A478" s="8" t="str">
        <f>HYPERLINK("https://hsdes.intel.com/resource/14013161435","14013161435")</f>
        <v>14013161435</v>
      </c>
      <c r="B478" s="8" t="s">
        <v>1519</v>
      </c>
      <c r="C478" s="8" t="s">
        <v>19</v>
      </c>
      <c r="D478" s="8" t="s">
        <v>3230</v>
      </c>
      <c r="E478" s="8" t="s">
        <v>3238</v>
      </c>
      <c r="F478" t="s">
        <v>3298</v>
      </c>
      <c r="H478" s="8" t="s">
        <v>3262</v>
      </c>
      <c r="I478" t="s">
        <v>3269</v>
      </c>
      <c r="L478" s="11">
        <v>44819</v>
      </c>
      <c r="N478" s="8" t="s">
        <v>22</v>
      </c>
      <c r="O478" s="8" t="s">
        <v>49</v>
      </c>
      <c r="P478" s="8" t="s">
        <v>23</v>
      </c>
      <c r="Q478" s="8" t="s">
        <v>15</v>
      </c>
      <c r="R478" s="8" t="s">
        <v>1521</v>
      </c>
      <c r="S478" s="8" t="s">
        <v>17</v>
      </c>
      <c r="T478" s="8" t="s">
        <v>649</v>
      </c>
      <c r="U478" s="8" t="s">
        <v>1520</v>
      </c>
    </row>
    <row r="479" spans="1:21" x14ac:dyDescent="0.3">
      <c r="A479" s="8" t="str">
        <f>HYPERLINK("https://hsdes.intel.com/resource/14013161439","14013161439")</f>
        <v>14013161439</v>
      </c>
      <c r="B479" s="8" t="s">
        <v>1522</v>
      </c>
      <c r="C479" s="8" t="s">
        <v>19</v>
      </c>
      <c r="D479" s="8" t="s">
        <v>3230</v>
      </c>
      <c r="E479" s="8" t="s">
        <v>3238</v>
      </c>
      <c r="F479" t="s">
        <v>3298</v>
      </c>
      <c r="H479" s="8" t="s">
        <v>3262</v>
      </c>
      <c r="I479" t="s">
        <v>3269</v>
      </c>
      <c r="L479" s="11">
        <v>44819</v>
      </c>
      <c r="N479" s="8" t="s">
        <v>22</v>
      </c>
      <c r="O479" s="8" t="s">
        <v>49</v>
      </c>
      <c r="P479" s="8" t="s">
        <v>23</v>
      </c>
      <c r="Q479" s="8" t="s">
        <v>15</v>
      </c>
      <c r="R479" s="8" t="s">
        <v>1524</v>
      </c>
      <c r="S479" s="8" t="s">
        <v>26</v>
      </c>
      <c r="T479" s="8" t="s">
        <v>649</v>
      </c>
      <c r="U479" s="8" t="s">
        <v>1523</v>
      </c>
    </row>
    <row r="480" spans="1:21" x14ac:dyDescent="0.3">
      <c r="A480" s="8" t="str">
        <f>HYPERLINK("https://hsdes.intel.com/resource/14013161442","14013161442")</f>
        <v>14013161442</v>
      </c>
      <c r="B480" s="8" t="s">
        <v>1525</v>
      </c>
      <c r="C480" s="8" t="s">
        <v>192</v>
      </c>
      <c r="D480" s="8" t="s">
        <v>3230</v>
      </c>
      <c r="E480" s="8" t="s">
        <v>3238</v>
      </c>
      <c r="F480" t="s">
        <v>3298</v>
      </c>
      <c r="H480" s="8" t="s">
        <v>3262</v>
      </c>
      <c r="I480" t="s">
        <v>3269</v>
      </c>
      <c r="K480" s="8" t="s">
        <v>3201</v>
      </c>
      <c r="L480" s="11">
        <v>44825</v>
      </c>
      <c r="N480" s="8" t="s">
        <v>33</v>
      </c>
      <c r="O480" s="8" t="s">
        <v>70</v>
      </c>
      <c r="P480" s="8" t="s">
        <v>194</v>
      </c>
      <c r="Q480" s="8" t="s">
        <v>24</v>
      </c>
      <c r="R480" s="8" t="s">
        <v>1527</v>
      </c>
      <c r="S480" s="8" t="s">
        <v>26</v>
      </c>
      <c r="T480" s="8" t="s">
        <v>47</v>
      </c>
      <c r="U480" s="8" t="s">
        <v>1526</v>
      </c>
    </row>
    <row r="481" spans="1:21" x14ac:dyDescent="0.3">
      <c r="A481" s="8" t="str">
        <f>HYPERLINK("https://hsdes.intel.com/resource/14013161443","14013161443")</f>
        <v>14013161443</v>
      </c>
      <c r="B481" s="8" t="s">
        <v>1528</v>
      </c>
      <c r="C481" s="8" t="s">
        <v>192</v>
      </c>
      <c r="D481" s="8" t="s">
        <v>3230</v>
      </c>
      <c r="E481" s="8" t="s">
        <v>3238</v>
      </c>
      <c r="F481" t="s">
        <v>3298</v>
      </c>
      <c r="H481" s="8" t="s">
        <v>3262</v>
      </c>
      <c r="I481" t="s">
        <v>3269</v>
      </c>
      <c r="K481" s="8" t="s">
        <v>3266</v>
      </c>
      <c r="L481" s="11">
        <v>44825</v>
      </c>
      <c r="N481" s="8" t="s">
        <v>33</v>
      </c>
      <c r="O481" s="8" t="s">
        <v>70</v>
      </c>
      <c r="P481" s="8" t="s">
        <v>194</v>
      </c>
      <c r="Q481" s="8" t="s">
        <v>24</v>
      </c>
      <c r="R481" s="8" t="s">
        <v>1530</v>
      </c>
      <c r="S481" s="8" t="s">
        <v>26</v>
      </c>
      <c r="T481" s="8" t="s">
        <v>47</v>
      </c>
      <c r="U481" s="8" t="s">
        <v>1529</v>
      </c>
    </row>
    <row r="482" spans="1:21" x14ac:dyDescent="0.3">
      <c r="A482" s="8" t="str">
        <f>HYPERLINK("https://hsdes.intel.com/resource/14013161444","14013161444")</f>
        <v>14013161444</v>
      </c>
      <c r="B482" s="8" t="s">
        <v>1531</v>
      </c>
      <c r="C482" s="8" t="s">
        <v>192</v>
      </c>
      <c r="D482" s="8" t="s">
        <v>3230</v>
      </c>
      <c r="E482" s="8" t="s">
        <v>3238</v>
      </c>
      <c r="F482" t="s">
        <v>3298</v>
      </c>
      <c r="H482" s="8" t="s">
        <v>3262</v>
      </c>
      <c r="I482" t="s">
        <v>3269</v>
      </c>
      <c r="K482" s="8" t="s">
        <v>3197</v>
      </c>
      <c r="L482" s="11">
        <v>44825</v>
      </c>
      <c r="N482" s="8" t="s">
        <v>33</v>
      </c>
      <c r="O482" s="8" t="s">
        <v>70</v>
      </c>
      <c r="P482" s="8" t="s">
        <v>194</v>
      </c>
      <c r="Q482" s="8" t="s">
        <v>24</v>
      </c>
      <c r="R482" s="8" t="s">
        <v>1533</v>
      </c>
      <c r="S482" s="8" t="s">
        <v>26</v>
      </c>
      <c r="T482" s="8" t="s">
        <v>47</v>
      </c>
      <c r="U482" s="8" t="s">
        <v>1532</v>
      </c>
    </row>
    <row r="483" spans="1:21" x14ac:dyDescent="0.3">
      <c r="A483" s="9" t="str">
        <f>HYPERLINK("https://hsdes.intel.com/resource/14013161451","14013161451")</f>
        <v>14013161451</v>
      </c>
      <c r="B483" s="8" t="s">
        <v>1534</v>
      </c>
      <c r="C483" s="8" t="s">
        <v>63</v>
      </c>
      <c r="D483" s="8" t="s">
        <v>3230</v>
      </c>
      <c r="E483" s="8" t="s">
        <v>3238</v>
      </c>
      <c r="F483" t="s">
        <v>3298</v>
      </c>
      <c r="H483" s="8" t="s">
        <v>3262</v>
      </c>
      <c r="I483" t="s">
        <v>3295</v>
      </c>
      <c r="L483" s="11">
        <v>44826</v>
      </c>
      <c r="N483" s="8" t="s">
        <v>22</v>
      </c>
      <c r="O483" s="8" t="s">
        <v>49</v>
      </c>
      <c r="P483" s="8" t="s">
        <v>156</v>
      </c>
      <c r="Q483" s="8" t="s">
        <v>24</v>
      </c>
      <c r="R483" s="8" t="s">
        <v>1536</v>
      </c>
      <c r="S483" s="8" t="s">
        <v>26</v>
      </c>
      <c r="T483" s="8" t="s">
        <v>10</v>
      </c>
      <c r="U483" s="8" t="s">
        <v>1535</v>
      </c>
    </row>
    <row r="484" spans="1:21" x14ac:dyDescent="0.3">
      <c r="A484" s="9" t="str">
        <f>HYPERLINK("https://hsdes.intel.com/resource/14013161527","14013161527")</f>
        <v>14013161527</v>
      </c>
      <c r="B484" s="8" t="s">
        <v>1537</v>
      </c>
      <c r="C484" s="8" t="s">
        <v>1538</v>
      </c>
      <c r="D484" s="8" t="s">
        <v>3230</v>
      </c>
      <c r="E484" s="8" t="s">
        <v>3238</v>
      </c>
      <c r="F484" t="s">
        <v>3298</v>
      </c>
      <c r="H484" s="8" t="s">
        <v>3262</v>
      </c>
      <c r="I484" t="s">
        <v>3295</v>
      </c>
      <c r="L484" s="11">
        <v>44826</v>
      </c>
      <c r="N484" s="8" t="s">
        <v>22</v>
      </c>
      <c r="O484" s="8" t="s">
        <v>70</v>
      </c>
      <c r="P484" s="8" t="s">
        <v>40</v>
      </c>
      <c r="Q484" s="8" t="s">
        <v>24</v>
      </c>
      <c r="R484" s="8" t="s">
        <v>1540</v>
      </c>
      <c r="S484" s="8" t="s">
        <v>17</v>
      </c>
      <c r="T484" s="8" t="s">
        <v>47</v>
      </c>
      <c r="U484" s="8" t="s">
        <v>1539</v>
      </c>
    </row>
    <row r="485" spans="1:21" x14ac:dyDescent="0.3">
      <c r="A485" s="9" t="str">
        <f>HYPERLINK("https://hsdes.intel.com/resource/14013161553","14013161553")</f>
        <v>14013161553</v>
      </c>
      <c r="B485" s="8" t="s">
        <v>1541</v>
      </c>
      <c r="C485" s="8" t="s">
        <v>63</v>
      </c>
      <c r="D485" s="8" t="s">
        <v>3230</v>
      </c>
      <c r="E485" s="8" t="s">
        <v>3238</v>
      </c>
      <c r="F485" t="s">
        <v>3298</v>
      </c>
      <c r="H485" s="8" t="s">
        <v>3262</v>
      </c>
      <c r="I485" t="s">
        <v>3295</v>
      </c>
      <c r="L485" s="11">
        <v>44825</v>
      </c>
      <c r="N485" s="8" t="s">
        <v>39</v>
      </c>
      <c r="O485" s="8" t="s">
        <v>13</v>
      </c>
      <c r="P485" s="8" t="s">
        <v>156</v>
      </c>
      <c r="Q485" s="8" t="s">
        <v>24</v>
      </c>
      <c r="R485" s="8" t="s">
        <v>1543</v>
      </c>
      <c r="S485" s="8" t="s">
        <v>26</v>
      </c>
      <c r="T485" s="8" t="s">
        <v>873</v>
      </c>
      <c r="U485" s="8" t="s">
        <v>1542</v>
      </c>
    </row>
    <row r="486" spans="1:21" x14ac:dyDescent="0.3">
      <c r="A486" s="8" t="str">
        <f>HYPERLINK("https://hsdes.intel.com/resource/14013161560","14013161560")</f>
        <v>14013161560</v>
      </c>
      <c r="B486" s="8" t="s">
        <v>1544</v>
      </c>
      <c r="C486" s="8" t="s">
        <v>88</v>
      </c>
      <c r="D486" s="8" t="s">
        <v>3230</v>
      </c>
      <c r="E486" s="8" t="s">
        <v>3238</v>
      </c>
      <c r="F486" t="s">
        <v>3298</v>
      </c>
      <c r="H486" s="8" t="s">
        <v>3263</v>
      </c>
      <c r="I486" t="s">
        <v>3295</v>
      </c>
      <c r="L486" s="11">
        <v>44826</v>
      </c>
      <c r="N486" s="8" t="s">
        <v>33</v>
      </c>
      <c r="O486" s="8" t="s">
        <v>13</v>
      </c>
      <c r="P486" s="8" t="s">
        <v>126</v>
      </c>
      <c r="Q486" s="8" t="s">
        <v>24</v>
      </c>
      <c r="R486" s="8" t="s">
        <v>1546</v>
      </c>
      <c r="S486" s="8" t="s">
        <v>26</v>
      </c>
      <c r="T486" s="8" t="s">
        <v>47</v>
      </c>
      <c r="U486" s="8" t="s">
        <v>1545</v>
      </c>
    </row>
    <row r="487" spans="1:21" x14ac:dyDescent="0.3">
      <c r="A487" s="8" t="str">
        <f>HYPERLINK("https://hsdes.intel.com/resource/14013161588","14013161588")</f>
        <v>14013161588</v>
      </c>
      <c r="B487" s="8" t="s">
        <v>1547</v>
      </c>
      <c r="C487" s="8" t="s">
        <v>192</v>
      </c>
      <c r="D487" s="8" t="s">
        <v>3231</v>
      </c>
      <c r="E487" s="8" t="s">
        <v>3238</v>
      </c>
      <c r="F487" t="s">
        <v>3298</v>
      </c>
      <c r="H487" s="8" t="s">
        <v>3262</v>
      </c>
      <c r="I487" t="s">
        <v>3269</v>
      </c>
      <c r="K487" s="8" t="s">
        <v>3197</v>
      </c>
      <c r="L487" s="11">
        <v>44825</v>
      </c>
      <c r="N487" s="8" t="s">
        <v>33</v>
      </c>
      <c r="O487" s="8" t="s">
        <v>70</v>
      </c>
      <c r="P487" s="8" t="s">
        <v>194</v>
      </c>
      <c r="Q487" s="8" t="s">
        <v>24</v>
      </c>
      <c r="R487" s="8" t="s">
        <v>1549</v>
      </c>
      <c r="S487" s="8" t="s">
        <v>26</v>
      </c>
      <c r="T487" s="8" t="s">
        <v>47</v>
      </c>
      <c r="U487" s="8" t="s">
        <v>1548</v>
      </c>
    </row>
    <row r="488" spans="1:21" x14ac:dyDescent="0.3">
      <c r="A488" s="8" t="str">
        <f>HYPERLINK("https://hsdes.intel.com/resource/14013161591","14013161591")</f>
        <v>14013161591</v>
      </c>
      <c r="B488" s="8" t="s">
        <v>1550</v>
      </c>
      <c r="C488" s="8" t="s">
        <v>37</v>
      </c>
      <c r="D488" s="8" t="s">
        <v>3230</v>
      </c>
      <c r="E488" s="8" t="s">
        <v>3238</v>
      </c>
      <c r="F488" t="s">
        <v>3298</v>
      </c>
      <c r="H488" s="8" t="s">
        <v>3262</v>
      </c>
      <c r="I488" t="s">
        <v>3295</v>
      </c>
      <c r="L488" s="11">
        <v>44825</v>
      </c>
      <c r="N488" s="8" t="s">
        <v>22</v>
      </c>
      <c r="O488" s="8" t="s">
        <v>13</v>
      </c>
      <c r="P488" s="8" t="s">
        <v>40</v>
      </c>
      <c r="Q488" s="8" t="s">
        <v>24</v>
      </c>
      <c r="R488" s="8" t="s">
        <v>1552</v>
      </c>
      <c r="S488" s="8" t="s">
        <v>17</v>
      </c>
      <c r="T488" s="8" t="s">
        <v>10</v>
      </c>
      <c r="U488" s="8" t="s">
        <v>1551</v>
      </c>
    </row>
    <row r="489" spans="1:21" x14ac:dyDescent="0.3">
      <c r="A489" s="8" t="str">
        <f>HYPERLINK("https://hsdes.intel.com/resource/14013161594","14013161594")</f>
        <v>14013161594</v>
      </c>
      <c r="B489" s="8" t="s">
        <v>1553</v>
      </c>
      <c r="C489" s="8" t="s">
        <v>63</v>
      </c>
      <c r="D489" s="8" t="s">
        <v>3230</v>
      </c>
      <c r="E489" s="8" t="s">
        <v>3238</v>
      </c>
      <c r="F489" t="s">
        <v>3298</v>
      </c>
      <c r="H489" s="8" t="s">
        <v>3262</v>
      </c>
      <c r="I489" t="s">
        <v>3289</v>
      </c>
      <c r="L489" s="11">
        <v>44820</v>
      </c>
      <c r="N489" s="8" t="s">
        <v>39</v>
      </c>
      <c r="O489" s="8" t="s">
        <v>13</v>
      </c>
      <c r="P489" s="8" t="s">
        <v>156</v>
      </c>
      <c r="Q489" s="8" t="s">
        <v>24</v>
      </c>
      <c r="R489" s="8" t="s">
        <v>1555</v>
      </c>
      <c r="S489" s="8" t="s">
        <v>26</v>
      </c>
      <c r="T489" s="8" t="s">
        <v>10</v>
      </c>
      <c r="U489" s="8" t="s">
        <v>1554</v>
      </c>
    </row>
    <row r="490" spans="1:21" x14ac:dyDescent="0.3">
      <c r="A490" s="8" t="str">
        <f>HYPERLINK("https://hsdes.intel.com/resource/14013161603","14013161603")</f>
        <v>14013161603</v>
      </c>
      <c r="B490" s="8" t="s">
        <v>1556</v>
      </c>
      <c r="C490" s="8" t="s">
        <v>63</v>
      </c>
      <c r="D490" s="8" t="s">
        <v>3230</v>
      </c>
      <c r="E490" s="8" t="s">
        <v>3238</v>
      </c>
      <c r="F490" t="s">
        <v>3298</v>
      </c>
      <c r="H490" s="8" t="s">
        <v>3262</v>
      </c>
      <c r="I490" t="s">
        <v>3289</v>
      </c>
      <c r="L490" s="11">
        <v>44825</v>
      </c>
      <c r="N490" s="8" t="s">
        <v>22</v>
      </c>
      <c r="O490" s="8" t="s">
        <v>49</v>
      </c>
      <c r="P490" s="8" t="s">
        <v>40</v>
      </c>
      <c r="Q490" s="8" t="s">
        <v>24</v>
      </c>
      <c r="R490" s="8" t="s">
        <v>1558</v>
      </c>
      <c r="S490" s="8" t="s">
        <v>17</v>
      </c>
      <c r="T490" s="8" t="s">
        <v>10</v>
      </c>
      <c r="U490" s="8" t="s">
        <v>1557</v>
      </c>
    </row>
    <row r="491" spans="1:21" x14ac:dyDescent="0.3">
      <c r="A491" s="8" t="str">
        <f>HYPERLINK("https://hsdes.intel.com/resource/14013161605","14013161605")</f>
        <v>14013161605</v>
      </c>
      <c r="B491" s="8" t="s">
        <v>1559</v>
      </c>
      <c r="C491" s="8" t="s">
        <v>192</v>
      </c>
      <c r="D491" s="8" t="s">
        <v>3230</v>
      </c>
      <c r="E491" s="8" t="s">
        <v>3238</v>
      </c>
      <c r="F491" t="s">
        <v>3298</v>
      </c>
      <c r="H491" s="8" t="s">
        <v>3263</v>
      </c>
      <c r="I491" t="s">
        <v>3291</v>
      </c>
      <c r="L491" s="11">
        <v>44817</v>
      </c>
      <c r="N491" s="8" t="s">
        <v>33</v>
      </c>
      <c r="O491" s="8" t="s">
        <v>49</v>
      </c>
      <c r="P491" s="8" t="s">
        <v>194</v>
      </c>
      <c r="Q491" s="8" t="s">
        <v>24</v>
      </c>
      <c r="R491" s="8" t="s">
        <v>1561</v>
      </c>
      <c r="S491" s="8" t="s">
        <v>26</v>
      </c>
      <c r="T491" s="8" t="s">
        <v>47</v>
      </c>
      <c r="U491" s="8" t="s">
        <v>1560</v>
      </c>
    </row>
    <row r="492" spans="1:21" x14ac:dyDescent="0.3">
      <c r="A492" s="8" t="str">
        <f>HYPERLINK("https://hsdes.intel.com/resource/14013161624","14013161624")</f>
        <v>14013161624</v>
      </c>
      <c r="B492" s="8" t="s">
        <v>1562</v>
      </c>
      <c r="C492" s="8" t="s">
        <v>474</v>
      </c>
      <c r="D492" s="8" t="s">
        <v>3230</v>
      </c>
      <c r="E492" s="8" t="s">
        <v>3238</v>
      </c>
      <c r="F492" t="s">
        <v>3298</v>
      </c>
      <c r="H492" s="8" t="s">
        <v>3262</v>
      </c>
      <c r="I492" t="s">
        <v>3289</v>
      </c>
      <c r="L492" s="11">
        <v>44825</v>
      </c>
      <c r="N492" s="8" t="s">
        <v>136</v>
      </c>
      <c r="O492" s="8" t="s">
        <v>13</v>
      </c>
      <c r="P492" s="8" t="s">
        <v>476</v>
      </c>
      <c r="Q492" s="8" t="s">
        <v>24</v>
      </c>
      <c r="R492" s="8" t="s">
        <v>1564</v>
      </c>
      <c r="S492" s="8" t="s">
        <v>26</v>
      </c>
      <c r="T492" s="8" t="s">
        <v>64</v>
      </c>
      <c r="U492" s="8" t="s">
        <v>1563</v>
      </c>
    </row>
    <row r="493" spans="1:21" x14ac:dyDescent="0.3">
      <c r="A493" s="8" t="str">
        <f>HYPERLINK("https://hsdes.intel.com/resource/14013161628","14013161628")</f>
        <v>14013161628</v>
      </c>
      <c r="B493" s="8" t="s">
        <v>1565</v>
      </c>
      <c r="C493" s="8" t="s">
        <v>642</v>
      </c>
      <c r="D493" s="8" t="s">
        <v>3230</v>
      </c>
      <c r="E493" s="8" t="s">
        <v>3238</v>
      </c>
      <c r="F493" t="s">
        <v>3298</v>
      </c>
      <c r="H493" s="8" t="s">
        <v>3262</v>
      </c>
      <c r="I493" t="s">
        <v>3289</v>
      </c>
      <c r="L493" s="11">
        <v>44825</v>
      </c>
      <c r="N493" s="8" t="s">
        <v>136</v>
      </c>
      <c r="O493" s="8" t="s">
        <v>13</v>
      </c>
      <c r="P493" s="8" t="s">
        <v>476</v>
      </c>
      <c r="Q493" s="8" t="s">
        <v>24</v>
      </c>
      <c r="R493" s="8" t="s">
        <v>1567</v>
      </c>
      <c r="S493" s="8" t="s">
        <v>26</v>
      </c>
      <c r="T493" s="8" t="s">
        <v>64</v>
      </c>
      <c r="U493" s="8" t="s">
        <v>1566</v>
      </c>
    </row>
    <row r="494" spans="1:21" x14ac:dyDescent="0.3">
      <c r="A494" s="8" t="str">
        <f>HYPERLINK("https://hsdes.intel.com/resource/14013161635","14013161635")</f>
        <v>14013161635</v>
      </c>
      <c r="B494" s="8" t="s">
        <v>1568</v>
      </c>
      <c r="C494" s="8" t="s">
        <v>642</v>
      </c>
      <c r="D494" s="8" t="s">
        <v>3230</v>
      </c>
      <c r="E494" s="8" t="s">
        <v>3238</v>
      </c>
      <c r="F494" t="s">
        <v>3298</v>
      </c>
      <c r="H494" s="8" t="s">
        <v>3273</v>
      </c>
      <c r="I494" t="s">
        <v>3288</v>
      </c>
      <c r="J494" s="10" t="s">
        <v>3176</v>
      </c>
      <c r="L494" s="11">
        <v>44820</v>
      </c>
      <c r="N494" s="8" t="s">
        <v>136</v>
      </c>
      <c r="O494" s="8" t="s">
        <v>13</v>
      </c>
      <c r="P494" s="8" t="s">
        <v>476</v>
      </c>
      <c r="Q494" s="8" t="s">
        <v>24</v>
      </c>
      <c r="R494" s="8" t="s">
        <v>1570</v>
      </c>
      <c r="S494" s="8" t="s">
        <v>26</v>
      </c>
      <c r="T494" s="8" t="s">
        <v>64</v>
      </c>
      <c r="U494" s="8" t="s">
        <v>1569</v>
      </c>
    </row>
    <row r="495" spans="1:21" hidden="1" x14ac:dyDescent="0.3">
      <c r="A495" s="8" t="str">
        <f>HYPERLINK("https://hsdes.intel.com/resource/14013161657","14013161657")</f>
        <v>14013161657</v>
      </c>
      <c r="B495" s="8" t="s">
        <v>1571</v>
      </c>
      <c r="C495" s="8" t="s">
        <v>642</v>
      </c>
      <c r="D495" s="8" t="s">
        <v>3230</v>
      </c>
      <c r="E495" s="8" t="s">
        <v>3238</v>
      </c>
      <c r="F495" t="s">
        <v>3298</v>
      </c>
      <c r="H495" s="8" t="s">
        <v>3158</v>
      </c>
      <c r="K495" s="8" t="s">
        <v>3172</v>
      </c>
      <c r="L495" s="12"/>
      <c r="N495" s="8" t="s">
        <v>136</v>
      </c>
      <c r="O495" s="8" t="s">
        <v>49</v>
      </c>
      <c r="P495" s="8" t="s">
        <v>476</v>
      </c>
      <c r="Q495" s="8" t="s">
        <v>24</v>
      </c>
      <c r="R495" s="8" t="s">
        <v>1573</v>
      </c>
      <c r="S495" s="8" t="s">
        <v>26</v>
      </c>
      <c r="T495" s="8" t="s">
        <v>64</v>
      </c>
      <c r="U495" s="8" t="s">
        <v>1572</v>
      </c>
    </row>
    <row r="496" spans="1:21" x14ac:dyDescent="0.3">
      <c r="A496" s="8" t="str">
        <f>HYPERLINK("https://hsdes.intel.com/resource/14013161663","14013161663")</f>
        <v>14013161663</v>
      </c>
      <c r="B496" s="21" t="s">
        <v>1574</v>
      </c>
      <c r="C496" s="8" t="s">
        <v>642</v>
      </c>
      <c r="D496" s="8" t="s">
        <v>3230</v>
      </c>
      <c r="E496" s="8" t="s">
        <v>3238</v>
      </c>
      <c r="F496" t="s">
        <v>3298</v>
      </c>
      <c r="H496" s="8" t="s">
        <v>3262</v>
      </c>
      <c r="I496" t="s">
        <v>3289</v>
      </c>
      <c r="L496" s="11">
        <v>44827</v>
      </c>
      <c r="N496" s="8" t="s">
        <v>136</v>
      </c>
      <c r="O496" s="8" t="s">
        <v>49</v>
      </c>
      <c r="P496" s="8" t="s">
        <v>476</v>
      </c>
      <c r="Q496" s="8" t="s">
        <v>24</v>
      </c>
      <c r="R496" s="8" t="s">
        <v>1576</v>
      </c>
      <c r="S496" s="8" t="s">
        <v>26</v>
      </c>
      <c r="T496" s="8" t="s">
        <v>64</v>
      </c>
      <c r="U496" s="8" t="s">
        <v>1575</v>
      </c>
    </row>
    <row r="497" spans="1:21" x14ac:dyDescent="0.3">
      <c r="A497" s="8" t="str">
        <f>HYPERLINK("https://hsdes.intel.com/resource/14013161678","14013161678")</f>
        <v>14013161678</v>
      </c>
      <c r="B497" s="8" t="s">
        <v>1577</v>
      </c>
      <c r="C497" s="8" t="s">
        <v>642</v>
      </c>
      <c r="D497" s="8" t="s">
        <v>3230</v>
      </c>
      <c r="E497" s="8" t="s">
        <v>3238</v>
      </c>
      <c r="F497" t="s">
        <v>3298</v>
      </c>
      <c r="H497" s="8" t="s">
        <v>3262</v>
      </c>
      <c r="I497" t="s">
        <v>3290</v>
      </c>
      <c r="K497" s="8" t="s">
        <v>3166</v>
      </c>
      <c r="L497" s="11">
        <v>44825</v>
      </c>
      <c r="N497" s="8" t="s">
        <v>136</v>
      </c>
      <c r="O497" s="8" t="s">
        <v>70</v>
      </c>
      <c r="P497" s="8" t="s">
        <v>476</v>
      </c>
      <c r="Q497" s="8" t="s">
        <v>24</v>
      </c>
      <c r="R497" s="8" t="s">
        <v>1579</v>
      </c>
      <c r="S497" s="8" t="s">
        <v>26</v>
      </c>
      <c r="T497" s="8" t="s">
        <v>1394</v>
      </c>
      <c r="U497" s="8" t="s">
        <v>1578</v>
      </c>
    </row>
    <row r="498" spans="1:21" x14ac:dyDescent="0.3">
      <c r="A498" s="8" t="str">
        <f>HYPERLINK("https://hsdes.intel.com/resource/14013161679","14013161679")</f>
        <v>14013161679</v>
      </c>
      <c r="B498" s="8" t="s">
        <v>1580</v>
      </c>
      <c r="C498" s="8" t="s">
        <v>642</v>
      </c>
      <c r="D498" s="8" t="s">
        <v>3230</v>
      </c>
      <c r="E498" s="8" t="s">
        <v>3238</v>
      </c>
      <c r="F498" t="s">
        <v>3298</v>
      </c>
      <c r="H498" s="8" t="s">
        <v>3262</v>
      </c>
      <c r="I498" t="s">
        <v>3290</v>
      </c>
      <c r="K498" s="8" t="s">
        <v>3166</v>
      </c>
      <c r="L498" s="11">
        <v>44826</v>
      </c>
      <c r="N498" s="8" t="s">
        <v>136</v>
      </c>
      <c r="O498" s="8" t="s">
        <v>49</v>
      </c>
      <c r="P498" s="8" t="s">
        <v>476</v>
      </c>
      <c r="Q498" s="8" t="s">
        <v>24</v>
      </c>
      <c r="R498" s="8" t="s">
        <v>1582</v>
      </c>
      <c r="S498" s="8" t="s">
        <v>26</v>
      </c>
      <c r="T498" s="8" t="s">
        <v>1394</v>
      </c>
      <c r="U498" s="8" t="s">
        <v>1581</v>
      </c>
    </row>
    <row r="499" spans="1:21" x14ac:dyDescent="0.3">
      <c r="A499" s="8" t="str">
        <f>HYPERLINK("https://hsdes.intel.com/resource/14013161698","14013161698")</f>
        <v>14013161698</v>
      </c>
      <c r="B499" s="8" t="s">
        <v>1583</v>
      </c>
      <c r="C499" s="8" t="s">
        <v>192</v>
      </c>
      <c r="D499" s="8" t="s">
        <v>3230</v>
      </c>
      <c r="E499" s="8" t="s">
        <v>3238</v>
      </c>
      <c r="F499" t="s">
        <v>3298</v>
      </c>
      <c r="H499" s="8" t="s">
        <v>3263</v>
      </c>
      <c r="I499" t="s">
        <v>3291</v>
      </c>
      <c r="L499" s="11">
        <v>44817</v>
      </c>
      <c r="N499" s="8" t="s">
        <v>33</v>
      </c>
      <c r="O499" s="8" t="s">
        <v>70</v>
      </c>
      <c r="P499" s="8" t="s">
        <v>194</v>
      </c>
      <c r="Q499" s="8" t="s">
        <v>24</v>
      </c>
      <c r="R499" s="8" t="s">
        <v>1585</v>
      </c>
      <c r="S499" s="8" t="s">
        <v>26</v>
      </c>
      <c r="T499" s="8" t="s">
        <v>10</v>
      </c>
      <c r="U499" s="8" t="s">
        <v>1584</v>
      </c>
    </row>
    <row r="500" spans="1:21" x14ac:dyDescent="0.3">
      <c r="A500" s="8" t="str">
        <f>HYPERLINK("https://hsdes.intel.com/resource/14013161700","14013161700")</f>
        <v>14013161700</v>
      </c>
      <c r="B500" s="8" t="s">
        <v>1586</v>
      </c>
      <c r="C500" s="8" t="s">
        <v>192</v>
      </c>
      <c r="D500" s="8" t="s">
        <v>3230</v>
      </c>
      <c r="E500" s="8" t="s">
        <v>3238</v>
      </c>
      <c r="F500" t="s">
        <v>3298</v>
      </c>
      <c r="H500" s="8" t="s">
        <v>3263</v>
      </c>
      <c r="I500" t="s">
        <v>3288</v>
      </c>
      <c r="L500" s="11">
        <v>44817</v>
      </c>
      <c r="N500" s="8" t="s">
        <v>33</v>
      </c>
      <c r="O500" s="8" t="s">
        <v>49</v>
      </c>
      <c r="P500" s="8" t="s">
        <v>194</v>
      </c>
      <c r="Q500" s="8" t="s">
        <v>24</v>
      </c>
      <c r="R500" s="8" t="s">
        <v>1588</v>
      </c>
      <c r="S500" s="8" t="s">
        <v>26</v>
      </c>
      <c r="T500" s="8" t="s">
        <v>10</v>
      </c>
      <c r="U500" s="8" t="s">
        <v>1587</v>
      </c>
    </row>
    <row r="501" spans="1:21" x14ac:dyDescent="0.3">
      <c r="A501" s="8" t="str">
        <f>HYPERLINK("https://hsdes.intel.com/resource/14013161706","14013161706")</f>
        <v>14013161706</v>
      </c>
      <c r="B501" s="8" t="s">
        <v>1589</v>
      </c>
      <c r="C501" s="8" t="s">
        <v>192</v>
      </c>
      <c r="D501" s="8" t="s">
        <v>3230</v>
      </c>
      <c r="E501" s="8" t="s">
        <v>3238</v>
      </c>
      <c r="F501" t="s">
        <v>3298</v>
      </c>
      <c r="H501" s="8" t="s">
        <v>3263</v>
      </c>
      <c r="I501" t="s">
        <v>3291</v>
      </c>
      <c r="L501" s="11">
        <v>44818</v>
      </c>
      <c r="N501" s="8" t="s">
        <v>33</v>
      </c>
      <c r="O501" s="8" t="s">
        <v>49</v>
      </c>
      <c r="P501" s="8" t="s">
        <v>194</v>
      </c>
      <c r="Q501" s="8" t="s">
        <v>24</v>
      </c>
      <c r="R501" s="8" t="s">
        <v>1591</v>
      </c>
      <c r="S501" s="8" t="s">
        <v>26</v>
      </c>
      <c r="T501" s="8" t="s">
        <v>64</v>
      </c>
      <c r="U501" s="8" t="s">
        <v>1590</v>
      </c>
    </row>
    <row r="502" spans="1:21" x14ac:dyDescent="0.3">
      <c r="A502" s="9" t="str">
        <f>HYPERLINK("https://hsdes.intel.com/resource/14013161721","14013161721")</f>
        <v>14013161721</v>
      </c>
      <c r="B502" s="8" t="s">
        <v>1592</v>
      </c>
      <c r="C502" s="8" t="s">
        <v>63</v>
      </c>
      <c r="D502" s="8" t="s">
        <v>3230</v>
      </c>
      <c r="E502" s="8" t="s">
        <v>3238</v>
      </c>
      <c r="F502" t="s">
        <v>3298</v>
      </c>
      <c r="H502" s="8" t="s">
        <v>3263</v>
      </c>
      <c r="I502" t="s">
        <v>3292</v>
      </c>
      <c r="L502" s="11">
        <v>44827</v>
      </c>
      <c r="N502" s="8" t="s">
        <v>39</v>
      </c>
      <c r="O502" s="8" t="s">
        <v>13</v>
      </c>
      <c r="P502" s="8" t="s">
        <v>156</v>
      </c>
      <c r="Q502" s="8" t="s">
        <v>24</v>
      </c>
      <c r="R502" s="8" t="s">
        <v>1594</v>
      </c>
      <c r="S502" s="8" t="s">
        <v>26</v>
      </c>
      <c r="T502" s="8" t="s">
        <v>10</v>
      </c>
      <c r="U502" s="8" t="s">
        <v>1593</v>
      </c>
    </row>
    <row r="503" spans="1:21" x14ac:dyDescent="0.3">
      <c r="A503" s="8" t="str">
        <f>HYPERLINK("https://hsdes.intel.com/resource/14013161805","14013161805")</f>
        <v>14013161805</v>
      </c>
      <c r="B503" s="8" t="s">
        <v>1595</v>
      </c>
      <c r="C503" s="8" t="s">
        <v>642</v>
      </c>
      <c r="D503" s="8" t="s">
        <v>3230</v>
      </c>
      <c r="E503" s="8" t="s">
        <v>3238</v>
      </c>
      <c r="F503" t="s">
        <v>3298</v>
      </c>
      <c r="H503" s="8" t="s">
        <v>3262</v>
      </c>
      <c r="I503" t="s">
        <v>3290</v>
      </c>
      <c r="K503" s="8" t="s">
        <v>3166</v>
      </c>
      <c r="L503" s="11">
        <v>44826</v>
      </c>
      <c r="N503" s="8" t="s">
        <v>136</v>
      </c>
      <c r="O503" s="8" t="s">
        <v>49</v>
      </c>
      <c r="P503" s="8" t="s">
        <v>476</v>
      </c>
      <c r="Q503" s="8" t="s">
        <v>24</v>
      </c>
      <c r="R503" s="8" t="s">
        <v>1597</v>
      </c>
      <c r="S503" s="8" t="s">
        <v>26</v>
      </c>
      <c r="T503" s="8" t="s">
        <v>1394</v>
      </c>
      <c r="U503" s="8" t="s">
        <v>1596</v>
      </c>
    </row>
    <row r="504" spans="1:21" x14ac:dyDescent="0.3">
      <c r="A504" s="9" t="str">
        <f>HYPERLINK("https://hsdes.intel.com/resource/14013161905","14013161905")</f>
        <v>14013161905</v>
      </c>
      <c r="B504" s="8" t="s">
        <v>1598</v>
      </c>
      <c r="C504" s="8" t="s">
        <v>63</v>
      </c>
      <c r="D504" s="8" t="s">
        <v>3230</v>
      </c>
      <c r="E504" s="8" t="s">
        <v>3238</v>
      </c>
      <c r="F504" t="s">
        <v>3298</v>
      </c>
      <c r="H504" s="8" t="s">
        <v>3263</v>
      </c>
      <c r="I504" t="s">
        <v>3295</v>
      </c>
      <c r="L504" s="11">
        <v>44826</v>
      </c>
      <c r="N504" s="8" t="s">
        <v>39</v>
      </c>
      <c r="O504" s="8" t="s">
        <v>13</v>
      </c>
      <c r="P504" s="8" t="s">
        <v>156</v>
      </c>
      <c r="Q504" s="8" t="s">
        <v>24</v>
      </c>
      <c r="R504" s="8" t="s">
        <v>1600</v>
      </c>
      <c r="S504" s="8" t="s">
        <v>26</v>
      </c>
      <c r="T504" s="8" t="s">
        <v>47</v>
      </c>
      <c r="U504" s="8" t="s">
        <v>1599</v>
      </c>
    </row>
    <row r="505" spans="1:21" s="21" customFormat="1" x14ac:dyDescent="0.3">
      <c r="A505" s="31" t="str">
        <f>HYPERLINK("https://hsdes.intel.com/resource/14013161928","14013161928")</f>
        <v>14013161928</v>
      </c>
      <c r="B505" s="32" t="s">
        <v>1601</v>
      </c>
      <c r="C505" s="8" t="s">
        <v>104</v>
      </c>
      <c r="D505" s="8" t="s">
        <v>3230</v>
      </c>
      <c r="E505" s="21" t="s">
        <v>3238</v>
      </c>
      <c r="F505" t="s">
        <v>3298</v>
      </c>
      <c r="H505" s="21" t="s">
        <v>3263</v>
      </c>
      <c r="I505" t="s">
        <v>3292</v>
      </c>
      <c r="K505" s="21" t="s">
        <v>3213</v>
      </c>
      <c r="L505" s="33">
        <v>44827</v>
      </c>
      <c r="N505" s="21" t="s">
        <v>106</v>
      </c>
      <c r="O505" s="21" t="s">
        <v>13</v>
      </c>
      <c r="P505" s="21" t="s">
        <v>14</v>
      </c>
      <c r="Q505" s="21" t="s">
        <v>15</v>
      </c>
      <c r="R505" s="21" t="s">
        <v>1603</v>
      </c>
      <c r="S505" s="21" t="s">
        <v>26</v>
      </c>
      <c r="T505" s="21" t="s">
        <v>47</v>
      </c>
      <c r="U505" s="21" t="s">
        <v>1602</v>
      </c>
    </row>
    <row r="506" spans="1:21" x14ac:dyDescent="0.3">
      <c r="A506" s="8" t="str">
        <f>HYPERLINK("https://hsdes.intel.com/resource/14013161937","14013161937")</f>
        <v>14013161937</v>
      </c>
      <c r="B506" s="8" t="s">
        <v>1604</v>
      </c>
      <c r="C506" s="8" t="s">
        <v>192</v>
      </c>
      <c r="D506" s="8" t="s">
        <v>3230</v>
      </c>
      <c r="E506" s="8" t="s">
        <v>3238</v>
      </c>
      <c r="F506" t="s">
        <v>3298</v>
      </c>
      <c r="H506" s="8" t="s">
        <v>3262</v>
      </c>
      <c r="I506" t="s">
        <v>3269</v>
      </c>
      <c r="K506" s="8" t="s">
        <v>3197</v>
      </c>
      <c r="L506" s="11">
        <v>44825</v>
      </c>
      <c r="N506" s="8" t="s">
        <v>33</v>
      </c>
      <c r="O506" s="8" t="s">
        <v>70</v>
      </c>
      <c r="P506" s="8" t="s">
        <v>194</v>
      </c>
      <c r="Q506" s="8" t="s">
        <v>24</v>
      </c>
      <c r="R506" s="8" t="s">
        <v>1606</v>
      </c>
      <c r="S506" s="8" t="s">
        <v>26</v>
      </c>
      <c r="T506" s="8" t="s">
        <v>10</v>
      </c>
      <c r="U506" s="8" t="s">
        <v>1605</v>
      </c>
    </row>
    <row r="507" spans="1:21" x14ac:dyDescent="0.3">
      <c r="A507" s="8" t="str">
        <f>HYPERLINK("https://hsdes.intel.com/resource/14013161981","14013161981")</f>
        <v>14013161981</v>
      </c>
      <c r="B507" s="8" t="s">
        <v>1607</v>
      </c>
      <c r="C507" s="8" t="s">
        <v>37</v>
      </c>
      <c r="D507" s="8" t="s">
        <v>3230</v>
      </c>
      <c r="E507" s="8" t="s">
        <v>3238</v>
      </c>
      <c r="F507" t="s">
        <v>3298</v>
      </c>
      <c r="H507" s="8" t="s">
        <v>3262</v>
      </c>
      <c r="I507" t="s">
        <v>3295</v>
      </c>
      <c r="L507" s="11">
        <v>44826</v>
      </c>
      <c r="N507" s="8" t="s">
        <v>39</v>
      </c>
      <c r="O507" s="8" t="s">
        <v>49</v>
      </c>
      <c r="P507" s="8" t="s">
        <v>40</v>
      </c>
      <c r="Q507" s="8" t="s">
        <v>24</v>
      </c>
      <c r="R507" s="8" t="s">
        <v>1609</v>
      </c>
      <c r="S507" s="8" t="s">
        <v>26</v>
      </c>
      <c r="T507" s="8" t="s">
        <v>10</v>
      </c>
      <c r="U507" s="8" t="s">
        <v>1608</v>
      </c>
    </row>
    <row r="508" spans="1:21" x14ac:dyDescent="0.3">
      <c r="A508" s="8" t="str">
        <f>HYPERLINK("https://hsdes.intel.com/resource/14013161997","14013161997")</f>
        <v>14013161997</v>
      </c>
      <c r="B508" s="8" t="s">
        <v>1610</v>
      </c>
      <c r="C508" s="8" t="s">
        <v>37</v>
      </c>
      <c r="D508" s="8" t="s">
        <v>3230</v>
      </c>
      <c r="E508" s="8" t="s">
        <v>3238</v>
      </c>
      <c r="F508" t="s">
        <v>3298</v>
      </c>
      <c r="H508" s="8" t="s">
        <v>3262</v>
      </c>
      <c r="I508" t="s">
        <v>3295</v>
      </c>
      <c r="L508" s="11">
        <v>44826</v>
      </c>
      <c r="M508" s="19"/>
      <c r="N508" s="8" t="s">
        <v>39</v>
      </c>
      <c r="O508" s="8" t="s">
        <v>13</v>
      </c>
      <c r="P508" s="8" t="s">
        <v>40</v>
      </c>
      <c r="Q508" s="8" t="s">
        <v>24</v>
      </c>
      <c r="R508" s="8" t="s">
        <v>1612</v>
      </c>
      <c r="S508" s="8" t="s">
        <v>26</v>
      </c>
      <c r="T508" s="8" t="s">
        <v>10</v>
      </c>
      <c r="U508" s="8" t="s">
        <v>1611</v>
      </c>
    </row>
    <row r="509" spans="1:21" x14ac:dyDescent="0.3">
      <c r="A509" s="8" t="str">
        <f>HYPERLINK("https://hsdes.intel.com/resource/14013162008","14013162008")</f>
        <v>14013162008</v>
      </c>
      <c r="B509" s="8" t="s">
        <v>1613</v>
      </c>
      <c r="C509" s="8" t="s">
        <v>37</v>
      </c>
      <c r="D509" s="8" t="s">
        <v>3230</v>
      </c>
      <c r="E509" s="8" t="s">
        <v>3238</v>
      </c>
      <c r="F509" t="s">
        <v>3298</v>
      </c>
      <c r="H509" s="8" t="s">
        <v>3262</v>
      </c>
      <c r="I509" t="s">
        <v>3295</v>
      </c>
      <c r="L509" s="11">
        <v>44826</v>
      </c>
      <c r="N509" s="8" t="s">
        <v>39</v>
      </c>
      <c r="O509" s="8" t="s">
        <v>13</v>
      </c>
      <c r="P509" s="8" t="s">
        <v>40</v>
      </c>
      <c r="Q509" s="8" t="s">
        <v>24</v>
      </c>
      <c r="R509" s="8" t="s">
        <v>1615</v>
      </c>
      <c r="S509" s="8" t="s">
        <v>26</v>
      </c>
      <c r="T509" s="8" t="s">
        <v>10</v>
      </c>
      <c r="U509" s="8" t="s">
        <v>1614</v>
      </c>
    </row>
    <row r="510" spans="1:21" x14ac:dyDescent="0.3">
      <c r="A510" s="8" t="str">
        <f>HYPERLINK("https://hsdes.intel.com/resource/14013162048","14013162048")</f>
        <v>14013162048</v>
      </c>
      <c r="B510" s="8" t="s">
        <v>1616</v>
      </c>
      <c r="C510" s="8" t="s">
        <v>37</v>
      </c>
      <c r="D510" s="8" t="s">
        <v>3230</v>
      </c>
      <c r="E510" s="8" t="s">
        <v>3238</v>
      </c>
      <c r="F510" t="s">
        <v>3298</v>
      </c>
      <c r="H510" s="8" t="s">
        <v>3262</v>
      </c>
      <c r="I510" t="s">
        <v>3289</v>
      </c>
      <c r="L510" s="11">
        <v>44826</v>
      </c>
      <c r="N510" s="8" t="s">
        <v>39</v>
      </c>
      <c r="O510" s="8" t="s">
        <v>70</v>
      </c>
      <c r="P510" s="8" t="s">
        <v>40</v>
      </c>
      <c r="Q510" s="8" t="s">
        <v>24</v>
      </c>
      <c r="R510" s="8" t="s">
        <v>1618</v>
      </c>
      <c r="S510" s="8" t="s">
        <v>26</v>
      </c>
      <c r="T510" s="8" t="s">
        <v>10</v>
      </c>
      <c r="U510" s="8" t="s">
        <v>1617</v>
      </c>
    </row>
    <row r="511" spans="1:21" x14ac:dyDescent="0.3">
      <c r="A511" s="8" t="str">
        <f>HYPERLINK("https://hsdes.intel.com/resource/14013162068","14013162068")</f>
        <v>14013162068</v>
      </c>
      <c r="B511" s="8" t="s">
        <v>1619</v>
      </c>
      <c r="C511" s="8" t="s">
        <v>112</v>
      </c>
      <c r="D511" s="8" t="s">
        <v>3230</v>
      </c>
      <c r="E511" s="8" t="s">
        <v>3238</v>
      </c>
      <c r="F511" t="s">
        <v>3298</v>
      </c>
      <c r="H511" s="8" t="s">
        <v>3262</v>
      </c>
      <c r="I511" t="s">
        <v>3292</v>
      </c>
      <c r="L511" s="11">
        <v>44818</v>
      </c>
      <c r="N511" s="8" t="s">
        <v>136</v>
      </c>
      <c r="O511" s="8" t="s">
        <v>13</v>
      </c>
      <c r="P511" s="8" t="s">
        <v>137</v>
      </c>
      <c r="Q511" s="8" t="s">
        <v>24</v>
      </c>
      <c r="R511" s="8" t="s">
        <v>1621</v>
      </c>
      <c r="S511" s="8" t="s">
        <v>26</v>
      </c>
      <c r="T511" s="8" t="s">
        <v>1438</v>
      </c>
      <c r="U511" s="8" t="s">
        <v>1620</v>
      </c>
    </row>
    <row r="512" spans="1:21" x14ac:dyDescent="0.3">
      <c r="A512" s="8" t="str">
        <f>HYPERLINK("https://hsdes.intel.com/resource/14013162071","14013162071")</f>
        <v>14013162071</v>
      </c>
      <c r="B512" s="8" t="s">
        <v>1622</v>
      </c>
      <c r="C512" s="8" t="s">
        <v>63</v>
      </c>
      <c r="D512" s="8" t="s">
        <v>3230</v>
      </c>
      <c r="E512" s="8" t="s">
        <v>3238</v>
      </c>
      <c r="F512" t="s">
        <v>3298</v>
      </c>
      <c r="H512" s="8" t="s">
        <v>3263</v>
      </c>
      <c r="I512" t="s">
        <v>3289</v>
      </c>
      <c r="L512" s="11">
        <v>44826</v>
      </c>
      <c r="N512" s="8" t="s">
        <v>39</v>
      </c>
      <c r="O512" s="8" t="s">
        <v>13</v>
      </c>
      <c r="P512" s="8" t="s">
        <v>156</v>
      </c>
      <c r="Q512" s="8" t="s">
        <v>24</v>
      </c>
      <c r="R512" s="8" t="s">
        <v>1624</v>
      </c>
      <c r="S512" s="8" t="s">
        <v>26</v>
      </c>
      <c r="T512" s="8" t="s">
        <v>10</v>
      </c>
      <c r="U512" s="8" t="s">
        <v>1623</v>
      </c>
    </row>
    <row r="513" spans="1:21" x14ac:dyDescent="0.3">
      <c r="A513" s="9" t="str">
        <f>HYPERLINK("https://hsdes.intel.com/resource/14013162075","14013162075")</f>
        <v>14013162075</v>
      </c>
      <c r="B513" s="8" t="s">
        <v>1625</v>
      </c>
      <c r="C513" s="8" t="s">
        <v>63</v>
      </c>
      <c r="D513" s="8" t="s">
        <v>3230</v>
      </c>
      <c r="E513" s="8" t="s">
        <v>3238</v>
      </c>
      <c r="F513" t="s">
        <v>3298</v>
      </c>
      <c r="H513" s="8" t="s">
        <v>3263</v>
      </c>
      <c r="I513" t="s">
        <v>3292</v>
      </c>
      <c r="L513" s="11">
        <v>44826</v>
      </c>
      <c r="N513" s="8" t="s">
        <v>39</v>
      </c>
      <c r="O513" s="8" t="s">
        <v>13</v>
      </c>
      <c r="P513" s="8" t="s">
        <v>156</v>
      </c>
      <c r="Q513" s="8" t="s">
        <v>24</v>
      </c>
      <c r="R513" s="8" t="s">
        <v>1627</v>
      </c>
      <c r="S513" s="8" t="s">
        <v>26</v>
      </c>
      <c r="T513" s="8" t="s">
        <v>10</v>
      </c>
      <c r="U513" s="8" t="s">
        <v>1626</v>
      </c>
    </row>
    <row r="514" spans="1:21" x14ac:dyDescent="0.3">
      <c r="A514" s="8" t="str">
        <f>HYPERLINK("https://hsdes.intel.com/resource/14013162078","14013162078")</f>
        <v>14013162078</v>
      </c>
      <c r="B514" s="8" t="s">
        <v>1628</v>
      </c>
      <c r="C514" s="8" t="s">
        <v>642</v>
      </c>
      <c r="D514" s="8" t="s">
        <v>3230</v>
      </c>
      <c r="E514" s="8" t="s">
        <v>3238</v>
      </c>
      <c r="F514" t="s">
        <v>3298</v>
      </c>
      <c r="H514" s="8" t="s">
        <v>3262</v>
      </c>
      <c r="I514" t="s">
        <v>3289</v>
      </c>
      <c r="L514" s="11">
        <v>44820</v>
      </c>
      <c r="N514" s="8" t="s">
        <v>136</v>
      </c>
      <c r="O514" s="8" t="s">
        <v>13</v>
      </c>
      <c r="P514" s="8" t="s">
        <v>476</v>
      </c>
      <c r="Q514" s="8" t="s">
        <v>24</v>
      </c>
      <c r="R514" s="8" t="s">
        <v>1630</v>
      </c>
      <c r="S514" s="8" t="s">
        <v>26</v>
      </c>
      <c r="T514" s="8" t="s">
        <v>64</v>
      </c>
      <c r="U514" s="8" t="s">
        <v>1629</v>
      </c>
    </row>
    <row r="515" spans="1:21" x14ac:dyDescent="0.3">
      <c r="A515" s="9" t="str">
        <f>HYPERLINK("https://hsdes.intel.com/resource/14013162084","14013162084")</f>
        <v>14013162084</v>
      </c>
      <c r="B515" s="8" t="s">
        <v>1631</v>
      </c>
      <c r="C515" s="8" t="s">
        <v>63</v>
      </c>
      <c r="D515" s="8" t="s">
        <v>3230</v>
      </c>
      <c r="E515" s="8" t="s">
        <v>3238</v>
      </c>
      <c r="F515" t="s">
        <v>3298</v>
      </c>
      <c r="H515" s="8" t="s">
        <v>3263</v>
      </c>
      <c r="I515" t="s">
        <v>3295</v>
      </c>
      <c r="L515" s="11">
        <v>44826</v>
      </c>
      <c r="N515" s="8" t="s">
        <v>39</v>
      </c>
      <c r="O515" s="8" t="s">
        <v>13</v>
      </c>
      <c r="P515" s="8" t="s">
        <v>156</v>
      </c>
      <c r="Q515" s="8" t="s">
        <v>24</v>
      </c>
      <c r="R515" s="8" t="s">
        <v>1633</v>
      </c>
      <c r="S515" s="8" t="s">
        <v>26</v>
      </c>
      <c r="T515" s="8" t="s">
        <v>10</v>
      </c>
      <c r="U515" s="8" t="s">
        <v>1632</v>
      </c>
    </row>
    <row r="516" spans="1:21" x14ac:dyDescent="0.3">
      <c r="A516" s="9" t="str">
        <f>HYPERLINK("https://hsdes.intel.com/resource/14013162087","14013162087")</f>
        <v>14013162087</v>
      </c>
      <c r="B516" s="8" t="s">
        <v>1634</v>
      </c>
      <c r="C516" s="8" t="s">
        <v>63</v>
      </c>
      <c r="D516" s="8" t="s">
        <v>3230</v>
      </c>
      <c r="E516" s="8" t="s">
        <v>3238</v>
      </c>
      <c r="F516" t="s">
        <v>3298</v>
      </c>
      <c r="H516" s="8" t="s">
        <v>3263</v>
      </c>
      <c r="I516" t="s">
        <v>3295</v>
      </c>
      <c r="L516" s="11">
        <v>44826</v>
      </c>
      <c r="N516" s="8" t="s">
        <v>39</v>
      </c>
      <c r="O516" s="8" t="s">
        <v>13</v>
      </c>
      <c r="P516" s="8" t="s">
        <v>156</v>
      </c>
      <c r="Q516" s="8" t="s">
        <v>24</v>
      </c>
      <c r="R516" s="8" t="s">
        <v>1636</v>
      </c>
      <c r="S516" s="8" t="s">
        <v>26</v>
      </c>
      <c r="T516" s="8" t="s">
        <v>10</v>
      </c>
      <c r="U516" s="8" t="s">
        <v>1635</v>
      </c>
    </row>
    <row r="517" spans="1:21" x14ac:dyDescent="0.3">
      <c r="A517" s="8" t="str">
        <f>HYPERLINK("https://hsdes.intel.com/resource/14013162369","14013162369")</f>
        <v>14013162369</v>
      </c>
      <c r="B517" s="8" t="s">
        <v>1637</v>
      </c>
      <c r="C517" s="8" t="s">
        <v>112</v>
      </c>
      <c r="D517" s="8" t="s">
        <v>3230</v>
      </c>
      <c r="E517" s="8" t="s">
        <v>3238</v>
      </c>
      <c r="F517" t="s">
        <v>3298</v>
      </c>
      <c r="H517" s="8" t="s">
        <v>3263</v>
      </c>
      <c r="I517" t="s">
        <v>3289</v>
      </c>
      <c r="L517" s="11">
        <v>44817</v>
      </c>
      <c r="N517" s="8" t="s">
        <v>136</v>
      </c>
      <c r="O517" s="8" t="s">
        <v>13</v>
      </c>
      <c r="P517" s="8" t="s">
        <v>137</v>
      </c>
      <c r="Q517" s="8" t="s">
        <v>15</v>
      </c>
      <c r="R517" s="8" t="s">
        <v>1639</v>
      </c>
      <c r="S517" s="8" t="s">
        <v>26</v>
      </c>
      <c r="T517" s="8" t="s">
        <v>64</v>
      </c>
      <c r="U517" s="8" t="s">
        <v>1638</v>
      </c>
    </row>
    <row r="518" spans="1:21" x14ac:dyDescent="0.3">
      <c r="A518" s="8" t="str">
        <f>HYPERLINK("https://hsdes.intel.com/resource/14013162374","14013162374")</f>
        <v>14013162374</v>
      </c>
      <c r="B518" s="8" t="s">
        <v>1640</v>
      </c>
      <c r="C518" s="8" t="s">
        <v>642</v>
      </c>
      <c r="D518" s="8" t="s">
        <v>3230</v>
      </c>
      <c r="E518" s="8" t="s">
        <v>3238</v>
      </c>
      <c r="F518" t="s">
        <v>3298</v>
      </c>
      <c r="H518" s="8" t="s">
        <v>3262</v>
      </c>
      <c r="I518" t="s">
        <v>3295</v>
      </c>
      <c r="L518" s="11">
        <v>44820</v>
      </c>
      <c r="N518" s="8" t="s">
        <v>136</v>
      </c>
      <c r="O518" s="8" t="s">
        <v>13</v>
      </c>
      <c r="P518" s="8" t="s">
        <v>476</v>
      </c>
      <c r="Q518" s="8" t="s">
        <v>24</v>
      </c>
      <c r="R518" s="8" t="s">
        <v>1642</v>
      </c>
      <c r="S518" s="8" t="s">
        <v>26</v>
      </c>
      <c r="T518" s="8" t="s">
        <v>1394</v>
      </c>
      <c r="U518" s="8" t="s">
        <v>1641</v>
      </c>
    </row>
    <row r="519" spans="1:21" hidden="1" x14ac:dyDescent="0.3">
      <c r="A519" s="8" t="str">
        <f>HYPERLINK("https://hsdes.intel.com/resource/14013162379","14013162379")</f>
        <v>14013162379</v>
      </c>
      <c r="B519" s="8" t="s">
        <v>1643</v>
      </c>
      <c r="C519" s="8" t="s">
        <v>642</v>
      </c>
      <c r="D519" s="8" t="s">
        <v>3230</v>
      </c>
      <c r="E519" s="8" t="s">
        <v>3238</v>
      </c>
      <c r="F519" t="s">
        <v>3298</v>
      </c>
      <c r="H519" s="8" t="s">
        <v>3158</v>
      </c>
      <c r="K519" s="8" t="s">
        <v>3170</v>
      </c>
      <c r="L519" s="12"/>
      <c r="N519" s="8" t="s">
        <v>136</v>
      </c>
      <c r="O519" s="8" t="s">
        <v>13</v>
      </c>
      <c r="P519" s="8" t="s">
        <v>476</v>
      </c>
      <c r="Q519" s="8" t="s">
        <v>24</v>
      </c>
      <c r="R519" s="8" t="s">
        <v>1645</v>
      </c>
      <c r="S519" s="8" t="s">
        <v>26</v>
      </c>
      <c r="T519" s="8" t="s">
        <v>1394</v>
      </c>
      <c r="U519" s="8" t="s">
        <v>1644</v>
      </c>
    </row>
    <row r="520" spans="1:21" x14ac:dyDescent="0.3">
      <c r="A520" s="8" t="str">
        <f>HYPERLINK("https://hsdes.intel.com/resource/14013162402","14013162402")</f>
        <v>14013162402</v>
      </c>
      <c r="B520" s="8" t="s">
        <v>1646</v>
      </c>
      <c r="C520" s="8" t="s">
        <v>642</v>
      </c>
      <c r="D520" s="8" t="s">
        <v>3230</v>
      </c>
      <c r="E520" s="8" t="s">
        <v>3238</v>
      </c>
      <c r="F520" t="s">
        <v>3298</v>
      </c>
      <c r="H520" s="8" t="s">
        <v>3262</v>
      </c>
      <c r="I520" t="s">
        <v>3290</v>
      </c>
      <c r="K520" s="8" t="s">
        <v>3166</v>
      </c>
      <c r="L520" s="11">
        <v>44826</v>
      </c>
      <c r="N520" s="8" t="s">
        <v>136</v>
      </c>
      <c r="O520" s="8" t="s">
        <v>13</v>
      </c>
      <c r="P520" s="8" t="s">
        <v>476</v>
      </c>
      <c r="Q520" s="8" t="s">
        <v>24</v>
      </c>
      <c r="R520" s="8" t="s">
        <v>1648</v>
      </c>
      <c r="S520" s="8" t="s">
        <v>17</v>
      </c>
      <c r="T520" s="8" t="s">
        <v>64</v>
      </c>
      <c r="U520" s="8" t="s">
        <v>1647</v>
      </c>
    </row>
    <row r="521" spans="1:21" x14ac:dyDescent="0.3">
      <c r="A521" s="8" t="str">
        <f>HYPERLINK("https://hsdes.intel.com/resource/14013162425","14013162425")</f>
        <v>14013162425</v>
      </c>
      <c r="B521" s="8" t="s">
        <v>1649</v>
      </c>
      <c r="C521" s="8" t="s">
        <v>642</v>
      </c>
      <c r="D521" s="8" t="s">
        <v>3230</v>
      </c>
      <c r="E521" s="8" t="s">
        <v>3238</v>
      </c>
      <c r="F521" t="s">
        <v>3298</v>
      </c>
      <c r="H521" s="8" t="s">
        <v>3262</v>
      </c>
      <c r="I521" t="s">
        <v>3295</v>
      </c>
      <c r="L521" s="11">
        <v>44820</v>
      </c>
      <c r="N521" s="8" t="s">
        <v>136</v>
      </c>
      <c r="O521" s="8" t="s">
        <v>70</v>
      </c>
      <c r="P521" s="8" t="s">
        <v>476</v>
      </c>
      <c r="Q521" s="8" t="s">
        <v>24</v>
      </c>
      <c r="R521" s="8" t="s">
        <v>1651</v>
      </c>
      <c r="S521" s="8" t="s">
        <v>17</v>
      </c>
      <c r="T521" s="8" t="s">
        <v>47</v>
      </c>
      <c r="U521" s="8" t="s">
        <v>1650</v>
      </c>
    </row>
    <row r="522" spans="1:21" x14ac:dyDescent="0.3">
      <c r="A522" s="8" t="str">
        <f>HYPERLINK("https://hsdes.intel.com/resource/14013162427","14013162427")</f>
        <v>14013162427</v>
      </c>
      <c r="B522" s="8" t="s">
        <v>1652</v>
      </c>
      <c r="C522" s="8" t="s">
        <v>642</v>
      </c>
      <c r="D522" s="8" t="s">
        <v>3230</v>
      </c>
      <c r="E522" s="8" t="s">
        <v>3238</v>
      </c>
      <c r="F522" t="s">
        <v>3298</v>
      </c>
      <c r="H522" s="8" t="s">
        <v>3262</v>
      </c>
      <c r="I522" t="s">
        <v>3295</v>
      </c>
      <c r="L522" s="11">
        <v>44819</v>
      </c>
      <c r="N522" s="8" t="s">
        <v>136</v>
      </c>
      <c r="O522" s="8" t="s">
        <v>49</v>
      </c>
      <c r="P522" s="8" t="s">
        <v>476</v>
      </c>
      <c r="Q522" s="8" t="s">
        <v>24</v>
      </c>
      <c r="R522" s="8" t="s">
        <v>1654</v>
      </c>
      <c r="S522" s="8" t="s">
        <v>17</v>
      </c>
      <c r="T522" s="8" t="s">
        <v>47</v>
      </c>
      <c r="U522" s="8" t="s">
        <v>1653</v>
      </c>
    </row>
    <row r="523" spans="1:21" x14ac:dyDescent="0.3">
      <c r="A523" s="8" t="str">
        <f>HYPERLINK("https://hsdes.intel.com/resource/14013162436","14013162436")</f>
        <v>14013162436</v>
      </c>
      <c r="B523" s="8" t="s">
        <v>1655</v>
      </c>
      <c r="C523" s="8" t="s">
        <v>642</v>
      </c>
      <c r="D523" s="8" t="s">
        <v>3230</v>
      </c>
      <c r="E523" s="8" t="s">
        <v>3238</v>
      </c>
      <c r="F523" t="s">
        <v>3298</v>
      </c>
      <c r="H523" s="8" t="s">
        <v>3262</v>
      </c>
      <c r="I523" t="s">
        <v>3295</v>
      </c>
      <c r="L523" s="11">
        <v>44820</v>
      </c>
      <c r="N523" s="8" t="s">
        <v>136</v>
      </c>
      <c r="O523" s="8" t="s">
        <v>70</v>
      </c>
      <c r="P523" s="8" t="s">
        <v>476</v>
      </c>
      <c r="Q523" s="8" t="s">
        <v>24</v>
      </c>
      <c r="R523" s="8" t="s">
        <v>1657</v>
      </c>
      <c r="S523" s="8" t="s">
        <v>17</v>
      </c>
      <c r="T523" s="8" t="s">
        <v>47</v>
      </c>
      <c r="U523" s="8" t="s">
        <v>1656</v>
      </c>
    </row>
    <row r="524" spans="1:21" x14ac:dyDescent="0.3">
      <c r="A524" s="8" t="str">
        <f>HYPERLINK("https://hsdes.intel.com/resource/14013162443","14013162443")</f>
        <v>14013162443</v>
      </c>
      <c r="B524" s="8" t="s">
        <v>1658</v>
      </c>
      <c r="C524" s="8" t="s">
        <v>642</v>
      </c>
      <c r="D524" s="8" t="s">
        <v>3230</v>
      </c>
      <c r="E524" s="8" t="s">
        <v>3238</v>
      </c>
      <c r="F524" t="s">
        <v>3298</v>
      </c>
      <c r="H524" s="8" t="s">
        <v>3262</v>
      </c>
      <c r="I524" t="s">
        <v>3295</v>
      </c>
      <c r="L524" s="11">
        <v>44820</v>
      </c>
      <c r="N524" s="8" t="s">
        <v>136</v>
      </c>
      <c r="O524" s="8" t="s">
        <v>49</v>
      </c>
      <c r="P524" s="8" t="s">
        <v>476</v>
      </c>
      <c r="Q524" s="8" t="s">
        <v>24</v>
      </c>
      <c r="R524" s="8" t="s">
        <v>1660</v>
      </c>
      <c r="S524" s="8" t="s">
        <v>17</v>
      </c>
      <c r="T524" s="8" t="s">
        <v>47</v>
      </c>
      <c r="U524" s="8" t="s">
        <v>1659</v>
      </c>
    </row>
    <row r="525" spans="1:21" x14ac:dyDescent="0.3">
      <c r="A525" s="8" t="str">
        <f>HYPERLINK("https://hsdes.intel.com/resource/14013162522","14013162522")</f>
        <v>14013162522</v>
      </c>
      <c r="B525" s="8" t="s">
        <v>1661</v>
      </c>
      <c r="C525" s="8" t="s">
        <v>63</v>
      </c>
      <c r="D525" s="8" t="s">
        <v>3230</v>
      </c>
      <c r="E525" s="8" t="s">
        <v>3238</v>
      </c>
      <c r="F525" t="s">
        <v>3298</v>
      </c>
      <c r="H525" s="8" t="s">
        <v>3262</v>
      </c>
      <c r="I525" t="s">
        <v>3295</v>
      </c>
      <c r="L525" s="11">
        <v>44820</v>
      </c>
      <c r="N525" s="8" t="s">
        <v>39</v>
      </c>
      <c r="O525" s="8" t="s">
        <v>13</v>
      </c>
      <c r="P525" s="8" t="s">
        <v>156</v>
      </c>
      <c r="Q525" s="8" t="s">
        <v>24</v>
      </c>
      <c r="R525" s="8" t="s">
        <v>1663</v>
      </c>
      <c r="S525" s="8" t="s">
        <v>26</v>
      </c>
      <c r="T525" s="8" t="s">
        <v>47</v>
      </c>
      <c r="U525" s="8" t="s">
        <v>1662</v>
      </c>
    </row>
    <row r="526" spans="1:21" x14ac:dyDescent="0.3">
      <c r="A526" s="8" t="str">
        <f>HYPERLINK("https://hsdes.intel.com/resource/14013162568","14013162568")</f>
        <v>14013162568</v>
      </c>
      <c r="B526" s="8" t="s">
        <v>1664</v>
      </c>
      <c r="C526" s="8" t="s">
        <v>37</v>
      </c>
      <c r="D526" s="8" t="s">
        <v>3230</v>
      </c>
      <c r="E526" s="8" t="s">
        <v>3238</v>
      </c>
      <c r="F526" t="s">
        <v>3298</v>
      </c>
      <c r="H526" s="8" t="s">
        <v>3262</v>
      </c>
      <c r="I526" t="s">
        <v>3289</v>
      </c>
      <c r="L526" s="11">
        <v>44825</v>
      </c>
      <c r="N526" s="8" t="s">
        <v>22</v>
      </c>
      <c r="O526" s="8" t="s">
        <v>13</v>
      </c>
      <c r="P526" s="8" t="s">
        <v>40</v>
      </c>
      <c r="Q526" s="8" t="s">
        <v>24</v>
      </c>
      <c r="R526" s="8" t="s">
        <v>1666</v>
      </c>
      <c r="S526" s="8" t="s">
        <v>17</v>
      </c>
      <c r="T526" s="8" t="s">
        <v>47</v>
      </c>
      <c r="U526" s="8" t="s">
        <v>1665</v>
      </c>
    </row>
    <row r="527" spans="1:21" x14ac:dyDescent="0.3">
      <c r="A527" s="8" t="str">
        <f>HYPERLINK("https://hsdes.intel.com/resource/14013162580","14013162580")</f>
        <v>14013162580</v>
      </c>
      <c r="B527" s="8" t="s">
        <v>1667</v>
      </c>
      <c r="C527" s="8" t="s">
        <v>63</v>
      </c>
      <c r="D527" s="8" t="s">
        <v>3230</v>
      </c>
      <c r="E527" s="8" t="s">
        <v>3238</v>
      </c>
      <c r="F527" t="s">
        <v>3298</v>
      </c>
      <c r="H527" s="8" t="s">
        <v>3262</v>
      </c>
      <c r="I527" t="s">
        <v>3289</v>
      </c>
      <c r="L527" s="11">
        <v>44820</v>
      </c>
      <c r="N527" s="8" t="s">
        <v>39</v>
      </c>
      <c r="O527" s="8" t="s">
        <v>13</v>
      </c>
      <c r="P527" s="8" t="s">
        <v>156</v>
      </c>
      <c r="Q527" s="8" t="s">
        <v>24</v>
      </c>
      <c r="R527" s="8" t="s">
        <v>1669</v>
      </c>
      <c r="S527" s="8" t="s">
        <v>26</v>
      </c>
      <c r="T527" s="8" t="s">
        <v>10</v>
      </c>
      <c r="U527" s="8" t="s">
        <v>1668</v>
      </c>
    </row>
    <row r="528" spans="1:21" x14ac:dyDescent="0.3">
      <c r="A528" s="9" t="str">
        <f>HYPERLINK("https://hsdes.intel.com/resource/14013162583","14013162583")</f>
        <v>14013162583</v>
      </c>
      <c r="B528" s="8" t="s">
        <v>1670</v>
      </c>
      <c r="C528" s="8" t="s">
        <v>88</v>
      </c>
      <c r="D528" s="8" t="s">
        <v>3230</v>
      </c>
      <c r="E528" s="8" t="s">
        <v>3238</v>
      </c>
      <c r="F528" t="s">
        <v>3298</v>
      </c>
      <c r="H528" s="8" t="s">
        <v>3262</v>
      </c>
      <c r="I528" t="s">
        <v>3260</v>
      </c>
      <c r="L528" s="11">
        <v>44825</v>
      </c>
      <c r="N528" s="8" t="s">
        <v>33</v>
      </c>
      <c r="O528" s="8" t="s">
        <v>49</v>
      </c>
      <c r="P528" s="8" t="s">
        <v>34</v>
      </c>
      <c r="Q528" s="8" t="s">
        <v>24</v>
      </c>
      <c r="R528" s="8" t="s">
        <v>1672</v>
      </c>
      <c r="S528" s="8" t="s">
        <v>26</v>
      </c>
      <c r="T528" s="8" t="s">
        <v>47</v>
      </c>
      <c r="U528" s="8" t="s">
        <v>1671</v>
      </c>
    </row>
    <row r="529" spans="1:21" x14ac:dyDescent="0.3">
      <c r="A529" s="9" t="str">
        <f>HYPERLINK("https://hsdes.intel.com/resource/14013162768","14013162768")</f>
        <v>14013162768</v>
      </c>
      <c r="B529" s="8" t="s">
        <v>1673</v>
      </c>
      <c r="C529" s="8" t="s">
        <v>63</v>
      </c>
      <c r="D529" s="8" t="s">
        <v>3230</v>
      </c>
      <c r="E529" s="8" t="s">
        <v>3238</v>
      </c>
      <c r="F529" t="s">
        <v>3298</v>
      </c>
      <c r="H529" s="8" t="s">
        <v>3262</v>
      </c>
      <c r="I529" t="s">
        <v>3288</v>
      </c>
      <c r="L529" s="11">
        <v>44820</v>
      </c>
      <c r="N529" s="8" t="s">
        <v>39</v>
      </c>
      <c r="O529" s="8" t="s">
        <v>13</v>
      </c>
      <c r="P529" s="8" t="s">
        <v>156</v>
      </c>
      <c r="Q529" s="8" t="s">
        <v>24</v>
      </c>
      <c r="R529" s="8" t="s">
        <v>1675</v>
      </c>
      <c r="S529" s="8" t="s">
        <v>26</v>
      </c>
      <c r="T529" s="8" t="s">
        <v>47</v>
      </c>
      <c r="U529" s="8" t="s">
        <v>1674</v>
      </c>
    </row>
    <row r="530" spans="1:21" x14ac:dyDescent="0.3">
      <c r="A530" s="8" t="str">
        <f>HYPERLINK("https://hsdes.intel.com/resource/14013162773","14013162773")</f>
        <v>14013162773</v>
      </c>
      <c r="B530" s="8" t="s">
        <v>1676</v>
      </c>
      <c r="C530" s="8" t="s">
        <v>63</v>
      </c>
      <c r="D530" s="8" t="s">
        <v>3230</v>
      </c>
      <c r="E530" s="8" t="s">
        <v>3238</v>
      </c>
      <c r="F530" t="s">
        <v>3298</v>
      </c>
      <c r="H530" s="8" t="s">
        <v>3262</v>
      </c>
      <c r="I530" t="s">
        <v>3288</v>
      </c>
      <c r="L530" s="11">
        <v>44820</v>
      </c>
      <c r="N530" s="8" t="s">
        <v>39</v>
      </c>
      <c r="O530" s="8" t="s">
        <v>13</v>
      </c>
      <c r="P530" s="8" t="s">
        <v>156</v>
      </c>
      <c r="Q530" s="8" t="s">
        <v>24</v>
      </c>
      <c r="R530" s="8" t="s">
        <v>1678</v>
      </c>
      <c r="S530" s="8" t="s">
        <v>26</v>
      </c>
      <c r="T530" s="8" t="s">
        <v>47</v>
      </c>
      <c r="U530" s="8" t="s">
        <v>1677</v>
      </c>
    </row>
    <row r="531" spans="1:21" x14ac:dyDescent="0.3">
      <c r="A531" s="9" t="str">
        <f>HYPERLINK("https://hsdes.intel.com/resource/14013162777","14013162777")</f>
        <v>14013162777</v>
      </c>
      <c r="B531" s="8" t="s">
        <v>1679</v>
      </c>
      <c r="C531" s="8" t="s">
        <v>63</v>
      </c>
      <c r="D531" s="8" t="s">
        <v>3230</v>
      </c>
      <c r="E531" s="8" t="s">
        <v>3238</v>
      </c>
      <c r="F531" t="s">
        <v>3298</v>
      </c>
      <c r="H531" s="8" t="s">
        <v>3262</v>
      </c>
      <c r="I531" t="s">
        <v>3288</v>
      </c>
      <c r="L531" s="11">
        <v>44820</v>
      </c>
      <c r="N531" s="8" t="s">
        <v>39</v>
      </c>
      <c r="O531" s="8" t="s">
        <v>13</v>
      </c>
      <c r="P531" s="8" t="s">
        <v>156</v>
      </c>
      <c r="Q531" s="8" t="s">
        <v>24</v>
      </c>
      <c r="R531" s="8" t="s">
        <v>1681</v>
      </c>
      <c r="S531" s="8" t="s">
        <v>26</v>
      </c>
      <c r="T531" s="8" t="s">
        <v>47</v>
      </c>
      <c r="U531" s="8" t="s">
        <v>1680</v>
      </c>
    </row>
    <row r="532" spans="1:21" x14ac:dyDescent="0.3">
      <c r="A532" s="8" t="str">
        <f>HYPERLINK("https://hsdes.intel.com/resource/14013162786","14013162786")</f>
        <v>14013162786</v>
      </c>
      <c r="B532" s="8" t="s">
        <v>1682</v>
      </c>
      <c r="C532" s="8" t="s">
        <v>63</v>
      </c>
      <c r="D532" s="8" t="s">
        <v>3230</v>
      </c>
      <c r="E532" s="8" t="s">
        <v>3238</v>
      </c>
      <c r="F532" t="s">
        <v>3298</v>
      </c>
      <c r="H532" s="8" t="s">
        <v>3262</v>
      </c>
      <c r="I532" t="s">
        <v>3288</v>
      </c>
      <c r="L532" s="11">
        <v>44820</v>
      </c>
      <c r="N532" s="8" t="s">
        <v>39</v>
      </c>
      <c r="O532" s="8" t="s">
        <v>13</v>
      </c>
      <c r="P532" s="8" t="s">
        <v>156</v>
      </c>
      <c r="Q532" s="8" t="s">
        <v>24</v>
      </c>
      <c r="R532" s="8" t="s">
        <v>1675</v>
      </c>
      <c r="S532" s="8" t="s">
        <v>26</v>
      </c>
      <c r="T532" s="8" t="s">
        <v>47</v>
      </c>
      <c r="U532" s="8" t="s">
        <v>1683</v>
      </c>
    </row>
    <row r="533" spans="1:21" x14ac:dyDescent="0.3">
      <c r="A533" s="9" t="str">
        <f>HYPERLINK("https://hsdes.intel.com/resource/14013162791","14013162791")</f>
        <v>14013162791</v>
      </c>
      <c r="B533" s="8" t="s">
        <v>1684</v>
      </c>
      <c r="C533" s="8" t="s">
        <v>63</v>
      </c>
      <c r="D533" s="8" t="s">
        <v>3230</v>
      </c>
      <c r="E533" s="8" t="s">
        <v>3238</v>
      </c>
      <c r="F533" t="s">
        <v>3298</v>
      </c>
      <c r="H533" s="8" t="s">
        <v>3262</v>
      </c>
      <c r="I533" t="s">
        <v>3288</v>
      </c>
      <c r="L533" s="11">
        <v>44823</v>
      </c>
      <c r="N533" s="8" t="s">
        <v>39</v>
      </c>
      <c r="O533" s="8" t="s">
        <v>13</v>
      </c>
      <c r="P533" s="8" t="s">
        <v>156</v>
      </c>
      <c r="Q533" s="8" t="s">
        <v>24</v>
      </c>
      <c r="R533" s="8" t="s">
        <v>1686</v>
      </c>
      <c r="S533" s="8" t="s">
        <v>26</v>
      </c>
      <c r="T533" s="8" t="s">
        <v>47</v>
      </c>
      <c r="U533" s="8" t="s">
        <v>1685</v>
      </c>
    </row>
    <row r="534" spans="1:21" x14ac:dyDescent="0.3">
      <c r="A534" s="9" t="str">
        <f>HYPERLINK("https://hsdes.intel.com/resource/14013162806","14013162806")</f>
        <v>14013162806</v>
      </c>
      <c r="B534" s="8" t="s">
        <v>1687</v>
      </c>
      <c r="C534" s="8" t="s">
        <v>63</v>
      </c>
      <c r="D534" s="8" t="s">
        <v>3230</v>
      </c>
      <c r="E534" s="8" t="s">
        <v>3238</v>
      </c>
      <c r="F534" t="s">
        <v>3298</v>
      </c>
      <c r="H534" s="8" t="s">
        <v>3262</v>
      </c>
      <c r="I534" t="s">
        <v>3288</v>
      </c>
      <c r="L534" s="11">
        <v>44823</v>
      </c>
      <c r="N534" s="8" t="s">
        <v>39</v>
      </c>
      <c r="O534" s="8" t="s">
        <v>13</v>
      </c>
      <c r="P534" s="8" t="s">
        <v>156</v>
      </c>
      <c r="Q534" s="8" t="s">
        <v>24</v>
      </c>
      <c r="R534" s="8" t="s">
        <v>1689</v>
      </c>
      <c r="S534" s="8" t="s">
        <v>26</v>
      </c>
      <c r="T534" s="8" t="s">
        <v>47</v>
      </c>
      <c r="U534" s="8" t="s">
        <v>1688</v>
      </c>
    </row>
    <row r="535" spans="1:21" x14ac:dyDescent="0.3">
      <c r="A535" s="8" t="str">
        <f>HYPERLINK("https://hsdes.intel.com/resource/14013162849","14013162849")</f>
        <v>14013162849</v>
      </c>
      <c r="B535" s="21" t="s">
        <v>1690</v>
      </c>
      <c r="C535" s="8" t="s">
        <v>19</v>
      </c>
      <c r="D535" s="8" t="s">
        <v>3231</v>
      </c>
      <c r="E535" s="8" t="s">
        <v>3238</v>
      </c>
      <c r="F535" t="s">
        <v>3298</v>
      </c>
      <c r="H535" s="8" t="s">
        <v>3262</v>
      </c>
      <c r="I535" t="s">
        <v>3288</v>
      </c>
      <c r="L535" s="11">
        <v>44818</v>
      </c>
      <c r="N535" s="8" t="s">
        <v>22</v>
      </c>
      <c r="O535" s="8" t="s">
        <v>70</v>
      </c>
      <c r="P535" s="8" t="s">
        <v>23</v>
      </c>
      <c r="Q535" s="8" t="s">
        <v>24</v>
      </c>
      <c r="R535" s="8" t="s">
        <v>1693</v>
      </c>
      <c r="S535" s="8" t="s">
        <v>17</v>
      </c>
      <c r="T535" s="8" t="s">
        <v>1691</v>
      </c>
      <c r="U535" s="8" t="s">
        <v>1692</v>
      </c>
    </row>
    <row r="536" spans="1:21" x14ac:dyDescent="0.3">
      <c r="A536" s="8" t="str">
        <f>HYPERLINK("https://hsdes.intel.com/resource/14013162864","14013162864")</f>
        <v>14013162864</v>
      </c>
      <c r="B536" s="21" t="s">
        <v>1694</v>
      </c>
      <c r="C536" s="8" t="s">
        <v>88</v>
      </c>
      <c r="D536" s="8" t="s">
        <v>3230</v>
      </c>
      <c r="E536" s="8" t="s">
        <v>3238</v>
      </c>
      <c r="F536" t="s">
        <v>3298</v>
      </c>
      <c r="H536" s="8" t="s">
        <v>3263</v>
      </c>
      <c r="I536" t="s">
        <v>3292</v>
      </c>
      <c r="L536" s="11">
        <v>44827</v>
      </c>
      <c r="N536" s="8" t="s">
        <v>33</v>
      </c>
      <c r="O536" s="8" t="s">
        <v>13</v>
      </c>
      <c r="P536" s="8" t="s">
        <v>126</v>
      </c>
      <c r="Q536" s="8" t="s">
        <v>24</v>
      </c>
      <c r="R536" s="8" t="s">
        <v>1696</v>
      </c>
      <c r="S536" s="8" t="s">
        <v>26</v>
      </c>
      <c r="T536" s="8" t="s">
        <v>883</v>
      </c>
      <c r="U536" s="8" t="s">
        <v>1695</v>
      </c>
    </row>
    <row r="537" spans="1:21" x14ac:dyDescent="0.3">
      <c r="A537" s="8" t="str">
        <f>HYPERLINK("https://hsdes.intel.com/resource/14013162900","14013162900")</f>
        <v>14013162900</v>
      </c>
      <c r="B537" s="8" t="s">
        <v>1697</v>
      </c>
      <c r="C537" s="8" t="s">
        <v>19</v>
      </c>
      <c r="D537" s="8" t="s">
        <v>3230</v>
      </c>
      <c r="E537" s="8" t="s">
        <v>3238</v>
      </c>
      <c r="F537" t="s">
        <v>3298</v>
      </c>
      <c r="H537" s="8" t="s">
        <v>3262</v>
      </c>
      <c r="I537" t="s">
        <v>3295</v>
      </c>
      <c r="L537" s="11">
        <v>44818</v>
      </c>
      <c r="N537" s="8" t="s">
        <v>22</v>
      </c>
      <c r="O537" s="8" t="s">
        <v>70</v>
      </c>
      <c r="P537" s="8" t="s">
        <v>23</v>
      </c>
      <c r="Q537" s="8" t="s">
        <v>24</v>
      </c>
      <c r="R537" s="8" t="s">
        <v>1699</v>
      </c>
      <c r="S537" s="8" t="s">
        <v>17</v>
      </c>
      <c r="T537" s="8" t="s">
        <v>20</v>
      </c>
      <c r="U537" s="8" t="s">
        <v>1698</v>
      </c>
    </row>
    <row r="538" spans="1:21" x14ac:dyDescent="0.3">
      <c r="A538" s="8" t="str">
        <f>HYPERLINK("https://hsdes.intel.com/resource/14013162903","14013162903")</f>
        <v>14013162903</v>
      </c>
      <c r="B538" s="8" t="s">
        <v>1700</v>
      </c>
      <c r="C538" s="8" t="s">
        <v>19</v>
      </c>
      <c r="D538" s="8" t="s">
        <v>3230</v>
      </c>
      <c r="E538" s="8" t="s">
        <v>3238</v>
      </c>
      <c r="F538" t="s">
        <v>3298</v>
      </c>
      <c r="H538" s="8" t="s">
        <v>3262</v>
      </c>
      <c r="I538" t="s">
        <v>3295</v>
      </c>
      <c r="L538" s="11">
        <v>44818</v>
      </c>
      <c r="N538" s="8" t="s">
        <v>22</v>
      </c>
      <c r="O538" s="8" t="s">
        <v>70</v>
      </c>
      <c r="P538" s="8" t="s">
        <v>23</v>
      </c>
      <c r="Q538" s="8" t="s">
        <v>24</v>
      </c>
      <c r="R538" s="8" t="s">
        <v>1702</v>
      </c>
      <c r="S538" s="8" t="s">
        <v>17</v>
      </c>
      <c r="T538" s="8" t="s">
        <v>20</v>
      </c>
      <c r="U538" s="8" t="s">
        <v>1701</v>
      </c>
    </row>
    <row r="539" spans="1:21" x14ac:dyDescent="0.3">
      <c r="A539" s="8" t="str">
        <f>HYPERLINK("https://hsdes.intel.com/resource/14013162907","14013162907")</f>
        <v>14013162907</v>
      </c>
      <c r="B539" s="8" t="s">
        <v>1703</v>
      </c>
      <c r="C539" s="8" t="s">
        <v>19</v>
      </c>
      <c r="D539" s="8" t="s">
        <v>3230</v>
      </c>
      <c r="E539" s="8" t="s">
        <v>3238</v>
      </c>
      <c r="F539" t="s">
        <v>3298</v>
      </c>
      <c r="H539" s="8" t="s">
        <v>3262</v>
      </c>
      <c r="I539" t="s">
        <v>3295</v>
      </c>
      <c r="L539" s="11">
        <v>44818</v>
      </c>
      <c r="N539" s="8" t="s">
        <v>22</v>
      </c>
      <c r="O539" s="8" t="s">
        <v>70</v>
      </c>
      <c r="P539" s="8" t="s">
        <v>23</v>
      </c>
      <c r="Q539" s="8" t="s">
        <v>24</v>
      </c>
      <c r="R539" s="8" t="s">
        <v>1705</v>
      </c>
      <c r="S539" s="8" t="s">
        <v>17</v>
      </c>
      <c r="T539" s="8" t="s">
        <v>20</v>
      </c>
      <c r="U539" s="8" t="s">
        <v>1704</v>
      </c>
    </row>
    <row r="540" spans="1:21" x14ac:dyDescent="0.3">
      <c r="A540" s="8" t="str">
        <f>HYPERLINK("https://hsdes.intel.com/resource/14013162911","14013162911")</f>
        <v>14013162911</v>
      </c>
      <c r="B540" s="8" t="s">
        <v>1706</v>
      </c>
      <c r="C540" s="8" t="s">
        <v>19</v>
      </c>
      <c r="D540" s="8" t="s">
        <v>3230</v>
      </c>
      <c r="E540" s="8" t="s">
        <v>3238</v>
      </c>
      <c r="F540" t="s">
        <v>3298</v>
      </c>
      <c r="H540" s="8" t="s">
        <v>3262</v>
      </c>
      <c r="I540" t="s">
        <v>3268</v>
      </c>
      <c r="L540" s="11">
        <v>44818</v>
      </c>
      <c r="N540" s="8" t="s">
        <v>22</v>
      </c>
      <c r="O540" s="8" t="s">
        <v>70</v>
      </c>
      <c r="P540" s="8" t="s">
        <v>23</v>
      </c>
      <c r="Q540" s="8" t="s">
        <v>24</v>
      </c>
      <c r="R540" s="8" t="s">
        <v>1708</v>
      </c>
      <c r="S540" s="8" t="s">
        <v>17</v>
      </c>
      <c r="T540" s="8" t="s">
        <v>20</v>
      </c>
      <c r="U540" s="8" t="s">
        <v>1707</v>
      </c>
    </row>
    <row r="541" spans="1:21" x14ac:dyDescent="0.3">
      <c r="A541" s="8" t="str">
        <f>HYPERLINK("https://hsdes.intel.com/resource/14013162916","14013162916")</f>
        <v>14013162916</v>
      </c>
      <c r="B541" s="8" t="s">
        <v>1709</v>
      </c>
      <c r="C541" s="8" t="s">
        <v>19</v>
      </c>
      <c r="D541" s="8" t="s">
        <v>3230</v>
      </c>
      <c r="E541" s="8" t="s">
        <v>3238</v>
      </c>
      <c r="F541" t="s">
        <v>3298</v>
      </c>
      <c r="H541" s="8" t="s">
        <v>3262</v>
      </c>
      <c r="I541" t="s">
        <v>3268</v>
      </c>
      <c r="L541" s="11">
        <v>44818</v>
      </c>
      <c r="N541" s="8" t="s">
        <v>22</v>
      </c>
      <c r="O541" s="8" t="s">
        <v>70</v>
      </c>
      <c r="P541" s="8" t="s">
        <v>23</v>
      </c>
      <c r="Q541" s="8" t="s">
        <v>24</v>
      </c>
      <c r="R541" s="8" t="s">
        <v>1711</v>
      </c>
      <c r="S541" s="8" t="s">
        <v>17</v>
      </c>
      <c r="T541" s="8" t="s">
        <v>20</v>
      </c>
      <c r="U541" s="8" t="s">
        <v>1710</v>
      </c>
    </row>
    <row r="542" spans="1:21" x14ac:dyDescent="0.3">
      <c r="A542" s="8" t="str">
        <f>HYPERLINK("https://hsdes.intel.com/resource/14013162920","14013162920")</f>
        <v>14013162920</v>
      </c>
      <c r="B542" s="8" t="s">
        <v>1712</v>
      </c>
      <c r="C542" s="8" t="s">
        <v>19</v>
      </c>
      <c r="D542" s="8" t="s">
        <v>3230</v>
      </c>
      <c r="E542" s="8" t="s">
        <v>3238</v>
      </c>
      <c r="F542" t="s">
        <v>3298</v>
      </c>
      <c r="G542" s="21"/>
      <c r="H542" s="8" t="s">
        <v>3262</v>
      </c>
      <c r="I542" t="s">
        <v>3268</v>
      </c>
      <c r="L542" s="11">
        <v>44818</v>
      </c>
      <c r="N542" s="8" t="s">
        <v>22</v>
      </c>
      <c r="O542" s="8" t="s">
        <v>70</v>
      </c>
      <c r="P542" s="8" t="s">
        <v>23</v>
      </c>
      <c r="Q542" s="8" t="s">
        <v>24</v>
      </c>
      <c r="R542" s="8" t="s">
        <v>1714</v>
      </c>
      <c r="S542" s="8" t="s">
        <v>17</v>
      </c>
      <c r="T542" s="8" t="s">
        <v>20</v>
      </c>
      <c r="U542" s="8" t="s">
        <v>1713</v>
      </c>
    </row>
    <row r="543" spans="1:21" x14ac:dyDescent="0.3">
      <c r="A543" s="8" t="str">
        <f>HYPERLINK("https://hsdes.intel.com/resource/14013162925","14013162925")</f>
        <v>14013162925</v>
      </c>
      <c r="B543" s="8" t="s">
        <v>1715</v>
      </c>
      <c r="C543" s="8" t="s">
        <v>19</v>
      </c>
      <c r="D543" s="8" t="s">
        <v>3230</v>
      </c>
      <c r="E543" s="8" t="s">
        <v>3238</v>
      </c>
      <c r="F543" t="s">
        <v>3298</v>
      </c>
      <c r="H543" s="8" t="s">
        <v>3262</v>
      </c>
      <c r="I543" t="s">
        <v>3295</v>
      </c>
      <c r="L543" s="11">
        <v>44818</v>
      </c>
      <c r="N543" s="8" t="s">
        <v>22</v>
      </c>
      <c r="O543" s="8" t="s">
        <v>70</v>
      </c>
      <c r="P543" s="8" t="s">
        <v>23</v>
      </c>
      <c r="Q543" s="8" t="s">
        <v>24</v>
      </c>
      <c r="R543" s="8" t="s">
        <v>1717</v>
      </c>
      <c r="S543" s="8" t="s">
        <v>17</v>
      </c>
      <c r="T543" s="8" t="s">
        <v>20</v>
      </c>
      <c r="U543" s="8" t="s">
        <v>1716</v>
      </c>
    </row>
    <row r="544" spans="1:21" x14ac:dyDescent="0.3">
      <c r="A544" s="8" t="str">
        <f>HYPERLINK("https://hsdes.intel.com/resource/14013162937","14013162937")</f>
        <v>14013162937</v>
      </c>
      <c r="B544" s="8" t="s">
        <v>1718</v>
      </c>
      <c r="C544" s="8" t="s">
        <v>19</v>
      </c>
      <c r="D544" s="8" t="s">
        <v>3230</v>
      </c>
      <c r="E544" s="8" t="s">
        <v>3238</v>
      </c>
      <c r="F544" t="s">
        <v>3298</v>
      </c>
      <c r="H544" s="13" t="s">
        <v>3262</v>
      </c>
      <c r="I544" t="s">
        <v>3295</v>
      </c>
      <c r="L544" s="11">
        <v>44818</v>
      </c>
      <c r="N544" s="8" t="s">
        <v>22</v>
      </c>
      <c r="O544" s="8" t="s">
        <v>70</v>
      </c>
      <c r="P544" s="8" t="s">
        <v>23</v>
      </c>
      <c r="Q544" s="8" t="s">
        <v>24</v>
      </c>
      <c r="R544" s="8" t="s">
        <v>1720</v>
      </c>
      <c r="S544" s="8" t="s">
        <v>17</v>
      </c>
      <c r="T544" s="8" t="s">
        <v>20</v>
      </c>
      <c r="U544" s="8" t="s">
        <v>1719</v>
      </c>
    </row>
    <row r="545" spans="1:21" x14ac:dyDescent="0.3">
      <c r="A545" s="8" t="str">
        <f>HYPERLINK("https://hsdes.intel.com/resource/14013162948","14013162948")</f>
        <v>14013162948</v>
      </c>
      <c r="B545" s="8" t="s">
        <v>1721</v>
      </c>
      <c r="C545" s="8" t="s">
        <v>19</v>
      </c>
      <c r="D545" s="8" t="s">
        <v>3230</v>
      </c>
      <c r="E545" s="8" t="s">
        <v>3238</v>
      </c>
      <c r="F545" t="s">
        <v>3298</v>
      </c>
      <c r="H545" s="8" t="s">
        <v>3262</v>
      </c>
      <c r="I545" t="s">
        <v>3295</v>
      </c>
      <c r="L545" s="11">
        <v>44818</v>
      </c>
      <c r="N545" s="8" t="s">
        <v>22</v>
      </c>
      <c r="O545" s="8" t="s">
        <v>70</v>
      </c>
      <c r="P545" s="8" t="s">
        <v>23</v>
      </c>
      <c r="Q545" s="8" t="s">
        <v>24</v>
      </c>
      <c r="R545" s="8" t="s">
        <v>1705</v>
      </c>
      <c r="S545" s="8" t="s">
        <v>17</v>
      </c>
      <c r="T545" s="8" t="s">
        <v>20</v>
      </c>
      <c r="U545" s="8" t="s">
        <v>1722</v>
      </c>
    </row>
    <row r="546" spans="1:21" x14ac:dyDescent="0.3">
      <c r="A546" s="8" t="str">
        <f>HYPERLINK("https://hsdes.intel.com/resource/14013162960","14013162960")</f>
        <v>14013162960</v>
      </c>
      <c r="B546" s="8" t="s">
        <v>1723</v>
      </c>
      <c r="C546" s="8" t="s">
        <v>19</v>
      </c>
      <c r="D546" s="8" t="s">
        <v>3230</v>
      </c>
      <c r="E546" s="8" t="s">
        <v>3238</v>
      </c>
      <c r="F546" t="s">
        <v>3298</v>
      </c>
      <c r="H546" s="8" t="s">
        <v>3262</v>
      </c>
      <c r="I546" t="s">
        <v>3268</v>
      </c>
      <c r="L546" s="11">
        <v>44818</v>
      </c>
      <c r="N546" s="8" t="s">
        <v>22</v>
      </c>
      <c r="O546" s="8" t="s">
        <v>70</v>
      </c>
      <c r="P546" s="8" t="s">
        <v>23</v>
      </c>
      <c r="Q546" s="8" t="s">
        <v>24</v>
      </c>
      <c r="R546" s="8" t="s">
        <v>1725</v>
      </c>
      <c r="S546" s="8" t="s">
        <v>17</v>
      </c>
      <c r="T546" s="8" t="s">
        <v>20</v>
      </c>
      <c r="U546" s="8" t="s">
        <v>1724</v>
      </c>
    </row>
    <row r="547" spans="1:21" x14ac:dyDescent="0.3">
      <c r="A547" s="8" t="str">
        <f>HYPERLINK("https://hsdes.intel.com/resource/14013162967","14013162967")</f>
        <v>14013162967</v>
      </c>
      <c r="B547" s="8" t="s">
        <v>1726</v>
      </c>
      <c r="C547" s="8" t="s">
        <v>19</v>
      </c>
      <c r="D547" s="8" t="s">
        <v>3230</v>
      </c>
      <c r="E547" s="8" t="s">
        <v>3238</v>
      </c>
      <c r="F547" t="s">
        <v>3298</v>
      </c>
      <c r="H547" s="8" t="s">
        <v>3262</v>
      </c>
      <c r="I547" t="s">
        <v>3268</v>
      </c>
      <c r="L547" s="11">
        <v>44818</v>
      </c>
      <c r="N547" s="8" t="s">
        <v>22</v>
      </c>
      <c r="O547" s="8" t="s">
        <v>70</v>
      </c>
      <c r="P547" s="8" t="s">
        <v>23</v>
      </c>
      <c r="Q547" s="8" t="s">
        <v>24</v>
      </c>
      <c r="R547" s="8" t="s">
        <v>1714</v>
      </c>
      <c r="S547" s="8" t="s">
        <v>17</v>
      </c>
      <c r="T547" s="8" t="s">
        <v>20</v>
      </c>
      <c r="U547" s="8" t="s">
        <v>1727</v>
      </c>
    </row>
    <row r="548" spans="1:21" x14ac:dyDescent="0.3">
      <c r="A548" s="8" t="str">
        <f>HYPERLINK("https://hsdes.intel.com/resource/14013162974","14013162974")</f>
        <v>14013162974</v>
      </c>
      <c r="B548" s="8" t="s">
        <v>1728</v>
      </c>
      <c r="C548" s="8" t="s">
        <v>19</v>
      </c>
      <c r="D548" s="8" t="s">
        <v>3230</v>
      </c>
      <c r="E548" s="8" t="s">
        <v>3238</v>
      </c>
      <c r="F548" t="s">
        <v>3298</v>
      </c>
      <c r="H548" s="8" t="s">
        <v>3262</v>
      </c>
      <c r="I548" t="s">
        <v>3268</v>
      </c>
      <c r="L548" s="11">
        <v>44818</v>
      </c>
      <c r="N548" s="8" t="s">
        <v>22</v>
      </c>
      <c r="O548" s="8" t="s">
        <v>70</v>
      </c>
      <c r="P548" s="8" t="s">
        <v>23</v>
      </c>
      <c r="Q548" s="8" t="s">
        <v>24</v>
      </c>
      <c r="R548" s="8" t="s">
        <v>1714</v>
      </c>
      <c r="S548" s="8" t="s">
        <v>17</v>
      </c>
      <c r="T548" s="8" t="s">
        <v>20</v>
      </c>
      <c r="U548" s="8" t="s">
        <v>1729</v>
      </c>
    </row>
    <row r="549" spans="1:21" x14ac:dyDescent="0.3">
      <c r="A549" s="8" t="str">
        <f>HYPERLINK("https://hsdes.intel.com/resource/14013162987","14013162987")</f>
        <v>14013162987</v>
      </c>
      <c r="B549" s="8" t="s">
        <v>1730</v>
      </c>
      <c r="C549" s="8" t="s">
        <v>76</v>
      </c>
      <c r="D549" s="8" t="s">
        <v>3230</v>
      </c>
      <c r="E549" s="8" t="s">
        <v>3238</v>
      </c>
      <c r="F549" t="s">
        <v>3298</v>
      </c>
      <c r="H549" s="8" t="s">
        <v>3262</v>
      </c>
      <c r="I549" t="s">
        <v>3260</v>
      </c>
      <c r="L549" s="11">
        <v>44820</v>
      </c>
      <c r="N549" s="8" t="s">
        <v>78</v>
      </c>
      <c r="O549" s="8" t="s">
        <v>13</v>
      </c>
      <c r="P549" s="8" t="s">
        <v>79</v>
      </c>
      <c r="Q549" s="8" t="s">
        <v>24</v>
      </c>
      <c r="R549" s="8" t="s">
        <v>1732</v>
      </c>
      <c r="S549" s="8" t="s">
        <v>26</v>
      </c>
      <c r="T549" s="8" t="s">
        <v>64</v>
      </c>
      <c r="U549" s="8" t="s">
        <v>1731</v>
      </c>
    </row>
    <row r="550" spans="1:21" x14ac:dyDescent="0.3">
      <c r="A550" s="8" t="str">
        <f>HYPERLINK("https://hsdes.intel.com/resource/14013163003","14013163003")</f>
        <v>14013163003</v>
      </c>
      <c r="B550" s="21" t="s">
        <v>1733</v>
      </c>
      <c r="C550" s="8" t="s">
        <v>192</v>
      </c>
      <c r="D550" s="8" t="s">
        <v>3230</v>
      </c>
      <c r="E550" s="8" t="s">
        <v>3238</v>
      </c>
      <c r="F550" t="s">
        <v>3298</v>
      </c>
      <c r="H550" s="8" t="s">
        <v>3263</v>
      </c>
      <c r="I550" t="s">
        <v>3289</v>
      </c>
      <c r="K550" s="8" t="s">
        <v>3279</v>
      </c>
      <c r="L550" s="11">
        <v>44827</v>
      </c>
      <c r="N550" s="8" t="s">
        <v>33</v>
      </c>
      <c r="O550" s="8" t="s">
        <v>49</v>
      </c>
      <c r="P550" s="8" t="s">
        <v>194</v>
      </c>
      <c r="Q550" s="8" t="s">
        <v>24</v>
      </c>
      <c r="R550" s="8" t="s">
        <v>1735</v>
      </c>
      <c r="S550" s="8" t="s">
        <v>26</v>
      </c>
      <c r="T550" s="8" t="s">
        <v>47</v>
      </c>
      <c r="U550" s="8" t="s">
        <v>1734</v>
      </c>
    </row>
    <row r="551" spans="1:21" x14ac:dyDescent="0.3">
      <c r="A551" s="9" t="str">
        <f>HYPERLINK("https://hsdes.intel.com/resource/14013163025","14013163025")</f>
        <v>14013163025</v>
      </c>
      <c r="B551" s="8" t="s">
        <v>1736</v>
      </c>
      <c r="C551" s="8" t="s">
        <v>165</v>
      </c>
      <c r="D551" s="8" t="s">
        <v>3230</v>
      </c>
      <c r="E551" s="8" t="s">
        <v>3238</v>
      </c>
      <c r="F551" t="s">
        <v>3298</v>
      </c>
      <c r="H551" s="8" t="s">
        <v>3262</v>
      </c>
      <c r="I551" t="s">
        <v>3293</v>
      </c>
      <c r="L551" s="11">
        <v>44817</v>
      </c>
      <c r="N551" s="8" t="s">
        <v>106</v>
      </c>
      <c r="O551" s="8" t="s">
        <v>49</v>
      </c>
      <c r="P551" s="8" t="s">
        <v>14</v>
      </c>
      <c r="Q551" s="8" t="s">
        <v>15</v>
      </c>
      <c r="R551" s="8" t="s">
        <v>1738</v>
      </c>
      <c r="S551" s="8" t="s">
        <v>17</v>
      </c>
      <c r="T551" s="8" t="s">
        <v>47</v>
      </c>
      <c r="U551" s="8" t="s">
        <v>1737</v>
      </c>
    </row>
    <row r="552" spans="1:21" x14ac:dyDescent="0.3">
      <c r="A552" s="9" t="str">
        <f>HYPERLINK("https://hsdes.intel.com/resource/14013163030","14013163030")</f>
        <v>14013163030</v>
      </c>
      <c r="B552" s="8" t="s">
        <v>1739</v>
      </c>
      <c r="C552" s="8" t="s">
        <v>165</v>
      </c>
      <c r="D552" s="8" t="s">
        <v>3230</v>
      </c>
      <c r="E552" s="8" t="s">
        <v>3238</v>
      </c>
      <c r="F552" t="s">
        <v>3298</v>
      </c>
      <c r="H552" s="8" t="s">
        <v>3262</v>
      </c>
      <c r="I552" t="s">
        <v>3293</v>
      </c>
      <c r="L552" s="11">
        <v>44818</v>
      </c>
      <c r="N552" s="8" t="s">
        <v>106</v>
      </c>
      <c r="O552" s="8" t="s">
        <v>49</v>
      </c>
      <c r="P552" s="8" t="s">
        <v>14</v>
      </c>
      <c r="Q552" s="8" t="s">
        <v>15</v>
      </c>
      <c r="R552" s="8" t="s">
        <v>1738</v>
      </c>
      <c r="S552" s="8" t="s">
        <v>17</v>
      </c>
      <c r="T552" s="8" t="s">
        <v>47</v>
      </c>
      <c r="U552" s="8" t="s">
        <v>1740</v>
      </c>
    </row>
    <row r="553" spans="1:21" x14ac:dyDescent="0.3">
      <c r="A553" s="8" t="str">
        <f>HYPERLINK("https://hsdes.intel.com/resource/14013163089","14013163089")</f>
        <v>14013163089</v>
      </c>
      <c r="B553" s="8" t="s">
        <v>1741</v>
      </c>
      <c r="C553" s="8" t="s">
        <v>31</v>
      </c>
      <c r="D553" s="8" t="s">
        <v>3230</v>
      </c>
      <c r="E553" s="8" t="s">
        <v>3238</v>
      </c>
      <c r="F553" t="s">
        <v>3298</v>
      </c>
      <c r="H553" s="8" t="s">
        <v>3263</v>
      </c>
      <c r="I553" t="s">
        <v>3292</v>
      </c>
      <c r="L553" s="11">
        <v>44826</v>
      </c>
      <c r="N553" s="8" t="s">
        <v>33</v>
      </c>
      <c r="O553" s="8" t="s">
        <v>13</v>
      </c>
      <c r="P553" s="8" t="s">
        <v>126</v>
      </c>
      <c r="Q553" s="8" t="s">
        <v>24</v>
      </c>
      <c r="R553" s="8" t="s">
        <v>1743</v>
      </c>
      <c r="S553" s="8" t="s">
        <v>26</v>
      </c>
      <c r="T553" s="8" t="s">
        <v>47</v>
      </c>
      <c r="U553" s="8" t="s">
        <v>1742</v>
      </c>
    </row>
    <row r="554" spans="1:21" x14ac:dyDescent="0.3">
      <c r="A554" s="8" t="str">
        <f>HYPERLINK("https://hsdes.intel.com/resource/14013163114","14013163114")</f>
        <v>14013163114</v>
      </c>
      <c r="B554" s="21" t="s">
        <v>1744</v>
      </c>
      <c r="C554" s="8" t="s">
        <v>19</v>
      </c>
      <c r="D554" s="8" t="s">
        <v>3230</v>
      </c>
      <c r="E554" s="8" t="s">
        <v>3238</v>
      </c>
      <c r="F554" t="s">
        <v>3298</v>
      </c>
      <c r="H554" s="8" t="s">
        <v>3262</v>
      </c>
      <c r="I554" t="s">
        <v>3289</v>
      </c>
      <c r="L554" s="11">
        <v>44819</v>
      </c>
      <c r="N554" s="8" t="s">
        <v>22</v>
      </c>
      <c r="O554" s="8" t="s">
        <v>70</v>
      </c>
      <c r="P554" s="8" t="s">
        <v>23</v>
      </c>
      <c r="Q554" s="8" t="s">
        <v>24</v>
      </c>
      <c r="R554" s="8" t="s">
        <v>1747</v>
      </c>
      <c r="S554" s="8" t="s">
        <v>26</v>
      </c>
      <c r="T554" s="8" t="s">
        <v>1745</v>
      </c>
      <c r="U554" s="8" t="s">
        <v>1746</v>
      </c>
    </row>
    <row r="555" spans="1:21" x14ac:dyDescent="0.3">
      <c r="A555" s="8" t="str">
        <f>HYPERLINK("https://hsdes.intel.com/resource/14013163118","14013163118")</f>
        <v>14013163118</v>
      </c>
      <c r="B555" s="8" t="s">
        <v>1748</v>
      </c>
      <c r="C555" s="8" t="s">
        <v>19</v>
      </c>
      <c r="D555" s="8" t="s">
        <v>3230</v>
      </c>
      <c r="E555" s="8" t="s">
        <v>3238</v>
      </c>
      <c r="F555" t="s">
        <v>3298</v>
      </c>
      <c r="H555" s="8" t="s">
        <v>3262</v>
      </c>
      <c r="I555" t="s">
        <v>3288</v>
      </c>
      <c r="K555" s="8" t="s">
        <v>3247</v>
      </c>
      <c r="L555" s="11">
        <v>44820</v>
      </c>
      <c r="N555" s="8" t="s">
        <v>22</v>
      </c>
      <c r="O555" s="8" t="s">
        <v>49</v>
      </c>
      <c r="P555" s="8" t="s">
        <v>23</v>
      </c>
      <c r="Q555" s="8" t="s">
        <v>24</v>
      </c>
      <c r="R555" s="8" t="s">
        <v>1750</v>
      </c>
      <c r="S555" s="8" t="s">
        <v>26</v>
      </c>
      <c r="T555" s="8" t="s">
        <v>20</v>
      </c>
      <c r="U555" s="8" t="s">
        <v>1749</v>
      </c>
    </row>
    <row r="556" spans="1:21" x14ac:dyDescent="0.3">
      <c r="A556" s="8" t="str">
        <f>HYPERLINK("https://hsdes.intel.com/resource/14013163171","14013163171")</f>
        <v>14013163171</v>
      </c>
      <c r="B556" s="8" t="s">
        <v>1751</v>
      </c>
      <c r="C556" s="8" t="s">
        <v>192</v>
      </c>
      <c r="D556" s="8" t="s">
        <v>3230</v>
      </c>
      <c r="E556" s="8" t="s">
        <v>3238</v>
      </c>
      <c r="F556" t="s">
        <v>3298</v>
      </c>
      <c r="H556" s="8" t="s">
        <v>3262</v>
      </c>
      <c r="I556" t="s">
        <v>3269</v>
      </c>
      <c r="K556" s="8" t="s">
        <v>3201</v>
      </c>
      <c r="L556" s="11">
        <v>44825</v>
      </c>
      <c r="N556" s="8" t="s">
        <v>33</v>
      </c>
      <c r="O556" s="8" t="s">
        <v>70</v>
      </c>
      <c r="P556" s="8" t="s">
        <v>194</v>
      </c>
      <c r="Q556" s="8" t="s">
        <v>24</v>
      </c>
      <c r="R556" s="8" t="s">
        <v>1754</v>
      </c>
      <c r="S556" s="8" t="s">
        <v>26</v>
      </c>
      <c r="T556" s="8" t="s">
        <v>1752</v>
      </c>
      <c r="U556" s="8" t="s">
        <v>1753</v>
      </c>
    </row>
    <row r="557" spans="1:21" x14ac:dyDescent="0.3">
      <c r="A557" s="8" t="str">
        <f>HYPERLINK("https://hsdes.intel.com/resource/14013163195","14013163195")</f>
        <v>14013163195</v>
      </c>
      <c r="B557" s="21" t="s">
        <v>1755</v>
      </c>
      <c r="C557" s="8" t="s">
        <v>19</v>
      </c>
      <c r="D557" s="8" t="s">
        <v>3230</v>
      </c>
      <c r="E557" s="8" t="s">
        <v>3238</v>
      </c>
      <c r="F557" t="s">
        <v>3298</v>
      </c>
      <c r="H557" s="8" t="s">
        <v>3262</v>
      </c>
      <c r="I557" t="s">
        <v>3292</v>
      </c>
      <c r="L557" s="11">
        <v>44818</v>
      </c>
      <c r="N557" s="8" t="s">
        <v>22</v>
      </c>
      <c r="O557" s="8" t="s">
        <v>70</v>
      </c>
      <c r="P557" s="8" t="s">
        <v>23</v>
      </c>
      <c r="Q557" s="8" t="s">
        <v>24</v>
      </c>
      <c r="R557" s="8" t="s">
        <v>1758</v>
      </c>
      <c r="S557" s="8" t="s">
        <v>26</v>
      </c>
      <c r="T557" s="8" t="s">
        <v>1756</v>
      </c>
      <c r="U557" s="8" t="s">
        <v>1757</v>
      </c>
    </row>
    <row r="558" spans="1:21" x14ac:dyDescent="0.3">
      <c r="A558" s="8" t="str">
        <f>HYPERLINK("https://hsdes.intel.com/resource/14013163205","14013163205")</f>
        <v>14013163205</v>
      </c>
      <c r="B558" s="8" t="s">
        <v>1759</v>
      </c>
      <c r="C558" s="8" t="s">
        <v>192</v>
      </c>
      <c r="D558" s="8" t="s">
        <v>3230</v>
      </c>
      <c r="E558" s="8" t="s">
        <v>3238</v>
      </c>
      <c r="F558" t="s">
        <v>3298</v>
      </c>
      <c r="H558" s="8" t="s">
        <v>3262</v>
      </c>
      <c r="I558" t="s">
        <v>3269</v>
      </c>
      <c r="K558" s="8" t="s">
        <v>3197</v>
      </c>
      <c r="L558" s="11">
        <v>44825</v>
      </c>
      <c r="N558" s="8" t="s">
        <v>33</v>
      </c>
      <c r="O558" s="8" t="s">
        <v>70</v>
      </c>
      <c r="P558" s="8" t="s">
        <v>194</v>
      </c>
      <c r="Q558" s="8" t="s">
        <v>24</v>
      </c>
      <c r="R558" s="8" t="s">
        <v>1762</v>
      </c>
      <c r="S558" s="8" t="s">
        <v>26</v>
      </c>
      <c r="T558" s="8" t="s">
        <v>1760</v>
      </c>
      <c r="U558" s="8" t="s">
        <v>1761</v>
      </c>
    </row>
    <row r="559" spans="1:21" x14ac:dyDescent="0.3">
      <c r="A559" s="8" t="str">
        <f>HYPERLINK("https://hsdes.intel.com/resource/14013163208","14013163208")</f>
        <v>14013163208</v>
      </c>
      <c r="B559" s="8" t="s">
        <v>1763</v>
      </c>
      <c r="C559" s="8" t="s">
        <v>192</v>
      </c>
      <c r="D559" s="8" t="s">
        <v>3230</v>
      </c>
      <c r="E559" s="8" t="s">
        <v>3238</v>
      </c>
      <c r="F559" t="s">
        <v>3298</v>
      </c>
      <c r="H559" s="8" t="s">
        <v>3262</v>
      </c>
      <c r="I559" t="s">
        <v>3269</v>
      </c>
      <c r="K559" s="8" t="s">
        <v>3197</v>
      </c>
      <c r="L559" s="11">
        <v>44825</v>
      </c>
      <c r="N559" s="8" t="s">
        <v>33</v>
      </c>
      <c r="O559" s="8" t="s">
        <v>70</v>
      </c>
      <c r="P559" s="8" t="s">
        <v>194</v>
      </c>
      <c r="Q559" s="8" t="s">
        <v>24</v>
      </c>
      <c r="R559" s="8" t="s">
        <v>1765</v>
      </c>
      <c r="S559" s="8" t="s">
        <v>26</v>
      </c>
      <c r="T559" s="8" t="s">
        <v>47</v>
      </c>
      <c r="U559" s="8" t="s">
        <v>1764</v>
      </c>
    </row>
    <row r="560" spans="1:21" x14ac:dyDescent="0.3">
      <c r="A560" s="8" t="str">
        <f>HYPERLINK("https://hsdes.intel.com/resource/14013163220","14013163220")</f>
        <v>14013163220</v>
      </c>
      <c r="B560" s="8" t="s">
        <v>1766</v>
      </c>
      <c r="C560" s="8" t="s">
        <v>112</v>
      </c>
      <c r="D560" s="8" t="s">
        <v>3230</v>
      </c>
      <c r="E560" s="8" t="s">
        <v>3238</v>
      </c>
      <c r="F560" t="s">
        <v>3298</v>
      </c>
      <c r="H560" s="8" t="s">
        <v>3263</v>
      </c>
      <c r="I560" t="s">
        <v>3293</v>
      </c>
      <c r="L560" s="11">
        <v>44817</v>
      </c>
      <c r="N560" s="8" t="s">
        <v>136</v>
      </c>
      <c r="O560" s="8" t="s">
        <v>13</v>
      </c>
      <c r="P560" s="8" t="s">
        <v>137</v>
      </c>
      <c r="Q560" s="8" t="s">
        <v>24</v>
      </c>
      <c r="R560" s="8" t="s">
        <v>1768</v>
      </c>
      <c r="S560" s="8" t="s">
        <v>26</v>
      </c>
      <c r="T560" s="8" t="s">
        <v>47</v>
      </c>
      <c r="U560" s="8" t="s">
        <v>1767</v>
      </c>
    </row>
    <row r="561" spans="1:21" x14ac:dyDescent="0.3">
      <c r="A561" s="8" t="str">
        <f>HYPERLINK("https://hsdes.intel.com/resource/14013163239","14013163239")</f>
        <v>14013163239</v>
      </c>
      <c r="B561" s="8" t="s">
        <v>1769</v>
      </c>
      <c r="C561" s="8" t="s">
        <v>19</v>
      </c>
      <c r="D561" s="8" t="s">
        <v>3230</v>
      </c>
      <c r="E561" s="8" t="s">
        <v>3238</v>
      </c>
      <c r="F561" t="s">
        <v>3298</v>
      </c>
      <c r="H561" s="8" t="s">
        <v>3263</v>
      </c>
      <c r="I561" t="s">
        <v>3289</v>
      </c>
      <c r="L561" s="11">
        <v>44818</v>
      </c>
      <c r="N561" s="8" t="s">
        <v>22</v>
      </c>
      <c r="O561" s="8" t="s">
        <v>13</v>
      </c>
      <c r="P561" s="8" t="s">
        <v>23</v>
      </c>
      <c r="Q561" s="8" t="s">
        <v>24</v>
      </c>
      <c r="R561" s="8" t="s">
        <v>1771</v>
      </c>
      <c r="S561" s="8" t="s">
        <v>17</v>
      </c>
      <c r="T561" s="8" t="s">
        <v>20</v>
      </c>
      <c r="U561" s="8" t="s">
        <v>1770</v>
      </c>
    </row>
    <row r="562" spans="1:21" x14ac:dyDescent="0.3">
      <c r="A562" s="8" t="str">
        <f>HYPERLINK("https://hsdes.intel.com/resource/14013163245","14013163245")</f>
        <v>14013163245</v>
      </c>
      <c r="B562" s="21" t="s">
        <v>1772</v>
      </c>
      <c r="C562" s="8" t="s">
        <v>19</v>
      </c>
      <c r="D562" s="8" t="s">
        <v>3230</v>
      </c>
      <c r="E562" s="8" t="s">
        <v>3238</v>
      </c>
      <c r="F562" t="s">
        <v>3298</v>
      </c>
      <c r="H562" s="8" t="s">
        <v>3263</v>
      </c>
      <c r="I562" t="s">
        <v>3288</v>
      </c>
      <c r="L562" s="11">
        <v>44819</v>
      </c>
      <c r="N562" s="8" t="s">
        <v>22</v>
      </c>
      <c r="O562" s="8" t="s">
        <v>70</v>
      </c>
      <c r="P562" s="8" t="s">
        <v>23</v>
      </c>
      <c r="Q562" s="8" t="s">
        <v>24</v>
      </c>
      <c r="R562" s="8" t="s">
        <v>1774</v>
      </c>
      <c r="S562" s="8" t="s">
        <v>17</v>
      </c>
      <c r="T562" s="8" t="s">
        <v>20</v>
      </c>
      <c r="U562" s="8" t="s">
        <v>1773</v>
      </c>
    </row>
    <row r="563" spans="1:21" x14ac:dyDescent="0.3">
      <c r="A563" s="8" t="str">
        <f>HYPERLINK("https://hsdes.intel.com/resource/14013163258","14013163258")</f>
        <v>14013163258</v>
      </c>
      <c r="B563" s="21" t="s">
        <v>1775</v>
      </c>
      <c r="C563" s="8" t="s">
        <v>19</v>
      </c>
      <c r="D563" s="8" t="s">
        <v>3230</v>
      </c>
      <c r="E563" s="8" t="s">
        <v>3238</v>
      </c>
      <c r="F563" t="s">
        <v>3298</v>
      </c>
      <c r="H563" s="8" t="s">
        <v>3263</v>
      </c>
      <c r="I563" t="s">
        <v>3289</v>
      </c>
      <c r="L563" s="11">
        <v>44819</v>
      </c>
      <c r="N563" s="8" t="s">
        <v>22</v>
      </c>
      <c r="O563" s="8" t="s">
        <v>49</v>
      </c>
      <c r="P563" s="8" t="s">
        <v>23</v>
      </c>
      <c r="Q563" s="8" t="s">
        <v>24</v>
      </c>
      <c r="R563" s="8" t="s">
        <v>1777</v>
      </c>
      <c r="S563" s="8" t="s">
        <v>17</v>
      </c>
      <c r="T563" s="8" t="s">
        <v>20</v>
      </c>
      <c r="U563" s="8" t="s">
        <v>1776</v>
      </c>
    </row>
    <row r="564" spans="1:21" x14ac:dyDescent="0.3">
      <c r="A564" s="8" t="str">
        <f>HYPERLINK("https://hsdes.intel.com/resource/14013163267","14013163267")</f>
        <v>14013163267</v>
      </c>
      <c r="B564" s="21" t="s">
        <v>1778</v>
      </c>
      <c r="C564" s="8" t="s">
        <v>19</v>
      </c>
      <c r="D564" s="8" t="s">
        <v>3230</v>
      </c>
      <c r="E564" s="8" t="s">
        <v>3238</v>
      </c>
      <c r="F564" t="s">
        <v>3298</v>
      </c>
      <c r="H564" s="8" t="s">
        <v>3263</v>
      </c>
      <c r="I564" t="s">
        <v>3289</v>
      </c>
      <c r="L564" s="11">
        <v>44818</v>
      </c>
      <c r="N564" s="8" t="s">
        <v>22</v>
      </c>
      <c r="O564" s="8" t="s">
        <v>70</v>
      </c>
      <c r="P564" s="8" t="s">
        <v>23</v>
      </c>
      <c r="Q564" s="8" t="s">
        <v>24</v>
      </c>
      <c r="R564" s="8" t="s">
        <v>1780</v>
      </c>
      <c r="S564" s="8" t="s">
        <v>17</v>
      </c>
      <c r="T564" s="8" t="s">
        <v>20</v>
      </c>
      <c r="U564" s="8" t="s">
        <v>1779</v>
      </c>
    </row>
    <row r="565" spans="1:21" x14ac:dyDescent="0.3">
      <c r="A565" s="8" t="str">
        <f>HYPERLINK("https://hsdes.intel.com/resource/14013163275","14013163275")</f>
        <v>14013163275</v>
      </c>
      <c r="B565" s="8" t="s">
        <v>1781</v>
      </c>
      <c r="C565" s="8" t="s">
        <v>19</v>
      </c>
      <c r="D565" s="8" t="s">
        <v>3231</v>
      </c>
      <c r="E565" s="8" t="s">
        <v>3238</v>
      </c>
      <c r="F565" t="s">
        <v>3298</v>
      </c>
      <c r="H565" s="8" t="s">
        <v>3263</v>
      </c>
      <c r="I565" t="s">
        <v>3289</v>
      </c>
      <c r="L565" s="11">
        <v>44819</v>
      </c>
      <c r="N565" s="8" t="s">
        <v>22</v>
      </c>
      <c r="O565" s="8" t="s">
        <v>13</v>
      </c>
      <c r="P565" s="8" t="s">
        <v>23</v>
      </c>
      <c r="Q565" s="8" t="s">
        <v>24</v>
      </c>
      <c r="R565" s="8" t="s">
        <v>1783</v>
      </c>
      <c r="S565" s="8" t="s">
        <v>17</v>
      </c>
      <c r="T565" s="8" t="s">
        <v>20</v>
      </c>
      <c r="U565" s="8" t="s">
        <v>1782</v>
      </c>
    </row>
    <row r="566" spans="1:21" x14ac:dyDescent="0.3">
      <c r="A566" s="8" t="str">
        <f>HYPERLINK("https://hsdes.intel.com/resource/14013163296","14013163296")</f>
        <v>14013163296</v>
      </c>
      <c r="B566" s="21" t="s">
        <v>1784</v>
      </c>
      <c r="C566" s="8" t="s">
        <v>19</v>
      </c>
      <c r="D566" s="8" t="s">
        <v>3230</v>
      </c>
      <c r="E566" s="8" t="s">
        <v>3238</v>
      </c>
      <c r="F566" t="s">
        <v>3298</v>
      </c>
      <c r="H566" s="8" t="s">
        <v>3263</v>
      </c>
      <c r="I566" t="s">
        <v>3288</v>
      </c>
      <c r="L566" s="11">
        <v>44820</v>
      </c>
      <c r="N566" s="8" t="s">
        <v>22</v>
      </c>
      <c r="O566" s="8" t="s">
        <v>49</v>
      </c>
      <c r="P566" s="8" t="s">
        <v>23</v>
      </c>
      <c r="Q566" s="8" t="s">
        <v>24</v>
      </c>
      <c r="R566" s="8" t="s">
        <v>1787</v>
      </c>
      <c r="S566" s="8" t="s">
        <v>17</v>
      </c>
      <c r="T566" s="8" t="s">
        <v>1785</v>
      </c>
      <c r="U566" s="8" t="s">
        <v>1786</v>
      </c>
    </row>
    <row r="567" spans="1:21" x14ac:dyDescent="0.3">
      <c r="A567" s="8" t="str">
        <f>HYPERLINK("https://hsdes.intel.com/resource/14013163306","14013163306")</f>
        <v>14013163306</v>
      </c>
      <c r="B567" s="21" t="s">
        <v>1788</v>
      </c>
      <c r="C567" s="8" t="s">
        <v>19</v>
      </c>
      <c r="D567" s="8" t="s">
        <v>3230</v>
      </c>
      <c r="E567" s="8" t="s">
        <v>3238</v>
      </c>
      <c r="F567" t="s">
        <v>3298</v>
      </c>
      <c r="H567" s="8" t="s">
        <v>3263</v>
      </c>
      <c r="I567" t="s">
        <v>3288</v>
      </c>
      <c r="L567" s="11">
        <v>44818</v>
      </c>
      <c r="N567" s="8" t="s">
        <v>22</v>
      </c>
      <c r="O567" s="8" t="s">
        <v>70</v>
      </c>
      <c r="P567" s="8" t="s">
        <v>23</v>
      </c>
      <c r="Q567" s="8" t="s">
        <v>24</v>
      </c>
      <c r="R567" s="8" t="s">
        <v>1790</v>
      </c>
      <c r="S567" s="8" t="s">
        <v>17</v>
      </c>
      <c r="T567" s="8" t="s">
        <v>1691</v>
      </c>
      <c r="U567" s="8" t="s">
        <v>1789</v>
      </c>
    </row>
    <row r="568" spans="1:21" x14ac:dyDescent="0.3">
      <c r="A568" s="8" t="str">
        <f>HYPERLINK("https://hsdes.intel.com/resource/14013163319","14013163319")</f>
        <v>14013163319</v>
      </c>
      <c r="B568" s="21" t="s">
        <v>1791</v>
      </c>
      <c r="C568" s="8" t="s">
        <v>19</v>
      </c>
      <c r="D568" s="8" t="s">
        <v>3230</v>
      </c>
      <c r="E568" s="8" t="s">
        <v>3238</v>
      </c>
      <c r="F568" t="s">
        <v>3298</v>
      </c>
      <c r="H568" s="8" t="s">
        <v>3263</v>
      </c>
      <c r="I568" t="s">
        <v>3288</v>
      </c>
      <c r="L568" s="11">
        <v>44820</v>
      </c>
      <c r="N568" s="8" t="s">
        <v>22</v>
      </c>
      <c r="O568" s="8" t="s">
        <v>70</v>
      </c>
      <c r="P568" s="8" t="s">
        <v>23</v>
      </c>
      <c r="Q568" s="8" t="s">
        <v>24</v>
      </c>
      <c r="R568" s="8" t="s">
        <v>1793</v>
      </c>
      <c r="S568" s="8" t="s">
        <v>26</v>
      </c>
      <c r="T568" s="8" t="s">
        <v>1785</v>
      </c>
      <c r="U568" s="8" t="s">
        <v>1792</v>
      </c>
    </row>
    <row r="569" spans="1:21" x14ac:dyDescent="0.3">
      <c r="A569" s="8" t="str">
        <f>HYPERLINK("https://hsdes.intel.com/resource/14013163353","14013163353")</f>
        <v>14013163353</v>
      </c>
      <c r="B569" s="21" t="s">
        <v>1794</v>
      </c>
      <c r="C569" s="8" t="s">
        <v>19</v>
      </c>
      <c r="D569" s="8" t="s">
        <v>3230</v>
      </c>
      <c r="E569" s="8" t="s">
        <v>3238</v>
      </c>
      <c r="F569" t="s">
        <v>3298</v>
      </c>
      <c r="H569" s="8" t="s">
        <v>3263</v>
      </c>
      <c r="I569" t="s">
        <v>3292</v>
      </c>
      <c r="L569" s="11">
        <v>44818</v>
      </c>
      <c r="N569" s="8" t="s">
        <v>22</v>
      </c>
      <c r="O569" s="8" t="s">
        <v>49</v>
      </c>
      <c r="P569" s="8" t="s">
        <v>23</v>
      </c>
      <c r="Q569" s="8" t="s">
        <v>24</v>
      </c>
      <c r="R569" s="8" t="s">
        <v>1797</v>
      </c>
      <c r="S569" s="8" t="s">
        <v>26</v>
      </c>
      <c r="T569" s="8" t="s">
        <v>1795</v>
      </c>
      <c r="U569" s="8" t="s">
        <v>1796</v>
      </c>
    </row>
    <row r="570" spans="1:21" x14ac:dyDescent="0.3">
      <c r="A570" s="8" t="str">
        <f>HYPERLINK("https://hsdes.intel.com/resource/14013163363","14013163363")</f>
        <v>14013163363</v>
      </c>
      <c r="B570" s="21" t="s">
        <v>1798</v>
      </c>
      <c r="C570" s="8" t="s">
        <v>19</v>
      </c>
      <c r="D570" s="8" t="s">
        <v>3230</v>
      </c>
      <c r="E570" s="8" t="s">
        <v>3238</v>
      </c>
      <c r="F570" t="s">
        <v>3298</v>
      </c>
      <c r="H570" s="8" t="s">
        <v>3263</v>
      </c>
      <c r="I570" t="s">
        <v>3288</v>
      </c>
      <c r="L570" s="11">
        <v>44820</v>
      </c>
      <c r="N570" s="8" t="s">
        <v>22</v>
      </c>
      <c r="O570" s="8" t="s">
        <v>70</v>
      </c>
      <c r="P570" s="8" t="s">
        <v>23</v>
      </c>
      <c r="Q570" s="8" t="s">
        <v>24</v>
      </c>
      <c r="R570" s="8" t="s">
        <v>1800</v>
      </c>
      <c r="S570" s="8" t="s">
        <v>26</v>
      </c>
      <c r="T570" s="8" t="s">
        <v>20</v>
      </c>
      <c r="U570" s="8" t="s">
        <v>1799</v>
      </c>
    </row>
    <row r="571" spans="1:21" x14ac:dyDescent="0.3">
      <c r="A571" s="8" t="str">
        <f>HYPERLINK("https://hsdes.intel.com/resource/14013163375","14013163375")</f>
        <v>14013163375</v>
      </c>
      <c r="B571" s="21" t="s">
        <v>1801</v>
      </c>
      <c r="C571" s="8" t="s">
        <v>19</v>
      </c>
      <c r="D571" s="8" t="s">
        <v>3230</v>
      </c>
      <c r="E571" s="8" t="s">
        <v>3238</v>
      </c>
      <c r="F571" t="s">
        <v>3298</v>
      </c>
      <c r="H571" s="8" t="s">
        <v>3263</v>
      </c>
      <c r="I571" t="s">
        <v>3288</v>
      </c>
      <c r="L571" s="11">
        <v>44820</v>
      </c>
      <c r="N571" s="8" t="s">
        <v>22</v>
      </c>
      <c r="O571" s="8" t="s">
        <v>70</v>
      </c>
      <c r="P571" s="8" t="s">
        <v>23</v>
      </c>
      <c r="Q571" s="8" t="s">
        <v>24</v>
      </c>
      <c r="R571" s="8" t="s">
        <v>1803</v>
      </c>
      <c r="S571" s="8" t="s">
        <v>26</v>
      </c>
      <c r="T571" s="8" t="s">
        <v>20</v>
      </c>
      <c r="U571" s="8" t="s">
        <v>1802</v>
      </c>
    </row>
    <row r="572" spans="1:21" x14ac:dyDescent="0.3">
      <c r="A572" s="8" t="str">
        <f>HYPERLINK("https://hsdes.intel.com/resource/14013163408","14013163408")</f>
        <v>14013163408</v>
      </c>
      <c r="B572" s="21" t="s">
        <v>1804</v>
      </c>
      <c r="C572" s="8" t="s">
        <v>19</v>
      </c>
      <c r="D572" s="8" t="s">
        <v>3230</v>
      </c>
      <c r="E572" s="8" t="s">
        <v>3238</v>
      </c>
      <c r="F572" t="s">
        <v>3298</v>
      </c>
      <c r="H572" s="8" t="s">
        <v>3263</v>
      </c>
      <c r="I572" t="s">
        <v>3288</v>
      </c>
      <c r="L572" s="11">
        <v>44820</v>
      </c>
      <c r="N572" s="8" t="s">
        <v>22</v>
      </c>
      <c r="O572" s="8" t="s">
        <v>70</v>
      </c>
      <c r="P572" s="8" t="s">
        <v>23</v>
      </c>
      <c r="Q572" s="8" t="s">
        <v>24</v>
      </c>
      <c r="R572" s="8" t="s">
        <v>1806</v>
      </c>
      <c r="S572" s="8" t="s">
        <v>26</v>
      </c>
      <c r="T572" s="8" t="s">
        <v>20</v>
      </c>
      <c r="U572" s="8" t="s">
        <v>1805</v>
      </c>
    </row>
    <row r="573" spans="1:21" x14ac:dyDescent="0.3">
      <c r="A573" s="8" t="str">
        <f>HYPERLINK("https://hsdes.intel.com/resource/14013163421","14013163421")</f>
        <v>14013163421</v>
      </c>
      <c r="B573" s="21" t="s">
        <v>1807</v>
      </c>
      <c r="C573" s="8" t="s">
        <v>19</v>
      </c>
      <c r="D573" s="8" t="s">
        <v>3230</v>
      </c>
      <c r="E573" s="8" t="s">
        <v>3238</v>
      </c>
      <c r="F573" t="s">
        <v>3298</v>
      </c>
      <c r="H573" s="8" t="s">
        <v>3263</v>
      </c>
      <c r="I573" t="s">
        <v>3288</v>
      </c>
      <c r="L573" s="11">
        <v>44820</v>
      </c>
      <c r="N573" s="8" t="s">
        <v>22</v>
      </c>
      <c r="O573" s="8" t="s">
        <v>70</v>
      </c>
      <c r="P573" s="8" t="s">
        <v>23</v>
      </c>
      <c r="Q573" s="8" t="s">
        <v>24</v>
      </c>
      <c r="R573" s="8" t="s">
        <v>1809</v>
      </c>
      <c r="S573" s="8" t="s">
        <v>26</v>
      </c>
      <c r="T573" s="8" t="s">
        <v>20</v>
      </c>
      <c r="U573" s="8" t="s">
        <v>1808</v>
      </c>
    </row>
    <row r="574" spans="1:21" x14ac:dyDescent="0.3">
      <c r="A574" s="8" t="str">
        <f>HYPERLINK("https://hsdes.intel.com/resource/14013163440","14013163440")</f>
        <v>14013163440</v>
      </c>
      <c r="B574" s="21" t="s">
        <v>1810</v>
      </c>
      <c r="C574" s="8" t="s">
        <v>19</v>
      </c>
      <c r="D574" s="8" t="s">
        <v>3230</v>
      </c>
      <c r="E574" s="8" t="s">
        <v>3238</v>
      </c>
      <c r="F574" t="s">
        <v>3298</v>
      </c>
      <c r="H574" s="8" t="s">
        <v>3263</v>
      </c>
      <c r="I574" t="s">
        <v>3288</v>
      </c>
      <c r="L574" s="11">
        <v>44818</v>
      </c>
      <c r="M574" s="13"/>
      <c r="N574" s="8" t="s">
        <v>22</v>
      </c>
      <c r="O574" s="8" t="s">
        <v>49</v>
      </c>
      <c r="P574" s="8" t="s">
        <v>23</v>
      </c>
      <c r="Q574" s="8" t="s">
        <v>24</v>
      </c>
      <c r="R574" s="8" t="s">
        <v>1812</v>
      </c>
      <c r="S574" s="8" t="s">
        <v>26</v>
      </c>
      <c r="T574" s="8" t="s">
        <v>1795</v>
      </c>
      <c r="U574" s="8" t="s">
        <v>1811</v>
      </c>
    </row>
    <row r="575" spans="1:21" x14ac:dyDescent="0.3">
      <c r="A575" s="8" t="str">
        <f>HYPERLINK("https://hsdes.intel.com/resource/14013163456","14013163456")</f>
        <v>14013163456</v>
      </c>
      <c r="B575" s="21" t="s">
        <v>1813</v>
      </c>
      <c r="C575" s="8" t="s">
        <v>19</v>
      </c>
      <c r="D575" s="8" t="s">
        <v>3230</v>
      </c>
      <c r="E575" s="8" t="s">
        <v>3238</v>
      </c>
      <c r="F575" t="s">
        <v>3298</v>
      </c>
      <c r="H575" s="8" t="s">
        <v>3263</v>
      </c>
      <c r="I575" t="s">
        <v>3288</v>
      </c>
      <c r="L575" s="11">
        <v>44820</v>
      </c>
      <c r="N575" s="8" t="s">
        <v>22</v>
      </c>
      <c r="O575" s="8" t="s">
        <v>49</v>
      </c>
      <c r="P575" s="8" t="s">
        <v>23</v>
      </c>
      <c r="Q575" s="8" t="s">
        <v>24</v>
      </c>
      <c r="R575" s="8" t="s">
        <v>1815</v>
      </c>
      <c r="S575" s="8" t="s">
        <v>26</v>
      </c>
      <c r="T575" s="8" t="s">
        <v>20</v>
      </c>
      <c r="U575" s="8" t="s">
        <v>1814</v>
      </c>
    </row>
    <row r="576" spans="1:21" x14ac:dyDescent="0.3">
      <c r="A576" s="8" t="str">
        <f>HYPERLINK("https://hsdes.intel.com/resource/14013163459","14013163459")</f>
        <v>14013163459</v>
      </c>
      <c r="B576" s="21" t="s">
        <v>1816</v>
      </c>
      <c r="C576" s="8" t="s">
        <v>19</v>
      </c>
      <c r="D576" s="8" t="s">
        <v>3230</v>
      </c>
      <c r="E576" s="8" t="s">
        <v>3238</v>
      </c>
      <c r="F576" t="s">
        <v>3298</v>
      </c>
      <c r="H576" s="8" t="s">
        <v>3263</v>
      </c>
      <c r="I576" t="s">
        <v>3288</v>
      </c>
      <c r="L576" s="11">
        <v>44819</v>
      </c>
      <c r="N576" s="8" t="s">
        <v>22</v>
      </c>
      <c r="O576" s="8" t="s">
        <v>13</v>
      </c>
      <c r="P576" s="8" t="s">
        <v>23</v>
      </c>
      <c r="Q576" s="8" t="s">
        <v>24</v>
      </c>
      <c r="R576" s="8" t="s">
        <v>1818</v>
      </c>
      <c r="S576" s="8" t="s">
        <v>17</v>
      </c>
      <c r="T576" s="8" t="s">
        <v>20</v>
      </c>
      <c r="U576" s="8" t="s">
        <v>1817</v>
      </c>
    </row>
    <row r="577" spans="1:21" x14ac:dyDescent="0.3">
      <c r="A577" s="8" t="str">
        <f>HYPERLINK("https://hsdes.intel.com/resource/14013163478","14013163478")</f>
        <v>14013163478</v>
      </c>
      <c r="B577" s="8" t="s">
        <v>1819</v>
      </c>
      <c r="C577" s="8" t="s">
        <v>192</v>
      </c>
      <c r="D577" s="8" t="s">
        <v>3231</v>
      </c>
      <c r="E577" s="8" t="s">
        <v>3238</v>
      </c>
      <c r="F577" t="s">
        <v>3298</v>
      </c>
      <c r="H577" s="8" t="s">
        <v>3262</v>
      </c>
      <c r="I577" t="s">
        <v>3269</v>
      </c>
      <c r="K577" s="8" t="s">
        <v>3197</v>
      </c>
      <c r="L577" s="11">
        <v>44825</v>
      </c>
      <c r="N577" s="8" t="s">
        <v>33</v>
      </c>
      <c r="O577" s="8" t="s">
        <v>70</v>
      </c>
      <c r="P577" s="8" t="s">
        <v>194</v>
      </c>
      <c r="Q577" s="8" t="s">
        <v>24</v>
      </c>
      <c r="R577" s="8" t="s">
        <v>1821</v>
      </c>
      <c r="S577" s="8" t="s">
        <v>26</v>
      </c>
      <c r="T577" s="8" t="s">
        <v>47</v>
      </c>
      <c r="U577" s="8" t="s">
        <v>1820</v>
      </c>
    </row>
    <row r="578" spans="1:21" x14ac:dyDescent="0.3">
      <c r="A578" s="8" t="str">
        <f>HYPERLINK("https://hsdes.intel.com/resource/14013163653","14013163653")</f>
        <v>14013163653</v>
      </c>
      <c r="B578" s="8" t="s">
        <v>1822</v>
      </c>
      <c r="C578" s="8" t="s">
        <v>19</v>
      </c>
      <c r="D578" s="8" t="s">
        <v>3230</v>
      </c>
      <c r="E578" s="8" t="s">
        <v>3238</v>
      </c>
      <c r="F578" t="s">
        <v>3298</v>
      </c>
      <c r="H578" s="8" t="s">
        <v>3262</v>
      </c>
      <c r="I578" t="s">
        <v>3288</v>
      </c>
      <c r="L578" s="11">
        <v>44818</v>
      </c>
      <c r="N578" s="8" t="s">
        <v>22</v>
      </c>
      <c r="O578" s="8" t="s">
        <v>49</v>
      </c>
      <c r="P578" s="8" t="s">
        <v>23</v>
      </c>
      <c r="Q578" s="8" t="s">
        <v>24</v>
      </c>
      <c r="R578" s="8" t="s">
        <v>1824</v>
      </c>
      <c r="S578" s="8" t="s">
        <v>17</v>
      </c>
      <c r="T578" s="8" t="s">
        <v>20</v>
      </c>
      <c r="U578" s="8" t="s">
        <v>1823</v>
      </c>
    </row>
    <row r="579" spans="1:21" x14ac:dyDescent="0.3">
      <c r="A579" s="8" t="str">
        <f>HYPERLINK("https://hsdes.intel.com/resource/14013163665","14013163665")</f>
        <v>14013163665</v>
      </c>
      <c r="B579" s="8" t="s">
        <v>1825</v>
      </c>
      <c r="C579" s="8" t="s">
        <v>19</v>
      </c>
      <c r="D579" s="8" t="s">
        <v>3230</v>
      </c>
      <c r="E579" s="8" t="s">
        <v>3238</v>
      </c>
      <c r="F579" t="s">
        <v>3298</v>
      </c>
      <c r="H579" s="8" t="s">
        <v>3262</v>
      </c>
      <c r="I579" t="s">
        <v>3288</v>
      </c>
      <c r="L579" s="11">
        <v>44818</v>
      </c>
      <c r="N579" s="8" t="s">
        <v>22</v>
      </c>
      <c r="O579" s="8" t="s">
        <v>49</v>
      </c>
      <c r="P579" s="8" t="s">
        <v>23</v>
      </c>
      <c r="Q579" s="8" t="s">
        <v>24</v>
      </c>
      <c r="R579" s="8" t="s">
        <v>1827</v>
      </c>
      <c r="S579" s="8" t="s">
        <v>17</v>
      </c>
      <c r="T579" s="8" t="s">
        <v>20</v>
      </c>
      <c r="U579" s="8" t="s">
        <v>1826</v>
      </c>
    </row>
    <row r="580" spans="1:21" x14ac:dyDescent="0.3">
      <c r="A580" s="9" t="str">
        <f>HYPERLINK("https://hsdes.intel.com/resource/14013163784","14013163784")</f>
        <v>14013163784</v>
      </c>
      <c r="B580" s="8" t="s">
        <v>1828</v>
      </c>
      <c r="C580" s="8" t="s">
        <v>63</v>
      </c>
      <c r="D580" s="8" t="s">
        <v>3230</v>
      </c>
      <c r="E580" s="8" t="s">
        <v>3238</v>
      </c>
      <c r="F580" t="s">
        <v>3298</v>
      </c>
      <c r="H580" s="8" t="s">
        <v>3262</v>
      </c>
      <c r="I580" t="s">
        <v>3288</v>
      </c>
      <c r="L580" s="11">
        <v>44826</v>
      </c>
      <c r="N580" s="8" t="s">
        <v>39</v>
      </c>
      <c r="O580" s="8" t="s">
        <v>49</v>
      </c>
      <c r="P580" s="8" t="s">
        <v>156</v>
      </c>
      <c r="Q580" s="8" t="s">
        <v>24</v>
      </c>
      <c r="R580" s="8" t="s">
        <v>1830</v>
      </c>
      <c r="S580" s="8" t="s">
        <v>26</v>
      </c>
      <c r="T580" s="8" t="s">
        <v>47</v>
      </c>
      <c r="U580" s="8" t="s">
        <v>1829</v>
      </c>
    </row>
    <row r="581" spans="1:21" x14ac:dyDescent="0.3">
      <c r="A581" s="8" t="str">
        <f>HYPERLINK("https://hsdes.intel.com/resource/14013163811","14013163811")</f>
        <v>14013163811</v>
      </c>
      <c r="B581" s="21" t="s">
        <v>1831</v>
      </c>
      <c r="C581" s="8" t="s">
        <v>642</v>
      </c>
      <c r="D581" s="8" t="s">
        <v>3230</v>
      </c>
      <c r="E581" s="8" t="s">
        <v>3238</v>
      </c>
      <c r="F581" t="s">
        <v>3298</v>
      </c>
      <c r="H581" s="8" t="s">
        <v>3262</v>
      </c>
      <c r="I581" t="s">
        <v>3292</v>
      </c>
      <c r="L581" s="11">
        <v>44820</v>
      </c>
      <c r="N581" s="8" t="s">
        <v>136</v>
      </c>
      <c r="O581" s="8" t="s">
        <v>13</v>
      </c>
      <c r="P581" s="8" t="s">
        <v>476</v>
      </c>
      <c r="Q581" s="8" t="s">
        <v>24</v>
      </c>
      <c r="R581" s="8" t="s">
        <v>1833</v>
      </c>
      <c r="S581" s="8" t="s">
        <v>26</v>
      </c>
      <c r="T581" s="8" t="s">
        <v>64</v>
      </c>
      <c r="U581" s="8" t="s">
        <v>1832</v>
      </c>
    </row>
    <row r="582" spans="1:21" x14ac:dyDescent="0.3">
      <c r="A582" s="8" t="str">
        <f>HYPERLINK("https://hsdes.intel.com/resource/14013163924","14013163924")</f>
        <v>14013163924</v>
      </c>
      <c r="B582" s="8" t="s">
        <v>1834</v>
      </c>
      <c r="C582" s="8" t="s">
        <v>19</v>
      </c>
      <c r="D582" s="8" t="s">
        <v>3230</v>
      </c>
      <c r="E582" s="8" t="s">
        <v>3238</v>
      </c>
      <c r="F582" t="s">
        <v>3298</v>
      </c>
      <c r="H582" s="8" t="s">
        <v>3263</v>
      </c>
      <c r="I582" t="s">
        <v>3288</v>
      </c>
      <c r="L582" s="11">
        <v>44819</v>
      </c>
      <c r="N582" s="8" t="s">
        <v>22</v>
      </c>
      <c r="O582" s="8" t="s">
        <v>13</v>
      </c>
      <c r="P582" s="8" t="s">
        <v>23</v>
      </c>
      <c r="Q582" s="8" t="s">
        <v>24</v>
      </c>
      <c r="R582" s="8" t="s">
        <v>1836</v>
      </c>
      <c r="S582" s="8" t="s">
        <v>17</v>
      </c>
      <c r="T582" s="8" t="s">
        <v>20</v>
      </c>
      <c r="U582" s="8" t="s">
        <v>1835</v>
      </c>
    </row>
    <row r="583" spans="1:21" x14ac:dyDescent="0.3">
      <c r="A583" s="9" t="str">
        <f>HYPERLINK("https://hsdes.intel.com/resource/14013163970","14013163970")</f>
        <v>14013163970</v>
      </c>
      <c r="B583" s="8" t="s">
        <v>1837</v>
      </c>
      <c r="C583" s="8" t="s">
        <v>31</v>
      </c>
      <c r="D583" s="8" t="s">
        <v>3230</v>
      </c>
      <c r="E583" s="8" t="s">
        <v>3238</v>
      </c>
      <c r="F583" t="s">
        <v>3298</v>
      </c>
      <c r="H583" s="8" t="s">
        <v>3262</v>
      </c>
      <c r="I583" t="s">
        <v>3288</v>
      </c>
      <c r="L583" s="11">
        <v>44820</v>
      </c>
      <c r="N583" s="8" t="s">
        <v>22</v>
      </c>
      <c r="O583" s="8" t="s">
        <v>49</v>
      </c>
      <c r="P583" s="8" t="s">
        <v>156</v>
      </c>
      <c r="Q583" s="8" t="s">
        <v>24</v>
      </c>
      <c r="R583" s="8" t="s">
        <v>1839</v>
      </c>
      <c r="S583" s="8" t="s">
        <v>26</v>
      </c>
      <c r="T583" s="8" t="s">
        <v>47</v>
      </c>
      <c r="U583" s="8" t="s">
        <v>1838</v>
      </c>
    </row>
    <row r="584" spans="1:21" x14ac:dyDescent="0.3">
      <c r="A584" s="8" t="str">
        <f>HYPERLINK("https://hsdes.intel.com/resource/14013164076","14013164076")</f>
        <v>14013164076</v>
      </c>
      <c r="B584" s="8" t="s">
        <v>1840</v>
      </c>
      <c r="C584" s="8" t="s">
        <v>642</v>
      </c>
      <c r="D584" s="8" t="s">
        <v>3230</v>
      </c>
      <c r="E584" s="8" t="s">
        <v>3238</v>
      </c>
      <c r="F584" t="s">
        <v>3298</v>
      </c>
      <c r="H584" s="8" t="s">
        <v>3262</v>
      </c>
      <c r="I584" t="s">
        <v>3293</v>
      </c>
      <c r="L584" s="11">
        <v>44819</v>
      </c>
      <c r="N584" s="8" t="s">
        <v>136</v>
      </c>
      <c r="O584" s="8" t="s">
        <v>13</v>
      </c>
      <c r="P584" s="8" t="s">
        <v>476</v>
      </c>
      <c r="Q584" s="8" t="s">
        <v>24</v>
      </c>
      <c r="R584" s="8" t="s">
        <v>1842</v>
      </c>
      <c r="S584" s="8" t="s">
        <v>26</v>
      </c>
      <c r="T584" s="8" t="s">
        <v>64</v>
      </c>
      <c r="U584" s="8" t="s">
        <v>1841</v>
      </c>
    </row>
    <row r="585" spans="1:21" hidden="1" x14ac:dyDescent="0.3">
      <c r="A585" s="8" t="str">
        <f>HYPERLINK("https://hsdes.intel.com/resource/14013164150","14013164150")</f>
        <v>14013164150</v>
      </c>
      <c r="B585" s="8" t="s">
        <v>1843</v>
      </c>
      <c r="C585" s="8" t="s">
        <v>192</v>
      </c>
      <c r="D585" s="8" t="s">
        <v>3230</v>
      </c>
      <c r="E585" s="8" t="s">
        <v>3238</v>
      </c>
      <c r="F585" t="s">
        <v>3298</v>
      </c>
      <c r="H585" s="8" t="s">
        <v>3158</v>
      </c>
      <c r="K585" s="8" t="s">
        <v>3205</v>
      </c>
      <c r="L585" s="11"/>
      <c r="N585" s="8" t="s">
        <v>33</v>
      </c>
      <c r="O585" s="8" t="s">
        <v>70</v>
      </c>
      <c r="P585" s="8" t="s">
        <v>194</v>
      </c>
      <c r="Q585" s="8" t="s">
        <v>24</v>
      </c>
      <c r="R585" s="8" t="s">
        <v>1845</v>
      </c>
      <c r="S585" s="8" t="s">
        <v>26</v>
      </c>
      <c r="T585" s="8" t="s">
        <v>47</v>
      </c>
      <c r="U585" s="8" t="s">
        <v>1844</v>
      </c>
    </row>
    <row r="586" spans="1:21" x14ac:dyDescent="0.3">
      <c r="A586" s="9" t="str">
        <f>HYPERLINK("https://hsdes.intel.com/resource/14013164188","14013164188")</f>
        <v>14013164188</v>
      </c>
      <c r="B586" s="8" t="s">
        <v>1846</v>
      </c>
      <c r="C586" s="8" t="s">
        <v>497</v>
      </c>
      <c r="D586" s="8" t="s">
        <v>3230</v>
      </c>
      <c r="E586" s="8" t="s">
        <v>3238</v>
      </c>
      <c r="F586" t="s">
        <v>3298</v>
      </c>
      <c r="H586" s="8" t="s">
        <v>3262</v>
      </c>
      <c r="I586" t="s">
        <v>3288</v>
      </c>
      <c r="L586" s="11">
        <v>44820</v>
      </c>
      <c r="N586" s="8" t="s">
        <v>22</v>
      </c>
      <c r="O586" s="8" t="s">
        <v>13</v>
      </c>
      <c r="P586" s="8" t="s">
        <v>156</v>
      </c>
      <c r="Q586" s="8" t="s">
        <v>24</v>
      </c>
      <c r="R586" s="8" t="s">
        <v>1848</v>
      </c>
      <c r="S586" s="8" t="s">
        <v>26</v>
      </c>
      <c r="T586" s="8" t="s">
        <v>47</v>
      </c>
      <c r="U586" s="8" t="s">
        <v>1847</v>
      </c>
    </row>
    <row r="587" spans="1:21" hidden="1" x14ac:dyDescent="0.3">
      <c r="A587" s="8" t="str">
        <f>HYPERLINK("https://hsdes.intel.com/resource/14013164275","14013164275")</f>
        <v>14013164275</v>
      </c>
      <c r="B587" s="8" t="s">
        <v>1849</v>
      </c>
      <c r="C587" s="8" t="s">
        <v>642</v>
      </c>
      <c r="D587" s="8" t="s">
        <v>3230</v>
      </c>
      <c r="E587" s="8" t="s">
        <v>3238</v>
      </c>
      <c r="F587" t="s">
        <v>3298</v>
      </c>
      <c r="H587" s="8" t="s">
        <v>3158</v>
      </c>
      <c r="K587" s="8" t="s">
        <v>3174</v>
      </c>
      <c r="L587" s="12"/>
      <c r="N587" s="8" t="s">
        <v>136</v>
      </c>
      <c r="O587" s="8" t="s">
        <v>13</v>
      </c>
      <c r="P587" s="8" t="s">
        <v>476</v>
      </c>
      <c r="Q587" s="8" t="s">
        <v>24</v>
      </c>
      <c r="R587" s="8" t="s">
        <v>1851</v>
      </c>
      <c r="S587" s="8" t="s">
        <v>26</v>
      </c>
      <c r="T587" s="8" t="s">
        <v>64</v>
      </c>
      <c r="U587" s="8" t="s">
        <v>1850</v>
      </c>
    </row>
    <row r="588" spans="1:21" hidden="1" x14ac:dyDescent="0.3">
      <c r="A588" s="8" t="str">
        <f>HYPERLINK("https://hsdes.intel.com/resource/14013164390","14013164390")</f>
        <v>14013164390</v>
      </c>
      <c r="B588" s="8" t="s">
        <v>1852</v>
      </c>
      <c r="C588" s="8" t="s">
        <v>642</v>
      </c>
      <c r="D588" s="8" t="s">
        <v>3230</v>
      </c>
      <c r="E588" s="8" t="s">
        <v>3238</v>
      </c>
      <c r="F588" t="s">
        <v>3298</v>
      </c>
      <c r="H588" s="8" t="s">
        <v>3158</v>
      </c>
      <c r="K588" s="8" t="s">
        <v>3170</v>
      </c>
      <c r="L588" s="12"/>
      <c r="N588" s="8" t="s">
        <v>136</v>
      </c>
      <c r="O588" s="8" t="s">
        <v>49</v>
      </c>
      <c r="P588" s="8" t="s">
        <v>476</v>
      </c>
      <c r="Q588" s="8" t="s">
        <v>24</v>
      </c>
      <c r="R588" s="8" t="s">
        <v>1854</v>
      </c>
      <c r="S588" s="8" t="s">
        <v>26</v>
      </c>
      <c r="T588" s="8" t="s">
        <v>64</v>
      </c>
      <c r="U588" s="8" t="s">
        <v>1853</v>
      </c>
    </row>
    <row r="589" spans="1:21" x14ac:dyDescent="0.3">
      <c r="A589" s="8" t="str">
        <f>HYPERLINK("https://hsdes.intel.com/resource/14013164736","14013164736")</f>
        <v>14013164736</v>
      </c>
      <c r="B589" s="8" t="s">
        <v>1855</v>
      </c>
      <c r="C589" s="8" t="s">
        <v>192</v>
      </c>
      <c r="D589" s="8" t="s">
        <v>3230</v>
      </c>
      <c r="E589" s="8" t="s">
        <v>3238</v>
      </c>
      <c r="F589" t="s">
        <v>3298</v>
      </c>
      <c r="H589" s="8" t="s">
        <v>3262</v>
      </c>
      <c r="I589" t="s">
        <v>3288</v>
      </c>
      <c r="K589" s="8" t="s">
        <v>3206</v>
      </c>
      <c r="L589" s="11">
        <v>44826</v>
      </c>
      <c r="N589" s="8" t="s">
        <v>33</v>
      </c>
      <c r="O589" s="8" t="s">
        <v>13</v>
      </c>
      <c r="P589" s="8" t="s">
        <v>194</v>
      </c>
      <c r="Q589" s="8" t="s">
        <v>24</v>
      </c>
      <c r="R589" s="8" t="s">
        <v>1857</v>
      </c>
      <c r="S589" s="8" t="s">
        <v>26</v>
      </c>
      <c r="T589" s="8" t="s">
        <v>47</v>
      </c>
      <c r="U589" s="8" t="s">
        <v>1856</v>
      </c>
    </row>
    <row r="590" spans="1:21" x14ac:dyDescent="0.3">
      <c r="A590" s="8" t="str">
        <f>HYPERLINK("https://hsdes.intel.com/resource/14013164757","14013164757")</f>
        <v>14013164757</v>
      </c>
      <c r="B590" s="8" t="s">
        <v>1858</v>
      </c>
      <c r="C590" s="8" t="s">
        <v>642</v>
      </c>
      <c r="D590" s="8" t="s">
        <v>3230</v>
      </c>
      <c r="E590" s="8" t="s">
        <v>3238</v>
      </c>
      <c r="F590" t="s">
        <v>3298</v>
      </c>
      <c r="H590" s="8" t="s">
        <v>3262</v>
      </c>
      <c r="I590" t="s">
        <v>3290</v>
      </c>
      <c r="K590" s="8" t="s">
        <v>3166</v>
      </c>
      <c r="L590" s="11">
        <v>44826</v>
      </c>
      <c r="N590" s="8" t="s">
        <v>136</v>
      </c>
      <c r="O590" s="8" t="s">
        <v>13</v>
      </c>
      <c r="P590" s="8" t="s">
        <v>476</v>
      </c>
      <c r="Q590" s="8" t="s">
        <v>15</v>
      </c>
      <c r="R590" s="8" t="s">
        <v>1860</v>
      </c>
      <c r="S590" s="8" t="s">
        <v>26</v>
      </c>
      <c r="T590" s="8" t="s">
        <v>64</v>
      </c>
      <c r="U590" s="8" t="s">
        <v>1859</v>
      </c>
    </row>
    <row r="591" spans="1:21" x14ac:dyDescent="0.3">
      <c r="A591" s="8" t="str">
        <f>HYPERLINK("https://hsdes.intel.com/resource/14013165066","14013165066")</f>
        <v>14013165066</v>
      </c>
      <c r="B591" s="8" t="s">
        <v>1861</v>
      </c>
      <c r="C591" s="8" t="s">
        <v>642</v>
      </c>
      <c r="D591" s="8" t="s">
        <v>3230</v>
      </c>
      <c r="E591" s="8" t="s">
        <v>3238</v>
      </c>
      <c r="F591" t="s">
        <v>3298</v>
      </c>
      <c r="H591" s="8" t="s">
        <v>3263</v>
      </c>
      <c r="I591" t="s">
        <v>3293</v>
      </c>
      <c r="L591" s="11">
        <v>44819</v>
      </c>
      <c r="N591" s="8" t="s">
        <v>136</v>
      </c>
      <c r="O591" s="8" t="s">
        <v>13</v>
      </c>
      <c r="P591" s="8" t="s">
        <v>476</v>
      </c>
      <c r="Q591" s="8" t="s">
        <v>24</v>
      </c>
      <c r="R591" s="8" t="s">
        <v>1863</v>
      </c>
      <c r="S591" s="8" t="s">
        <v>17</v>
      </c>
      <c r="T591" s="8" t="s">
        <v>64</v>
      </c>
      <c r="U591" s="8" t="s">
        <v>1862</v>
      </c>
    </row>
    <row r="592" spans="1:21" x14ac:dyDescent="0.3">
      <c r="A592" s="8" t="str">
        <f>HYPERLINK("https://hsdes.intel.com/resource/14013165131","14013165131")</f>
        <v>14013165131</v>
      </c>
      <c r="B592" s="21" t="s">
        <v>1864</v>
      </c>
      <c r="C592" s="8" t="s">
        <v>19</v>
      </c>
      <c r="D592" s="8" t="s">
        <v>3230</v>
      </c>
      <c r="E592" s="8" t="s">
        <v>3238</v>
      </c>
      <c r="F592" t="s">
        <v>3298</v>
      </c>
      <c r="H592" s="8" t="s">
        <v>3263</v>
      </c>
      <c r="I592" t="s">
        <v>3288</v>
      </c>
      <c r="L592" s="11">
        <v>44819</v>
      </c>
      <c r="N592" s="8" t="s">
        <v>22</v>
      </c>
      <c r="O592" s="8" t="s">
        <v>13</v>
      </c>
      <c r="P592" s="8" t="s">
        <v>23</v>
      </c>
      <c r="Q592" s="8" t="s">
        <v>24</v>
      </c>
      <c r="R592" s="8" t="s">
        <v>1866</v>
      </c>
      <c r="S592" s="8" t="s">
        <v>26</v>
      </c>
      <c r="T592" s="8" t="s">
        <v>1795</v>
      </c>
      <c r="U592" s="8" t="s">
        <v>1865</v>
      </c>
    </row>
    <row r="593" spans="1:21" x14ac:dyDescent="0.3">
      <c r="A593" s="8" t="str">
        <f>HYPERLINK("https://hsdes.intel.com/resource/14013165152","14013165152")</f>
        <v>14013165152</v>
      </c>
      <c r="B593" s="21" t="s">
        <v>1867</v>
      </c>
      <c r="C593" s="8" t="s">
        <v>19</v>
      </c>
      <c r="D593" s="8" t="s">
        <v>3230</v>
      </c>
      <c r="E593" s="8" t="s">
        <v>3238</v>
      </c>
      <c r="F593" t="s">
        <v>3298</v>
      </c>
      <c r="H593" s="8" t="s">
        <v>3263</v>
      </c>
      <c r="I593" t="s">
        <v>3288</v>
      </c>
      <c r="L593" s="11">
        <v>44819</v>
      </c>
      <c r="N593" s="8" t="s">
        <v>22</v>
      </c>
      <c r="O593" s="8" t="s">
        <v>70</v>
      </c>
      <c r="P593" s="8" t="s">
        <v>23</v>
      </c>
      <c r="Q593" s="8" t="s">
        <v>24</v>
      </c>
      <c r="R593" s="8" t="s">
        <v>1869</v>
      </c>
      <c r="S593" s="8" t="s">
        <v>26</v>
      </c>
      <c r="T593" s="8" t="s">
        <v>20</v>
      </c>
      <c r="U593" s="8" t="s">
        <v>1868</v>
      </c>
    </row>
    <row r="594" spans="1:21" x14ac:dyDescent="0.3">
      <c r="A594" s="8" t="str">
        <f>HYPERLINK("https://hsdes.intel.com/resource/14013165178","14013165178")</f>
        <v>14013165178</v>
      </c>
      <c r="B594" s="8" t="s">
        <v>1870</v>
      </c>
      <c r="C594" s="8" t="s">
        <v>19</v>
      </c>
      <c r="D594" s="8" t="s">
        <v>3230</v>
      </c>
      <c r="E594" s="8" t="s">
        <v>3238</v>
      </c>
      <c r="F594" t="s">
        <v>3298</v>
      </c>
      <c r="H594" s="8" t="s">
        <v>3263</v>
      </c>
      <c r="I594" t="s">
        <v>3295</v>
      </c>
      <c r="L594" s="11">
        <v>44819</v>
      </c>
      <c r="N594" s="8" t="s">
        <v>22</v>
      </c>
      <c r="O594" s="8" t="s">
        <v>70</v>
      </c>
      <c r="P594" s="8" t="s">
        <v>23</v>
      </c>
      <c r="Q594" s="8" t="s">
        <v>24</v>
      </c>
      <c r="R594" s="8" t="s">
        <v>1872</v>
      </c>
      <c r="S594" s="8" t="s">
        <v>26</v>
      </c>
      <c r="T594" s="8" t="s">
        <v>20</v>
      </c>
      <c r="U594" s="8" t="s">
        <v>1871</v>
      </c>
    </row>
    <row r="595" spans="1:21" x14ac:dyDescent="0.3">
      <c r="A595" s="8" t="str">
        <f>HYPERLINK("https://hsdes.intel.com/resource/14013165184","14013165184")</f>
        <v>14013165184</v>
      </c>
      <c r="B595" s="8" t="s">
        <v>1873</v>
      </c>
      <c r="C595" s="8" t="s">
        <v>19</v>
      </c>
      <c r="D595" s="8" t="s">
        <v>3231</v>
      </c>
      <c r="E595" s="8" t="s">
        <v>3238</v>
      </c>
      <c r="F595" t="s">
        <v>3298</v>
      </c>
      <c r="H595" s="8" t="s">
        <v>3263</v>
      </c>
      <c r="I595" t="s">
        <v>3295</v>
      </c>
      <c r="L595" s="11">
        <v>44819</v>
      </c>
      <c r="N595" s="8" t="s">
        <v>22</v>
      </c>
      <c r="O595" s="8" t="s">
        <v>70</v>
      </c>
      <c r="P595" s="8" t="s">
        <v>23</v>
      </c>
      <c r="Q595" s="8" t="s">
        <v>24</v>
      </c>
      <c r="R595" s="8" t="s">
        <v>1875</v>
      </c>
      <c r="S595" s="8" t="s">
        <v>26</v>
      </c>
      <c r="T595" s="8" t="s">
        <v>20</v>
      </c>
      <c r="U595" s="8" t="s">
        <v>1874</v>
      </c>
    </row>
    <row r="596" spans="1:21" hidden="1" x14ac:dyDescent="0.3">
      <c r="A596" s="8" t="str">
        <f>HYPERLINK("https://hsdes.intel.com/resource/14013165195","14013165195")</f>
        <v>14013165195</v>
      </c>
      <c r="B596" s="8" t="s">
        <v>1876</v>
      </c>
      <c r="C596" s="8" t="s">
        <v>88</v>
      </c>
      <c r="D596" s="8" t="s">
        <v>3230</v>
      </c>
      <c r="E596" s="8" t="s">
        <v>3238</v>
      </c>
      <c r="F596" t="s">
        <v>3298</v>
      </c>
      <c r="H596" s="8" t="s">
        <v>3158</v>
      </c>
      <c r="K596" s="8" t="s">
        <v>3184</v>
      </c>
      <c r="L596" s="12"/>
      <c r="N596" s="8" t="s">
        <v>33</v>
      </c>
      <c r="O596" s="8" t="s">
        <v>13</v>
      </c>
      <c r="P596" s="8" t="s">
        <v>126</v>
      </c>
      <c r="Q596" s="8" t="s">
        <v>24</v>
      </c>
      <c r="R596" s="8" t="s">
        <v>1878</v>
      </c>
      <c r="S596" s="8" t="s">
        <v>17</v>
      </c>
      <c r="T596" s="8" t="s">
        <v>47</v>
      </c>
      <c r="U596" s="8" t="s">
        <v>1877</v>
      </c>
    </row>
    <row r="597" spans="1:21" x14ac:dyDescent="0.3">
      <c r="A597" s="8" t="str">
        <f>HYPERLINK("https://hsdes.intel.com/resource/14013165215","14013165215")</f>
        <v>14013165215</v>
      </c>
      <c r="B597" s="21" t="s">
        <v>1879</v>
      </c>
      <c r="C597" s="8" t="s">
        <v>19</v>
      </c>
      <c r="D597" s="8" t="s">
        <v>3230</v>
      </c>
      <c r="E597" s="8" t="s">
        <v>3238</v>
      </c>
      <c r="F597" t="s">
        <v>3298</v>
      </c>
      <c r="H597" s="8" t="s">
        <v>3263</v>
      </c>
      <c r="I597" t="s">
        <v>3295</v>
      </c>
      <c r="L597" s="11">
        <v>44819</v>
      </c>
      <c r="N597" s="8" t="s">
        <v>22</v>
      </c>
      <c r="O597" s="8" t="s">
        <v>70</v>
      </c>
      <c r="P597" s="8" t="s">
        <v>23</v>
      </c>
      <c r="Q597" s="8" t="s">
        <v>24</v>
      </c>
      <c r="R597" s="8" t="s">
        <v>1881</v>
      </c>
      <c r="S597" s="8" t="s">
        <v>26</v>
      </c>
      <c r="T597" s="8" t="s">
        <v>20</v>
      </c>
      <c r="U597" s="8" t="s">
        <v>1880</v>
      </c>
    </row>
    <row r="598" spans="1:21" x14ac:dyDescent="0.3">
      <c r="A598" s="8" t="str">
        <f>HYPERLINK("https://hsdes.intel.com/resource/14013165220","14013165220")</f>
        <v>14013165220</v>
      </c>
      <c r="B598" s="21" t="s">
        <v>1882</v>
      </c>
      <c r="C598" s="8" t="s">
        <v>19</v>
      </c>
      <c r="D598" s="8" t="s">
        <v>3231</v>
      </c>
      <c r="E598" s="8" t="s">
        <v>3238</v>
      </c>
      <c r="F598" t="s">
        <v>3298</v>
      </c>
      <c r="H598" s="8" t="s">
        <v>3263</v>
      </c>
      <c r="I598" t="s">
        <v>3295</v>
      </c>
      <c r="L598" s="11">
        <v>44819</v>
      </c>
      <c r="N598" s="8" t="s">
        <v>22</v>
      </c>
      <c r="O598" s="8" t="s">
        <v>70</v>
      </c>
      <c r="P598" s="8" t="s">
        <v>23</v>
      </c>
      <c r="Q598" s="8" t="s">
        <v>24</v>
      </c>
      <c r="R598" s="8" t="s">
        <v>1884</v>
      </c>
      <c r="S598" s="8" t="s">
        <v>26</v>
      </c>
      <c r="T598" s="8" t="s">
        <v>20</v>
      </c>
      <c r="U598" s="8" t="s">
        <v>1883</v>
      </c>
    </row>
    <row r="599" spans="1:21" x14ac:dyDescent="0.3">
      <c r="A599" s="8" t="str">
        <f>HYPERLINK("https://hsdes.intel.com/resource/14013165230","14013165230")</f>
        <v>14013165230</v>
      </c>
      <c r="B599" s="8" t="s">
        <v>1885</v>
      </c>
      <c r="C599" s="8" t="s">
        <v>19</v>
      </c>
      <c r="D599" s="8" t="s">
        <v>3230</v>
      </c>
      <c r="E599" s="8" t="s">
        <v>3238</v>
      </c>
      <c r="F599" t="s">
        <v>3298</v>
      </c>
      <c r="H599" s="8" t="s">
        <v>3263</v>
      </c>
      <c r="I599" t="s">
        <v>3288</v>
      </c>
      <c r="L599" s="11">
        <v>44819</v>
      </c>
      <c r="N599" s="8" t="s">
        <v>22</v>
      </c>
      <c r="O599" s="8" t="s">
        <v>70</v>
      </c>
      <c r="P599" s="8" t="s">
        <v>23</v>
      </c>
      <c r="Q599" s="8" t="s">
        <v>24</v>
      </c>
      <c r="R599" s="8" t="s">
        <v>1887</v>
      </c>
      <c r="S599" s="8" t="s">
        <v>26</v>
      </c>
      <c r="T599" s="8" t="s">
        <v>20</v>
      </c>
      <c r="U599" s="8" t="s">
        <v>1886</v>
      </c>
    </row>
    <row r="600" spans="1:21" x14ac:dyDescent="0.3">
      <c r="A600" s="8" t="str">
        <f>HYPERLINK("https://hsdes.intel.com/resource/14013165239","14013165239")</f>
        <v>14013165239</v>
      </c>
      <c r="B600" s="8" t="s">
        <v>1888</v>
      </c>
      <c r="C600" s="8" t="s">
        <v>19</v>
      </c>
      <c r="D600" s="8" t="s">
        <v>3231</v>
      </c>
      <c r="E600" s="8" t="s">
        <v>3238</v>
      </c>
      <c r="F600" t="s">
        <v>3298</v>
      </c>
      <c r="H600" s="8" t="s">
        <v>3263</v>
      </c>
      <c r="I600" t="s">
        <v>3288</v>
      </c>
      <c r="L600" s="11">
        <v>44819</v>
      </c>
      <c r="N600" s="8" t="s">
        <v>22</v>
      </c>
      <c r="O600" s="8" t="s">
        <v>70</v>
      </c>
      <c r="P600" s="8" t="s">
        <v>23</v>
      </c>
      <c r="Q600" s="8" t="s">
        <v>24</v>
      </c>
      <c r="R600" s="8" t="s">
        <v>1890</v>
      </c>
      <c r="S600" s="8" t="s">
        <v>26</v>
      </c>
      <c r="T600" s="8" t="s">
        <v>20</v>
      </c>
      <c r="U600" s="8" t="s">
        <v>1889</v>
      </c>
    </row>
    <row r="601" spans="1:21" x14ac:dyDescent="0.3">
      <c r="A601" s="8" t="str">
        <f>HYPERLINK("https://hsdes.intel.com/resource/14013165248","14013165248")</f>
        <v>14013165248</v>
      </c>
      <c r="B601" s="21" t="s">
        <v>1891</v>
      </c>
      <c r="C601" s="8" t="s">
        <v>19</v>
      </c>
      <c r="D601" s="8" t="s">
        <v>3230</v>
      </c>
      <c r="E601" s="8" t="s">
        <v>3238</v>
      </c>
      <c r="F601" t="s">
        <v>3298</v>
      </c>
      <c r="H601" s="8" t="s">
        <v>3263</v>
      </c>
      <c r="I601" t="s">
        <v>3295</v>
      </c>
      <c r="L601" s="11">
        <v>44819</v>
      </c>
      <c r="N601" s="8" t="s">
        <v>22</v>
      </c>
      <c r="O601" s="8" t="s">
        <v>70</v>
      </c>
      <c r="P601" s="8" t="s">
        <v>23</v>
      </c>
      <c r="Q601" s="8" t="s">
        <v>24</v>
      </c>
      <c r="R601" s="8" t="s">
        <v>1881</v>
      </c>
      <c r="S601" s="8" t="s">
        <v>26</v>
      </c>
      <c r="T601" s="8" t="s">
        <v>20</v>
      </c>
      <c r="U601" s="8" t="s">
        <v>1892</v>
      </c>
    </row>
    <row r="602" spans="1:21" x14ac:dyDescent="0.3">
      <c r="A602" s="8" t="str">
        <f>HYPERLINK("https://hsdes.intel.com/resource/14013165251","14013165251")</f>
        <v>14013165251</v>
      </c>
      <c r="B602" s="21" t="s">
        <v>1893</v>
      </c>
      <c r="C602" s="8" t="s">
        <v>19</v>
      </c>
      <c r="D602" s="8" t="s">
        <v>3231</v>
      </c>
      <c r="E602" s="8" t="s">
        <v>3238</v>
      </c>
      <c r="F602" t="s">
        <v>3298</v>
      </c>
      <c r="H602" s="8" t="s">
        <v>3263</v>
      </c>
      <c r="I602" t="s">
        <v>3295</v>
      </c>
      <c r="L602" s="11">
        <v>44819</v>
      </c>
      <c r="N602" s="8" t="s">
        <v>22</v>
      </c>
      <c r="O602" s="8" t="s">
        <v>70</v>
      </c>
      <c r="P602" s="8" t="s">
        <v>23</v>
      </c>
      <c r="Q602" s="8" t="s">
        <v>24</v>
      </c>
      <c r="R602" s="8" t="s">
        <v>1884</v>
      </c>
      <c r="S602" s="8" t="s">
        <v>26</v>
      </c>
      <c r="T602" s="8" t="s">
        <v>20</v>
      </c>
      <c r="U602" s="8" t="s">
        <v>1894</v>
      </c>
    </row>
    <row r="603" spans="1:21" x14ac:dyDescent="0.3">
      <c r="A603" s="8" t="str">
        <f>HYPERLINK("https://hsdes.intel.com/resource/14013165266","14013165266")</f>
        <v>14013165266</v>
      </c>
      <c r="B603" s="8" t="s">
        <v>1895</v>
      </c>
      <c r="C603" s="8" t="s">
        <v>19</v>
      </c>
      <c r="D603" s="8" t="s">
        <v>3230</v>
      </c>
      <c r="E603" s="8" t="s">
        <v>3238</v>
      </c>
      <c r="F603" t="s">
        <v>3298</v>
      </c>
      <c r="H603" s="8" t="s">
        <v>3263</v>
      </c>
      <c r="I603" t="s">
        <v>3288</v>
      </c>
      <c r="L603" s="11">
        <v>44819</v>
      </c>
      <c r="N603" s="8" t="s">
        <v>22</v>
      </c>
      <c r="O603" s="8" t="s">
        <v>70</v>
      </c>
      <c r="P603" s="8" t="s">
        <v>23</v>
      </c>
      <c r="Q603" s="8" t="s">
        <v>24</v>
      </c>
      <c r="R603" s="8" t="s">
        <v>1897</v>
      </c>
      <c r="S603" s="8" t="s">
        <v>26</v>
      </c>
      <c r="T603" s="8" t="s">
        <v>20</v>
      </c>
      <c r="U603" s="8" t="s">
        <v>1896</v>
      </c>
    </row>
    <row r="604" spans="1:21" x14ac:dyDescent="0.3">
      <c r="A604" s="8" t="str">
        <f>HYPERLINK("https://hsdes.intel.com/resource/14013165268","14013165268")</f>
        <v>14013165268</v>
      </c>
      <c r="B604" s="8" t="s">
        <v>1898</v>
      </c>
      <c r="C604" s="8" t="s">
        <v>19</v>
      </c>
      <c r="D604" s="8" t="s">
        <v>3231</v>
      </c>
      <c r="E604" s="8" t="s">
        <v>3238</v>
      </c>
      <c r="F604" t="s">
        <v>3298</v>
      </c>
      <c r="H604" s="8" t="s">
        <v>3263</v>
      </c>
      <c r="I604" t="s">
        <v>3288</v>
      </c>
      <c r="L604" s="11">
        <v>44819</v>
      </c>
      <c r="N604" s="8" t="s">
        <v>22</v>
      </c>
      <c r="O604" s="8" t="s">
        <v>70</v>
      </c>
      <c r="P604" s="8" t="s">
        <v>23</v>
      </c>
      <c r="Q604" s="8" t="s">
        <v>24</v>
      </c>
      <c r="R604" s="8" t="s">
        <v>1900</v>
      </c>
      <c r="S604" s="8" t="s">
        <v>26</v>
      </c>
      <c r="T604" s="8" t="s">
        <v>20</v>
      </c>
      <c r="U604" s="8" t="s">
        <v>1899</v>
      </c>
    </row>
    <row r="605" spans="1:21" x14ac:dyDescent="0.3">
      <c r="A605" s="8" t="str">
        <f>HYPERLINK("https://hsdes.intel.com/resource/14013165277","14013165277")</f>
        <v>14013165277</v>
      </c>
      <c r="B605" s="8" t="s">
        <v>1901</v>
      </c>
      <c r="C605" s="8" t="s">
        <v>19</v>
      </c>
      <c r="D605" s="8" t="s">
        <v>3230</v>
      </c>
      <c r="E605" s="8" t="s">
        <v>3238</v>
      </c>
      <c r="F605" t="s">
        <v>3298</v>
      </c>
      <c r="H605" s="8" t="s">
        <v>3263</v>
      </c>
      <c r="I605" t="s">
        <v>3288</v>
      </c>
      <c r="L605" s="11">
        <v>44819</v>
      </c>
      <c r="N605" s="8" t="s">
        <v>22</v>
      </c>
      <c r="O605" s="8" t="s">
        <v>70</v>
      </c>
      <c r="P605" s="8" t="s">
        <v>23</v>
      </c>
      <c r="Q605" s="8" t="s">
        <v>24</v>
      </c>
      <c r="R605" s="8" t="s">
        <v>1903</v>
      </c>
      <c r="S605" s="8" t="s">
        <v>26</v>
      </c>
      <c r="T605" s="8" t="s">
        <v>20</v>
      </c>
      <c r="U605" s="8" t="s">
        <v>1902</v>
      </c>
    </row>
    <row r="606" spans="1:21" x14ac:dyDescent="0.3">
      <c r="A606" s="8" t="str">
        <f>HYPERLINK("https://hsdes.intel.com/resource/14013165279","14013165279")</f>
        <v>14013165279</v>
      </c>
      <c r="B606" s="8" t="s">
        <v>1904</v>
      </c>
      <c r="C606" s="8" t="s">
        <v>19</v>
      </c>
      <c r="D606" s="8" t="s">
        <v>3231</v>
      </c>
      <c r="E606" s="8" t="s">
        <v>3238</v>
      </c>
      <c r="F606" t="s">
        <v>3298</v>
      </c>
      <c r="H606" s="8" t="s">
        <v>3263</v>
      </c>
      <c r="I606" t="s">
        <v>3288</v>
      </c>
      <c r="L606" s="11">
        <v>44819</v>
      </c>
      <c r="N606" s="8" t="s">
        <v>22</v>
      </c>
      <c r="O606" s="8" t="s">
        <v>70</v>
      </c>
      <c r="P606" s="8" t="s">
        <v>23</v>
      </c>
      <c r="Q606" s="8" t="s">
        <v>24</v>
      </c>
      <c r="R606" s="8" t="s">
        <v>1906</v>
      </c>
      <c r="S606" s="8" t="s">
        <v>26</v>
      </c>
      <c r="T606" s="8" t="s">
        <v>20</v>
      </c>
      <c r="U606" s="8" t="s">
        <v>1905</v>
      </c>
    </row>
    <row r="607" spans="1:21" x14ac:dyDescent="0.3">
      <c r="A607" s="8" t="str">
        <f>HYPERLINK("https://hsdes.intel.com/resource/14013165283","14013165283")</f>
        <v>14013165283</v>
      </c>
      <c r="B607" s="8" t="s">
        <v>1907</v>
      </c>
      <c r="C607" s="8" t="s">
        <v>19</v>
      </c>
      <c r="D607" s="8" t="s">
        <v>3230</v>
      </c>
      <c r="E607" s="8" t="s">
        <v>3238</v>
      </c>
      <c r="F607" t="s">
        <v>3298</v>
      </c>
      <c r="H607" s="8" t="s">
        <v>3263</v>
      </c>
      <c r="I607" t="s">
        <v>3288</v>
      </c>
      <c r="L607" s="11">
        <v>44819</v>
      </c>
      <c r="N607" s="8" t="s">
        <v>22</v>
      </c>
      <c r="O607" s="8" t="s">
        <v>70</v>
      </c>
      <c r="P607" s="8" t="s">
        <v>23</v>
      </c>
      <c r="Q607" s="8" t="s">
        <v>24</v>
      </c>
      <c r="R607" s="8" t="s">
        <v>1909</v>
      </c>
      <c r="S607" s="8" t="s">
        <v>26</v>
      </c>
      <c r="T607" s="8" t="s">
        <v>20</v>
      </c>
      <c r="U607" s="8" t="s">
        <v>1908</v>
      </c>
    </row>
    <row r="608" spans="1:21" x14ac:dyDescent="0.3">
      <c r="A608" s="8" t="str">
        <f>HYPERLINK("https://hsdes.intel.com/resource/14013165285","14013165285")</f>
        <v>14013165285</v>
      </c>
      <c r="B608" s="8" t="s">
        <v>1910</v>
      </c>
      <c r="C608" s="8" t="s">
        <v>19</v>
      </c>
      <c r="D608" s="8" t="s">
        <v>3231</v>
      </c>
      <c r="E608" s="8" t="s">
        <v>3238</v>
      </c>
      <c r="F608" t="s">
        <v>3298</v>
      </c>
      <c r="H608" s="8" t="s">
        <v>3263</v>
      </c>
      <c r="I608" t="s">
        <v>3288</v>
      </c>
      <c r="L608" s="11">
        <v>44819</v>
      </c>
      <c r="N608" s="8" t="s">
        <v>22</v>
      </c>
      <c r="O608" s="8" t="s">
        <v>70</v>
      </c>
      <c r="P608" s="8" t="s">
        <v>23</v>
      </c>
      <c r="Q608" s="8" t="s">
        <v>24</v>
      </c>
      <c r="R608" s="8" t="s">
        <v>1912</v>
      </c>
      <c r="S608" s="8" t="s">
        <v>26</v>
      </c>
      <c r="T608" s="8" t="s">
        <v>20</v>
      </c>
      <c r="U608" s="8" t="s">
        <v>1911</v>
      </c>
    </row>
    <row r="609" spans="1:21" x14ac:dyDescent="0.3">
      <c r="A609" s="8" t="str">
        <f>HYPERLINK("https://hsdes.intel.com/resource/14013165349","14013165349")</f>
        <v>14013165349</v>
      </c>
      <c r="B609" s="8" t="s">
        <v>1913</v>
      </c>
      <c r="C609" s="8" t="s">
        <v>19</v>
      </c>
      <c r="D609" s="8" t="s">
        <v>3231</v>
      </c>
      <c r="E609" s="8" t="s">
        <v>3238</v>
      </c>
      <c r="F609" t="s">
        <v>3298</v>
      </c>
      <c r="H609" s="8" t="s">
        <v>3263</v>
      </c>
      <c r="I609" t="s">
        <v>3269</v>
      </c>
      <c r="L609" s="11">
        <v>44819</v>
      </c>
      <c r="N609" s="8" t="s">
        <v>22</v>
      </c>
      <c r="O609" s="8" t="s">
        <v>49</v>
      </c>
      <c r="P609" s="8" t="s">
        <v>23</v>
      </c>
      <c r="Q609" s="8" t="s">
        <v>24</v>
      </c>
      <c r="R609" s="8" t="s">
        <v>1915</v>
      </c>
      <c r="S609" s="8" t="s">
        <v>17</v>
      </c>
      <c r="T609" s="8" t="s">
        <v>1321</v>
      </c>
      <c r="U609" s="8" t="s">
        <v>1914</v>
      </c>
    </row>
    <row r="610" spans="1:21" x14ac:dyDescent="0.3">
      <c r="A610" s="8" t="str">
        <f>HYPERLINK("https://hsdes.intel.com/resource/14013165361","14013165361")</f>
        <v>14013165361</v>
      </c>
      <c r="B610" s="8" t="s">
        <v>1916</v>
      </c>
      <c r="C610" s="8" t="s">
        <v>19</v>
      </c>
      <c r="D610" s="8" t="s">
        <v>3231</v>
      </c>
      <c r="E610" s="8" t="s">
        <v>3238</v>
      </c>
      <c r="F610" t="s">
        <v>3298</v>
      </c>
      <c r="H610" s="8" t="s">
        <v>3263</v>
      </c>
      <c r="I610" t="s">
        <v>3269</v>
      </c>
      <c r="L610" s="11">
        <v>44819</v>
      </c>
      <c r="N610" s="8" t="s">
        <v>22</v>
      </c>
      <c r="O610" s="8" t="s">
        <v>49</v>
      </c>
      <c r="P610" s="8" t="s">
        <v>23</v>
      </c>
      <c r="Q610" s="8" t="s">
        <v>24</v>
      </c>
      <c r="R610" s="8" t="s">
        <v>1918</v>
      </c>
      <c r="S610" s="8" t="s">
        <v>17</v>
      </c>
      <c r="T610" s="8" t="s">
        <v>1321</v>
      </c>
      <c r="U610" s="8" t="s">
        <v>1917</v>
      </c>
    </row>
    <row r="611" spans="1:21" x14ac:dyDescent="0.3">
      <c r="A611" s="8" t="str">
        <f>HYPERLINK("https://hsdes.intel.com/resource/14013165372","14013165372")</f>
        <v>14013165372</v>
      </c>
      <c r="B611" s="8" t="s">
        <v>1919</v>
      </c>
      <c r="C611" s="8" t="s">
        <v>19</v>
      </c>
      <c r="D611" s="8" t="s">
        <v>3231</v>
      </c>
      <c r="E611" s="8" t="s">
        <v>3238</v>
      </c>
      <c r="F611" t="s">
        <v>3298</v>
      </c>
      <c r="H611" s="8" t="s">
        <v>3263</v>
      </c>
      <c r="I611" t="s">
        <v>3269</v>
      </c>
      <c r="L611" s="11">
        <v>44819</v>
      </c>
      <c r="N611" s="8" t="s">
        <v>22</v>
      </c>
      <c r="O611" s="8" t="s">
        <v>49</v>
      </c>
      <c r="P611" s="8" t="s">
        <v>23</v>
      </c>
      <c r="Q611" s="8" t="s">
        <v>24</v>
      </c>
      <c r="R611" s="8" t="s">
        <v>1915</v>
      </c>
      <c r="S611" s="8" t="s">
        <v>17</v>
      </c>
      <c r="T611" s="8" t="s">
        <v>1321</v>
      </c>
      <c r="U611" s="8" t="s">
        <v>1920</v>
      </c>
    </row>
    <row r="612" spans="1:21" x14ac:dyDescent="0.3">
      <c r="A612" s="8" t="str">
        <f>HYPERLINK("https://hsdes.intel.com/resource/14013165375","14013165375")</f>
        <v>14013165375</v>
      </c>
      <c r="B612" s="8" t="s">
        <v>1921</v>
      </c>
      <c r="C612" s="8" t="s">
        <v>19</v>
      </c>
      <c r="D612" s="8" t="s">
        <v>3231</v>
      </c>
      <c r="E612" s="8" t="s">
        <v>3238</v>
      </c>
      <c r="F612" t="s">
        <v>3298</v>
      </c>
      <c r="H612" s="8" t="s">
        <v>3263</v>
      </c>
      <c r="I612" t="s">
        <v>3269</v>
      </c>
      <c r="L612" s="11">
        <v>44819</v>
      </c>
      <c r="N612" s="8" t="s">
        <v>22</v>
      </c>
      <c r="O612" s="8" t="s">
        <v>49</v>
      </c>
      <c r="P612" s="8" t="s">
        <v>23</v>
      </c>
      <c r="Q612" s="8" t="s">
        <v>24</v>
      </c>
      <c r="R612" s="8" t="s">
        <v>1915</v>
      </c>
      <c r="S612" s="8" t="s">
        <v>17</v>
      </c>
      <c r="T612" s="8" t="s">
        <v>1321</v>
      </c>
      <c r="U612" s="8" t="s">
        <v>1922</v>
      </c>
    </row>
    <row r="613" spans="1:21" x14ac:dyDescent="0.3">
      <c r="A613" s="8" t="str">
        <f>HYPERLINK("https://hsdes.intel.com/resource/14013165380","14013165380")</f>
        <v>14013165380</v>
      </c>
      <c r="B613" s="8" t="s">
        <v>1923</v>
      </c>
      <c r="C613" s="8" t="s">
        <v>19</v>
      </c>
      <c r="D613" s="8" t="s">
        <v>3231</v>
      </c>
      <c r="E613" s="8" t="s">
        <v>3238</v>
      </c>
      <c r="F613" t="s">
        <v>3298</v>
      </c>
      <c r="H613" s="8" t="s">
        <v>3263</v>
      </c>
      <c r="I613" t="s">
        <v>3269</v>
      </c>
      <c r="L613" s="11">
        <v>44819</v>
      </c>
      <c r="N613" s="8" t="s">
        <v>22</v>
      </c>
      <c r="O613" s="8" t="s">
        <v>70</v>
      </c>
      <c r="P613" s="8" t="s">
        <v>23</v>
      </c>
      <c r="Q613" s="8" t="s">
        <v>24</v>
      </c>
      <c r="R613" s="8" t="s">
        <v>1925</v>
      </c>
      <c r="S613" s="8" t="s">
        <v>17</v>
      </c>
      <c r="T613" s="8" t="s">
        <v>1321</v>
      </c>
      <c r="U613" s="8" t="s">
        <v>1924</v>
      </c>
    </row>
    <row r="614" spans="1:21" x14ac:dyDescent="0.3">
      <c r="A614" s="8" t="str">
        <f>HYPERLINK("https://hsdes.intel.com/resource/14013165445","14013165445")</f>
        <v>14013165445</v>
      </c>
      <c r="B614" s="8" t="s">
        <v>1926</v>
      </c>
      <c r="C614" s="8" t="s">
        <v>19</v>
      </c>
      <c r="D614" s="8" t="s">
        <v>3230</v>
      </c>
      <c r="E614" s="8" t="s">
        <v>3238</v>
      </c>
      <c r="F614" t="s">
        <v>3298</v>
      </c>
      <c r="H614" s="8" t="s">
        <v>3263</v>
      </c>
      <c r="I614" t="s">
        <v>3288</v>
      </c>
      <c r="L614" s="11">
        <v>44819</v>
      </c>
      <c r="N614" s="8" t="s">
        <v>22</v>
      </c>
      <c r="O614" s="8" t="s">
        <v>49</v>
      </c>
      <c r="P614" s="8" t="s">
        <v>23</v>
      </c>
      <c r="Q614" s="8" t="s">
        <v>24</v>
      </c>
      <c r="R614" s="8" t="s">
        <v>1928</v>
      </c>
      <c r="S614" s="8" t="s">
        <v>26</v>
      </c>
      <c r="T614" s="8" t="s">
        <v>20</v>
      </c>
      <c r="U614" s="8" t="s">
        <v>1927</v>
      </c>
    </row>
    <row r="615" spans="1:21" x14ac:dyDescent="0.3">
      <c r="A615" s="8" t="str">
        <f>HYPERLINK("https://hsdes.intel.com/resource/14013165449","14013165449")</f>
        <v>14013165449</v>
      </c>
      <c r="B615" s="8" t="s">
        <v>1929</v>
      </c>
      <c r="C615" s="8" t="s">
        <v>19</v>
      </c>
      <c r="D615" s="8" t="s">
        <v>3230</v>
      </c>
      <c r="E615" s="8" t="s">
        <v>3238</v>
      </c>
      <c r="F615" t="s">
        <v>3298</v>
      </c>
      <c r="H615" s="8" t="s">
        <v>3263</v>
      </c>
      <c r="I615" t="s">
        <v>3288</v>
      </c>
      <c r="L615" s="11">
        <v>44819</v>
      </c>
      <c r="N615" s="8" t="s">
        <v>22</v>
      </c>
      <c r="O615" s="8" t="s">
        <v>49</v>
      </c>
      <c r="P615" s="8" t="s">
        <v>23</v>
      </c>
      <c r="Q615" s="8" t="s">
        <v>24</v>
      </c>
      <c r="R615" s="8" t="s">
        <v>1931</v>
      </c>
      <c r="S615" s="8" t="s">
        <v>26</v>
      </c>
      <c r="T615" s="8" t="s">
        <v>20</v>
      </c>
      <c r="U615" s="8" t="s">
        <v>1930</v>
      </c>
    </row>
    <row r="616" spans="1:21" x14ac:dyDescent="0.3">
      <c r="A616" s="8" t="str">
        <f>HYPERLINK("https://hsdes.intel.com/resource/14013165539","14013165539")</f>
        <v>14013165539</v>
      </c>
      <c r="B616" s="21" t="s">
        <v>1932</v>
      </c>
      <c r="C616" s="8" t="s">
        <v>9</v>
      </c>
      <c r="D616" s="8" t="s">
        <v>3230</v>
      </c>
      <c r="E616" s="8" t="s">
        <v>3238</v>
      </c>
      <c r="F616" t="s">
        <v>3298</v>
      </c>
      <c r="H616" s="8" t="s">
        <v>3263</v>
      </c>
      <c r="I616" t="s">
        <v>3258</v>
      </c>
      <c r="L616" s="11">
        <v>44826</v>
      </c>
      <c r="N616" s="8" t="s">
        <v>12</v>
      </c>
      <c r="O616" s="8" t="s">
        <v>13</v>
      </c>
      <c r="P616" s="8" t="s">
        <v>167</v>
      </c>
      <c r="Q616" s="8" t="s">
        <v>24</v>
      </c>
      <c r="R616" s="8" t="s">
        <v>1934</v>
      </c>
      <c r="S616" s="8" t="s">
        <v>17</v>
      </c>
      <c r="T616" s="8" t="s">
        <v>64</v>
      </c>
      <c r="U616" s="8" t="s">
        <v>1933</v>
      </c>
    </row>
    <row r="617" spans="1:21" hidden="1" x14ac:dyDescent="0.3">
      <c r="A617" s="8" t="str">
        <f>HYPERLINK("https://hsdes.intel.com/resource/14013165547","14013165547")</f>
        <v>14013165547</v>
      </c>
      <c r="B617" s="8" t="s">
        <v>1935</v>
      </c>
      <c r="C617" s="8" t="s">
        <v>88</v>
      </c>
      <c r="D617" s="8" t="s">
        <v>3230</v>
      </c>
      <c r="E617" s="8" t="s">
        <v>3238</v>
      </c>
      <c r="F617" t="s">
        <v>3298</v>
      </c>
      <c r="H617" s="8" t="s">
        <v>3158</v>
      </c>
      <c r="K617" s="8" t="s">
        <v>3214</v>
      </c>
      <c r="L617" s="12"/>
      <c r="N617" s="8" t="s">
        <v>33</v>
      </c>
      <c r="O617" s="8" t="s">
        <v>49</v>
      </c>
      <c r="P617" s="8" t="s">
        <v>126</v>
      </c>
      <c r="Q617" s="8" t="s">
        <v>24</v>
      </c>
      <c r="R617" s="8" t="s">
        <v>1937</v>
      </c>
      <c r="S617" s="8" t="s">
        <v>26</v>
      </c>
      <c r="T617" s="8" t="s">
        <v>202</v>
      </c>
      <c r="U617" s="8" t="s">
        <v>1936</v>
      </c>
    </row>
    <row r="618" spans="1:21" hidden="1" x14ac:dyDescent="0.3">
      <c r="A618" s="8" t="str">
        <f>HYPERLINK("https://hsdes.intel.com/resource/14013165558","14013165558")</f>
        <v>14013165558</v>
      </c>
      <c r="B618" s="8" t="s">
        <v>1938</v>
      </c>
      <c r="C618" s="8" t="s">
        <v>88</v>
      </c>
      <c r="D618" s="8" t="s">
        <v>3230</v>
      </c>
      <c r="E618" s="8" t="s">
        <v>3238</v>
      </c>
      <c r="F618" t="s">
        <v>3298</v>
      </c>
      <c r="H618" s="8" t="s">
        <v>3158</v>
      </c>
      <c r="K618" s="8" t="s">
        <v>3178</v>
      </c>
      <c r="L618" s="12"/>
      <c r="N618" s="8" t="s">
        <v>33</v>
      </c>
      <c r="O618" s="8" t="s">
        <v>13</v>
      </c>
      <c r="P618" s="8" t="s">
        <v>126</v>
      </c>
      <c r="Q618" s="8" t="s">
        <v>24</v>
      </c>
      <c r="R618" s="8" t="s">
        <v>1940</v>
      </c>
      <c r="S618" s="8" t="s">
        <v>26</v>
      </c>
      <c r="T618" s="8" t="s">
        <v>202</v>
      </c>
      <c r="U618" s="8" t="s">
        <v>1939</v>
      </c>
    </row>
    <row r="619" spans="1:21" x14ac:dyDescent="0.3">
      <c r="A619" s="8" t="str">
        <f>HYPERLINK("https://hsdes.intel.com/resource/14013165601","14013165601")</f>
        <v>14013165601</v>
      </c>
      <c r="B619" s="8" t="s">
        <v>1941</v>
      </c>
      <c r="C619" s="8" t="s">
        <v>31</v>
      </c>
      <c r="D619" s="8" t="s">
        <v>3230</v>
      </c>
      <c r="E619" s="8" t="s">
        <v>3238</v>
      </c>
      <c r="F619" t="s">
        <v>3298</v>
      </c>
      <c r="H619" s="8" t="s">
        <v>3263</v>
      </c>
      <c r="I619" t="s">
        <v>3294</v>
      </c>
      <c r="L619" s="11">
        <v>44826</v>
      </c>
      <c r="N619" s="8" t="s">
        <v>33</v>
      </c>
      <c r="O619" s="8" t="s">
        <v>13</v>
      </c>
      <c r="P619" s="8" t="s">
        <v>34</v>
      </c>
      <c r="Q619" s="8" t="s">
        <v>24</v>
      </c>
      <c r="R619" s="8" t="s">
        <v>1943</v>
      </c>
      <c r="S619" s="8" t="s">
        <v>26</v>
      </c>
      <c r="T619" s="8" t="s">
        <v>47</v>
      </c>
      <c r="U619" s="8" t="s">
        <v>1942</v>
      </c>
    </row>
    <row r="620" spans="1:21" x14ac:dyDescent="0.3">
      <c r="A620" s="9" t="str">
        <f>HYPERLINK("https://hsdes.intel.com/resource/14013165602","14013165602")</f>
        <v>14013165602</v>
      </c>
      <c r="B620" s="8" t="s">
        <v>1944</v>
      </c>
      <c r="C620" s="8" t="s">
        <v>201</v>
      </c>
      <c r="D620" s="8" t="s">
        <v>3230</v>
      </c>
      <c r="E620" s="8" t="s">
        <v>3238</v>
      </c>
      <c r="F620" t="s">
        <v>3298</v>
      </c>
      <c r="H620" s="8" t="s">
        <v>3263</v>
      </c>
      <c r="I620" t="s">
        <v>3294</v>
      </c>
      <c r="L620" s="11">
        <v>44818</v>
      </c>
      <c r="N620" s="8" t="s">
        <v>106</v>
      </c>
      <c r="O620" s="8" t="s">
        <v>13</v>
      </c>
      <c r="P620" s="8" t="s">
        <v>14</v>
      </c>
      <c r="Q620" s="8" t="s">
        <v>24</v>
      </c>
      <c r="R620" s="8" t="s">
        <v>1946</v>
      </c>
      <c r="S620" s="8" t="s">
        <v>17</v>
      </c>
      <c r="T620" s="8" t="s">
        <v>47</v>
      </c>
      <c r="U620" s="8" t="s">
        <v>1945</v>
      </c>
    </row>
    <row r="621" spans="1:21" hidden="1" x14ac:dyDescent="0.3">
      <c r="A621" s="8" t="str">
        <f>HYPERLINK("https://hsdes.intel.com/resource/14013165633","14013165633")</f>
        <v>14013165633</v>
      </c>
      <c r="B621" s="8" t="s">
        <v>1947</v>
      </c>
      <c r="C621" s="8" t="s">
        <v>165</v>
      </c>
      <c r="D621" s="8" t="s">
        <v>3230</v>
      </c>
      <c r="E621" s="8" t="s">
        <v>3238</v>
      </c>
      <c r="F621" t="s">
        <v>3298</v>
      </c>
      <c r="H621" s="8" t="s">
        <v>3158</v>
      </c>
      <c r="K621" s="8" t="s">
        <v>3194</v>
      </c>
      <c r="N621" s="8" t="s">
        <v>12</v>
      </c>
      <c r="O621" s="8" t="s">
        <v>13</v>
      </c>
      <c r="P621" s="8" t="s">
        <v>167</v>
      </c>
      <c r="Q621" s="8" t="s">
        <v>24</v>
      </c>
      <c r="R621" s="8" t="s">
        <v>1949</v>
      </c>
      <c r="S621" s="8" t="s">
        <v>1950</v>
      </c>
      <c r="T621" s="8" t="s">
        <v>113</v>
      </c>
      <c r="U621" s="8" t="s">
        <v>1948</v>
      </c>
    </row>
    <row r="622" spans="1:21" x14ac:dyDescent="0.3">
      <c r="A622" s="8" t="str">
        <f>HYPERLINK("https://hsdes.intel.com/resource/14013165927","14013165927")</f>
        <v>14013165927</v>
      </c>
      <c r="B622" s="8" t="s">
        <v>1951</v>
      </c>
      <c r="C622" s="8" t="s">
        <v>642</v>
      </c>
      <c r="D622" s="8" t="s">
        <v>3230</v>
      </c>
      <c r="E622" s="8" t="s">
        <v>3238</v>
      </c>
      <c r="F622" t="s">
        <v>3298</v>
      </c>
      <c r="H622" s="8" t="s">
        <v>3262</v>
      </c>
      <c r="I622" t="s">
        <v>3269</v>
      </c>
      <c r="K622" s="8" t="s">
        <v>3166</v>
      </c>
      <c r="L622" s="11">
        <v>44826</v>
      </c>
      <c r="N622" s="8" t="s">
        <v>136</v>
      </c>
      <c r="O622" s="8" t="s">
        <v>13</v>
      </c>
      <c r="P622" s="8" t="s">
        <v>476</v>
      </c>
      <c r="Q622" s="8" t="s">
        <v>15</v>
      </c>
      <c r="R622" s="8" t="s">
        <v>1953</v>
      </c>
      <c r="S622" s="8" t="s">
        <v>17</v>
      </c>
      <c r="T622" s="8" t="s">
        <v>64</v>
      </c>
      <c r="U622" s="8" t="s">
        <v>1952</v>
      </c>
    </row>
    <row r="623" spans="1:21" x14ac:dyDescent="0.3">
      <c r="A623" s="8" t="str">
        <f>HYPERLINK("https://hsdes.intel.com/resource/14013166261","14013166261")</f>
        <v>14013166261</v>
      </c>
      <c r="B623" s="8" t="s">
        <v>1954</v>
      </c>
      <c r="C623" s="8" t="s">
        <v>201</v>
      </c>
      <c r="D623" s="8" t="s">
        <v>3230</v>
      </c>
      <c r="E623" s="8" t="s">
        <v>3238</v>
      </c>
      <c r="F623" t="s">
        <v>3298</v>
      </c>
      <c r="H623" s="8" t="s">
        <v>3263</v>
      </c>
      <c r="I623" t="s">
        <v>3288</v>
      </c>
      <c r="L623" s="11">
        <v>44818</v>
      </c>
      <c r="N623" s="8" t="s">
        <v>106</v>
      </c>
      <c r="O623" s="8" t="s">
        <v>49</v>
      </c>
      <c r="P623" s="8" t="s">
        <v>14</v>
      </c>
      <c r="Q623" s="8" t="s">
        <v>15</v>
      </c>
      <c r="R623" s="8" t="s">
        <v>1956</v>
      </c>
      <c r="S623" s="8" t="s">
        <v>17</v>
      </c>
      <c r="T623" s="8" t="s">
        <v>47</v>
      </c>
      <c r="U623" s="8" t="s">
        <v>1955</v>
      </c>
    </row>
    <row r="624" spans="1:21" x14ac:dyDescent="0.3">
      <c r="A624" s="9" t="str">
        <f>HYPERLINK("https://hsdes.intel.com/resource/14013166665","14013166665")</f>
        <v>14013166665</v>
      </c>
      <c r="B624" s="8" t="s">
        <v>1957</v>
      </c>
      <c r="C624" s="8" t="s">
        <v>63</v>
      </c>
      <c r="D624" s="8" t="s">
        <v>3230</v>
      </c>
      <c r="E624" s="8" t="s">
        <v>3238</v>
      </c>
      <c r="F624" t="s">
        <v>3298</v>
      </c>
      <c r="H624" s="8" t="s">
        <v>3263</v>
      </c>
      <c r="I624" t="s">
        <v>3294</v>
      </c>
      <c r="L624" s="11">
        <v>44823</v>
      </c>
      <c r="N624" s="8" t="s">
        <v>39</v>
      </c>
      <c r="O624" s="8" t="s">
        <v>13</v>
      </c>
      <c r="P624" s="8" t="s">
        <v>156</v>
      </c>
      <c r="Q624" s="8" t="s">
        <v>24</v>
      </c>
      <c r="R624" s="8" t="s">
        <v>1959</v>
      </c>
      <c r="S624" s="8" t="s">
        <v>26</v>
      </c>
      <c r="T624" s="8" t="s">
        <v>10</v>
      </c>
      <c r="U624" s="8" t="s">
        <v>1958</v>
      </c>
    </row>
    <row r="625" spans="1:21" x14ac:dyDescent="0.3">
      <c r="A625" s="8" t="str">
        <f>HYPERLINK("https://hsdes.intel.com/resource/14013166925","14013166925")</f>
        <v>14013166925</v>
      </c>
      <c r="B625" s="8" t="s">
        <v>1960</v>
      </c>
      <c r="C625" s="8" t="s">
        <v>46</v>
      </c>
      <c r="D625" s="8" t="s">
        <v>3230</v>
      </c>
      <c r="E625" s="8" t="s">
        <v>3238</v>
      </c>
      <c r="F625" t="s">
        <v>3298</v>
      </c>
      <c r="H625" s="8" t="s">
        <v>3263</v>
      </c>
      <c r="I625" t="s">
        <v>3292</v>
      </c>
      <c r="K625" s="8" t="s">
        <v>3210</v>
      </c>
      <c r="L625" s="11">
        <v>44826</v>
      </c>
      <c r="N625" s="8" t="s">
        <v>12</v>
      </c>
      <c r="O625" s="8" t="s">
        <v>49</v>
      </c>
      <c r="P625" s="8" t="s">
        <v>50</v>
      </c>
      <c r="Q625" s="8" t="s">
        <v>24</v>
      </c>
      <c r="R625" s="8" t="s">
        <v>1962</v>
      </c>
      <c r="S625" s="8" t="s">
        <v>17</v>
      </c>
      <c r="T625" s="8" t="s">
        <v>47</v>
      </c>
      <c r="U625" s="8" t="s">
        <v>1961</v>
      </c>
    </row>
    <row r="626" spans="1:21" x14ac:dyDescent="0.3">
      <c r="A626" s="9" t="str">
        <f>HYPERLINK("https://hsdes.intel.com/resource/14013166930","14013166930")</f>
        <v>14013166930</v>
      </c>
      <c r="B626" s="8" t="s">
        <v>1963</v>
      </c>
      <c r="C626" s="8" t="s">
        <v>46</v>
      </c>
      <c r="D626" s="8" t="s">
        <v>3230</v>
      </c>
      <c r="E626" s="8" t="s">
        <v>3238</v>
      </c>
      <c r="F626" t="s">
        <v>3298</v>
      </c>
      <c r="H626" s="8" t="s">
        <v>3263</v>
      </c>
      <c r="I626" t="s">
        <v>3289</v>
      </c>
      <c r="L626" s="11">
        <v>44826</v>
      </c>
      <c r="N626" s="8" t="s">
        <v>12</v>
      </c>
      <c r="O626" s="8" t="s">
        <v>13</v>
      </c>
      <c r="P626" s="8" t="s">
        <v>50</v>
      </c>
      <c r="Q626" s="8" t="s">
        <v>24</v>
      </c>
      <c r="R626" s="8" t="s">
        <v>1965</v>
      </c>
      <c r="S626" s="8" t="s">
        <v>26</v>
      </c>
      <c r="T626" s="8" t="s">
        <v>47</v>
      </c>
      <c r="U626" s="8" t="s">
        <v>1964</v>
      </c>
    </row>
    <row r="627" spans="1:21" x14ac:dyDescent="0.3">
      <c r="A627" s="9" t="str">
        <f>HYPERLINK("https://hsdes.intel.com/resource/14013166939","14013166939")</f>
        <v>14013166939</v>
      </c>
      <c r="B627" s="8" t="s">
        <v>1966</v>
      </c>
      <c r="C627" s="8" t="s">
        <v>46</v>
      </c>
      <c r="D627" s="8" t="s">
        <v>3230</v>
      </c>
      <c r="E627" s="8" t="s">
        <v>3238</v>
      </c>
      <c r="F627" t="s">
        <v>3298</v>
      </c>
      <c r="H627" s="8" t="s">
        <v>3262</v>
      </c>
      <c r="I627" t="s">
        <v>3289</v>
      </c>
      <c r="L627" s="11">
        <v>44826</v>
      </c>
      <c r="N627" s="8" t="s">
        <v>12</v>
      </c>
      <c r="O627" s="8" t="s">
        <v>13</v>
      </c>
      <c r="P627" s="8" t="s">
        <v>50</v>
      </c>
      <c r="Q627" s="8" t="s">
        <v>24</v>
      </c>
      <c r="R627" s="8" t="s">
        <v>1968</v>
      </c>
      <c r="S627" s="8" t="s">
        <v>26</v>
      </c>
      <c r="T627" s="8" t="s">
        <v>47</v>
      </c>
      <c r="U627" s="8" t="s">
        <v>1967</v>
      </c>
    </row>
    <row r="628" spans="1:21" x14ac:dyDescent="0.3">
      <c r="A628" s="9" t="str">
        <f>HYPERLINK("https://hsdes.intel.com/resource/14013166951","14013166951")</f>
        <v>14013166951</v>
      </c>
      <c r="B628" s="8" t="s">
        <v>1969</v>
      </c>
      <c r="C628" s="8" t="s">
        <v>88</v>
      </c>
      <c r="D628" s="8" t="s">
        <v>3230</v>
      </c>
      <c r="E628" s="8" t="s">
        <v>3238</v>
      </c>
      <c r="F628" t="s">
        <v>3298</v>
      </c>
      <c r="H628" s="8" t="s">
        <v>3262</v>
      </c>
      <c r="I628" t="s">
        <v>3288</v>
      </c>
      <c r="L628" s="11">
        <v>44826</v>
      </c>
      <c r="N628" s="8" t="s">
        <v>33</v>
      </c>
      <c r="O628" s="8" t="s">
        <v>13</v>
      </c>
      <c r="P628" s="8" t="s">
        <v>50</v>
      </c>
      <c r="Q628" s="8" t="s">
        <v>24</v>
      </c>
      <c r="R628" s="8" t="s">
        <v>1971</v>
      </c>
      <c r="S628" s="8" t="s">
        <v>26</v>
      </c>
      <c r="T628" s="8" t="s">
        <v>47</v>
      </c>
      <c r="U628" s="8" t="s">
        <v>1970</v>
      </c>
    </row>
    <row r="629" spans="1:21" x14ac:dyDescent="0.3">
      <c r="A629" s="9" t="str">
        <f>HYPERLINK("https://hsdes.intel.com/resource/14013166957","14013166957")</f>
        <v>14013166957</v>
      </c>
      <c r="B629" s="8" t="s">
        <v>1972</v>
      </c>
      <c r="C629" s="8" t="s">
        <v>46</v>
      </c>
      <c r="D629" s="8" t="s">
        <v>3230</v>
      </c>
      <c r="E629" s="8" t="s">
        <v>3238</v>
      </c>
      <c r="F629" t="s">
        <v>3298</v>
      </c>
      <c r="H629" s="8" t="s">
        <v>3262</v>
      </c>
      <c r="I629" t="s">
        <v>3289</v>
      </c>
      <c r="L629" s="11">
        <v>44826</v>
      </c>
      <c r="N629" s="8" t="s">
        <v>12</v>
      </c>
      <c r="O629" s="8" t="s">
        <v>49</v>
      </c>
      <c r="P629" s="8" t="s">
        <v>50</v>
      </c>
      <c r="Q629" s="8" t="s">
        <v>24</v>
      </c>
      <c r="R629" s="8" t="s">
        <v>1974</v>
      </c>
      <c r="S629" s="8" t="s">
        <v>26</v>
      </c>
      <c r="T629" s="8" t="s">
        <v>47</v>
      </c>
      <c r="U629" s="8" t="s">
        <v>1973</v>
      </c>
    </row>
    <row r="630" spans="1:21" x14ac:dyDescent="0.3">
      <c r="A630" s="8" t="str">
        <f>HYPERLINK("https://hsdes.intel.com/resource/14013166966","14013166966")</f>
        <v>14013166966</v>
      </c>
      <c r="B630" s="8" t="s">
        <v>1975</v>
      </c>
      <c r="C630" s="8" t="s">
        <v>46</v>
      </c>
      <c r="D630" s="8" t="s">
        <v>3230</v>
      </c>
      <c r="E630" s="8" t="s">
        <v>3238</v>
      </c>
      <c r="F630" t="s">
        <v>3298</v>
      </c>
      <c r="H630" s="8" t="s">
        <v>3262</v>
      </c>
      <c r="I630" t="s">
        <v>3289</v>
      </c>
      <c r="K630" s="8" t="s">
        <v>3281</v>
      </c>
      <c r="L630" s="11">
        <v>44826</v>
      </c>
      <c r="N630" s="8" t="s">
        <v>12</v>
      </c>
      <c r="O630" s="8" t="s">
        <v>13</v>
      </c>
      <c r="P630" s="8" t="s">
        <v>50</v>
      </c>
      <c r="Q630" s="8" t="s">
        <v>24</v>
      </c>
      <c r="R630" s="8" t="s">
        <v>1977</v>
      </c>
      <c r="S630" s="8" t="s">
        <v>26</v>
      </c>
      <c r="T630" s="8" t="s">
        <v>47</v>
      </c>
      <c r="U630" s="8" t="s">
        <v>1976</v>
      </c>
    </row>
    <row r="631" spans="1:21" x14ac:dyDescent="0.3">
      <c r="A631" s="8" t="str">
        <f>HYPERLINK("https://hsdes.intel.com/resource/14013166973","14013166973")</f>
        <v>14013166973</v>
      </c>
      <c r="B631" s="8" t="s">
        <v>1978</v>
      </c>
      <c r="C631" s="8" t="s">
        <v>46</v>
      </c>
      <c r="D631" s="8" t="s">
        <v>3231</v>
      </c>
      <c r="E631" s="8" t="s">
        <v>3238</v>
      </c>
      <c r="F631" t="s">
        <v>3298</v>
      </c>
      <c r="H631" s="8" t="s">
        <v>3262</v>
      </c>
      <c r="I631" t="s">
        <v>3292</v>
      </c>
      <c r="L631" s="11">
        <v>44826</v>
      </c>
      <c r="N631" s="8" t="s">
        <v>12</v>
      </c>
      <c r="O631" s="8" t="s">
        <v>13</v>
      </c>
      <c r="P631" s="8" t="s">
        <v>50</v>
      </c>
      <c r="Q631" s="8" t="s">
        <v>24</v>
      </c>
      <c r="R631" s="8" t="s">
        <v>1980</v>
      </c>
      <c r="S631" s="8" t="s">
        <v>26</v>
      </c>
      <c r="T631" s="8" t="s">
        <v>47</v>
      </c>
      <c r="U631" s="8" t="s">
        <v>1979</v>
      </c>
    </row>
    <row r="632" spans="1:21" x14ac:dyDescent="0.3">
      <c r="A632" s="8" t="str">
        <f>HYPERLINK("https://hsdes.intel.com/resource/14013166980","14013166980")</f>
        <v>14013166980</v>
      </c>
      <c r="B632" s="8" t="s">
        <v>1981</v>
      </c>
      <c r="C632" s="8" t="s">
        <v>46</v>
      </c>
      <c r="D632" s="8" t="s">
        <v>3230</v>
      </c>
      <c r="E632" s="8" t="s">
        <v>3238</v>
      </c>
      <c r="F632" t="s">
        <v>3298</v>
      </c>
      <c r="H632" s="8" t="s">
        <v>3262</v>
      </c>
      <c r="I632" t="s">
        <v>3291</v>
      </c>
      <c r="L632" s="11">
        <v>44819</v>
      </c>
      <c r="N632" s="8" t="s">
        <v>12</v>
      </c>
      <c r="O632" s="8" t="s">
        <v>13</v>
      </c>
      <c r="P632" s="8" t="s">
        <v>50</v>
      </c>
      <c r="Q632" s="8" t="s">
        <v>24</v>
      </c>
      <c r="R632" s="8" t="s">
        <v>1983</v>
      </c>
      <c r="S632" s="8" t="s">
        <v>26</v>
      </c>
      <c r="T632" s="8" t="s">
        <v>47</v>
      </c>
      <c r="U632" s="8" t="s">
        <v>1982</v>
      </c>
    </row>
    <row r="633" spans="1:21" x14ac:dyDescent="0.3">
      <c r="A633" s="8" t="str">
        <f>HYPERLINK("https://hsdes.intel.com/resource/14013166982","14013166982")</f>
        <v>14013166982</v>
      </c>
      <c r="B633" s="8" t="s">
        <v>1984</v>
      </c>
      <c r="C633" s="8" t="s">
        <v>120</v>
      </c>
      <c r="D633" s="8" t="s">
        <v>3230</v>
      </c>
      <c r="E633" s="8" t="s">
        <v>3238</v>
      </c>
      <c r="F633" t="s">
        <v>3298</v>
      </c>
      <c r="H633" s="8" t="s">
        <v>3262</v>
      </c>
      <c r="I633" t="s">
        <v>3294</v>
      </c>
      <c r="K633" s="8" t="s">
        <v>3278</v>
      </c>
      <c r="L633" s="11">
        <v>44826</v>
      </c>
      <c r="N633" s="8" t="s">
        <v>39</v>
      </c>
      <c r="O633" s="8" t="s">
        <v>13</v>
      </c>
      <c r="P633" s="8" t="s">
        <v>54</v>
      </c>
      <c r="Q633" s="8" t="s">
        <v>15</v>
      </c>
      <c r="R633" s="8" t="s">
        <v>1986</v>
      </c>
      <c r="S633" s="8" t="s">
        <v>17</v>
      </c>
      <c r="T633" s="8" t="s">
        <v>47</v>
      </c>
      <c r="U633" s="8" t="s">
        <v>1985</v>
      </c>
    </row>
    <row r="634" spans="1:21" x14ac:dyDescent="0.3">
      <c r="A634" s="8" t="str">
        <f>HYPERLINK("https://hsdes.intel.com/resource/14013166986","14013166986")</f>
        <v>14013166986</v>
      </c>
      <c r="B634" s="8" t="s">
        <v>1987</v>
      </c>
      <c r="C634" s="8" t="s">
        <v>46</v>
      </c>
      <c r="D634" s="8" t="s">
        <v>3230</v>
      </c>
      <c r="E634" s="8" t="s">
        <v>3238</v>
      </c>
      <c r="F634" t="s">
        <v>3298</v>
      </c>
      <c r="H634" s="8" t="s">
        <v>3262</v>
      </c>
      <c r="I634" t="s">
        <v>3294</v>
      </c>
      <c r="L634" s="11">
        <v>44826</v>
      </c>
      <c r="N634" s="8" t="s">
        <v>12</v>
      </c>
      <c r="O634" s="8" t="s">
        <v>13</v>
      </c>
      <c r="P634" s="8" t="s">
        <v>50</v>
      </c>
      <c r="Q634" s="8" t="s">
        <v>24</v>
      </c>
      <c r="R634" s="8" t="s">
        <v>1989</v>
      </c>
      <c r="S634" s="8" t="s">
        <v>26</v>
      </c>
      <c r="T634" s="8" t="s">
        <v>47</v>
      </c>
      <c r="U634" s="8" t="s">
        <v>1988</v>
      </c>
    </row>
    <row r="635" spans="1:21" x14ac:dyDescent="0.3">
      <c r="A635" s="8" t="str">
        <f>HYPERLINK("https://hsdes.intel.com/resource/14013166995","14013166995")</f>
        <v>14013166995</v>
      </c>
      <c r="B635" s="8" t="s">
        <v>1990</v>
      </c>
      <c r="C635" s="8" t="s">
        <v>46</v>
      </c>
      <c r="D635" s="8" t="s">
        <v>3230</v>
      </c>
      <c r="E635" s="8" t="s">
        <v>3238</v>
      </c>
      <c r="F635" t="s">
        <v>3298</v>
      </c>
      <c r="H635" s="8" t="s">
        <v>3262</v>
      </c>
      <c r="I635" t="s">
        <v>3289</v>
      </c>
      <c r="L635" s="11">
        <v>44819</v>
      </c>
      <c r="N635" s="8" t="s">
        <v>12</v>
      </c>
      <c r="O635" s="8" t="s">
        <v>13</v>
      </c>
      <c r="P635" s="8" t="s">
        <v>50</v>
      </c>
      <c r="Q635" s="8" t="s">
        <v>24</v>
      </c>
      <c r="R635" s="8" t="s">
        <v>1992</v>
      </c>
      <c r="S635" s="8" t="s">
        <v>26</v>
      </c>
      <c r="T635" s="8" t="s">
        <v>47</v>
      </c>
      <c r="U635" s="8" t="s">
        <v>1991</v>
      </c>
    </row>
    <row r="636" spans="1:21" x14ac:dyDescent="0.3">
      <c r="A636" s="8" t="str">
        <f>HYPERLINK("https://hsdes.intel.com/resource/14013167005","14013167005")</f>
        <v>14013167005</v>
      </c>
      <c r="B636" s="8" t="s">
        <v>1993</v>
      </c>
      <c r="C636" s="8" t="s">
        <v>46</v>
      </c>
      <c r="D636" s="8" t="s">
        <v>3230</v>
      </c>
      <c r="E636" s="8" t="s">
        <v>3238</v>
      </c>
      <c r="F636" t="s">
        <v>3298</v>
      </c>
      <c r="H636" s="8" t="s">
        <v>3262</v>
      </c>
      <c r="I636" t="s">
        <v>3292</v>
      </c>
      <c r="K636" s="8" t="s">
        <v>3216</v>
      </c>
      <c r="L636" s="11">
        <v>44826</v>
      </c>
      <c r="N636" s="8" t="s">
        <v>12</v>
      </c>
      <c r="O636" s="8" t="s">
        <v>13</v>
      </c>
      <c r="P636" s="8" t="s">
        <v>50</v>
      </c>
      <c r="Q636" s="8" t="s">
        <v>24</v>
      </c>
      <c r="R636" s="8" t="s">
        <v>1995</v>
      </c>
      <c r="S636" s="8" t="s">
        <v>17</v>
      </c>
      <c r="T636" s="8" t="s">
        <v>47</v>
      </c>
      <c r="U636" s="8" t="s">
        <v>1994</v>
      </c>
    </row>
    <row r="637" spans="1:21" x14ac:dyDescent="0.3">
      <c r="A637" s="8" t="str">
        <f>HYPERLINK("https://hsdes.intel.com/resource/14013167008","14013167008")</f>
        <v>14013167008</v>
      </c>
      <c r="B637" s="8" t="s">
        <v>1996</v>
      </c>
      <c r="C637" s="8" t="s">
        <v>46</v>
      </c>
      <c r="D637" s="8" t="s">
        <v>3230</v>
      </c>
      <c r="E637" s="8" t="s">
        <v>3238</v>
      </c>
      <c r="F637" t="s">
        <v>3298</v>
      </c>
      <c r="H637" s="8" t="s">
        <v>3263</v>
      </c>
      <c r="I637" t="s">
        <v>3292</v>
      </c>
      <c r="L637" s="11">
        <v>44826</v>
      </c>
      <c r="N637" s="8" t="s">
        <v>12</v>
      </c>
      <c r="O637" s="8" t="s">
        <v>49</v>
      </c>
      <c r="P637" s="8" t="s">
        <v>50</v>
      </c>
      <c r="Q637" s="8" t="s">
        <v>24</v>
      </c>
      <c r="R637" s="8" t="s">
        <v>1998</v>
      </c>
      <c r="S637" s="8" t="s">
        <v>26</v>
      </c>
      <c r="T637" s="8" t="s">
        <v>47</v>
      </c>
      <c r="U637" s="8" t="s">
        <v>1997</v>
      </c>
    </row>
    <row r="638" spans="1:21" x14ac:dyDescent="0.3">
      <c r="A638" s="8" t="str">
        <f>HYPERLINK("https://hsdes.intel.com/resource/14013167011","14013167011")</f>
        <v>14013167011</v>
      </c>
      <c r="B638" s="8" t="s">
        <v>1999</v>
      </c>
      <c r="C638" s="8" t="s">
        <v>46</v>
      </c>
      <c r="D638" s="8" t="s">
        <v>3230</v>
      </c>
      <c r="E638" s="8" t="s">
        <v>3238</v>
      </c>
      <c r="F638" t="s">
        <v>3298</v>
      </c>
      <c r="H638" s="8" t="s">
        <v>3262</v>
      </c>
      <c r="I638" t="s">
        <v>3291</v>
      </c>
      <c r="L638" s="11">
        <v>44819</v>
      </c>
      <c r="N638" s="8" t="s">
        <v>12</v>
      </c>
      <c r="O638" s="8" t="s">
        <v>13</v>
      </c>
      <c r="P638" s="8" t="s">
        <v>50</v>
      </c>
      <c r="Q638" s="8" t="s">
        <v>24</v>
      </c>
      <c r="R638" s="8" t="s">
        <v>2001</v>
      </c>
      <c r="S638" s="8" t="s">
        <v>26</v>
      </c>
      <c r="T638" s="8" t="s">
        <v>47</v>
      </c>
      <c r="U638" s="8" t="s">
        <v>2000</v>
      </c>
    </row>
    <row r="639" spans="1:21" x14ac:dyDescent="0.3">
      <c r="A639" s="9" t="str">
        <f>HYPERLINK("https://hsdes.intel.com/resource/14013167043","14013167043")</f>
        <v>14013167043</v>
      </c>
      <c r="B639" s="8" t="s">
        <v>2002</v>
      </c>
      <c r="C639" s="8" t="s">
        <v>46</v>
      </c>
      <c r="D639" s="8" t="s">
        <v>3230</v>
      </c>
      <c r="E639" s="8" t="s">
        <v>3238</v>
      </c>
      <c r="F639" t="s">
        <v>3298</v>
      </c>
      <c r="H639" s="8" t="s">
        <v>3263</v>
      </c>
      <c r="I639" t="s">
        <v>3289</v>
      </c>
      <c r="L639" s="11">
        <v>44826</v>
      </c>
      <c r="N639" s="8" t="s">
        <v>12</v>
      </c>
      <c r="O639" s="8" t="s">
        <v>13</v>
      </c>
      <c r="P639" s="8" t="s">
        <v>50</v>
      </c>
      <c r="Q639" s="8" t="s">
        <v>24</v>
      </c>
      <c r="R639" s="8" t="s">
        <v>2004</v>
      </c>
      <c r="S639" s="8" t="s">
        <v>26</v>
      </c>
      <c r="T639" s="8" t="s">
        <v>47</v>
      </c>
      <c r="U639" s="8" t="s">
        <v>2003</v>
      </c>
    </row>
    <row r="640" spans="1:21" x14ac:dyDescent="0.3">
      <c r="A640" s="8" t="str">
        <f>HYPERLINK("https://hsdes.intel.com/resource/14013167054","14013167054")</f>
        <v>14013167054</v>
      </c>
      <c r="B640" s="8" t="s">
        <v>2005</v>
      </c>
      <c r="C640" s="8" t="s">
        <v>46</v>
      </c>
      <c r="D640" s="8" t="s">
        <v>3230</v>
      </c>
      <c r="E640" s="8" t="s">
        <v>3238</v>
      </c>
      <c r="F640" t="s">
        <v>3298</v>
      </c>
      <c r="H640" s="8" t="s">
        <v>3262</v>
      </c>
      <c r="I640" t="s">
        <v>3288</v>
      </c>
      <c r="L640" s="11">
        <v>44819</v>
      </c>
      <c r="N640" s="8" t="s">
        <v>12</v>
      </c>
      <c r="O640" s="8" t="s">
        <v>49</v>
      </c>
      <c r="P640" s="8" t="s">
        <v>50</v>
      </c>
      <c r="Q640" s="8" t="s">
        <v>24</v>
      </c>
      <c r="R640" s="8" t="s">
        <v>2007</v>
      </c>
      <c r="S640" s="8" t="s">
        <v>26</v>
      </c>
      <c r="T640" s="8" t="s">
        <v>10</v>
      </c>
      <c r="U640" s="8" t="s">
        <v>2006</v>
      </c>
    </row>
    <row r="641" spans="1:21" x14ac:dyDescent="0.3">
      <c r="A641" s="8" t="str">
        <f>HYPERLINK("https://hsdes.intel.com/resource/14013167069","14013167069")</f>
        <v>14013167069</v>
      </c>
      <c r="B641" s="8" t="s">
        <v>2008</v>
      </c>
      <c r="C641" s="8" t="s">
        <v>46</v>
      </c>
      <c r="D641" s="8" t="s">
        <v>3230</v>
      </c>
      <c r="E641" s="8" t="s">
        <v>3238</v>
      </c>
      <c r="F641" t="s">
        <v>3298</v>
      </c>
      <c r="H641" s="8" t="s">
        <v>3263</v>
      </c>
      <c r="I641" t="s">
        <v>3288</v>
      </c>
      <c r="L641" s="11">
        <v>44826</v>
      </c>
      <c r="N641" s="8" t="s">
        <v>12</v>
      </c>
      <c r="O641" s="8" t="s">
        <v>13</v>
      </c>
      <c r="P641" s="8" t="s">
        <v>50</v>
      </c>
      <c r="Q641" s="8" t="s">
        <v>24</v>
      </c>
      <c r="R641" s="8" t="s">
        <v>2010</v>
      </c>
      <c r="S641" s="8" t="s">
        <v>26</v>
      </c>
      <c r="T641" s="8" t="s">
        <v>47</v>
      </c>
      <c r="U641" s="8" t="s">
        <v>2009</v>
      </c>
    </row>
    <row r="642" spans="1:21" x14ac:dyDescent="0.3">
      <c r="A642" s="8" t="str">
        <f>HYPERLINK("https://hsdes.intel.com/resource/14013167236","14013167236")</f>
        <v>14013167236</v>
      </c>
      <c r="B642" s="8" t="s">
        <v>2011</v>
      </c>
      <c r="C642" s="8" t="s">
        <v>46</v>
      </c>
      <c r="D642" s="8" t="s">
        <v>3230</v>
      </c>
      <c r="E642" s="8" t="s">
        <v>3238</v>
      </c>
      <c r="F642" t="s">
        <v>3298</v>
      </c>
      <c r="H642" s="8" t="s">
        <v>3262</v>
      </c>
      <c r="I642" t="s">
        <v>3289</v>
      </c>
      <c r="L642" s="11">
        <v>44819</v>
      </c>
      <c r="N642" s="8" t="s">
        <v>12</v>
      </c>
      <c r="O642" s="8" t="s">
        <v>13</v>
      </c>
      <c r="P642" s="8" t="s">
        <v>50</v>
      </c>
      <c r="Q642" s="8" t="s">
        <v>24</v>
      </c>
      <c r="R642" s="8" t="s">
        <v>2013</v>
      </c>
      <c r="S642" s="8" t="s">
        <v>26</v>
      </c>
      <c r="T642" s="8" t="s">
        <v>47</v>
      </c>
      <c r="U642" s="8" t="s">
        <v>2012</v>
      </c>
    </row>
    <row r="643" spans="1:21" x14ac:dyDescent="0.3">
      <c r="A643" s="8" t="str">
        <f>HYPERLINK("https://hsdes.intel.com/resource/14013167252","14013167252")</f>
        <v>14013167252</v>
      </c>
      <c r="B643" s="8" t="s">
        <v>2014</v>
      </c>
      <c r="C643" s="8" t="s">
        <v>46</v>
      </c>
      <c r="D643" s="8" t="s">
        <v>3230</v>
      </c>
      <c r="E643" s="8" t="s">
        <v>3238</v>
      </c>
      <c r="F643" t="s">
        <v>3298</v>
      </c>
      <c r="H643" s="8" t="s">
        <v>3263</v>
      </c>
      <c r="I643" t="s">
        <v>3291</v>
      </c>
      <c r="L643" s="11">
        <v>44826</v>
      </c>
      <c r="N643" s="8" t="s">
        <v>12</v>
      </c>
      <c r="O643" s="8" t="s">
        <v>13</v>
      </c>
      <c r="P643" s="8" t="s">
        <v>50</v>
      </c>
      <c r="Q643" s="8" t="s">
        <v>24</v>
      </c>
      <c r="R643" s="8" t="s">
        <v>2016</v>
      </c>
      <c r="S643" s="8" t="s">
        <v>26</v>
      </c>
      <c r="T643" s="8" t="s">
        <v>47</v>
      </c>
      <c r="U643" s="8" t="s">
        <v>2015</v>
      </c>
    </row>
    <row r="644" spans="1:21" hidden="1" x14ac:dyDescent="0.3">
      <c r="A644" s="8" t="str">
        <f>HYPERLINK("https://hsdes.intel.com/resource/14013167560","14013167560")</f>
        <v>14013167560</v>
      </c>
      <c r="B644" s="8" t="s">
        <v>2017</v>
      </c>
      <c r="C644" s="8" t="s">
        <v>46</v>
      </c>
      <c r="D644" s="8" t="s">
        <v>3230</v>
      </c>
      <c r="E644" s="8" t="s">
        <v>3238</v>
      </c>
      <c r="F644" t="s">
        <v>3298</v>
      </c>
      <c r="H644" s="8" t="s">
        <v>3158</v>
      </c>
      <c r="K644" s="8" t="s">
        <v>3190</v>
      </c>
      <c r="L644" s="12"/>
      <c r="N644" s="8" t="s">
        <v>12</v>
      </c>
      <c r="O644" s="8" t="s">
        <v>70</v>
      </c>
      <c r="P644" s="8" t="s">
        <v>50</v>
      </c>
      <c r="Q644" s="8" t="s">
        <v>24</v>
      </c>
      <c r="R644" s="8" t="s">
        <v>2019</v>
      </c>
      <c r="S644" s="8" t="s">
        <v>17</v>
      </c>
      <c r="T644" s="8" t="s">
        <v>47</v>
      </c>
      <c r="U644" s="8" t="s">
        <v>2018</v>
      </c>
    </row>
    <row r="645" spans="1:21" x14ac:dyDescent="0.3">
      <c r="A645" s="8" t="str">
        <f>HYPERLINK("https://hsdes.intel.com/resource/14013167586","14013167586")</f>
        <v>14013167586</v>
      </c>
      <c r="B645" s="8" t="s">
        <v>2020</v>
      </c>
      <c r="C645" s="8" t="s">
        <v>46</v>
      </c>
      <c r="D645" s="8" t="s">
        <v>3230</v>
      </c>
      <c r="E645" s="8" t="s">
        <v>3238</v>
      </c>
      <c r="F645" t="s">
        <v>3298</v>
      </c>
      <c r="H645" s="8" t="s">
        <v>3262</v>
      </c>
      <c r="I645" t="s">
        <v>3291</v>
      </c>
      <c r="L645" s="11">
        <v>44819</v>
      </c>
      <c r="N645" s="8" t="s">
        <v>12</v>
      </c>
      <c r="O645" s="8" t="s">
        <v>13</v>
      </c>
      <c r="P645" s="8" t="s">
        <v>50</v>
      </c>
      <c r="Q645" s="8" t="s">
        <v>24</v>
      </c>
      <c r="R645" s="8" t="s">
        <v>2022</v>
      </c>
      <c r="S645" s="8" t="s">
        <v>26</v>
      </c>
      <c r="T645" s="8" t="s">
        <v>113</v>
      </c>
      <c r="U645" s="8" t="s">
        <v>2021</v>
      </c>
    </row>
    <row r="646" spans="1:21" x14ac:dyDescent="0.3">
      <c r="A646" s="8" t="str">
        <f>HYPERLINK("https://hsdes.intel.com/resource/14013167606","14013167606")</f>
        <v>14013167606</v>
      </c>
      <c r="B646" s="8" t="s">
        <v>2023</v>
      </c>
      <c r="C646" s="8" t="s">
        <v>46</v>
      </c>
      <c r="D646" s="8" t="s">
        <v>3231</v>
      </c>
      <c r="E646" s="8" t="s">
        <v>3238</v>
      </c>
      <c r="F646" t="s">
        <v>3298</v>
      </c>
      <c r="H646" s="8" t="s">
        <v>3263</v>
      </c>
      <c r="I646" t="s">
        <v>3288</v>
      </c>
      <c r="L646" s="11">
        <v>44826</v>
      </c>
      <c r="N646" s="8" t="s">
        <v>12</v>
      </c>
      <c r="O646" s="8" t="s">
        <v>49</v>
      </c>
      <c r="P646" s="8" t="s">
        <v>50</v>
      </c>
      <c r="Q646" s="8" t="s">
        <v>24</v>
      </c>
      <c r="R646" s="8" t="s">
        <v>2025</v>
      </c>
      <c r="S646" s="8" t="s">
        <v>17</v>
      </c>
      <c r="T646" s="8" t="s">
        <v>47</v>
      </c>
      <c r="U646" s="8" t="s">
        <v>2024</v>
      </c>
    </row>
    <row r="647" spans="1:21" x14ac:dyDescent="0.3">
      <c r="A647" s="9" t="str">
        <f>HYPERLINK("https://hsdes.intel.com/resource/14013168337","14013168337")</f>
        <v>14013168337</v>
      </c>
      <c r="B647" s="8" t="s">
        <v>2026</v>
      </c>
      <c r="C647" s="8" t="s">
        <v>206</v>
      </c>
      <c r="D647" s="8" t="s">
        <v>3230</v>
      </c>
      <c r="E647" s="8" t="s">
        <v>3238</v>
      </c>
      <c r="F647" t="s">
        <v>3298</v>
      </c>
      <c r="H647" s="8" t="s">
        <v>3262</v>
      </c>
      <c r="I647" t="s">
        <v>3288</v>
      </c>
      <c r="L647" s="11">
        <v>44819</v>
      </c>
      <c r="N647" s="8" t="s">
        <v>78</v>
      </c>
      <c r="O647" s="8" t="s">
        <v>13</v>
      </c>
      <c r="P647" s="8" t="s">
        <v>209</v>
      </c>
      <c r="Q647" s="8" t="s">
        <v>24</v>
      </c>
      <c r="R647" s="8" t="s">
        <v>2028</v>
      </c>
      <c r="S647" s="8" t="s">
        <v>26</v>
      </c>
      <c r="T647" s="8" t="s">
        <v>212</v>
      </c>
      <c r="U647" s="8" t="s">
        <v>2027</v>
      </c>
    </row>
    <row r="648" spans="1:21" x14ac:dyDescent="0.3">
      <c r="A648" s="8" t="str">
        <f>HYPERLINK("https://hsdes.intel.com/resource/14013168340","14013168340")</f>
        <v>14013168340</v>
      </c>
      <c r="B648" s="8" t="s">
        <v>2029</v>
      </c>
      <c r="C648" s="8" t="s">
        <v>88</v>
      </c>
      <c r="D648" s="8" t="s">
        <v>3230</v>
      </c>
      <c r="E648" s="8" t="s">
        <v>3238</v>
      </c>
      <c r="F648" t="s">
        <v>3298</v>
      </c>
      <c r="H648" s="8" t="s">
        <v>3262</v>
      </c>
      <c r="I648" t="s">
        <v>3275</v>
      </c>
      <c r="L648" s="11">
        <v>44819</v>
      </c>
      <c r="N648" s="8" t="s">
        <v>33</v>
      </c>
      <c r="O648" s="8" t="s">
        <v>13</v>
      </c>
      <c r="P648" s="8" t="s">
        <v>50</v>
      </c>
      <c r="Q648" s="8" t="s">
        <v>24</v>
      </c>
      <c r="R648" s="8" t="s">
        <v>2031</v>
      </c>
      <c r="S648" s="8" t="s">
        <v>26</v>
      </c>
      <c r="T648" s="8" t="s">
        <v>212</v>
      </c>
      <c r="U648" s="8" t="s">
        <v>2030</v>
      </c>
    </row>
    <row r="649" spans="1:21" x14ac:dyDescent="0.3">
      <c r="A649" s="9" t="str">
        <f>HYPERLINK("https://hsdes.intel.com/resource/14013168358","14013168358")</f>
        <v>14013168358</v>
      </c>
      <c r="B649" s="8" t="s">
        <v>2032</v>
      </c>
      <c r="C649" s="8" t="s">
        <v>206</v>
      </c>
      <c r="D649" s="8" t="s">
        <v>3230</v>
      </c>
      <c r="E649" s="8" t="s">
        <v>3238</v>
      </c>
      <c r="F649" t="s">
        <v>3298</v>
      </c>
      <c r="H649" s="8" t="s">
        <v>3262</v>
      </c>
      <c r="I649" t="s">
        <v>3275</v>
      </c>
      <c r="L649" s="11">
        <v>44819</v>
      </c>
      <c r="N649" s="8" t="s">
        <v>78</v>
      </c>
      <c r="O649" s="8" t="s">
        <v>13</v>
      </c>
      <c r="P649" s="8" t="s">
        <v>209</v>
      </c>
      <c r="Q649" s="8" t="s">
        <v>15</v>
      </c>
      <c r="R649" s="8" t="s">
        <v>2034</v>
      </c>
      <c r="S649" s="8" t="s">
        <v>26</v>
      </c>
      <c r="T649" s="8" t="s">
        <v>212</v>
      </c>
      <c r="U649" s="8" t="s">
        <v>2033</v>
      </c>
    </row>
    <row r="650" spans="1:21" x14ac:dyDescent="0.3">
      <c r="A650" s="9" t="str">
        <f>HYPERLINK("https://hsdes.intel.com/resource/14013168366","14013168366")</f>
        <v>14013168366</v>
      </c>
      <c r="B650" s="8" t="s">
        <v>2035</v>
      </c>
      <c r="C650" s="8" t="s">
        <v>206</v>
      </c>
      <c r="D650" s="8" t="s">
        <v>3230</v>
      </c>
      <c r="E650" s="8" t="s">
        <v>3238</v>
      </c>
      <c r="F650" t="s">
        <v>3298</v>
      </c>
      <c r="H650" s="8" t="s">
        <v>3262</v>
      </c>
      <c r="I650" t="s">
        <v>3288</v>
      </c>
      <c r="K650" s="8" t="s">
        <v>3271</v>
      </c>
      <c r="L650" s="11">
        <v>44820</v>
      </c>
      <c r="M650" s="13"/>
      <c r="N650" s="8" t="s">
        <v>78</v>
      </c>
      <c r="O650" s="8" t="s">
        <v>13</v>
      </c>
      <c r="P650" s="8" t="s">
        <v>209</v>
      </c>
      <c r="Q650" s="8" t="s">
        <v>24</v>
      </c>
      <c r="R650" s="8" t="s">
        <v>2037</v>
      </c>
      <c r="S650" s="8" t="s">
        <v>26</v>
      </c>
      <c r="T650" s="8" t="s">
        <v>212</v>
      </c>
      <c r="U650" s="8" t="s">
        <v>2036</v>
      </c>
    </row>
    <row r="651" spans="1:21" hidden="1" x14ac:dyDescent="0.3">
      <c r="A651" s="8" t="str">
        <f>HYPERLINK("https://hsdes.intel.com/resource/14013168467","14013168467")</f>
        <v>14013168467</v>
      </c>
      <c r="B651" s="8" t="s">
        <v>2038</v>
      </c>
      <c r="C651" s="8" t="s">
        <v>206</v>
      </c>
      <c r="D651" s="8" t="s">
        <v>3230</v>
      </c>
      <c r="E651" s="8" t="s">
        <v>3238</v>
      </c>
      <c r="F651" t="s">
        <v>3298</v>
      </c>
      <c r="H651" s="8" t="s">
        <v>3158</v>
      </c>
      <c r="K651" s="8" t="s">
        <v>3195</v>
      </c>
      <c r="L651" s="12"/>
      <c r="N651" s="8" t="s">
        <v>78</v>
      </c>
      <c r="O651" s="8" t="s">
        <v>13</v>
      </c>
      <c r="P651" s="8" t="s">
        <v>34</v>
      </c>
      <c r="Q651" s="8" t="s">
        <v>24</v>
      </c>
      <c r="R651" s="8" t="s">
        <v>2040</v>
      </c>
      <c r="S651" s="8" t="s">
        <v>26</v>
      </c>
      <c r="T651" s="8" t="s">
        <v>212</v>
      </c>
      <c r="U651" s="8" t="s">
        <v>2039</v>
      </c>
    </row>
    <row r="652" spans="1:21" x14ac:dyDescent="0.3">
      <c r="A652" s="9" t="str">
        <f>HYPERLINK("https://hsdes.intel.com/resource/14013168473","14013168473")</f>
        <v>14013168473</v>
      </c>
      <c r="B652" s="8" t="s">
        <v>2041</v>
      </c>
      <c r="C652" s="8" t="s">
        <v>206</v>
      </c>
      <c r="D652" s="8" t="s">
        <v>3230</v>
      </c>
      <c r="E652" s="8" t="s">
        <v>3238</v>
      </c>
      <c r="F652" t="s">
        <v>3298</v>
      </c>
      <c r="H652" s="8" t="s">
        <v>3263</v>
      </c>
      <c r="I652" t="s">
        <v>3288</v>
      </c>
      <c r="L652" s="11">
        <v>44820</v>
      </c>
      <c r="N652" s="8" t="s">
        <v>78</v>
      </c>
      <c r="O652" s="8" t="s">
        <v>13</v>
      </c>
      <c r="P652" s="8" t="s">
        <v>209</v>
      </c>
      <c r="Q652" s="8" t="s">
        <v>24</v>
      </c>
      <c r="R652" s="8" t="s">
        <v>2043</v>
      </c>
      <c r="S652" s="8" t="s">
        <v>26</v>
      </c>
      <c r="T652" s="8" t="s">
        <v>212</v>
      </c>
      <c r="U652" s="8" t="s">
        <v>2042</v>
      </c>
    </row>
    <row r="653" spans="1:21" x14ac:dyDescent="0.3">
      <c r="A653" s="9" t="str">
        <f>HYPERLINK("https://hsdes.intel.com/resource/14013168703","14013168703")</f>
        <v>14013168703</v>
      </c>
      <c r="B653" s="8" t="s">
        <v>2044</v>
      </c>
      <c r="C653" s="8" t="s">
        <v>206</v>
      </c>
      <c r="D653" s="8" t="s">
        <v>3230</v>
      </c>
      <c r="E653" s="8" t="s">
        <v>3238</v>
      </c>
      <c r="F653" t="s">
        <v>3298</v>
      </c>
      <c r="H653" s="8" t="s">
        <v>3262</v>
      </c>
      <c r="I653" t="s">
        <v>3288</v>
      </c>
      <c r="L653" s="11">
        <v>44819</v>
      </c>
      <c r="N653" s="8" t="s">
        <v>78</v>
      </c>
      <c r="O653" s="8" t="s">
        <v>49</v>
      </c>
      <c r="P653" s="8" t="s">
        <v>209</v>
      </c>
      <c r="Q653" s="8" t="s">
        <v>24</v>
      </c>
      <c r="R653" s="8" t="s">
        <v>2046</v>
      </c>
      <c r="S653" s="8" t="s">
        <v>17</v>
      </c>
      <c r="T653" s="8" t="s">
        <v>212</v>
      </c>
      <c r="U653" s="8" t="s">
        <v>2045</v>
      </c>
    </row>
    <row r="654" spans="1:21" x14ac:dyDescent="0.3">
      <c r="A654" s="9" t="str">
        <f>HYPERLINK("https://hsdes.intel.com/resource/14013168846","14013168846")</f>
        <v>14013168846</v>
      </c>
      <c r="B654" s="8" t="s">
        <v>2047</v>
      </c>
      <c r="C654" s="8" t="s">
        <v>206</v>
      </c>
      <c r="D654" s="8" t="s">
        <v>3230</v>
      </c>
      <c r="E654" s="8" t="s">
        <v>3238</v>
      </c>
      <c r="F654" t="s">
        <v>3298</v>
      </c>
      <c r="H654" s="8" t="s">
        <v>3262</v>
      </c>
      <c r="I654" t="s">
        <v>3288</v>
      </c>
      <c r="L654" s="11">
        <v>44819</v>
      </c>
      <c r="N654" s="8" t="s">
        <v>78</v>
      </c>
      <c r="O654" s="8" t="s">
        <v>49</v>
      </c>
      <c r="P654" s="8" t="s">
        <v>209</v>
      </c>
      <c r="Q654" s="8" t="s">
        <v>24</v>
      </c>
      <c r="R654" s="8" t="s">
        <v>2049</v>
      </c>
      <c r="S654" s="8" t="s">
        <v>26</v>
      </c>
      <c r="T654" s="8" t="s">
        <v>212</v>
      </c>
      <c r="U654" s="8" t="s">
        <v>2048</v>
      </c>
    </row>
    <row r="655" spans="1:21" ht="2.4" customHeight="1" x14ac:dyDescent="0.3">
      <c r="A655" s="9" t="str">
        <f>HYPERLINK("https://hsdes.intel.com/resource/14013168857","14013168857")</f>
        <v>14013168857</v>
      </c>
      <c r="B655" s="8" t="s">
        <v>2050</v>
      </c>
      <c r="C655" s="8" t="s">
        <v>206</v>
      </c>
      <c r="D655" s="8" t="s">
        <v>3230</v>
      </c>
      <c r="E655" s="8" t="s">
        <v>3238</v>
      </c>
      <c r="F655" t="s">
        <v>3298</v>
      </c>
      <c r="H655" s="8" t="s">
        <v>3263</v>
      </c>
      <c r="K655" s="8" t="s">
        <v>192</v>
      </c>
      <c r="L655" s="11">
        <v>44826</v>
      </c>
      <c r="N655" s="8" t="s">
        <v>78</v>
      </c>
      <c r="O655" s="8" t="s">
        <v>13</v>
      </c>
      <c r="P655" s="8" t="s">
        <v>209</v>
      </c>
      <c r="Q655" s="8" t="s">
        <v>24</v>
      </c>
      <c r="R655" s="8" t="s">
        <v>2052</v>
      </c>
      <c r="S655" s="8" t="s">
        <v>26</v>
      </c>
      <c r="T655" s="8" t="s">
        <v>212</v>
      </c>
      <c r="U655" s="8" t="s">
        <v>2051</v>
      </c>
    </row>
    <row r="656" spans="1:21" x14ac:dyDescent="0.3">
      <c r="A656" s="9" t="str">
        <f>HYPERLINK("https://hsdes.intel.com/resource/14013168861","14013168861")</f>
        <v>14013168861</v>
      </c>
      <c r="B656" s="8" t="s">
        <v>2053</v>
      </c>
      <c r="C656" s="8" t="s">
        <v>206</v>
      </c>
      <c r="D656" s="8" t="s">
        <v>3230</v>
      </c>
      <c r="E656" s="8" t="s">
        <v>3238</v>
      </c>
      <c r="F656" t="s">
        <v>3298</v>
      </c>
      <c r="H656" s="8" t="s">
        <v>3263</v>
      </c>
      <c r="I656" t="s">
        <v>3269</v>
      </c>
      <c r="L656" s="11">
        <v>44827</v>
      </c>
      <c r="N656" s="8" t="s">
        <v>78</v>
      </c>
      <c r="O656" s="8" t="s">
        <v>13</v>
      </c>
      <c r="P656" s="8" t="s">
        <v>209</v>
      </c>
      <c r="Q656" s="8" t="s">
        <v>24</v>
      </c>
      <c r="R656" s="8" t="s">
        <v>2055</v>
      </c>
      <c r="S656" s="8" t="s">
        <v>26</v>
      </c>
      <c r="T656" s="8" t="s">
        <v>212</v>
      </c>
      <c r="U656" s="8" t="s">
        <v>2054</v>
      </c>
    </row>
    <row r="657" spans="1:21" x14ac:dyDescent="0.3">
      <c r="A657" s="9" t="str">
        <f>HYPERLINK("https://hsdes.intel.com/resource/14013168866","14013168866")</f>
        <v>14013168866</v>
      </c>
      <c r="B657" s="8" t="s">
        <v>2056</v>
      </c>
      <c r="C657" s="8" t="s">
        <v>206</v>
      </c>
      <c r="D657" s="8" t="s">
        <v>3230</v>
      </c>
      <c r="E657" s="8" t="s">
        <v>3238</v>
      </c>
      <c r="F657" t="s">
        <v>3298</v>
      </c>
      <c r="H657" s="8" t="s">
        <v>3262</v>
      </c>
      <c r="I657" t="s">
        <v>3288</v>
      </c>
      <c r="K657" s="8" t="s">
        <v>3189</v>
      </c>
      <c r="L657" s="11">
        <v>44819</v>
      </c>
      <c r="N657" s="8" t="s">
        <v>78</v>
      </c>
      <c r="O657" s="8" t="s">
        <v>49</v>
      </c>
      <c r="P657" s="8" t="s">
        <v>209</v>
      </c>
      <c r="Q657" s="8" t="s">
        <v>24</v>
      </c>
      <c r="R657" s="8" t="s">
        <v>2058</v>
      </c>
      <c r="S657" s="8" t="s">
        <v>26</v>
      </c>
      <c r="T657" s="8" t="s">
        <v>212</v>
      </c>
      <c r="U657" s="8" t="s">
        <v>2057</v>
      </c>
    </row>
    <row r="658" spans="1:21" x14ac:dyDescent="0.3">
      <c r="A658" s="9" t="str">
        <f>HYPERLINK("https://hsdes.intel.com/resource/14013168874","14013168874")</f>
        <v>14013168874</v>
      </c>
      <c r="B658" s="8" t="s">
        <v>2059</v>
      </c>
      <c r="C658" s="8" t="s">
        <v>206</v>
      </c>
      <c r="D658" s="8" t="s">
        <v>3230</v>
      </c>
      <c r="E658" s="8" t="s">
        <v>3238</v>
      </c>
      <c r="F658" t="s">
        <v>3298</v>
      </c>
      <c r="H658" s="8" t="s">
        <v>3262</v>
      </c>
      <c r="I658" t="s">
        <v>3288</v>
      </c>
      <c r="K658" s="8" t="s">
        <v>3189</v>
      </c>
      <c r="L658" s="11">
        <v>44819</v>
      </c>
      <c r="N658" s="8" t="s">
        <v>78</v>
      </c>
      <c r="O658" s="8" t="s">
        <v>49</v>
      </c>
      <c r="P658" s="8" t="s">
        <v>209</v>
      </c>
      <c r="Q658" s="8" t="s">
        <v>24</v>
      </c>
      <c r="R658" s="8" t="s">
        <v>2058</v>
      </c>
      <c r="S658" s="8" t="s">
        <v>26</v>
      </c>
      <c r="T658" s="8" t="s">
        <v>212</v>
      </c>
      <c r="U658" s="8" t="s">
        <v>2060</v>
      </c>
    </row>
    <row r="659" spans="1:21" x14ac:dyDescent="0.3">
      <c r="A659" s="9" t="str">
        <f>HYPERLINK("https://hsdes.intel.com/resource/14013168995","14013168995")</f>
        <v>14013168995</v>
      </c>
      <c r="B659" s="8" t="s">
        <v>2061</v>
      </c>
      <c r="C659" s="8" t="s">
        <v>206</v>
      </c>
      <c r="D659" s="8" t="s">
        <v>3230</v>
      </c>
      <c r="E659" s="8" t="s">
        <v>3238</v>
      </c>
      <c r="F659" t="s">
        <v>3298</v>
      </c>
      <c r="H659" s="8" t="s">
        <v>3263</v>
      </c>
      <c r="I659" t="s">
        <v>3288</v>
      </c>
      <c r="L659" s="11">
        <v>44826</v>
      </c>
      <c r="N659" s="8" t="s">
        <v>78</v>
      </c>
      <c r="O659" s="8" t="s">
        <v>49</v>
      </c>
      <c r="P659" s="8" t="s">
        <v>50</v>
      </c>
      <c r="Q659" s="8" t="s">
        <v>24</v>
      </c>
      <c r="R659" s="8" t="s">
        <v>2063</v>
      </c>
      <c r="S659" s="8" t="s">
        <v>26</v>
      </c>
      <c r="T659" s="8" t="s">
        <v>212</v>
      </c>
      <c r="U659" s="8" t="s">
        <v>2062</v>
      </c>
    </row>
    <row r="660" spans="1:21" x14ac:dyDescent="0.3">
      <c r="A660" s="9" t="str">
        <f>HYPERLINK("https://hsdes.intel.com/resource/14013169069","14013169069")</f>
        <v>14013169069</v>
      </c>
      <c r="B660" s="8" t="s">
        <v>2064</v>
      </c>
      <c r="C660" s="8" t="s">
        <v>206</v>
      </c>
      <c r="D660" s="8" t="s">
        <v>3230</v>
      </c>
      <c r="E660" s="8" t="s">
        <v>3238</v>
      </c>
      <c r="F660" t="s">
        <v>3298</v>
      </c>
      <c r="H660" s="8" t="s">
        <v>3263</v>
      </c>
      <c r="I660" t="s">
        <v>3289</v>
      </c>
      <c r="J660" s="15"/>
      <c r="L660" s="11">
        <v>44826</v>
      </c>
      <c r="N660" s="8" t="s">
        <v>78</v>
      </c>
      <c r="O660" s="8" t="s">
        <v>70</v>
      </c>
      <c r="P660" s="8" t="s">
        <v>209</v>
      </c>
      <c r="Q660" s="8" t="s">
        <v>24</v>
      </c>
      <c r="R660" s="8" t="s">
        <v>2067</v>
      </c>
      <c r="S660" s="8" t="s">
        <v>26</v>
      </c>
      <c r="T660" s="8" t="s">
        <v>2065</v>
      </c>
      <c r="U660" s="8" t="s">
        <v>2066</v>
      </c>
    </row>
    <row r="661" spans="1:21" x14ac:dyDescent="0.3">
      <c r="A661" s="8" t="str">
        <f>HYPERLINK("https://hsdes.intel.com/resource/14013169094","14013169094")</f>
        <v>14013169094</v>
      </c>
      <c r="B661" s="8" t="s">
        <v>2068</v>
      </c>
      <c r="C661" s="8" t="s">
        <v>206</v>
      </c>
      <c r="D661" s="8" t="s">
        <v>3230</v>
      </c>
      <c r="E661" s="8" t="s">
        <v>3238</v>
      </c>
      <c r="F661" t="s">
        <v>3298</v>
      </c>
      <c r="H661" s="8" t="s">
        <v>3262</v>
      </c>
      <c r="I661" t="s">
        <v>3295</v>
      </c>
      <c r="L661" s="11">
        <v>44819</v>
      </c>
      <c r="N661" s="8" t="s">
        <v>78</v>
      </c>
      <c r="O661" s="8" t="s">
        <v>49</v>
      </c>
      <c r="P661" s="8" t="s">
        <v>209</v>
      </c>
      <c r="Q661" s="8" t="s">
        <v>24</v>
      </c>
      <c r="R661" s="8" t="s">
        <v>2070</v>
      </c>
      <c r="S661" s="8" t="s">
        <v>26</v>
      </c>
      <c r="T661" s="8" t="s">
        <v>212</v>
      </c>
      <c r="U661" s="8" t="s">
        <v>2069</v>
      </c>
    </row>
    <row r="662" spans="1:21" x14ac:dyDescent="0.3">
      <c r="A662" s="8" t="str">
        <f>HYPERLINK("https://hsdes.intel.com/resource/14013169103","14013169103")</f>
        <v>14013169103</v>
      </c>
      <c r="B662" s="8" t="s">
        <v>2071</v>
      </c>
      <c r="C662" s="8" t="s">
        <v>206</v>
      </c>
      <c r="D662" s="8" t="s">
        <v>3230</v>
      </c>
      <c r="E662" s="8" t="s">
        <v>3238</v>
      </c>
      <c r="F662" t="s">
        <v>3298</v>
      </c>
      <c r="H662" s="8" t="s">
        <v>3262</v>
      </c>
      <c r="I662" t="s">
        <v>3295</v>
      </c>
      <c r="L662" s="11">
        <v>44819</v>
      </c>
      <c r="N662" s="8" t="s">
        <v>78</v>
      </c>
      <c r="O662" s="8" t="s">
        <v>49</v>
      </c>
      <c r="P662" s="8" t="s">
        <v>209</v>
      </c>
      <c r="Q662" s="8" t="s">
        <v>24</v>
      </c>
      <c r="R662" s="8" t="s">
        <v>2073</v>
      </c>
      <c r="S662" s="8" t="s">
        <v>26</v>
      </c>
      <c r="T662" s="8" t="s">
        <v>212</v>
      </c>
      <c r="U662" s="8" t="s">
        <v>2072</v>
      </c>
    </row>
    <row r="663" spans="1:21" x14ac:dyDescent="0.3">
      <c r="A663" s="8" t="str">
        <f>HYPERLINK("https://hsdes.intel.com/resource/14013169135","14013169135")</f>
        <v>14013169135</v>
      </c>
      <c r="B663" s="8" t="s">
        <v>2074</v>
      </c>
      <c r="C663" s="8" t="s">
        <v>206</v>
      </c>
      <c r="D663" s="8" t="s">
        <v>3230</v>
      </c>
      <c r="E663" s="8" t="s">
        <v>3238</v>
      </c>
      <c r="F663" t="s">
        <v>3298</v>
      </c>
      <c r="H663" s="8" t="s">
        <v>3263</v>
      </c>
      <c r="I663" t="s">
        <v>3289</v>
      </c>
      <c r="L663" s="11">
        <v>44826</v>
      </c>
      <c r="N663" s="8" t="s">
        <v>78</v>
      </c>
      <c r="O663" s="8" t="s">
        <v>13</v>
      </c>
      <c r="P663" s="8" t="s">
        <v>34</v>
      </c>
      <c r="Q663" s="8" t="s">
        <v>24</v>
      </c>
      <c r="R663" s="8" t="s">
        <v>2076</v>
      </c>
      <c r="S663" s="8" t="s">
        <v>26</v>
      </c>
      <c r="T663" s="8" t="s">
        <v>212</v>
      </c>
      <c r="U663" s="8" t="s">
        <v>2075</v>
      </c>
    </row>
    <row r="664" spans="1:21" x14ac:dyDescent="0.3">
      <c r="A664" s="8" t="str">
        <f>HYPERLINK("https://hsdes.intel.com/resource/14013172845","14013172845")</f>
        <v>14013172845</v>
      </c>
      <c r="B664" s="8" t="s">
        <v>2077</v>
      </c>
      <c r="C664" s="8" t="s">
        <v>88</v>
      </c>
      <c r="D664" s="8" t="s">
        <v>3230</v>
      </c>
      <c r="E664" s="8" t="s">
        <v>3238</v>
      </c>
      <c r="F664" t="s">
        <v>3298</v>
      </c>
      <c r="H664" s="8" t="s">
        <v>3263</v>
      </c>
      <c r="I664" t="s">
        <v>3291</v>
      </c>
      <c r="L664" s="11">
        <v>44817</v>
      </c>
      <c r="N664" s="8" t="s">
        <v>33</v>
      </c>
      <c r="O664" s="8" t="s">
        <v>13</v>
      </c>
      <c r="P664" s="8" t="s">
        <v>194</v>
      </c>
      <c r="Q664" s="8" t="s">
        <v>24</v>
      </c>
      <c r="R664" s="8" t="s">
        <v>2079</v>
      </c>
      <c r="S664" s="8" t="s">
        <v>26</v>
      </c>
      <c r="T664" s="8" t="s">
        <v>866</v>
      </c>
      <c r="U664" s="8" t="s">
        <v>2078</v>
      </c>
    </row>
    <row r="665" spans="1:21" x14ac:dyDescent="0.3">
      <c r="A665" s="8" t="str">
        <f>HYPERLINK("https://hsdes.intel.com/resource/14013172847","14013172847")</f>
        <v>14013172847</v>
      </c>
      <c r="B665" s="8" t="s">
        <v>2080</v>
      </c>
      <c r="C665" s="8" t="s">
        <v>88</v>
      </c>
      <c r="D665" s="8" t="s">
        <v>3230</v>
      </c>
      <c r="E665" s="8" t="s">
        <v>3238</v>
      </c>
      <c r="F665" t="s">
        <v>3298</v>
      </c>
      <c r="H665" s="8" t="s">
        <v>3263</v>
      </c>
      <c r="I665" t="s">
        <v>3291</v>
      </c>
      <c r="L665" s="11">
        <v>44817</v>
      </c>
      <c r="N665" s="8" t="s">
        <v>33</v>
      </c>
      <c r="O665" s="8" t="s">
        <v>13</v>
      </c>
      <c r="P665" s="8" t="s">
        <v>194</v>
      </c>
      <c r="Q665" s="8" t="s">
        <v>24</v>
      </c>
      <c r="R665" s="8" t="s">
        <v>2082</v>
      </c>
      <c r="S665" s="8" t="s">
        <v>26</v>
      </c>
      <c r="T665" s="8" t="s">
        <v>47</v>
      </c>
      <c r="U665" s="8" t="s">
        <v>2081</v>
      </c>
    </row>
    <row r="666" spans="1:21" x14ac:dyDescent="0.3">
      <c r="A666" s="8" t="str">
        <f>HYPERLINK("https://hsdes.intel.com/resource/14013172891","14013172891")</f>
        <v>14013172891</v>
      </c>
      <c r="B666" s="8" t="s">
        <v>2083</v>
      </c>
      <c r="C666" s="8" t="s">
        <v>88</v>
      </c>
      <c r="D666" s="8" t="s">
        <v>3230</v>
      </c>
      <c r="E666" s="8" t="s">
        <v>3238</v>
      </c>
      <c r="F666" t="s">
        <v>3298</v>
      </c>
      <c r="H666" s="8" t="s">
        <v>3263</v>
      </c>
      <c r="I666" t="s">
        <v>3293</v>
      </c>
      <c r="L666" s="11">
        <v>44819</v>
      </c>
      <c r="N666" s="8" t="s">
        <v>22</v>
      </c>
      <c r="O666" s="8" t="s">
        <v>13</v>
      </c>
      <c r="P666" s="8" t="s">
        <v>66</v>
      </c>
      <c r="Q666" s="8" t="s">
        <v>24</v>
      </c>
      <c r="R666" s="8" t="s">
        <v>2085</v>
      </c>
      <c r="S666" s="8" t="s">
        <v>26</v>
      </c>
      <c r="T666" s="8" t="s">
        <v>64</v>
      </c>
      <c r="U666" s="8" t="s">
        <v>2084</v>
      </c>
    </row>
    <row r="667" spans="1:21" x14ac:dyDescent="0.3">
      <c r="A667" s="8" t="str">
        <f>HYPERLINK("https://hsdes.intel.com/resource/14013172892","14013172892")</f>
        <v>14013172892</v>
      </c>
      <c r="B667" s="8" t="s">
        <v>2086</v>
      </c>
      <c r="C667" s="8" t="s">
        <v>88</v>
      </c>
      <c r="D667" s="8" t="s">
        <v>3230</v>
      </c>
      <c r="E667" s="8" t="s">
        <v>3238</v>
      </c>
      <c r="F667" t="s">
        <v>3298</v>
      </c>
      <c r="H667" s="8" t="s">
        <v>3263</v>
      </c>
      <c r="I667" t="s">
        <v>3293</v>
      </c>
      <c r="L667" s="11">
        <v>44819</v>
      </c>
      <c r="N667" s="8" t="s">
        <v>22</v>
      </c>
      <c r="O667" s="8" t="s">
        <v>13</v>
      </c>
      <c r="P667" s="8" t="s">
        <v>66</v>
      </c>
      <c r="Q667" s="8" t="s">
        <v>24</v>
      </c>
      <c r="R667" s="8" t="s">
        <v>2088</v>
      </c>
      <c r="S667" s="8" t="s">
        <v>26</v>
      </c>
      <c r="T667" s="8" t="s">
        <v>64</v>
      </c>
      <c r="U667" s="8" t="s">
        <v>2087</v>
      </c>
    </row>
    <row r="668" spans="1:21" x14ac:dyDescent="0.3">
      <c r="A668" s="8" t="str">
        <f>HYPERLINK("https://hsdes.intel.com/resource/14013172894","14013172894")</f>
        <v>14013172894</v>
      </c>
      <c r="B668" s="8" t="s">
        <v>2089</v>
      </c>
      <c r="C668" s="8" t="s">
        <v>88</v>
      </c>
      <c r="D668" s="8" t="s">
        <v>3230</v>
      </c>
      <c r="E668" s="8" t="s">
        <v>3238</v>
      </c>
      <c r="F668" t="s">
        <v>3298</v>
      </c>
      <c r="H668" s="8" t="s">
        <v>3263</v>
      </c>
      <c r="I668" t="s">
        <v>3293</v>
      </c>
      <c r="L668" s="11">
        <v>44819</v>
      </c>
      <c r="N668" s="8" t="s">
        <v>22</v>
      </c>
      <c r="O668" s="8" t="s">
        <v>13</v>
      </c>
      <c r="P668" s="8" t="s">
        <v>66</v>
      </c>
      <c r="Q668" s="8" t="s">
        <v>24</v>
      </c>
      <c r="R668" s="8" t="s">
        <v>2088</v>
      </c>
      <c r="S668" s="8" t="s">
        <v>26</v>
      </c>
      <c r="T668" s="8" t="s">
        <v>64</v>
      </c>
      <c r="U668" s="8" t="s">
        <v>2090</v>
      </c>
    </row>
    <row r="669" spans="1:21" x14ac:dyDescent="0.3">
      <c r="A669" s="8" t="str">
        <f>HYPERLINK("https://hsdes.intel.com/resource/14013172897","14013172897")</f>
        <v>14013172897</v>
      </c>
      <c r="B669" s="8" t="s">
        <v>2091</v>
      </c>
      <c r="C669" s="8" t="s">
        <v>88</v>
      </c>
      <c r="D669" s="8" t="s">
        <v>3230</v>
      </c>
      <c r="E669" s="8" t="s">
        <v>3238</v>
      </c>
      <c r="F669" t="s">
        <v>3298</v>
      </c>
      <c r="H669" s="8" t="s">
        <v>3263</v>
      </c>
      <c r="I669" t="s">
        <v>3293</v>
      </c>
      <c r="L669" s="11">
        <v>44819</v>
      </c>
      <c r="N669" s="8" t="s">
        <v>22</v>
      </c>
      <c r="O669" s="8" t="s">
        <v>13</v>
      </c>
      <c r="P669" s="8" t="s">
        <v>66</v>
      </c>
      <c r="Q669" s="8" t="s">
        <v>24</v>
      </c>
      <c r="R669" s="8" t="s">
        <v>2093</v>
      </c>
      <c r="S669" s="8" t="s">
        <v>26</v>
      </c>
      <c r="T669" s="8" t="s">
        <v>64</v>
      </c>
      <c r="U669" s="8" t="s">
        <v>2092</v>
      </c>
    </row>
    <row r="670" spans="1:21" x14ac:dyDescent="0.3">
      <c r="A670" s="8" t="str">
        <f>HYPERLINK("https://hsdes.intel.com/resource/14013172901","14013172901")</f>
        <v>14013172901</v>
      </c>
      <c r="B670" s="8" t="s">
        <v>2094</v>
      </c>
      <c r="C670" s="8" t="s">
        <v>88</v>
      </c>
      <c r="D670" s="8" t="s">
        <v>3230</v>
      </c>
      <c r="E670" s="8" t="s">
        <v>3238</v>
      </c>
      <c r="F670" t="s">
        <v>3298</v>
      </c>
      <c r="H670" s="8" t="s">
        <v>3263</v>
      </c>
      <c r="I670" t="s">
        <v>3293</v>
      </c>
      <c r="L670" s="11">
        <v>44819</v>
      </c>
      <c r="N670" s="8" t="s">
        <v>22</v>
      </c>
      <c r="O670" s="8" t="s">
        <v>13</v>
      </c>
      <c r="P670" s="8" t="s">
        <v>66</v>
      </c>
      <c r="Q670" s="8" t="s">
        <v>24</v>
      </c>
      <c r="R670" s="8" t="s">
        <v>2096</v>
      </c>
      <c r="S670" s="8" t="s">
        <v>17</v>
      </c>
      <c r="T670" s="8" t="s">
        <v>272</v>
      </c>
      <c r="U670" s="8" t="s">
        <v>2095</v>
      </c>
    </row>
    <row r="671" spans="1:21" x14ac:dyDescent="0.3">
      <c r="A671" s="8" t="str">
        <f>HYPERLINK("https://hsdes.intel.com/resource/14013172927","14013172927")</f>
        <v>14013172927</v>
      </c>
      <c r="B671" s="8" t="s">
        <v>2097</v>
      </c>
      <c r="C671" s="8" t="s">
        <v>19</v>
      </c>
      <c r="D671" s="8" t="s">
        <v>3230</v>
      </c>
      <c r="E671" s="8" t="s">
        <v>3238</v>
      </c>
      <c r="F671" t="s">
        <v>3298</v>
      </c>
      <c r="H671" s="8" t="s">
        <v>3263</v>
      </c>
      <c r="I671" t="s">
        <v>3258</v>
      </c>
      <c r="L671" s="11">
        <v>44819</v>
      </c>
      <c r="N671" s="8" t="s">
        <v>22</v>
      </c>
      <c r="O671" s="8" t="s">
        <v>13</v>
      </c>
      <c r="P671" s="8" t="s">
        <v>23</v>
      </c>
      <c r="Q671" s="8" t="s">
        <v>24</v>
      </c>
      <c r="R671" s="8" t="s">
        <v>2099</v>
      </c>
      <c r="S671" s="8" t="s">
        <v>26</v>
      </c>
      <c r="T671" s="8" t="s">
        <v>256</v>
      </c>
      <c r="U671" s="8" t="s">
        <v>2098</v>
      </c>
    </row>
    <row r="672" spans="1:21" x14ac:dyDescent="0.3">
      <c r="A672" s="8" t="str">
        <f>HYPERLINK("https://hsdes.intel.com/resource/14013172936","14013172936")</f>
        <v>14013172936</v>
      </c>
      <c r="B672" s="8" t="s">
        <v>2100</v>
      </c>
      <c r="C672" s="8" t="s">
        <v>19</v>
      </c>
      <c r="D672" s="8" t="s">
        <v>3230</v>
      </c>
      <c r="E672" s="8" t="s">
        <v>3238</v>
      </c>
      <c r="F672" t="s">
        <v>3298</v>
      </c>
      <c r="H672" s="8" t="s">
        <v>3263</v>
      </c>
      <c r="I672" t="s">
        <v>3258</v>
      </c>
      <c r="L672" s="11">
        <v>44819</v>
      </c>
      <c r="N672" s="8" t="s">
        <v>22</v>
      </c>
      <c r="O672" s="8" t="s">
        <v>49</v>
      </c>
      <c r="P672" s="8" t="s">
        <v>23</v>
      </c>
      <c r="Q672" s="8" t="s">
        <v>24</v>
      </c>
      <c r="R672" s="8" t="s">
        <v>2102</v>
      </c>
      <c r="S672" s="8" t="s">
        <v>17</v>
      </c>
      <c r="T672" s="8" t="s">
        <v>256</v>
      </c>
      <c r="U672" s="8" t="s">
        <v>2101</v>
      </c>
    </row>
    <row r="673" spans="1:21" x14ac:dyDescent="0.3">
      <c r="A673" s="8" t="str">
        <f>HYPERLINK("https://hsdes.intel.com/resource/14013172944","14013172944")</f>
        <v>14013172944</v>
      </c>
      <c r="B673" s="21" t="s">
        <v>2103</v>
      </c>
      <c r="C673" s="8" t="s">
        <v>19</v>
      </c>
      <c r="D673" s="8" t="s">
        <v>3230</v>
      </c>
      <c r="E673" s="8" t="s">
        <v>3238</v>
      </c>
      <c r="F673" t="s">
        <v>3298</v>
      </c>
      <c r="H673" s="8" t="s">
        <v>3263</v>
      </c>
      <c r="I673" t="s">
        <v>3290</v>
      </c>
      <c r="L673" s="11">
        <v>44819</v>
      </c>
      <c r="N673" s="8" t="s">
        <v>22</v>
      </c>
      <c r="O673" s="8" t="s">
        <v>70</v>
      </c>
      <c r="P673" s="8" t="s">
        <v>23</v>
      </c>
      <c r="Q673" s="8" t="s">
        <v>24</v>
      </c>
      <c r="R673" s="8" t="s">
        <v>2105</v>
      </c>
      <c r="S673" s="8" t="s">
        <v>26</v>
      </c>
      <c r="T673" s="8" t="s">
        <v>1355</v>
      </c>
      <c r="U673" s="8" t="s">
        <v>2104</v>
      </c>
    </row>
    <row r="674" spans="1:21" x14ac:dyDescent="0.3">
      <c r="A674" s="8" t="str">
        <f>HYPERLINK("https://hsdes.intel.com/resource/14013172948","14013172948")</f>
        <v>14013172948</v>
      </c>
      <c r="B674" s="8" t="s">
        <v>2106</v>
      </c>
      <c r="C674" s="8" t="s">
        <v>19</v>
      </c>
      <c r="D674" s="8" t="s">
        <v>3230</v>
      </c>
      <c r="E674" s="8" t="s">
        <v>3238</v>
      </c>
      <c r="F674" t="s">
        <v>3298</v>
      </c>
      <c r="H674" s="8" t="s">
        <v>3263</v>
      </c>
      <c r="I674" t="s">
        <v>3269</v>
      </c>
      <c r="L674" s="11">
        <v>44819</v>
      </c>
      <c r="N674" s="8" t="s">
        <v>22</v>
      </c>
      <c r="O674" s="8" t="s">
        <v>70</v>
      </c>
      <c r="P674" s="8" t="s">
        <v>23</v>
      </c>
      <c r="Q674" s="8" t="s">
        <v>24</v>
      </c>
      <c r="R674" s="8" t="s">
        <v>2108</v>
      </c>
      <c r="S674" s="8" t="s">
        <v>26</v>
      </c>
      <c r="T674" s="8" t="s">
        <v>20</v>
      </c>
      <c r="U674" s="8" t="s">
        <v>2107</v>
      </c>
    </row>
    <row r="675" spans="1:21" x14ac:dyDescent="0.3">
      <c r="A675" s="8" t="str">
        <f>HYPERLINK("https://hsdes.intel.com/resource/14013173003","14013173003")</f>
        <v>14013173003</v>
      </c>
      <c r="B675" s="21" t="s">
        <v>2109</v>
      </c>
      <c r="C675" s="8" t="s">
        <v>19</v>
      </c>
      <c r="D675" s="8" t="s">
        <v>3230</v>
      </c>
      <c r="E675" s="8" t="s">
        <v>3238</v>
      </c>
      <c r="F675" t="s">
        <v>3298</v>
      </c>
      <c r="H675" s="8" t="s">
        <v>3263</v>
      </c>
      <c r="I675" t="s">
        <v>3288</v>
      </c>
      <c r="L675" s="11">
        <v>44820</v>
      </c>
      <c r="N675" s="8" t="s">
        <v>22</v>
      </c>
      <c r="O675" s="8" t="s">
        <v>49</v>
      </c>
      <c r="P675" s="8" t="s">
        <v>23</v>
      </c>
      <c r="Q675" s="8" t="s">
        <v>24</v>
      </c>
      <c r="R675" s="8" t="s">
        <v>2111</v>
      </c>
      <c r="S675" s="8" t="s">
        <v>26</v>
      </c>
      <c r="T675" s="8" t="s">
        <v>20</v>
      </c>
      <c r="U675" s="8" t="s">
        <v>2110</v>
      </c>
    </row>
    <row r="676" spans="1:21" x14ac:dyDescent="0.3">
      <c r="A676" s="8" t="str">
        <f>HYPERLINK("https://hsdes.intel.com/resource/14013173005","14013173005")</f>
        <v>14013173005</v>
      </c>
      <c r="B676" s="8" t="s">
        <v>2112</v>
      </c>
      <c r="C676" s="8" t="s">
        <v>19</v>
      </c>
      <c r="D676" s="8" t="s">
        <v>3230</v>
      </c>
      <c r="E676" s="8" t="s">
        <v>3238</v>
      </c>
      <c r="F676" t="s">
        <v>3298</v>
      </c>
      <c r="H676" s="8" t="s">
        <v>3263</v>
      </c>
      <c r="I676" t="s">
        <v>3288</v>
      </c>
      <c r="L676" s="11">
        <v>44820</v>
      </c>
      <c r="N676" s="8" t="s">
        <v>22</v>
      </c>
      <c r="O676" s="8" t="s">
        <v>49</v>
      </c>
      <c r="P676" s="8" t="s">
        <v>23</v>
      </c>
      <c r="Q676" s="8" t="s">
        <v>24</v>
      </c>
      <c r="R676" s="8" t="s">
        <v>2114</v>
      </c>
      <c r="S676" s="8" t="s">
        <v>26</v>
      </c>
      <c r="T676" s="8" t="s">
        <v>20</v>
      </c>
      <c r="U676" s="8" t="s">
        <v>2113</v>
      </c>
    </row>
    <row r="677" spans="1:21" x14ac:dyDescent="0.3">
      <c r="A677" s="8" t="str">
        <f>HYPERLINK("https://hsdes.intel.com/resource/14013173007","14013173007")</f>
        <v>14013173007</v>
      </c>
      <c r="B677" s="8" t="s">
        <v>2115</v>
      </c>
      <c r="C677" s="8" t="s">
        <v>19</v>
      </c>
      <c r="D677" s="8" t="s">
        <v>3230</v>
      </c>
      <c r="E677" s="8" t="s">
        <v>3238</v>
      </c>
      <c r="F677" t="s">
        <v>3298</v>
      </c>
      <c r="H677" s="8" t="s">
        <v>3263</v>
      </c>
      <c r="I677" t="s">
        <v>3288</v>
      </c>
      <c r="L677" s="11">
        <v>44820</v>
      </c>
      <c r="N677" s="8" t="s">
        <v>22</v>
      </c>
      <c r="O677" s="8" t="s">
        <v>70</v>
      </c>
      <c r="P677" s="8" t="s">
        <v>23</v>
      </c>
      <c r="Q677" s="8" t="s">
        <v>15</v>
      </c>
      <c r="R677" s="8" t="s">
        <v>2117</v>
      </c>
      <c r="S677" s="8" t="s">
        <v>26</v>
      </c>
      <c r="T677" s="8" t="s">
        <v>20</v>
      </c>
      <c r="U677" s="8" t="s">
        <v>2116</v>
      </c>
    </row>
    <row r="678" spans="1:21" x14ac:dyDescent="0.3">
      <c r="A678" s="8" t="str">
        <f>HYPERLINK("https://hsdes.intel.com/resource/14013173013","14013173013")</f>
        <v>14013173013</v>
      </c>
      <c r="B678" s="21" t="s">
        <v>2118</v>
      </c>
      <c r="C678" s="8" t="s">
        <v>19</v>
      </c>
      <c r="D678" s="8" t="s">
        <v>3230</v>
      </c>
      <c r="E678" s="8" t="s">
        <v>3238</v>
      </c>
      <c r="F678" t="s">
        <v>3298</v>
      </c>
      <c r="H678" s="8" t="s">
        <v>3263</v>
      </c>
      <c r="I678" t="s">
        <v>3289</v>
      </c>
      <c r="L678" s="11">
        <v>44820</v>
      </c>
      <c r="N678" s="8" t="s">
        <v>22</v>
      </c>
      <c r="O678" s="8" t="s">
        <v>70</v>
      </c>
      <c r="P678" s="8" t="s">
        <v>23</v>
      </c>
      <c r="Q678" s="8" t="s">
        <v>24</v>
      </c>
      <c r="R678" s="8" t="s">
        <v>2121</v>
      </c>
      <c r="S678" s="8" t="s">
        <v>26</v>
      </c>
      <c r="T678" s="8" t="s">
        <v>2119</v>
      </c>
      <c r="U678" s="8" t="s">
        <v>2120</v>
      </c>
    </row>
    <row r="679" spans="1:21" x14ac:dyDescent="0.3">
      <c r="A679" s="8" t="str">
        <f>HYPERLINK("https://hsdes.intel.com/resource/14013173086","14013173086")</f>
        <v>14013173086</v>
      </c>
      <c r="B679" s="8" t="s">
        <v>2122</v>
      </c>
      <c r="C679" s="8" t="s">
        <v>446</v>
      </c>
      <c r="D679" s="8" t="s">
        <v>3230</v>
      </c>
      <c r="E679" s="8" t="s">
        <v>3238</v>
      </c>
      <c r="F679" t="s">
        <v>3298</v>
      </c>
      <c r="H679" s="8" t="s">
        <v>3263</v>
      </c>
      <c r="I679" t="s">
        <v>3291</v>
      </c>
      <c r="L679" s="11">
        <v>44819</v>
      </c>
      <c r="N679" s="8" t="s">
        <v>22</v>
      </c>
      <c r="O679" s="8" t="s">
        <v>49</v>
      </c>
      <c r="P679" s="8" t="s">
        <v>66</v>
      </c>
      <c r="Q679" s="8" t="s">
        <v>24</v>
      </c>
      <c r="R679" s="8" t="s">
        <v>2124</v>
      </c>
      <c r="S679" s="8" t="s">
        <v>26</v>
      </c>
      <c r="T679" s="8" t="s">
        <v>272</v>
      </c>
      <c r="U679" s="8" t="s">
        <v>2123</v>
      </c>
    </row>
    <row r="680" spans="1:21" x14ac:dyDescent="0.3">
      <c r="A680" s="8" t="str">
        <f>HYPERLINK("https://hsdes.intel.com/resource/14013173089","14013173089")</f>
        <v>14013173089</v>
      </c>
      <c r="B680" s="8" t="s">
        <v>2125</v>
      </c>
      <c r="C680" s="8" t="s">
        <v>197</v>
      </c>
      <c r="D680" s="8" t="s">
        <v>3230</v>
      </c>
      <c r="E680" s="8" t="s">
        <v>3238</v>
      </c>
      <c r="F680" t="s">
        <v>3298</v>
      </c>
      <c r="H680" s="8" t="s">
        <v>3263</v>
      </c>
      <c r="I680" t="s">
        <v>3258</v>
      </c>
      <c r="L680" s="11">
        <v>44819</v>
      </c>
      <c r="N680" s="8" t="s">
        <v>22</v>
      </c>
      <c r="O680" s="8" t="s">
        <v>13</v>
      </c>
      <c r="P680" s="8" t="s">
        <v>66</v>
      </c>
      <c r="Q680" s="8" t="s">
        <v>24</v>
      </c>
      <c r="R680" s="8" t="s">
        <v>2127</v>
      </c>
      <c r="S680" s="8" t="s">
        <v>26</v>
      </c>
      <c r="T680" s="8" t="s">
        <v>64</v>
      </c>
      <c r="U680" s="8" t="s">
        <v>2126</v>
      </c>
    </row>
    <row r="681" spans="1:21" x14ac:dyDescent="0.3">
      <c r="A681" s="8" t="str">
        <f>HYPERLINK("https://hsdes.intel.com/resource/14013173126","14013173126")</f>
        <v>14013173126</v>
      </c>
      <c r="B681" s="8" t="s">
        <v>2128</v>
      </c>
      <c r="C681" s="8" t="s">
        <v>76</v>
      </c>
      <c r="D681" s="8" t="s">
        <v>3230</v>
      </c>
      <c r="E681" s="8" t="s">
        <v>3238</v>
      </c>
      <c r="F681" t="s">
        <v>3298</v>
      </c>
      <c r="H681" s="8" t="s">
        <v>3263</v>
      </c>
      <c r="I681" t="s">
        <v>3260</v>
      </c>
      <c r="L681" s="11">
        <v>44820</v>
      </c>
      <c r="N681" s="8" t="s">
        <v>78</v>
      </c>
      <c r="O681" s="8" t="s">
        <v>13</v>
      </c>
      <c r="P681" s="8" t="s">
        <v>79</v>
      </c>
      <c r="Q681" s="8" t="s">
        <v>15</v>
      </c>
      <c r="R681" s="8" t="s">
        <v>2130</v>
      </c>
      <c r="S681" s="8" t="s">
        <v>26</v>
      </c>
      <c r="T681" s="8" t="s">
        <v>64</v>
      </c>
      <c r="U681" s="8" t="s">
        <v>2129</v>
      </c>
    </row>
    <row r="682" spans="1:21" x14ac:dyDescent="0.3">
      <c r="A682" s="8" t="str">
        <f>HYPERLINK("https://hsdes.intel.com/resource/14013173131","14013173131")</f>
        <v>14013173131</v>
      </c>
      <c r="B682" s="8" t="s">
        <v>2131</v>
      </c>
      <c r="C682" s="8" t="s">
        <v>165</v>
      </c>
      <c r="D682" s="8" t="s">
        <v>3230</v>
      </c>
      <c r="E682" s="8" t="s">
        <v>3238</v>
      </c>
      <c r="F682" t="s">
        <v>3298</v>
      </c>
      <c r="H682" s="8" t="s">
        <v>3262</v>
      </c>
      <c r="I682" t="s">
        <v>3269</v>
      </c>
      <c r="K682" s="8" t="s">
        <v>3280</v>
      </c>
      <c r="L682" s="11">
        <v>44826</v>
      </c>
      <c r="N682" s="8" t="s">
        <v>106</v>
      </c>
      <c r="O682" s="8" t="s">
        <v>13</v>
      </c>
      <c r="P682" s="8" t="s">
        <v>54</v>
      </c>
      <c r="Q682" s="8" t="s">
        <v>24</v>
      </c>
      <c r="R682" s="8" t="s">
        <v>2133</v>
      </c>
      <c r="S682" s="8" t="s">
        <v>17</v>
      </c>
      <c r="T682" s="8" t="s">
        <v>47</v>
      </c>
      <c r="U682" s="8" t="s">
        <v>2132</v>
      </c>
    </row>
    <row r="683" spans="1:21" x14ac:dyDescent="0.3">
      <c r="A683" s="8" t="str">
        <f>HYPERLINK("https://hsdes.intel.com/resource/14013173139","14013173139")</f>
        <v>14013173139</v>
      </c>
      <c r="B683" s="8" t="s">
        <v>2134</v>
      </c>
      <c r="C683" s="8" t="s">
        <v>88</v>
      </c>
      <c r="D683" s="8" t="s">
        <v>3230</v>
      </c>
      <c r="E683" s="8" t="s">
        <v>3238</v>
      </c>
      <c r="F683" t="s">
        <v>3298</v>
      </c>
      <c r="H683" s="8" t="s">
        <v>3262</v>
      </c>
      <c r="I683" t="s">
        <v>3269</v>
      </c>
      <c r="K683" s="8" t="s">
        <v>3280</v>
      </c>
      <c r="L683" s="11">
        <v>44826</v>
      </c>
      <c r="N683" s="8" t="s">
        <v>33</v>
      </c>
      <c r="O683" s="8" t="s">
        <v>13</v>
      </c>
      <c r="P683" s="8" t="s">
        <v>54</v>
      </c>
      <c r="Q683" s="8" t="s">
        <v>24</v>
      </c>
      <c r="R683" s="8" t="s">
        <v>2136</v>
      </c>
      <c r="S683" s="8" t="s">
        <v>17</v>
      </c>
      <c r="T683" s="8" t="s">
        <v>47</v>
      </c>
      <c r="U683" s="8" t="s">
        <v>2135</v>
      </c>
    </row>
    <row r="684" spans="1:21" x14ac:dyDescent="0.3">
      <c r="A684" s="8" t="str">
        <f>HYPERLINK("https://hsdes.intel.com/resource/14013173153","14013173153")</f>
        <v>14013173153</v>
      </c>
      <c r="B684" s="8" t="s">
        <v>2137</v>
      </c>
      <c r="C684" s="8" t="s">
        <v>88</v>
      </c>
      <c r="D684" s="8" t="s">
        <v>3230</v>
      </c>
      <c r="E684" s="8" t="s">
        <v>3238</v>
      </c>
      <c r="F684" t="s">
        <v>3298</v>
      </c>
      <c r="H684" s="8" t="s">
        <v>3263</v>
      </c>
      <c r="I684" t="s">
        <v>3293</v>
      </c>
      <c r="L684" s="11">
        <v>44825</v>
      </c>
      <c r="N684" s="8" t="s">
        <v>33</v>
      </c>
      <c r="O684" s="8" t="s">
        <v>13</v>
      </c>
      <c r="P684" s="8" t="s">
        <v>126</v>
      </c>
      <c r="Q684" s="8" t="s">
        <v>24</v>
      </c>
      <c r="R684" s="8" t="s">
        <v>2139</v>
      </c>
      <c r="S684" s="8" t="s">
        <v>26</v>
      </c>
      <c r="T684" s="8" t="s">
        <v>47</v>
      </c>
      <c r="U684" s="8" t="s">
        <v>2138</v>
      </c>
    </row>
    <row r="685" spans="1:21" x14ac:dyDescent="0.3">
      <c r="A685" s="9" t="str">
        <f>HYPERLINK("https://hsdes.intel.com/resource/14013173157","14013173157")</f>
        <v>14013173157</v>
      </c>
      <c r="B685" s="8" t="s">
        <v>2140</v>
      </c>
      <c r="C685" s="8" t="s">
        <v>63</v>
      </c>
      <c r="D685" s="8" t="s">
        <v>3230</v>
      </c>
      <c r="E685" s="8" t="s">
        <v>3238</v>
      </c>
      <c r="F685" t="s">
        <v>3298</v>
      </c>
      <c r="H685" s="8" t="s">
        <v>3262</v>
      </c>
      <c r="I685" t="s">
        <v>3288</v>
      </c>
      <c r="L685" s="11">
        <v>44823</v>
      </c>
      <c r="N685" s="8" t="s">
        <v>39</v>
      </c>
      <c r="O685" s="8" t="s">
        <v>49</v>
      </c>
      <c r="P685" s="8" t="s">
        <v>156</v>
      </c>
      <c r="Q685" s="8" t="s">
        <v>24</v>
      </c>
      <c r="R685" s="8" t="s">
        <v>2143</v>
      </c>
      <c r="S685" s="8" t="s">
        <v>26</v>
      </c>
      <c r="T685" s="8" t="s">
        <v>2141</v>
      </c>
      <c r="U685" s="8" t="s">
        <v>2142</v>
      </c>
    </row>
    <row r="686" spans="1:21" x14ac:dyDescent="0.3">
      <c r="A686" s="8" t="str">
        <f>HYPERLINK("https://hsdes.intel.com/resource/14013173168","14013173168")</f>
        <v>14013173168</v>
      </c>
      <c r="B686" s="8" t="s">
        <v>2144</v>
      </c>
      <c r="C686" s="8" t="s">
        <v>2145</v>
      </c>
      <c r="D686" s="8" t="s">
        <v>3230</v>
      </c>
      <c r="E686" s="8" t="s">
        <v>3238</v>
      </c>
      <c r="F686" t="s">
        <v>3298</v>
      </c>
      <c r="H686" s="8" t="s">
        <v>3262</v>
      </c>
      <c r="I686" t="s">
        <v>3291</v>
      </c>
      <c r="L686" s="11">
        <v>44819</v>
      </c>
      <c r="N686" s="8" t="s">
        <v>22</v>
      </c>
      <c r="O686" s="8" t="s">
        <v>13</v>
      </c>
      <c r="P686" s="8" t="s">
        <v>66</v>
      </c>
      <c r="Q686" s="8" t="s">
        <v>24</v>
      </c>
      <c r="R686" s="8" t="s">
        <v>2147</v>
      </c>
      <c r="S686" s="8" t="s">
        <v>26</v>
      </c>
      <c r="T686" s="8" t="s">
        <v>47</v>
      </c>
      <c r="U686" s="8" t="s">
        <v>2146</v>
      </c>
    </row>
    <row r="687" spans="1:21" x14ac:dyDescent="0.3">
      <c r="A687" s="8" t="str">
        <f>HYPERLINK("https://hsdes.intel.com/resource/14013173170","14013173170")</f>
        <v>14013173170</v>
      </c>
      <c r="B687" s="8" t="s">
        <v>2148</v>
      </c>
      <c r="C687" s="8" t="s">
        <v>2149</v>
      </c>
      <c r="D687" s="8" t="s">
        <v>3230</v>
      </c>
      <c r="E687" s="8" t="s">
        <v>3238</v>
      </c>
      <c r="F687" t="s">
        <v>3298</v>
      </c>
      <c r="H687" s="8" t="s">
        <v>3262</v>
      </c>
      <c r="I687" t="s">
        <v>3291</v>
      </c>
      <c r="L687" s="11">
        <v>44819</v>
      </c>
      <c r="N687" s="8" t="s">
        <v>22</v>
      </c>
      <c r="O687" s="8" t="s">
        <v>13</v>
      </c>
      <c r="P687" s="8" t="s">
        <v>66</v>
      </c>
      <c r="Q687" s="8" t="s">
        <v>24</v>
      </c>
      <c r="R687" s="8" t="s">
        <v>2151</v>
      </c>
      <c r="S687" s="8" t="s">
        <v>26</v>
      </c>
      <c r="T687" s="8" t="s">
        <v>64</v>
      </c>
      <c r="U687" s="8" t="s">
        <v>2150</v>
      </c>
    </row>
    <row r="688" spans="1:21" x14ac:dyDescent="0.3">
      <c r="A688" s="8" t="str">
        <f>HYPERLINK("https://hsdes.intel.com/resource/14013173171","14013173171")</f>
        <v>14013173171</v>
      </c>
      <c r="B688" s="8" t="s">
        <v>2152</v>
      </c>
      <c r="C688" s="8" t="s">
        <v>88</v>
      </c>
      <c r="D688" s="8" t="s">
        <v>3230</v>
      </c>
      <c r="E688" s="8" t="s">
        <v>3238</v>
      </c>
      <c r="F688" t="s">
        <v>3298</v>
      </c>
      <c r="H688" s="8" t="s">
        <v>3262</v>
      </c>
      <c r="I688" t="s">
        <v>3295</v>
      </c>
      <c r="L688" s="11">
        <v>44819</v>
      </c>
      <c r="N688" s="8" t="s">
        <v>22</v>
      </c>
      <c r="O688" s="8" t="s">
        <v>13</v>
      </c>
      <c r="P688" s="8" t="s">
        <v>66</v>
      </c>
      <c r="Q688" s="8" t="s">
        <v>24</v>
      </c>
      <c r="R688" s="8" t="s">
        <v>2154</v>
      </c>
      <c r="S688" s="8" t="s">
        <v>26</v>
      </c>
      <c r="T688" s="8" t="s">
        <v>64</v>
      </c>
      <c r="U688" s="8" t="s">
        <v>2153</v>
      </c>
    </row>
    <row r="689" spans="1:21" x14ac:dyDescent="0.3">
      <c r="A689" s="8" t="str">
        <f>HYPERLINK("https://hsdes.intel.com/resource/14013173219","14013173219")</f>
        <v>14013173219</v>
      </c>
      <c r="B689" s="8" t="s">
        <v>2155</v>
      </c>
      <c r="C689" s="8" t="s">
        <v>9</v>
      </c>
      <c r="D689" s="8" t="s">
        <v>3230</v>
      </c>
      <c r="E689" s="8" t="s">
        <v>3238</v>
      </c>
      <c r="F689" t="s">
        <v>3298</v>
      </c>
      <c r="H689" s="8" t="s">
        <v>3262</v>
      </c>
      <c r="I689" t="s">
        <v>3288</v>
      </c>
      <c r="L689" s="11">
        <v>44826</v>
      </c>
      <c r="N689" s="8" t="s">
        <v>12</v>
      </c>
      <c r="O689" s="8" t="s">
        <v>13</v>
      </c>
      <c r="P689" s="8" t="s">
        <v>167</v>
      </c>
      <c r="Q689" s="8" t="s">
        <v>24</v>
      </c>
      <c r="R689" s="8" t="s">
        <v>2157</v>
      </c>
      <c r="S689" s="8" t="s">
        <v>17</v>
      </c>
      <c r="T689" s="8" t="s">
        <v>1513</v>
      </c>
      <c r="U689" s="8" t="s">
        <v>2156</v>
      </c>
    </row>
    <row r="690" spans="1:21" x14ac:dyDescent="0.3">
      <c r="A690" s="8" t="str">
        <f>HYPERLINK("https://hsdes.intel.com/resource/14013173233","14013173233")</f>
        <v>14013173233</v>
      </c>
      <c r="B690" s="8" t="s">
        <v>2158</v>
      </c>
      <c r="C690" s="8" t="s">
        <v>282</v>
      </c>
      <c r="D690" s="8" t="s">
        <v>3230</v>
      </c>
      <c r="E690" s="8" t="s">
        <v>3238</v>
      </c>
      <c r="F690" t="s">
        <v>3298</v>
      </c>
      <c r="H690" s="8" t="s">
        <v>3262</v>
      </c>
      <c r="I690" t="s">
        <v>3288</v>
      </c>
      <c r="L690" s="11">
        <v>44825</v>
      </c>
      <c r="N690" s="8" t="s">
        <v>22</v>
      </c>
      <c r="O690" s="8" t="s">
        <v>13</v>
      </c>
      <c r="P690" s="8" t="s">
        <v>66</v>
      </c>
      <c r="Q690" s="8" t="s">
        <v>24</v>
      </c>
      <c r="R690" s="8" t="s">
        <v>2160</v>
      </c>
      <c r="S690" s="8" t="s">
        <v>26</v>
      </c>
      <c r="T690" s="8" t="s">
        <v>47</v>
      </c>
      <c r="U690" s="8" t="s">
        <v>2159</v>
      </c>
    </row>
    <row r="691" spans="1:21" x14ac:dyDescent="0.3">
      <c r="A691" s="8" t="str">
        <f>HYPERLINK("https://hsdes.intel.com/resource/14013173241","14013173241")</f>
        <v>14013173241</v>
      </c>
      <c r="B691" s="8" t="s">
        <v>2161</v>
      </c>
      <c r="C691" s="8" t="s">
        <v>63</v>
      </c>
      <c r="D691" s="8" t="s">
        <v>3230</v>
      </c>
      <c r="E691" s="8" t="s">
        <v>3238</v>
      </c>
      <c r="F691" t="s">
        <v>3298</v>
      </c>
      <c r="H691" s="8" t="s">
        <v>3262</v>
      </c>
      <c r="I691" t="s">
        <v>3288</v>
      </c>
      <c r="L691" s="11">
        <v>44819</v>
      </c>
      <c r="N691" s="8" t="s">
        <v>22</v>
      </c>
      <c r="O691" s="8" t="s">
        <v>13</v>
      </c>
      <c r="P691" s="8" t="s">
        <v>66</v>
      </c>
      <c r="Q691" s="8" t="s">
        <v>24</v>
      </c>
      <c r="R691" s="8" t="s">
        <v>2163</v>
      </c>
      <c r="S691" s="8" t="s">
        <v>1950</v>
      </c>
      <c r="T691" s="8" t="s">
        <v>47</v>
      </c>
      <c r="U691" s="8" t="s">
        <v>2162</v>
      </c>
    </row>
    <row r="692" spans="1:21" x14ac:dyDescent="0.3">
      <c r="A692" s="8" t="str">
        <f>HYPERLINK("https://hsdes.intel.com/resource/14013173246","14013173246")</f>
        <v>14013173246</v>
      </c>
      <c r="B692" s="8" t="s">
        <v>2164</v>
      </c>
      <c r="C692" s="8" t="s">
        <v>63</v>
      </c>
      <c r="D692" s="8" t="s">
        <v>3230</v>
      </c>
      <c r="E692" s="8" t="s">
        <v>3238</v>
      </c>
      <c r="F692" t="s">
        <v>3298</v>
      </c>
      <c r="H692" s="8" t="s">
        <v>3262</v>
      </c>
      <c r="I692" t="s">
        <v>3291</v>
      </c>
      <c r="L692" s="11">
        <v>44819</v>
      </c>
      <c r="N692" s="8" t="s">
        <v>22</v>
      </c>
      <c r="O692" s="8" t="s">
        <v>13</v>
      </c>
      <c r="P692" s="8" t="s">
        <v>66</v>
      </c>
      <c r="Q692" s="8" t="s">
        <v>24</v>
      </c>
      <c r="R692" s="8" t="s">
        <v>2166</v>
      </c>
      <c r="S692" s="8" t="s">
        <v>1950</v>
      </c>
      <c r="T692" s="8" t="s">
        <v>47</v>
      </c>
      <c r="U692" s="8" t="s">
        <v>2165</v>
      </c>
    </row>
    <row r="693" spans="1:21" x14ac:dyDescent="0.3">
      <c r="A693" s="8" t="str">
        <f>HYPERLINK("https://hsdes.intel.com/resource/14013173261","14013173261")</f>
        <v>14013173261</v>
      </c>
      <c r="B693" s="8" t="s">
        <v>2167</v>
      </c>
      <c r="C693" s="8" t="s">
        <v>112</v>
      </c>
      <c r="D693" s="8" t="s">
        <v>3230</v>
      </c>
      <c r="E693" s="8" t="s">
        <v>3238</v>
      </c>
      <c r="F693" t="s">
        <v>3298</v>
      </c>
      <c r="H693" s="8" t="s">
        <v>3262</v>
      </c>
      <c r="I693" t="s">
        <v>3288</v>
      </c>
      <c r="L693" s="11">
        <v>44817</v>
      </c>
      <c r="N693" s="8" t="s">
        <v>136</v>
      </c>
      <c r="O693" s="8" t="s">
        <v>13</v>
      </c>
      <c r="P693" s="8" t="s">
        <v>137</v>
      </c>
      <c r="Q693" s="8" t="s">
        <v>24</v>
      </c>
      <c r="R693" s="8" t="s">
        <v>2170</v>
      </c>
      <c r="S693" s="8" t="s">
        <v>26</v>
      </c>
      <c r="T693" s="8" t="s">
        <v>2168</v>
      </c>
      <c r="U693" s="8" t="s">
        <v>2169</v>
      </c>
    </row>
    <row r="694" spans="1:21" x14ac:dyDescent="0.3">
      <c r="A694" s="8" t="str">
        <f>HYPERLINK("https://hsdes.intel.com/resource/14013173272","14013173272")</f>
        <v>14013173272</v>
      </c>
      <c r="B694" s="8" t="s">
        <v>2171</v>
      </c>
      <c r="C694" s="8" t="s">
        <v>112</v>
      </c>
      <c r="D694" s="8" t="s">
        <v>3230</v>
      </c>
      <c r="E694" s="8" t="s">
        <v>3238</v>
      </c>
      <c r="F694" t="s">
        <v>3298</v>
      </c>
      <c r="H694" s="8" t="s">
        <v>3262</v>
      </c>
      <c r="I694" t="s">
        <v>3288</v>
      </c>
      <c r="L694" s="11">
        <v>44827</v>
      </c>
      <c r="N694" s="8" t="s">
        <v>136</v>
      </c>
      <c r="O694" s="8" t="s">
        <v>13</v>
      </c>
      <c r="P694" s="8" t="s">
        <v>137</v>
      </c>
      <c r="Q694" s="8" t="s">
        <v>24</v>
      </c>
      <c r="R694" s="8" t="s">
        <v>2174</v>
      </c>
      <c r="S694" s="8" t="s">
        <v>26</v>
      </c>
      <c r="T694" s="8" t="s">
        <v>2172</v>
      </c>
      <c r="U694" s="8" t="s">
        <v>2173</v>
      </c>
    </row>
    <row r="695" spans="1:21" x14ac:dyDescent="0.3">
      <c r="A695" s="8" t="str">
        <f>HYPERLINK("https://hsdes.intel.com/resource/14013173276","14013173276")</f>
        <v>14013173276</v>
      </c>
      <c r="B695" s="8" t="s">
        <v>2175</v>
      </c>
      <c r="C695" s="8" t="s">
        <v>112</v>
      </c>
      <c r="D695" s="8" t="s">
        <v>3230</v>
      </c>
      <c r="E695" s="8" t="s">
        <v>3238</v>
      </c>
      <c r="F695" t="s">
        <v>3298</v>
      </c>
      <c r="H695" s="8" t="s">
        <v>3262</v>
      </c>
      <c r="I695" t="s">
        <v>3288</v>
      </c>
      <c r="L695" s="11">
        <v>44817</v>
      </c>
      <c r="N695" s="8" t="s">
        <v>136</v>
      </c>
      <c r="O695" s="8" t="s">
        <v>13</v>
      </c>
      <c r="P695" s="8" t="s">
        <v>137</v>
      </c>
      <c r="Q695" s="8" t="s">
        <v>24</v>
      </c>
      <c r="R695" s="8" t="s">
        <v>2177</v>
      </c>
      <c r="S695" s="8" t="s">
        <v>26</v>
      </c>
      <c r="T695" s="8" t="s">
        <v>2168</v>
      </c>
      <c r="U695" s="8" t="s">
        <v>2176</v>
      </c>
    </row>
    <row r="696" spans="1:21" x14ac:dyDescent="0.3">
      <c r="A696" s="8" t="str">
        <f>HYPERLINK("https://hsdes.intel.com/resource/14013173292","14013173292")</f>
        <v>14013173292</v>
      </c>
      <c r="B696" s="8" t="s">
        <v>2178</v>
      </c>
      <c r="C696" s="8" t="s">
        <v>112</v>
      </c>
      <c r="D696" s="8" t="s">
        <v>3230</v>
      </c>
      <c r="E696" s="8" t="s">
        <v>3238</v>
      </c>
      <c r="F696" t="s">
        <v>3298</v>
      </c>
      <c r="H696" s="8" t="s">
        <v>3262</v>
      </c>
      <c r="I696" t="s">
        <v>3288</v>
      </c>
      <c r="L696" s="11">
        <v>44817</v>
      </c>
      <c r="N696" s="8" t="s">
        <v>136</v>
      </c>
      <c r="O696" s="8" t="s">
        <v>13</v>
      </c>
      <c r="P696" s="8" t="s">
        <v>137</v>
      </c>
      <c r="Q696" s="8" t="s">
        <v>24</v>
      </c>
      <c r="R696" s="8" t="s">
        <v>2181</v>
      </c>
      <c r="S696" s="8" t="s">
        <v>26</v>
      </c>
      <c r="T696" s="8" t="s">
        <v>2179</v>
      </c>
      <c r="U696" s="8" t="s">
        <v>2180</v>
      </c>
    </row>
    <row r="697" spans="1:21" x14ac:dyDescent="0.3">
      <c r="A697" s="9" t="str">
        <f>HYPERLINK("https://hsdes.intel.com/resource/14013173941","14013173941")</f>
        <v>14013173941</v>
      </c>
      <c r="B697" s="8" t="s">
        <v>2182</v>
      </c>
      <c r="C697" s="8" t="s">
        <v>2183</v>
      </c>
      <c r="D697" s="8" t="s">
        <v>3230</v>
      </c>
      <c r="E697" s="8" t="s">
        <v>3238</v>
      </c>
      <c r="F697" t="s">
        <v>3298</v>
      </c>
      <c r="H697" s="8" t="s">
        <v>3262</v>
      </c>
      <c r="I697" t="s">
        <v>3288</v>
      </c>
      <c r="L697" s="11">
        <v>44818</v>
      </c>
      <c r="N697" s="8" t="s">
        <v>106</v>
      </c>
      <c r="O697" s="8" t="s">
        <v>13</v>
      </c>
      <c r="P697" s="8" t="s">
        <v>14</v>
      </c>
      <c r="Q697" s="8" t="s">
        <v>24</v>
      </c>
      <c r="R697" s="8" t="s">
        <v>2185</v>
      </c>
      <c r="S697" s="8" t="s">
        <v>17</v>
      </c>
      <c r="T697" s="8" t="s">
        <v>202</v>
      </c>
      <c r="U697" s="8" t="s">
        <v>2184</v>
      </c>
    </row>
    <row r="698" spans="1:21" x14ac:dyDescent="0.3">
      <c r="A698" s="8" t="str">
        <f>HYPERLINK("https://hsdes.intel.com/resource/14013173950","14013173950")</f>
        <v>14013173950</v>
      </c>
      <c r="B698" s="8" t="s">
        <v>2186</v>
      </c>
      <c r="C698" s="8" t="s">
        <v>201</v>
      </c>
      <c r="D698" s="8" t="s">
        <v>3230</v>
      </c>
      <c r="E698" s="8" t="s">
        <v>3238</v>
      </c>
      <c r="F698" t="s">
        <v>3298</v>
      </c>
      <c r="H698" s="8" t="s">
        <v>3262</v>
      </c>
      <c r="I698" t="s">
        <v>3288</v>
      </c>
      <c r="L698" s="11">
        <v>44818</v>
      </c>
      <c r="N698" s="8" t="s">
        <v>106</v>
      </c>
      <c r="O698" s="8" t="s">
        <v>13</v>
      </c>
      <c r="P698" s="8" t="s">
        <v>14</v>
      </c>
      <c r="Q698" s="8" t="s">
        <v>24</v>
      </c>
      <c r="R698" s="8" t="s">
        <v>2188</v>
      </c>
      <c r="S698" s="8" t="s">
        <v>17</v>
      </c>
      <c r="T698" s="8" t="s">
        <v>47</v>
      </c>
      <c r="U698" s="8" t="s">
        <v>2187</v>
      </c>
    </row>
    <row r="699" spans="1:21" x14ac:dyDescent="0.3">
      <c r="A699" s="8" t="str">
        <f>HYPERLINK("https://hsdes.intel.com/resource/14013173956","14013173956")</f>
        <v>14013173956</v>
      </c>
      <c r="B699" s="8" t="s">
        <v>2189</v>
      </c>
      <c r="C699" s="8" t="s">
        <v>201</v>
      </c>
      <c r="D699" s="8" t="s">
        <v>3230</v>
      </c>
      <c r="E699" s="8" t="s">
        <v>3238</v>
      </c>
      <c r="F699" t="s">
        <v>3298</v>
      </c>
      <c r="H699" s="8" t="s">
        <v>3262</v>
      </c>
      <c r="I699" t="s">
        <v>3292</v>
      </c>
      <c r="L699" s="11">
        <v>44818</v>
      </c>
      <c r="N699" s="8" t="s">
        <v>106</v>
      </c>
      <c r="O699" s="8" t="s">
        <v>70</v>
      </c>
      <c r="P699" s="8" t="s">
        <v>14</v>
      </c>
      <c r="Q699" s="8" t="s">
        <v>15</v>
      </c>
      <c r="R699" s="8" t="s">
        <v>2191</v>
      </c>
      <c r="S699" s="8" t="s">
        <v>17</v>
      </c>
      <c r="T699" s="8" t="s">
        <v>202</v>
      </c>
      <c r="U699" s="8" t="s">
        <v>2190</v>
      </c>
    </row>
    <row r="700" spans="1:21" x14ac:dyDescent="0.3">
      <c r="A700" s="8" t="str">
        <f>HYPERLINK("https://hsdes.intel.com/resource/14013173962","14013173962")</f>
        <v>14013173962</v>
      </c>
      <c r="B700" s="8" t="s">
        <v>2192</v>
      </c>
      <c r="C700" s="8" t="s">
        <v>165</v>
      </c>
      <c r="D700" s="8" t="s">
        <v>3230</v>
      </c>
      <c r="E700" s="8" t="s">
        <v>3238</v>
      </c>
      <c r="F700" t="s">
        <v>3298</v>
      </c>
      <c r="H700" s="8" t="s">
        <v>3262</v>
      </c>
      <c r="I700" t="s">
        <v>3288</v>
      </c>
      <c r="L700" s="11">
        <v>44818</v>
      </c>
      <c r="N700" s="8" t="s">
        <v>106</v>
      </c>
      <c r="O700" s="8" t="s">
        <v>13</v>
      </c>
      <c r="P700" s="8" t="s">
        <v>14</v>
      </c>
      <c r="Q700" s="8" t="s">
        <v>15</v>
      </c>
      <c r="R700" s="8" t="s">
        <v>2194</v>
      </c>
      <c r="S700" s="8" t="s">
        <v>17</v>
      </c>
      <c r="T700" s="8" t="s">
        <v>202</v>
      </c>
      <c r="U700" s="8" t="s">
        <v>2193</v>
      </c>
    </row>
    <row r="701" spans="1:21" x14ac:dyDescent="0.3">
      <c r="A701" s="8" t="str">
        <f>HYPERLINK("https://hsdes.intel.com/resource/14013173972","14013173972")</f>
        <v>14013173972</v>
      </c>
      <c r="B701" s="8" t="s">
        <v>2195</v>
      </c>
      <c r="C701" s="8" t="s">
        <v>201</v>
      </c>
      <c r="D701" s="8" t="s">
        <v>3230</v>
      </c>
      <c r="E701" s="8" t="s">
        <v>3238</v>
      </c>
      <c r="F701" t="s">
        <v>3298</v>
      </c>
      <c r="H701" s="8" t="s">
        <v>3262</v>
      </c>
      <c r="I701" t="s">
        <v>3288</v>
      </c>
      <c r="L701" s="11">
        <v>44819</v>
      </c>
      <c r="N701" s="8" t="s">
        <v>106</v>
      </c>
      <c r="O701" s="8" t="s">
        <v>13</v>
      </c>
      <c r="P701" s="8" t="s">
        <v>14</v>
      </c>
      <c r="Q701" s="8" t="s">
        <v>15</v>
      </c>
      <c r="R701" s="8" t="s">
        <v>2197</v>
      </c>
      <c r="S701" s="8" t="s">
        <v>17</v>
      </c>
      <c r="T701" s="8" t="s">
        <v>47</v>
      </c>
      <c r="U701" s="8" t="s">
        <v>2196</v>
      </c>
    </row>
    <row r="702" spans="1:21" x14ac:dyDescent="0.3">
      <c r="A702" s="8" t="str">
        <f>HYPERLINK("https://hsdes.intel.com/resource/14013173981","14013173981")</f>
        <v>14013173981</v>
      </c>
      <c r="B702" s="8" t="s">
        <v>2198</v>
      </c>
      <c r="C702" s="8" t="s">
        <v>201</v>
      </c>
      <c r="D702" s="8" t="s">
        <v>3230</v>
      </c>
      <c r="E702" s="8" t="s">
        <v>3238</v>
      </c>
      <c r="F702" t="s">
        <v>3298</v>
      </c>
      <c r="H702" s="8" t="s">
        <v>3262</v>
      </c>
      <c r="I702" t="s">
        <v>3288</v>
      </c>
      <c r="L702" s="11">
        <v>44819</v>
      </c>
      <c r="N702" s="8" t="s">
        <v>106</v>
      </c>
      <c r="O702" s="8" t="s">
        <v>49</v>
      </c>
      <c r="P702" s="8" t="s">
        <v>14</v>
      </c>
      <c r="Q702" s="8" t="s">
        <v>15</v>
      </c>
      <c r="R702" s="8" t="s">
        <v>2200</v>
      </c>
      <c r="S702" s="8" t="s">
        <v>17</v>
      </c>
      <c r="T702" s="8" t="s">
        <v>20</v>
      </c>
      <c r="U702" s="8" t="s">
        <v>2199</v>
      </c>
    </row>
    <row r="703" spans="1:21" x14ac:dyDescent="0.3">
      <c r="A703" s="8" t="str">
        <f>HYPERLINK("https://hsdes.intel.com/resource/14013173986","14013173986")</f>
        <v>14013173986</v>
      </c>
      <c r="B703" s="21" t="s">
        <v>2201</v>
      </c>
      <c r="C703" s="8" t="s">
        <v>112</v>
      </c>
      <c r="D703" s="8" t="s">
        <v>3230</v>
      </c>
      <c r="E703" s="8" t="s">
        <v>3238</v>
      </c>
      <c r="F703" t="s">
        <v>3298</v>
      </c>
      <c r="H703" s="8" t="s">
        <v>3262</v>
      </c>
      <c r="I703" t="s">
        <v>3289</v>
      </c>
      <c r="L703" s="11">
        <v>44819</v>
      </c>
      <c r="N703" s="8" t="s">
        <v>106</v>
      </c>
      <c r="O703" s="8" t="s">
        <v>13</v>
      </c>
      <c r="P703" s="8" t="s">
        <v>14</v>
      </c>
      <c r="Q703" s="8" t="s">
        <v>24</v>
      </c>
      <c r="R703" s="8" t="s">
        <v>2203</v>
      </c>
      <c r="S703" s="8" t="s">
        <v>17</v>
      </c>
      <c r="T703" s="8" t="s">
        <v>47</v>
      </c>
      <c r="U703" s="8" t="s">
        <v>2202</v>
      </c>
    </row>
    <row r="704" spans="1:21" x14ac:dyDescent="0.3">
      <c r="A704" s="8" t="str">
        <f>HYPERLINK("https://hsdes.intel.com/resource/14013173997","14013173997")</f>
        <v>14013173997</v>
      </c>
      <c r="B704" s="8" t="s">
        <v>2204</v>
      </c>
      <c r="C704" s="8" t="s">
        <v>2205</v>
      </c>
      <c r="D704" s="8" t="s">
        <v>3230</v>
      </c>
      <c r="E704" s="8" t="s">
        <v>3238</v>
      </c>
      <c r="F704" t="s">
        <v>3298</v>
      </c>
      <c r="H704" s="8" t="s">
        <v>3262</v>
      </c>
      <c r="I704" t="s">
        <v>3288</v>
      </c>
      <c r="L704" s="11">
        <v>44819</v>
      </c>
      <c r="N704" s="8" t="s">
        <v>106</v>
      </c>
      <c r="O704" s="8" t="s">
        <v>13</v>
      </c>
      <c r="P704" s="8" t="s">
        <v>14</v>
      </c>
      <c r="Q704" s="8" t="s">
        <v>24</v>
      </c>
      <c r="R704" s="8" t="s">
        <v>2207</v>
      </c>
      <c r="S704" s="8" t="s">
        <v>17</v>
      </c>
      <c r="T704" s="8" t="s">
        <v>202</v>
      </c>
      <c r="U704" s="8" t="s">
        <v>2206</v>
      </c>
    </row>
    <row r="705" spans="1:21" x14ac:dyDescent="0.3">
      <c r="A705" s="9" t="str">
        <f>HYPERLINK("https://hsdes.intel.com/resource/14013174002","14013174002")</f>
        <v>14013174002</v>
      </c>
      <c r="B705" s="8" t="s">
        <v>2208</v>
      </c>
      <c r="C705" s="8" t="s">
        <v>165</v>
      </c>
      <c r="D705" s="8" t="s">
        <v>3230</v>
      </c>
      <c r="E705" s="8" t="s">
        <v>3238</v>
      </c>
      <c r="F705" t="s">
        <v>3298</v>
      </c>
      <c r="H705" s="8" t="s">
        <v>3262</v>
      </c>
      <c r="I705" t="s">
        <v>3258</v>
      </c>
      <c r="L705" s="11">
        <v>44819</v>
      </c>
      <c r="N705" s="8" t="s">
        <v>106</v>
      </c>
      <c r="O705" s="8" t="s">
        <v>49</v>
      </c>
      <c r="P705" s="8" t="s">
        <v>14</v>
      </c>
      <c r="Q705" s="8" t="s">
        <v>24</v>
      </c>
      <c r="R705" s="8" t="s">
        <v>2210</v>
      </c>
      <c r="S705" s="8" t="s">
        <v>17</v>
      </c>
      <c r="T705" s="8" t="s">
        <v>47</v>
      </c>
      <c r="U705" s="8" t="s">
        <v>2209</v>
      </c>
    </row>
    <row r="706" spans="1:21" x14ac:dyDescent="0.3">
      <c r="A706" s="9" t="str">
        <f>HYPERLINK("https://hsdes.intel.com/resource/14013174004","14013174004")</f>
        <v>14013174004</v>
      </c>
      <c r="B706" s="8" t="s">
        <v>2211</v>
      </c>
      <c r="C706" s="8" t="s">
        <v>104</v>
      </c>
      <c r="D706" s="8" t="s">
        <v>3230</v>
      </c>
      <c r="E706" s="8" t="s">
        <v>3238</v>
      </c>
      <c r="F706" t="s">
        <v>3298</v>
      </c>
      <c r="H706" s="8" t="s">
        <v>3262</v>
      </c>
      <c r="I706" t="s">
        <v>3258</v>
      </c>
      <c r="L706" s="11">
        <v>44817</v>
      </c>
      <c r="N706" s="8" t="s">
        <v>106</v>
      </c>
      <c r="O706" s="8" t="s">
        <v>49</v>
      </c>
      <c r="P706" s="8" t="s">
        <v>14</v>
      </c>
      <c r="Q706" s="8" t="s">
        <v>24</v>
      </c>
      <c r="R706" s="8" t="s">
        <v>2213</v>
      </c>
      <c r="S706" s="8" t="s">
        <v>17</v>
      </c>
      <c r="T706" s="8" t="s">
        <v>64</v>
      </c>
      <c r="U706" s="8" t="s">
        <v>2212</v>
      </c>
    </row>
    <row r="707" spans="1:21" x14ac:dyDescent="0.3">
      <c r="A707" s="9" t="str">
        <f>HYPERLINK("https://hsdes.intel.com/resource/14013174007","14013174007")</f>
        <v>14013174007</v>
      </c>
      <c r="B707" s="8" t="s">
        <v>2214</v>
      </c>
      <c r="C707" s="8" t="s">
        <v>165</v>
      </c>
      <c r="D707" s="8" t="s">
        <v>3230</v>
      </c>
      <c r="E707" s="8" t="s">
        <v>3238</v>
      </c>
      <c r="F707" t="s">
        <v>3298</v>
      </c>
      <c r="H707" s="8" t="s">
        <v>3262</v>
      </c>
      <c r="I707" t="s">
        <v>3288</v>
      </c>
      <c r="K707" s="8" t="s">
        <v>3239</v>
      </c>
      <c r="L707" s="11">
        <v>44819</v>
      </c>
      <c r="N707" s="8" t="s">
        <v>106</v>
      </c>
      <c r="O707" s="8" t="s">
        <v>49</v>
      </c>
      <c r="P707" s="8" t="s">
        <v>14</v>
      </c>
      <c r="Q707" s="8" t="s">
        <v>15</v>
      </c>
      <c r="R707" s="8" t="s">
        <v>2216</v>
      </c>
      <c r="S707" s="8" t="s">
        <v>17</v>
      </c>
      <c r="T707" s="8" t="s">
        <v>124</v>
      </c>
      <c r="U707" s="8" t="s">
        <v>2215</v>
      </c>
    </row>
    <row r="708" spans="1:21" x14ac:dyDescent="0.3">
      <c r="A708" s="9" t="str">
        <f>HYPERLINK("https://hsdes.intel.com/resource/14013174027","14013174027")</f>
        <v>14013174027</v>
      </c>
      <c r="B708" s="8" t="s">
        <v>2217</v>
      </c>
      <c r="C708" s="8" t="s">
        <v>165</v>
      </c>
      <c r="D708" s="8" t="s">
        <v>3230</v>
      </c>
      <c r="E708" s="8" t="s">
        <v>3238</v>
      </c>
      <c r="F708" t="s">
        <v>3298</v>
      </c>
      <c r="H708" s="8" t="s">
        <v>3262</v>
      </c>
      <c r="I708" t="s">
        <v>3258</v>
      </c>
      <c r="K708" s="13"/>
      <c r="L708" s="11">
        <v>44817</v>
      </c>
      <c r="N708" s="8" t="s">
        <v>106</v>
      </c>
      <c r="O708" s="8" t="s">
        <v>13</v>
      </c>
      <c r="P708" s="8" t="s">
        <v>14</v>
      </c>
      <c r="Q708" s="8" t="s">
        <v>24</v>
      </c>
      <c r="R708" s="8" t="s">
        <v>2219</v>
      </c>
      <c r="S708" s="8" t="s">
        <v>17</v>
      </c>
      <c r="T708" s="8" t="s">
        <v>47</v>
      </c>
      <c r="U708" s="8" t="s">
        <v>2218</v>
      </c>
    </row>
    <row r="709" spans="1:21" x14ac:dyDescent="0.3">
      <c r="A709" s="9" t="str">
        <f>HYPERLINK("https://hsdes.intel.com/resource/14013174046","14013174046")</f>
        <v>14013174046</v>
      </c>
      <c r="B709" s="8" t="s">
        <v>2220</v>
      </c>
      <c r="C709" s="8" t="s">
        <v>165</v>
      </c>
      <c r="D709" s="8" t="s">
        <v>3230</v>
      </c>
      <c r="E709" s="8" t="s">
        <v>3238</v>
      </c>
      <c r="F709" t="s">
        <v>3298</v>
      </c>
      <c r="H709" s="8" t="s">
        <v>3262</v>
      </c>
      <c r="I709" t="s">
        <v>3258</v>
      </c>
      <c r="L709" s="11">
        <v>44817</v>
      </c>
      <c r="N709" s="8" t="s">
        <v>106</v>
      </c>
      <c r="O709" s="8" t="s">
        <v>13</v>
      </c>
      <c r="P709" s="8" t="s">
        <v>14</v>
      </c>
      <c r="Q709" s="8" t="s">
        <v>24</v>
      </c>
      <c r="R709" s="8" t="s">
        <v>2222</v>
      </c>
      <c r="S709" s="8" t="s">
        <v>17</v>
      </c>
      <c r="T709" s="8" t="s">
        <v>47</v>
      </c>
      <c r="U709" s="8" t="s">
        <v>2221</v>
      </c>
    </row>
    <row r="710" spans="1:21" x14ac:dyDescent="0.3">
      <c r="A710" s="9" t="str">
        <f>HYPERLINK("https://hsdes.intel.com/resource/14013174063","14013174063")</f>
        <v>14013174063</v>
      </c>
      <c r="B710" s="8" t="s">
        <v>2223</v>
      </c>
      <c r="C710" s="8" t="s">
        <v>1219</v>
      </c>
      <c r="D710" s="8" t="s">
        <v>3230</v>
      </c>
      <c r="E710" s="8" t="s">
        <v>3238</v>
      </c>
      <c r="F710" t="s">
        <v>3298</v>
      </c>
      <c r="H710" s="8" t="s">
        <v>3262</v>
      </c>
      <c r="I710" t="s">
        <v>3288</v>
      </c>
      <c r="L710" s="11">
        <v>44825</v>
      </c>
      <c r="N710" s="8" t="s">
        <v>106</v>
      </c>
      <c r="O710" s="8" t="s">
        <v>49</v>
      </c>
      <c r="P710" s="8" t="s">
        <v>14</v>
      </c>
      <c r="Q710" s="8" t="s">
        <v>24</v>
      </c>
      <c r="R710" s="8" t="s">
        <v>2225</v>
      </c>
      <c r="S710" s="8" t="s">
        <v>17</v>
      </c>
      <c r="T710" s="8" t="s">
        <v>202</v>
      </c>
      <c r="U710" s="8" t="s">
        <v>2224</v>
      </c>
    </row>
    <row r="711" spans="1:21" x14ac:dyDescent="0.3">
      <c r="A711" s="8" t="str">
        <f>HYPERLINK("https://hsdes.intel.com/resource/14013174070","14013174070")</f>
        <v>14013174070</v>
      </c>
      <c r="B711" s="22" t="s">
        <v>2226</v>
      </c>
      <c r="C711" s="8" t="s">
        <v>1219</v>
      </c>
      <c r="D711" s="8" t="s">
        <v>3230</v>
      </c>
      <c r="E711" s="8" t="s">
        <v>3238</v>
      </c>
      <c r="F711" t="s">
        <v>3298</v>
      </c>
      <c r="H711" s="34" t="s">
        <v>3262</v>
      </c>
      <c r="I711" t="s">
        <v>3289</v>
      </c>
      <c r="L711" s="11">
        <v>44827</v>
      </c>
      <c r="N711" s="8" t="s">
        <v>106</v>
      </c>
      <c r="O711" s="8" t="s">
        <v>49</v>
      </c>
      <c r="P711" s="8" t="s">
        <v>14</v>
      </c>
      <c r="Q711" s="8" t="s">
        <v>24</v>
      </c>
      <c r="R711" s="8" t="s">
        <v>2228</v>
      </c>
      <c r="S711" s="8" t="s">
        <v>17</v>
      </c>
      <c r="T711" s="8" t="s">
        <v>202</v>
      </c>
      <c r="U711" s="8" t="s">
        <v>2227</v>
      </c>
    </row>
    <row r="712" spans="1:21" x14ac:dyDescent="0.3">
      <c r="A712" s="8" t="str">
        <f>HYPERLINK("https://hsdes.intel.com/resource/14013174084","14013174084")</f>
        <v>14013174084</v>
      </c>
      <c r="B712" s="8" t="s">
        <v>2229</v>
      </c>
      <c r="C712" s="8" t="s">
        <v>201</v>
      </c>
      <c r="D712" s="8" t="s">
        <v>3230</v>
      </c>
      <c r="E712" s="8" t="s">
        <v>3238</v>
      </c>
      <c r="F712" t="s">
        <v>3298</v>
      </c>
      <c r="H712" s="8" t="s">
        <v>3262</v>
      </c>
      <c r="I712" t="s">
        <v>3288</v>
      </c>
      <c r="L712" s="11">
        <v>44819</v>
      </c>
      <c r="N712" s="8" t="s">
        <v>106</v>
      </c>
      <c r="O712" s="8" t="s">
        <v>13</v>
      </c>
      <c r="P712" s="8" t="s">
        <v>14</v>
      </c>
      <c r="Q712" s="8" t="s">
        <v>15</v>
      </c>
      <c r="R712" s="8" t="s">
        <v>2231</v>
      </c>
      <c r="S712" s="8" t="s">
        <v>17</v>
      </c>
      <c r="T712" s="8" t="s">
        <v>47</v>
      </c>
      <c r="U712" s="8" t="s">
        <v>2230</v>
      </c>
    </row>
    <row r="713" spans="1:21" x14ac:dyDescent="0.3">
      <c r="A713" s="8" t="str">
        <f>HYPERLINK("https://hsdes.intel.com/resource/14013174087","14013174087")</f>
        <v>14013174087</v>
      </c>
      <c r="B713" s="21" t="s">
        <v>2232</v>
      </c>
      <c r="C713" s="8" t="s">
        <v>201</v>
      </c>
      <c r="D713" s="8" t="s">
        <v>3230</v>
      </c>
      <c r="E713" s="8" t="s">
        <v>3238</v>
      </c>
      <c r="F713" t="s">
        <v>3298</v>
      </c>
      <c r="H713" s="8" t="s">
        <v>3262</v>
      </c>
      <c r="I713" t="s">
        <v>3292</v>
      </c>
      <c r="L713" s="11">
        <v>44819</v>
      </c>
      <c r="N713" s="8" t="s">
        <v>106</v>
      </c>
      <c r="O713" s="8" t="s">
        <v>13</v>
      </c>
      <c r="P713" s="8" t="s">
        <v>14</v>
      </c>
      <c r="Q713" s="8" t="s">
        <v>24</v>
      </c>
      <c r="R713" s="8" t="s">
        <v>2234</v>
      </c>
      <c r="S713" s="8" t="s">
        <v>17</v>
      </c>
      <c r="T713" s="8" t="s">
        <v>202</v>
      </c>
      <c r="U713" s="8" t="s">
        <v>2233</v>
      </c>
    </row>
    <row r="714" spans="1:21" x14ac:dyDescent="0.3">
      <c r="A714" s="8" t="str">
        <f>HYPERLINK("https://hsdes.intel.com/resource/14013174091","14013174091")</f>
        <v>14013174091</v>
      </c>
      <c r="B714" s="8" t="s">
        <v>2235</v>
      </c>
      <c r="C714" s="8" t="s">
        <v>201</v>
      </c>
      <c r="D714" s="8" t="s">
        <v>3230</v>
      </c>
      <c r="E714" s="8" t="s">
        <v>3238</v>
      </c>
      <c r="F714" t="s">
        <v>3298</v>
      </c>
      <c r="H714" s="8" t="s">
        <v>3262</v>
      </c>
      <c r="I714" t="s">
        <v>3288</v>
      </c>
      <c r="L714" s="11">
        <v>44819</v>
      </c>
      <c r="N714" s="8" t="s">
        <v>106</v>
      </c>
      <c r="O714" s="8" t="s">
        <v>13</v>
      </c>
      <c r="P714" s="8" t="s">
        <v>14</v>
      </c>
      <c r="Q714" s="8" t="s">
        <v>15</v>
      </c>
      <c r="R714" s="8" t="s">
        <v>2237</v>
      </c>
      <c r="S714" s="8" t="s">
        <v>17</v>
      </c>
      <c r="T714" s="8" t="s">
        <v>202</v>
      </c>
      <c r="U714" s="8" t="s">
        <v>2236</v>
      </c>
    </row>
    <row r="715" spans="1:21" x14ac:dyDescent="0.3">
      <c r="A715" s="8" t="str">
        <f>HYPERLINK("https://hsdes.intel.com/resource/14013174094","14013174094")</f>
        <v>14013174094</v>
      </c>
      <c r="B715" s="8" t="s">
        <v>2238</v>
      </c>
      <c r="C715" s="8" t="s">
        <v>201</v>
      </c>
      <c r="D715" s="8" t="s">
        <v>3230</v>
      </c>
      <c r="E715" s="8" t="s">
        <v>3238</v>
      </c>
      <c r="F715" t="s">
        <v>3298</v>
      </c>
      <c r="H715" s="8" t="s">
        <v>3262</v>
      </c>
      <c r="I715" t="s">
        <v>3258</v>
      </c>
      <c r="L715" s="11">
        <v>44819</v>
      </c>
      <c r="N715" s="8" t="s">
        <v>106</v>
      </c>
      <c r="O715" s="8" t="s">
        <v>13</v>
      </c>
      <c r="P715" s="8" t="s">
        <v>14</v>
      </c>
      <c r="Q715" s="8" t="s">
        <v>24</v>
      </c>
      <c r="R715" s="8" t="s">
        <v>2240</v>
      </c>
      <c r="S715" s="8" t="s">
        <v>17</v>
      </c>
      <c r="T715" s="8" t="s">
        <v>10</v>
      </c>
      <c r="U715" s="8" t="s">
        <v>2239</v>
      </c>
    </row>
    <row r="716" spans="1:21" hidden="1" x14ac:dyDescent="0.3">
      <c r="A716" s="8" t="str">
        <f>HYPERLINK("https://hsdes.intel.com/resource/14013174147","14013174147")</f>
        <v>14013174147</v>
      </c>
      <c r="B716" s="8" t="s">
        <v>2241</v>
      </c>
      <c r="C716" s="8" t="s">
        <v>112</v>
      </c>
      <c r="D716" s="8" t="s">
        <v>3231</v>
      </c>
      <c r="E716" s="8" t="s">
        <v>3238</v>
      </c>
      <c r="F716" t="s">
        <v>3298</v>
      </c>
      <c r="H716" s="8" t="s">
        <v>3158</v>
      </c>
      <c r="I716" t="s">
        <v>3259</v>
      </c>
      <c r="K716" s="10" t="s">
        <v>3181</v>
      </c>
      <c r="L716" s="13"/>
      <c r="N716" s="8" t="s">
        <v>39</v>
      </c>
      <c r="O716" s="8" t="s">
        <v>13</v>
      </c>
      <c r="P716" s="8" t="s">
        <v>54</v>
      </c>
      <c r="Q716" s="8" t="s">
        <v>24</v>
      </c>
      <c r="R716" s="8" t="s">
        <v>2243</v>
      </c>
      <c r="S716" s="8" t="s">
        <v>26</v>
      </c>
      <c r="T716" s="8" t="s">
        <v>202</v>
      </c>
      <c r="U716" s="8" t="s">
        <v>2242</v>
      </c>
    </row>
    <row r="717" spans="1:21" x14ac:dyDescent="0.3">
      <c r="A717" s="9" t="str">
        <f>HYPERLINK("https://hsdes.intel.com/resource/14013174262","14013174262")</f>
        <v>14013174262</v>
      </c>
      <c r="B717" s="8" t="s">
        <v>2244</v>
      </c>
      <c r="C717" s="8" t="s">
        <v>201</v>
      </c>
      <c r="D717" s="8" t="s">
        <v>3230</v>
      </c>
      <c r="E717" s="8" t="s">
        <v>3238</v>
      </c>
      <c r="F717" t="s">
        <v>3298</v>
      </c>
      <c r="H717" s="8" t="s">
        <v>3262</v>
      </c>
      <c r="I717" t="s">
        <v>3296</v>
      </c>
      <c r="L717" s="11">
        <v>44819</v>
      </c>
      <c r="N717" s="8" t="s">
        <v>106</v>
      </c>
      <c r="O717" s="8" t="s">
        <v>70</v>
      </c>
      <c r="P717" s="8" t="s">
        <v>14</v>
      </c>
      <c r="Q717" s="8" t="s">
        <v>15</v>
      </c>
      <c r="R717" s="8" t="s">
        <v>2246</v>
      </c>
      <c r="S717" s="8" t="s">
        <v>17</v>
      </c>
      <c r="T717" s="8" t="s">
        <v>202</v>
      </c>
      <c r="U717" s="8" t="s">
        <v>2245</v>
      </c>
    </row>
    <row r="718" spans="1:21" x14ac:dyDescent="0.3">
      <c r="A718" s="8" t="str">
        <f>HYPERLINK("https://hsdes.intel.com/resource/14013174288","14013174288")</f>
        <v>14013174288</v>
      </c>
      <c r="B718" s="8" t="s">
        <v>2247</v>
      </c>
      <c r="C718" s="8" t="s">
        <v>1219</v>
      </c>
      <c r="D718" s="8" t="s">
        <v>3230</v>
      </c>
      <c r="E718" s="8" t="s">
        <v>3238</v>
      </c>
      <c r="F718" t="s">
        <v>3298</v>
      </c>
      <c r="H718" s="8" t="s">
        <v>3262</v>
      </c>
      <c r="I718" t="s">
        <v>3258</v>
      </c>
      <c r="L718" s="11">
        <v>44819</v>
      </c>
      <c r="N718" s="8" t="s">
        <v>106</v>
      </c>
      <c r="O718" s="8" t="s">
        <v>70</v>
      </c>
      <c r="P718" s="8" t="s">
        <v>14</v>
      </c>
      <c r="Q718" s="8" t="s">
        <v>24</v>
      </c>
      <c r="R718" s="8" t="s">
        <v>2249</v>
      </c>
      <c r="S718" s="8" t="s">
        <v>17</v>
      </c>
      <c r="T718" s="8" t="s">
        <v>202</v>
      </c>
      <c r="U718" s="8" t="s">
        <v>2248</v>
      </c>
    </row>
    <row r="719" spans="1:21" x14ac:dyDescent="0.3">
      <c r="A719" s="9" t="str">
        <f>HYPERLINK("https://hsdes.intel.com/resource/14013174349","14013174349")</f>
        <v>14013174349</v>
      </c>
      <c r="B719" s="8" t="s">
        <v>2250</v>
      </c>
      <c r="C719" s="8" t="s">
        <v>104</v>
      </c>
      <c r="D719" s="8" t="s">
        <v>3230</v>
      </c>
      <c r="E719" s="8" t="s">
        <v>3238</v>
      </c>
      <c r="F719" t="s">
        <v>3298</v>
      </c>
      <c r="H719" s="8" t="s">
        <v>3262</v>
      </c>
      <c r="I719" t="s">
        <v>3289</v>
      </c>
      <c r="L719" s="11">
        <v>44817</v>
      </c>
      <c r="N719" s="8" t="s">
        <v>106</v>
      </c>
      <c r="O719" s="8" t="s">
        <v>13</v>
      </c>
      <c r="P719" s="8" t="s">
        <v>14</v>
      </c>
      <c r="Q719" s="8" t="s">
        <v>15</v>
      </c>
      <c r="R719" s="8" t="s">
        <v>2252</v>
      </c>
      <c r="S719" s="8" t="s">
        <v>17</v>
      </c>
      <c r="T719" s="8" t="s">
        <v>64</v>
      </c>
      <c r="U719" s="8" t="s">
        <v>2251</v>
      </c>
    </row>
    <row r="720" spans="1:21" x14ac:dyDescent="0.3">
      <c r="A720" s="9" t="str">
        <f>HYPERLINK("https://hsdes.intel.com/resource/14013174392","14013174392")</f>
        <v>14013174392</v>
      </c>
      <c r="B720" s="8" t="s">
        <v>2253</v>
      </c>
      <c r="C720" s="8" t="s">
        <v>104</v>
      </c>
      <c r="D720" s="8" t="s">
        <v>3230</v>
      </c>
      <c r="E720" s="8" t="s">
        <v>3238</v>
      </c>
      <c r="F720" t="s">
        <v>3298</v>
      </c>
      <c r="H720" s="8" t="s">
        <v>3262</v>
      </c>
      <c r="I720" t="s">
        <v>3289</v>
      </c>
      <c r="L720" s="11">
        <v>44817</v>
      </c>
      <c r="N720" s="8" t="s">
        <v>106</v>
      </c>
      <c r="O720" s="8" t="s">
        <v>13</v>
      </c>
      <c r="P720" s="8" t="s">
        <v>14</v>
      </c>
      <c r="Q720" s="8" t="s">
        <v>15</v>
      </c>
      <c r="R720" s="8" t="s">
        <v>2255</v>
      </c>
      <c r="S720" s="8" t="s">
        <v>17</v>
      </c>
      <c r="T720" s="8" t="s">
        <v>64</v>
      </c>
      <c r="U720" s="8" t="s">
        <v>2254</v>
      </c>
    </row>
    <row r="721" spans="1:21" x14ac:dyDescent="0.3">
      <c r="A721" s="9" t="str">
        <f>HYPERLINK("https://hsdes.intel.com/resource/14013174396","14013174396")</f>
        <v>14013174396</v>
      </c>
      <c r="B721" s="8" t="s">
        <v>2256</v>
      </c>
      <c r="C721" s="8" t="s">
        <v>2257</v>
      </c>
      <c r="D721" s="8" t="s">
        <v>3230</v>
      </c>
      <c r="E721" s="8" t="s">
        <v>3238</v>
      </c>
      <c r="F721" t="s">
        <v>3298</v>
      </c>
      <c r="H721" s="8" t="s">
        <v>3262</v>
      </c>
      <c r="I721" t="s">
        <v>3258</v>
      </c>
      <c r="L721" s="11">
        <v>44819</v>
      </c>
      <c r="N721" s="8" t="s">
        <v>106</v>
      </c>
      <c r="O721" s="8" t="s">
        <v>49</v>
      </c>
      <c r="P721" s="8" t="s">
        <v>14</v>
      </c>
      <c r="Q721" s="8" t="s">
        <v>15</v>
      </c>
      <c r="R721" s="8" t="s">
        <v>2259</v>
      </c>
      <c r="S721" s="8" t="s">
        <v>17</v>
      </c>
      <c r="T721" s="8" t="s">
        <v>47</v>
      </c>
      <c r="U721" s="8" t="s">
        <v>2258</v>
      </c>
    </row>
    <row r="722" spans="1:21" x14ac:dyDescent="0.3">
      <c r="A722" s="9" t="str">
        <f>HYPERLINK("https://hsdes.intel.com/resource/14013174406","14013174406")</f>
        <v>14013174406</v>
      </c>
      <c r="B722" s="8" t="s">
        <v>2260</v>
      </c>
      <c r="C722" s="8" t="s">
        <v>201</v>
      </c>
      <c r="D722" s="8" t="s">
        <v>3230</v>
      </c>
      <c r="E722" s="8" t="s">
        <v>3238</v>
      </c>
      <c r="F722" t="s">
        <v>3298</v>
      </c>
      <c r="H722" s="8" t="s">
        <v>3262</v>
      </c>
      <c r="I722" t="s">
        <v>3292</v>
      </c>
      <c r="L722" s="11">
        <v>44817</v>
      </c>
      <c r="N722" s="8" t="s">
        <v>106</v>
      </c>
      <c r="O722" s="8" t="s">
        <v>49</v>
      </c>
      <c r="P722" s="8" t="s">
        <v>14</v>
      </c>
      <c r="Q722" s="8" t="s">
        <v>15</v>
      </c>
      <c r="R722" s="8" t="s">
        <v>2262</v>
      </c>
      <c r="S722" s="8" t="s">
        <v>17</v>
      </c>
      <c r="T722" s="8" t="s">
        <v>202</v>
      </c>
      <c r="U722" s="8" t="s">
        <v>2261</v>
      </c>
    </row>
    <row r="723" spans="1:21" x14ac:dyDescent="0.3">
      <c r="A723" s="9" t="str">
        <f>HYPERLINK("https://hsdes.intel.com/resource/14013174424","14013174424")</f>
        <v>14013174424</v>
      </c>
      <c r="B723" s="8" t="s">
        <v>2263</v>
      </c>
      <c r="C723" s="8" t="s">
        <v>2264</v>
      </c>
      <c r="D723" s="8" t="s">
        <v>3230</v>
      </c>
      <c r="E723" s="8" t="s">
        <v>3238</v>
      </c>
      <c r="F723" t="s">
        <v>3298</v>
      </c>
      <c r="H723" s="8" t="s">
        <v>3262</v>
      </c>
      <c r="I723" t="s">
        <v>3288</v>
      </c>
      <c r="L723" s="11">
        <v>44817</v>
      </c>
      <c r="N723" s="8" t="s">
        <v>106</v>
      </c>
      <c r="O723" s="8" t="s">
        <v>49</v>
      </c>
      <c r="P723" s="8" t="s">
        <v>14</v>
      </c>
      <c r="Q723" s="8" t="s">
        <v>24</v>
      </c>
      <c r="R723" s="8" t="s">
        <v>2266</v>
      </c>
      <c r="S723" s="8" t="s">
        <v>17</v>
      </c>
      <c r="T723" s="8" t="s">
        <v>47</v>
      </c>
      <c r="U723" s="8" t="s">
        <v>2265</v>
      </c>
    </row>
    <row r="724" spans="1:21" x14ac:dyDescent="0.3">
      <c r="A724" s="9" t="str">
        <f>HYPERLINK("https://hsdes.intel.com/resource/14013174432","14013174432")</f>
        <v>14013174432</v>
      </c>
      <c r="B724" s="8" t="s">
        <v>2267</v>
      </c>
      <c r="C724" s="8" t="s">
        <v>2264</v>
      </c>
      <c r="D724" s="8" t="s">
        <v>3230</v>
      </c>
      <c r="E724" s="8" t="s">
        <v>3238</v>
      </c>
      <c r="F724" t="s">
        <v>3298</v>
      </c>
      <c r="H724" s="8" t="s">
        <v>3262</v>
      </c>
      <c r="I724" t="s">
        <v>3288</v>
      </c>
      <c r="L724" s="11">
        <v>44817</v>
      </c>
      <c r="N724" s="8" t="s">
        <v>106</v>
      </c>
      <c r="O724" s="8" t="s">
        <v>49</v>
      </c>
      <c r="P724" s="8" t="s">
        <v>14</v>
      </c>
      <c r="Q724" s="8" t="s">
        <v>24</v>
      </c>
      <c r="R724" s="8" t="s">
        <v>2269</v>
      </c>
      <c r="S724" s="8" t="s">
        <v>17</v>
      </c>
      <c r="T724" s="8" t="s">
        <v>47</v>
      </c>
      <c r="U724" s="8" t="s">
        <v>2268</v>
      </c>
    </row>
    <row r="725" spans="1:21" x14ac:dyDescent="0.3">
      <c r="A725" s="9" t="str">
        <f>HYPERLINK("https://hsdes.intel.com/resource/14013174439","14013174439")</f>
        <v>14013174439</v>
      </c>
      <c r="B725" s="8" t="s">
        <v>2270</v>
      </c>
      <c r="C725" s="8" t="s">
        <v>2264</v>
      </c>
      <c r="D725" s="8" t="s">
        <v>3230</v>
      </c>
      <c r="E725" s="8" t="s">
        <v>3238</v>
      </c>
      <c r="F725" t="s">
        <v>3298</v>
      </c>
      <c r="H725" s="8" t="s">
        <v>3262</v>
      </c>
      <c r="I725" t="s">
        <v>3292</v>
      </c>
      <c r="L725" s="11">
        <v>44817</v>
      </c>
      <c r="N725" s="8" t="s">
        <v>106</v>
      </c>
      <c r="O725" s="8" t="s">
        <v>49</v>
      </c>
      <c r="P725" s="8" t="s">
        <v>14</v>
      </c>
      <c r="Q725" s="8" t="s">
        <v>24</v>
      </c>
      <c r="R725" s="8" t="s">
        <v>2269</v>
      </c>
      <c r="S725" s="8" t="s">
        <v>17</v>
      </c>
      <c r="T725" s="8" t="s">
        <v>47</v>
      </c>
      <c r="U725" s="8" t="s">
        <v>2271</v>
      </c>
    </row>
    <row r="726" spans="1:21" x14ac:dyDescent="0.3">
      <c r="A726" s="9" t="str">
        <f>HYPERLINK("https://hsdes.intel.com/resource/14013174442","14013174442")</f>
        <v>14013174442</v>
      </c>
      <c r="B726" s="8" t="s">
        <v>2272</v>
      </c>
      <c r="C726" s="8" t="s">
        <v>201</v>
      </c>
      <c r="D726" s="8" t="s">
        <v>3230</v>
      </c>
      <c r="E726" s="8" t="s">
        <v>3238</v>
      </c>
      <c r="F726" t="s">
        <v>3298</v>
      </c>
      <c r="H726" s="8" t="s">
        <v>3262</v>
      </c>
      <c r="I726" t="s">
        <v>3292</v>
      </c>
      <c r="K726" s="16" t="s">
        <v>3211</v>
      </c>
      <c r="L726" s="11">
        <v>44817</v>
      </c>
      <c r="M726" s="11"/>
      <c r="N726" s="8" t="s">
        <v>106</v>
      </c>
      <c r="O726" s="8" t="s">
        <v>70</v>
      </c>
      <c r="P726" s="8" t="s">
        <v>14</v>
      </c>
      <c r="Q726" s="8" t="s">
        <v>24</v>
      </c>
      <c r="R726" s="8" t="s">
        <v>2274</v>
      </c>
      <c r="S726" s="8" t="s">
        <v>17</v>
      </c>
      <c r="T726" s="8" t="s">
        <v>20</v>
      </c>
      <c r="U726" s="8" t="s">
        <v>2273</v>
      </c>
    </row>
    <row r="727" spans="1:21" x14ac:dyDescent="0.3">
      <c r="A727" s="8" t="str">
        <f>HYPERLINK("https://hsdes.intel.com/resource/14013174444","14013174444")</f>
        <v>14013174444</v>
      </c>
      <c r="B727" s="8" t="s">
        <v>2275</v>
      </c>
      <c r="C727" s="8" t="s">
        <v>2257</v>
      </c>
      <c r="D727" s="8" t="s">
        <v>3230</v>
      </c>
      <c r="E727" s="8" t="s">
        <v>3238</v>
      </c>
      <c r="F727" t="s">
        <v>3298</v>
      </c>
      <c r="H727" s="8" t="s">
        <v>3262</v>
      </c>
      <c r="I727" t="s">
        <v>3292</v>
      </c>
      <c r="L727" s="11">
        <v>44818</v>
      </c>
      <c r="N727" s="8" t="s">
        <v>106</v>
      </c>
      <c r="O727" s="8" t="s">
        <v>70</v>
      </c>
      <c r="P727" s="8" t="s">
        <v>14</v>
      </c>
      <c r="Q727" s="8" t="s">
        <v>24</v>
      </c>
      <c r="R727" s="8" t="s">
        <v>2277</v>
      </c>
      <c r="S727" s="8" t="s">
        <v>17</v>
      </c>
      <c r="T727" s="8" t="s">
        <v>47</v>
      </c>
      <c r="U727" s="8" t="s">
        <v>2276</v>
      </c>
    </row>
    <row r="728" spans="1:21" x14ac:dyDescent="0.3">
      <c r="A728" s="9" t="str">
        <f>HYPERLINK("https://hsdes.intel.com/resource/14013174453","14013174453")</f>
        <v>14013174453</v>
      </c>
      <c r="B728" s="8" t="s">
        <v>2278</v>
      </c>
      <c r="C728" s="8" t="s">
        <v>1219</v>
      </c>
      <c r="D728" s="8" t="s">
        <v>3230</v>
      </c>
      <c r="E728" s="8" t="s">
        <v>3238</v>
      </c>
      <c r="F728" t="s">
        <v>3298</v>
      </c>
      <c r="H728" s="8" t="s">
        <v>3262</v>
      </c>
      <c r="I728" t="s">
        <v>3258</v>
      </c>
      <c r="L728" s="11">
        <v>44817</v>
      </c>
      <c r="N728" s="8" t="s">
        <v>106</v>
      </c>
      <c r="O728" s="8" t="s">
        <v>13</v>
      </c>
      <c r="P728" s="8" t="s">
        <v>14</v>
      </c>
      <c r="Q728" s="8" t="s">
        <v>15</v>
      </c>
      <c r="R728" s="8" t="s">
        <v>2280</v>
      </c>
      <c r="S728" s="8" t="s">
        <v>17</v>
      </c>
      <c r="T728" s="8" t="s">
        <v>202</v>
      </c>
      <c r="U728" s="8" t="s">
        <v>2279</v>
      </c>
    </row>
    <row r="729" spans="1:21" x14ac:dyDescent="0.3">
      <c r="A729" s="8" t="str">
        <f>HYPERLINK("https://hsdes.intel.com/resource/14013174471","14013174471")</f>
        <v>14013174471</v>
      </c>
      <c r="B729" s="8" t="s">
        <v>2281</v>
      </c>
      <c r="C729" s="8" t="s">
        <v>165</v>
      </c>
      <c r="D729" s="8" t="s">
        <v>3230</v>
      </c>
      <c r="E729" s="8" t="s">
        <v>3238</v>
      </c>
      <c r="F729" t="s">
        <v>3298</v>
      </c>
      <c r="H729" s="8" t="s">
        <v>3262</v>
      </c>
      <c r="I729" t="s">
        <v>3295</v>
      </c>
      <c r="L729" s="11">
        <v>44818</v>
      </c>
      <c r="N729" s="8" t="s">
        <v>106</v>
      </c>
      <c r="O729" s="8" t="s">
        <v>13</v>
      </c>
      <c r="P729" s="8" t="s">
        <v>14</v>
      </c>
      <c r="Q729" s="8" t="s">
        <v>24</v>
      </c>
      <c r="R729" s="8" t="s">
        <v>2283</v>
      </c>
      <c r="S729" s="8" t="s">
        <v>17</v>
      </c>
      <c r="T729" s="8" t="s">
        <v>47</v>
      </c>
      <c r="U729" s="8" t="s">
        <v>2282</v>
      </c>
    </row>
    <row r="730" spans="1:21" x14ac:dyDescent="0.3">
      <c r="A730" s="8" t="str">
        <f>HYPERLINK("https://hsdes.intel.com/resource/14013174486","14013174486")</f>
        <v>14013174486</v>
      </c>
      <c r="B730" s="8" t="s">
        <v>2284</v>
      </c>
      <c r="C730" s="8" t="s">
        <v>165</v>
      </c>
      <c r="D730" s="8" t="s">
        <v>3230</v>
      </c>
      <c r="E730" s="8" t="s">
        <v>3238</v>
      </c>
      <c r="F730" t="s">
        <v>3298</v>
      </c>
      <c r="H730" s="8" t="s">
        <v>3262</v>
      </c>
      <c r="I730" t="s">
        <v>3293</v>
      </c>
      <c r="L730" s="11">
        <v>44818</v>
      </c>
      <c r="N730" s="8" t="s">
        <v>106</v>
      </c>
      <c r="O730" s="8" t="s">
        <v>13</v>
      </c>
      <c r="P730" s="8" t="s">
        <v>14</v>
      </c>
      <c r="Q730" s="8" t="s">
        <v>24</v>
      </c>
      <c r="R730" s="8" t="s">
        <v>2286</v>
      </c>
      <c r="S730" s="8" t="s">
        <v>17</v>
      </c>
      <c r="T730" s="8" t="s">
        <v>47</v>
      </c>
      <c r="U730" s="8" t="s">
        <v>2285</v>
      </c>
    </row>
    <row r="731" spans="1:21" x14ac:dyDescent="0.3">
      <c r="A731" s="8" t="str">
        <f>HYPERLINK("https://hsdes.intel.com/resource/14013174491","14013174491")</f>
        <v>14013174491</v>
      </c>
      <c r="B731" s="8" t="s">
        <v>2287</v>
      </c>
      <c r="C731" s="8" t="s">
        <v>165</v>
      </c>
      <c r="D731" s="8" t="s">
        <v>3230</v>
      </c>
      <c r="E731" s="8" t="s">
        <v>3238</v>
      </c>
      <c r="F731" t="s">
        <v>3298</v>
      </c>
      <c r="H731" s="8" t="s">
        <v>3262</v>
      </c>
      <c r="I731" t="s">
        <v>3293</v>
      </c>
      <c r="L731" s="11">
        <v>44818</v>
      </c>
      <c r="N731" s="8" t="s">
        <v>106</v>
      </c>
      <c r="O731" s="8" t="s">
        <v>13</v>
      </c>
      <c r="P731" s="8" t="s">
        <v>14</v>
      </c>
      <c r="Q731" s="8" t="s">
        <v>24</v>
      </c>
      <c r="R731" s="8" t="s">
        <v>2289</v>
      </c>
      <c r="S731" s="8" t="s">
        <v>17</v>
      </c>
      <c r="T731" s="8" t="s">
        <v>47</v>
      </c>
      <c r="U731" s="8" t="s">
        <v>2288</v>
      </c>
    </row>
    <row r="732" spans="1:21" x14ac:dyDescent="0.3">
      <c r="A732" s="8" t="str">
        <f>HYPERLINK("https://hsdes.intel.com/resource/14013174555","14013174555")</f>
        <v>14013174555</v>
      </c>
      <c r="B732" s="8" t="s">
        <v>2290</v>
      </c>
      <c r="C732" s="8" t="s">
        <v>2257</v>
      </c>
      <c r="D732" s="8" t="s">
        <v>3230</v>
      </c>
      <c r="E732" s="8" t="s">
        <v>3238</v>
      </c>
      <c r="F732" t="s">
        <v>3298</v>
      </c>
      <c r="H732" s="8" t="s">
        <v>3262</v>
      </c>
      <c r="I732" t="s">
        <v>3296</v>
      </c>
      <c r="L732" s="11">
        <v>44825</v>
      </c>
      <c r="N732" s="8" t="s">
        <v>106</v>
      </c>
      <c r="O732" s="8" t="s">
        <v>13</v>
      </c>
      <c r="P732" s="8" t="s">
        <v>14</v>
      </c>
      <c r="Q732" s="8" t="s">
        <v>24</v>
      </c>
      <c r="R732" s="8" t="s">
        <v>2292</v>
      </c>
      <c r="S732" s="8" t="s">
        <v>17</v>
      </c>
      <c r="T732" s="8" t="s">
        <v>47</v>
      </c>
      <c r="U732" s="8" t="s">
        <v>2291</v>
      </c>
    </row>
    <row r="733" spans="1:21" x14ac:dyDescent="0.3">
      <c r="A733" s="8" t="str">
        <f>HYPERLINK("https://hsdes.intel.com/resource/14013174569","14013174569")</f>
        <v>14013174569</v>
      </c>
      <c r="B733" s="8" t="s">
        <v>2293</v>
      </c>
      <c r="C733" s="8" t="s">
        <v>165</v>
      </c>
      <c r="D733" s="8" t="s">
        <v>3230</v>
      </c>
      <c r="E733" s="8" t="s">
        <v>3238</v>
      </c>
      <c r="F733" t="s">
        <v>3298</v>
      </c>
      <c r="H733" s="8" t="s">
        <v>3263</v>
      </c>
      <c r="I733" t="s">
        <v>3295</v>
      </c>
      <c r="L733" s="11">
        <v>44817</v>
      </c>
      <c r="N733" s="8" t="s">
        <v>106</v>
      </c>
      <c r="O733" s="8" t="s">
        <v>13</v>
      </c>
      <c r="P733" s="8" t="s">
        <v>14</v>
      </c>
      <c r="Q733" s="8" t="s">
        <v>24</v>
      </c>
      <c r="R733" s="8" t="s">
        <v>2295</v>
      </c>
      <c r="S733" s="8" t="s">
        <v>17</v>
      </c>
      <c r="T733" s="8" t="s">
        <v>47</v>
      </c>
      <c r="U733" s="8" t="s">
        <v>2294</v>
      </c>
    </row>
    <row r="734" spans="1:21" x14ac:dyDescent="0.3">
      <c r="A734" s="8" t="str">
        <f>HYPERLINK("https://hsdes.intel.com/resource/14013174609","14013174609")</f>
        <v>14013174609</v>
      </c>
      <c r="B734" s="8" t="s">
        <v>2296</v>
      </c>
      <c r="C734" s="8" t="s">
        <v>104</v>
      </c>
      <c r="D734" s="8" t="s">
        <v>3230</v>
      </c>
      <c r="E734" s="8" t="s">
        <v>3238</v>
      </c>
      <c r="F734" t="s">
        <v>3298</v>
      </c>
      <c r="H734" s="8" t="s">
        <v>3263</v>
      </c>
      <c r="I734" t="s">
        <v>3296</v>
      </c>
      <c r="L734" s="11">
        <v>44817</v>
      </c>
      <c r="N734" s="8" t="s">
        <v>106</v>
      </c>
      <c r="O734" s="8" t="s">
        <v>13</v>
      </c>
      <c r="P734" s="8" t="s">
        <v>14</v>
      </c>
      <c r="Q734" s="8" t="s">
        <v>24</v>
      </c>
      <c r="R734" s="8" t="s">
        <v>2298</v>
      </c>
      <c r="S734" s="8" t="s">
        <v>17</v>
      </c>
      <c r="T734" s="8" t="s">
        <v>64</v>
      </c>
      <c r="U734" s="8" t="s">
        <v>2297</v>
      </c>
    </row>
    <row r="735" spans="1:21" x14ac:dyDescent="0.3">
      <c r="A735" s="8" t="str">
        <f>HYPERLINK("https://hsdes.intel.com/resource/14013174639","14013174639")</f>
        <v>14013174639</v>
      </c>
      <c r="B735" s="8" t="s">
        <v>2299</v>
      </c>
      <c r="C735" s="8" t="s">
        <v>165</v>
      </c>
      <c r="D735" s="8" t="s">
        <v>3230</v>
      </c>
      <c r="E735" s="8" t="s">
        <v>3238</v>
      </c>
      <c r="F735" t="s">
        <v>3298</v>
      </c>
      <c r="H735" s="8" t="s">
        <v>3262</v>
      </c>
      <c r="I735" t="s">
        <v>3297</v>
      </c>
      <c r="K735" s="8" t="s">
        <v>3161</v>
      </c>
      <c r="L735" s="11">
        <v>44817</v>
      </c>
      <c r="N735" s="8" t="s">
        <v>106</v>
      </c>
      <c r="O735" s="8" t="s">
        <v>49</v>
      </c>
      <c r="P735" s="8" t="s">
        <v>14</v>
      </c>
      <c r="Q735" s="8" t="s">
        <v>15</v>
      </c>
      <c r="R735" s="8" t="s">
        <v>2301</v>
      </c>
      <c r="S735" s="8" t="s">
        <v>17</v>
      </c>
      <c r="T735" s="8" t="s">
        <v>10</v>
      </c>
      <c r="U735" s="8" t="s">
        <v>2300</v>
      </c>
    </row>
    <row r="736" spans="1:21" x14ac:dyDescent="0.3">
      <c r="A736" s="8" t="str">
        <f>HYPERLINK("https://hsdes.intel.com/resource/14013174645","14013174645")</f>
        <v>14013174645</v>
      </c>
      <c r="B736" s="8" t="s">
        <v>2302</v>
      </c>
      <c r="C736" s="8" t="s">
        <v>165</v>
      </c>
      <c r="D736" s="8" t="s">
        <v>3230</v>
      </c>
      <c r="E736" s="8" t="s">
        <v>3238</v>
      </c>
      <c r="F736" t="s">
        <v>3298</v>
      </c>
      <c r="H736" s="8" t="s">
        <v>3262</v>
      </c>
      <c r="I736" t="s">
        <v>3297</v>
      </c>
      <c r="L736" s="11">
        <v>44817</v>
      </c>
      <c r="N736" s="8" t="s">
        <v>106</v>
      </c>
      <c r="O736" s="8" t="s">
        <v>49</v>
      </c>
      <c r="P736" s="8" t="s">
        <v>14</v>
      </c>
      <c r="Q736" s="8" t="s">
        <v>15</v>
      </c>
      <c r="R736" s="8" t="s">
        <v>2304</v>
      </c>
      <c r="S736" s="8" t="s">
        <v>17</v>
      </c>
      <c r="T736" s="8" t="s">
        <v>47</v>
      </c>
      <c r="U736" s="8" t="s">
        <v>2303</v>
      </c>
    </row>
    <row r="737" spans="1:21" x14ac:dyDescent="0.3">
      <c r="A737" s="8" t="str">
        <f>HYPERLINK("https://hsdes.intel.com/resource/14013174650","14013174650")</f>
        <v>14013174650</v>
      </c>
      <c r="B737" s="8" t="s">
        <v>2305</v>
      </c>
      <c r="C737" s="8" t="s">
        <v>165</v>
      </c>
      <c r="D737" s="8" t="s">
        <v>3230</v>
      </c>
      <c r="E737" s="8" t="s">
        <v>3238</v>
      </c>
      <c r="F737" t="s">
        <v>3298</v>
      </c>
      <c r="H737" s="8" t="s">
        <v>3262</v>
      </c>
      <c r="I737" t="s">
        <v>3293</v>
      </c>
      <c r="L737" s="11">
        <v>44818</v>
      </c>
      <c r="N737" s="8" t="s">
        <v>106</v>
      </c>
      <c r="O737" s="8" t="s">
        <v>49</v>
      </c>
      <c r="P737" s="8" t="s">
        <v>14</v>
      </c>
      <c r="Q737" s="8" t="s">
        <v>24</v>
      </c>
      <c r="R737" s="8" t="s">
        <v>2307</v>
      </c>
      <c r="S737" s="8" t="s">
        <v>17</v>
      </c>
      <c r="T737" s="8" t="s">
        <v>47</v>
      </c>
      <c r="U737" s="8" t="s">
        <v>2306</v>
      </c>
    </row>
    <row r="738" spans="1:21" x14ac:dyDescent="0.3">
      <c r="A738" s="8" t="str">
        <f>HYPERLINK("https://hsdes.intel.com/resource/14013174656","14013174656")</f>
        <v>14013174656</v>
      </c>
      <c r="B738" s="8" t="s">
        <v>2308</v>
      </c>
      <c r="C738" s="8" t="s">
        <v>165</v>
      </c>
      <c r="D738" s="8" t="s">
        <v>3230</v>
      </c>
      <c r="E738" s="8" t="s">
        <v>3238</v>
      </c>
      <c r="F738" t="s">
        <v>3298</v>
      </c>
      <c r="H738" s="8" t="s">
        <v>3263</v>
      </c>
      <c r="I738" t="s">
        <v>3258</v>
      </c>
      <c r="K738" s="8" t="s">
        <v>3161</v>
      </c>
      <c r="L738" s="11">
        <v>44817</v>
      </c>
      <c r="N738" s="8" t="s">
        <v>106</v>
      </c>
      <c r="O738" s="8" t="s">
        <v>13</v>
      </c>
      <c r="P738" s="8" t="s">
        <v>14</v>
      </c>
      <c r="Q738" s="8" t="s">
        <v>15</v>
      </c>
      <c r="R738" s="8" t="s">
        <v>2310</v>
      </c>
      <c r="S738" s="8" t="s">
        <v>17</v>
      </c>
      <c r="T738" s="8" t="s">
        <v>10</v>
      </c>
      <c r="U738" s="8" t="s">
        <v>2309</v>
      </c>
    </row>
    <row r="739" spans="1:21" x14ac:dyDescent="0.3">
      <c r="A739" s="8" t="str">
        <f>HYPERLINK("https://hsdes.intel.com/resource/14013174674","14013174674")</f>
        <v>14013174674</v>
      </c>
      <c r="B739" s="8" t="s">
        <v>2311</v>
      </c>
      <c r="C739" s="8" t="s">
        <v>165</v>
      </c>
      <c r="D739" s="8" t="s">
        <v>3230</v>
      </c>
      <c r="E739" s="8" t="s">
        <v>3238</v>
      </c>
      <c r="F739" t="s">
        <v>3298</v>
      </c>
      <c r="H739" s="8" t="s">
        <v>3262</v>
      </c>
      <c r="I739" t="s">
        <v>3258</v>
      </c>
      <c r="L739" s="11">
        <v>44817</v>
      </c>
      <c r="N739" s="8" t="s">
        <v>106</v>
      </c>
      <c r="O739" s="8" t="s">
        <v>13</v>
      </c>
      <c r="P739" s="8" t="s">
        <v>14</v>
      </c>
      <c r="Q739" s="8" t="s">
        <v>15</v>
      </c>
      <c r="R739" s="8" t="s">
        <v>2313</v>
      </c>
      <c r="S739" s="8" t="s">
        <v>17</v>
      </c>
      <c r="T739" s="8" t="s">
        <v>47</v>
      </c>
      <c r="U739" s="8" t="s">
        <v>2312</v>
      </c>
    </row>
    <row r="740" spans="1:21" x14ac:dyDescent="0.3">
      <c r="A740" s="8" t="str">
        <f>HYPERLINK("https://hsdes.intel.com/resource/14013174680","14013174680")</f>
        <v>14013174680</v>
      </c>
      <c r="B740" s="8" t="s">
        <v>2314</v>
      </c>
      <c r="C740" s="8" t="s">
        <v>165</v>
      </c>
      <c r="D740" s="8" t="s">
        <v>3230</v>
      </c>
      <c r="E740" s="8" t="s">
        <v>3238</v>
      </c>
      <c r="F740" t="s">
        <v>3298</v>
      </c>
      <c r="H740" s="8" t="s">
        <v>3262</v>
      </c>
      <c r="I740" t="s">
        <v>3258</v>
      </c>
      <c r="L740" s="11">
        <v>44817</v>
      </c>
      <c r="N740" s="8" t="s">
        <v>106</v>
      </c>
      <c r="O740" s="8" t="s">
        <v>13</v>
      </c>
      <c r="P740" s="8" t="s">
        <v>14</v>
      </c>
      <c r="Q740" s="8" t="s">
        <v>15</v>
      </c>
      <c r="R740" s="8" t="s">
        <v>2316</v>
      </c>
      <c r="S740" s="8" t="s">
        <v>17</v>
      </c>
      <c r="T740" s="8" t="s">
        <v>47</v>
      </c>
      <c r="U740" s="8" t="s">
        <v>2315</v>
      </c>
    </row>
    <row r="741" spans="1:21" x14ac:dyDescent="0.3">
      <c r="A741" s="8" t="str">
        <f>HYPERLINK("https://hsdes.intel.com/resource/14013174724","14013174724")</f>
        <v>14013174724</v>
      </c>
      <c r="B741" s="8" t="s">
        <v>2317</v>
      </c>
      <c r="C741" s="8" t="s">
        <v>165</v>
      </c>
      <c r="D741" s="8" t="s">
        <v>3230</v>
      </c>
      <c r="E741" s="8" t="s">
        <v>3238</v>
      </c>
      <c r="F741" t="s">
        <v>3298</v>
      </c>
      <c r="H741" s="8" t="s">
        <v>3263</v>
      </c>
      <c r="I741" t="s">
        <v>3258</v>
      </c>
      <c r="L741" s="11">
        <v>44817</v>
      </c>
      <c r="N741" s="8" t="s">
        <v>106</v>
      </c>
      <c r="O741" s="8" t="s">
        <v>13</v>
      </c>
      <c r="P741" s="8" t="s">
        <v>14</v>
      </c>
      <c r="Q741" s="8" t="s">
        <v>24</v>
      </c>
      <c r="R741" s="8" t="s">
        <v>2319</v>
      </c>
      <c r="S741" s="8" t="s">
        <v>17</v>
      </c>
      <c r="T741" s="8" t="s">
        <v>10</v>
      </c>
      <c r="U741" s="8" t="s">
        <v>2318</v>
      </c>
    </row>
    <row r="742" spans="1:21" x14ac:dyDescent="0.3">
      <c r="A742" s="8" t="str">
        <f>HYPERLINK("https://hsdes.intel.com/resource/14013174729","14013174729")</f>
        <v>14013174729</v>
      </c>
      <c r="B742" s="8" t="s">
        <v>2320</v>
      </c>
      <c r="C742" s="8" t="s">
        <v>165</v>
      </c>
      <c r="D742" s="8" t="s">
        <v>3230</v>
      </c>
      <c r="E742" s="8" t="s">
        <v>3238</v>
      </c>
      <c r="F742" t="s">
        <v>3298</v>
      </c>
      <c r="H742" s="8" t="s">
        <v>3263</v>
      </c>
      <c r="I742" t="s">
        <v>3258</v>
      </c>
      <c r="L742" s="11">
        <v>44817</v>
      </c>
      <c r="N742" s="8" t="s">
        <v>106</v>
      </c>
      <c r="O742" s="8" t="s">
        <v>13</v>
      </c>
      <c r="P742" s="8" t="s">
        <v>14</v>
      </c>
      <c r="Q742" s="8" t="s">
        <v>24</v>
      </c>
      <c r="R742" s="8" t="s">
        <v>2322</v>
      </c>
      <c r="S742" s="8" t="s">
        <v>17</v>
      </c>
      <c r="T742" s="8" t="s">
        <v>47</v>
      </c>
      <c r="U742" s="8" t="s">
        <v>2321</v>
      </c>
    </row>
    <row r="743" spans="1:21" x14ac:dyDescent="0.3">
      <c r="A743" s="8" t="str">
        <f>HYPERLINK("https://hsdes.intel.com/resource/14013174739","14013174739")</f>
        <v>14013174739</v>
      </c>
      <c r="B743" s="8" t="s">
        <v>2323</v>
      </c>
      <c r="C743" s="8" t="s">
        <v>165</v>
      </c>
      <c r="D743" s="8" t="s">
        <v>3230</v>
      </c>
      <c r="E743" s="8" t="s">
        <v>3238</v>
      </c>
      <c r="F743" t="s">
        <v>3298</v>
      </c>
      <c r="H743" s="8" t="s">
        <v>3263</v>
      </c>
      <c r="I743" t="s">
        <v>3295</v>
      </c>
      <c r="K743" s="8" t="s">
        <v>3163</v>
      </c>
      <c r="L743" s="11">
        <v>44817</v>
      </c>
      <c r="N743" s="8" t="s">
        <v>106</v>
      </c>
      <c r="O743" s="8" t="s">
        <v>49</v>
      </c>
      <c r="P743" s="8" t="s">
        <v>14</v>
      </c>
      <c r="Q743" s="8" t="s">
        <v>24</v>
      </c>
      <c r="R743" s="8" t="s">
        <v>2325</v>
      </c>
      <c r="S743" s="8" t="s">
        <v>17</v>
      </c>
      <c r="T743" s="8" t="s">
        <v>47</v>
      </c>
      <c r="U743" s="8" t="s">
        <v>2324</v>
      </c>
    </row>
    <row r="744" spans="1:21" x14ac:dyDescent="0.3">
      <c r="A744" s="8" t="str">
        <f>HYPERLINK("https://hsdes.intel.com/resource/14013174783","14013174783")</f>
        <v>14013174783</v>
      </c>
      <c r="B744" s="8" t="s">
        <v>2326</v>
      </c>
      <c r="C744" s="8" t="s">
        <v>201</v>
      </c>
      <c r="D744" s="8" t="s">
        <v>3230</v>
      </c>
      <c r="E744" s="8" t="s">
        <v>3238</v>
      </c>
      <c r="F744" t="s">
        <v>3298</v>
      </c>
      <c r="H744" s="8" t="s">
        <v>3262</v>
      </c>
      <c r="I744" t="s">
        <v>3292</v>
      </c>
      <c r="L744" s="11">
        <v>44817</v>
      </c>
      <c r="N744" s="8" t="s">
        <v>106</v>
      </c>
      <c r="O744" s="8" t="s">
        <v>49</v>
      </c>
      <c r="P744" s="8" t="s">
        <v>14</v>
      </c>
      <c r="Q744" s="8" t="s">
        <v>24</v>
      </c>
      <c r="R744" s="8" t="s">
        <v>2328</v>
      </c>
      <c r="S744" s="8" t="s">
        <v>17</v>
      </c>
      <c r="T744" s="8" t="s">
        <v>47</v>
      </c>
      <c r="U744" s="8" t="s">
        <v>2327</v>
      </c>
    </row>
    <row r="745" spans="1:21" x14ac:dyDescent="0.3">
      <c r="A745" s="8" t="str">
        <f>HYPERLINK("https://hsdes.intel.com/resource/14013174785","14013174785")</f>
        <v>14013174785</v>
      </c>
      <c r="B745" s="8" t="s">
        <v>2329</v>
      </c>
      <c r="C745" s="8" t="s">
        <v>165</v>
      </c>
      <c r="D745" s="8" t="s">
        <v>3230</v>
      </c>
      <c r="E745" s="8" t="s">
        <v>3238</v>
      </c>
      <c r="F745" t="s">
        <v>3298</v>
      </c>
      <c r="H745" s="8" t="s">
        <v>3262</v>
      </c>
      <c r="I745" t="s">
        <v>3295</v>
      </c>
      <c r="L745" s="11">
        <v>44817</v>
      </c>
      <c r="N745" s="8" t="s">
        <v>106</v>
      </c>
      <c r="O745" s="8" t="s">
        <v>49</v>
      </c>
      <c r="P745" s="8" t="s">
        <v>14</v>
      </c>
      <c r="Q745" s="8" t="s">
        <v>24</v>
      </c>
      <c r="R745" s="8" t="s">
        <v>2331</v>
      </c>
      <c r="S745" s="8" t="s">
        <v>17</v>
      </c>
      <c r="T745" s="8" t="s">
        <v>47</v>
      </c>
      <c r="U745" s="8" t="s">
        <v>2330</v>
      </c>
    </row>
    <row r="746" spans="1:21" x14ac:dyDescent="0.3">
      <c r="A746" s="8" t="str">
        <f>HYPERLINK("https://hsdes.intel.com/resource/14013174791","14013174791")</f>
        <v>14013174791</v>
      </c>
      <c r="B746" s="8" t="s">
        <v>2332</v>
      </c>
      <c r="C746" s="8" t="s">
        <v>2264</v>
      </c>
      <c r="D746" s="8" t="s">
        <v>3230</v>
      </c>
      <c r="E746" s="8" t="s">
        <v>3238</v>
      </c>
      <c r="F746" t="s">
        <v>3298</v>
      </c>
      <c r="H746" s="8" t="s">
        <v>3263</v>
      </c>
      <c r="I746" t="s">
        <v>3297</v>
      </c>
      <c r="K746" s="8" t="s">
        <v>3161</v>
      </c>
      <c r="L746" s="11">
        <v>44817</v>
      </c>
      <c r="N746" s="8" t="s">
        <v>106</v>
      </c>
      <c r="O746" s="8" t="s">
        <v>49</v>
      </c>
      <c r="P746" s="8" t="s">
        <v>14</v>
      </c>
      <c r="Q746" s="8" t="s">
        <v>24</v>
      </c>
      <c r="R746" s="8" t="s">
        <v>2334</v>
      </c>
      <c r="S746" s="8" t="s">
        <v>17</v>
      </c>
      <c r="T746" s="8" t="s">
        <v>47</v>
      </c>
      <c r="U746" s="8" t="s">
        <v>2333</v>
      </c>
    </row>
    <row r="747" spans="1:21" x14ac:dyDescent="0.3">
      <c r="A747" s="8" t="str">
        <f>HYPERLINK("https://hsdes.intel.com/resource/14013174800","14013174800")</f>
        <v>14013174800</v>
      </c>
      <c r="B747" s="8" t="s">
        <v>2335</v>
      </c>
      <c r="C747" s="8" t="s">
        <v>104</v>
      </c>
      <c r="D747" s="8" t="s">
        <v>3230</v>
      </c>
      <c r="E747" s="8" t="s">
        <v>3238</v>
      </c>
      <c r="F747" t="s">
        <v>3298</v>
      </c>
      <c r="H747" s="8" t="s">
        <v>3262</v>
      </c>
      <c r="I747" t="s">
        <v>3289</v>
      </c>
      <c r="L747" s="11">
        <v>44818</v>
      </c>
      <c r="N747" s="8" t="s">
        <v>106</v>
      </c>
      <c r="O747" s="8" t="s">
        <v>13</v>
      </c>
      <c r="P747" s="8" t="s">
        <v>14</v>
      </c>
      <c r="Q747" s="8" t="s">
        <v>24</v>
      </c>
      <c r="R747" s="8" t="s">
        <v>2337</v>
      </c>
      <c r="S747" s="8" t="s">
        <v>17</v>
      </c>
      <c r="T747" s="8" t="s">
        <v>64</v>
      </c>
      <c r="U747" s="8" t="s">
        <v>2336</v>
      </c>
    </row>
    <row r="748" spans="1:21" x14ac:dyDescent="0.3">
      <c r="A748" s="8" t="str">
        <f>HYPERLINK("https://hsdes.intel.com/resource/14013174821","14013174821")</f>
        <v>14013174821</v>
      </c>
      <c r="B748" s="8" t="s">
        <v>2338</v>
      </c>
      <c r="C748" s="8" t="s">
        <v>165</v>
      </c>
      <c r="D748" s="8" t="s">
        <v>3230</v>
      </c>
      <c r="E748" s="8" t="s">
        <v>3238</v>
      </c>
      <c r="F748" t="s">
        <v>3298</v>
      </c>
      <c r="H748" s="8" t="s">
        <v>3262</v>
      </c>
      <c r="I748" t="s">
        <v>3297</v>
      </c>
      <c r="K748" s="8" t="s">
        <v>3163</v>
      </c>
      <c r="L748" s="11">
        <v>44817</v>
      </c>
      <c r="N748" s="8" t="s">
        <v>106</v>
      </c>
      <c r="O748" s="8" t="s">
        <v>13</v>
      </c>
      <c r="P748" s="8" t="s">
        <v>14</v>
      </c>
      <c r="Q748" s="8" t="s">
        <v>24</v>
      </c>
      <c r="R748" s="8" t="s">
        <v>2340</v>
      </c>
      <c r="S748" s="8" t="s">
        <v>17</v>
      </c>
      <c r="T748" s="8" t="s">
        <v>64</v>
      </c>
      <c r="U748" s="8" t="s">
        <v>2339</v>
      </c>
    </row>
    <row r="749" spans="1:21" x14ac:dyDescent="0.3">
      <c r="A749" s="8" t="str">
        <f>HYPERLINK("https://hsdes.intel.com/resource/14013174825","14013174825")</f>
        <v>14013174825</v>
      </c>
      <c r="B749" s="8" t="s">
        <v>2341</v>
      </c>
      <c r="C749" s="8" t="s">
        <v>165</v>
      </c>
      <c r="D749" s="8" t="s">
        <v>3230</v>
      </c>
      <c r="E749" s="8" t="s">
        <v>3238</v>
      </c>
      <c r="F749" t="s">
        <v>3298</v>
      </c>
      <c r="H749" s="8" t="s">
        <v>3262</v>
      </c>
      <c r="I749" t="s">
        <v>3297</v>
      </c>
      <c r="L749" s="11">
        <v>44818</v>
      </c>
      <c r="N749" s="8" t="s">
        <v>106</v>
      </c>
      <c r="O749" s="8" t="s">
        <v>13</v>
      </c>
      <c r="P749" s="8" t="s">
        <v>14</v>
      </c>
      <c r="Q749" s="8" t="s">
        <v>24</v>
      </c>
      <c r="R749" s="8" t="s">
        <v>2340</v>
      </c>
      <c r="S749" s="8" t="s">
        <v>17</v>
      </c>
      <c r="T749" s="8" t="s">
        <v>64</v>
      </c>
      <c r="U749" s="8" t="s">
        <v>2342</v>
      </c>
    </row>
    <row r="750" spans="1:21" x14ac:dyDescent="0.3">
      <c r="A750" s="8" t="str">
        <f>HYPERLINK("https://hsdes.intel.com/resource/14013174827","14013174827")</f>
        <v>14013174827</v>
      </c>
      <c r="B750" s="8" t="s">
        <v>2343</v>
      </c>
      <c r="C750" s="8" t="s">
        <v>165</v>
      </c>
      <c r="D750" s="8" t="s">
        <v>3230</v>
      </c>
      <c r="E750" s="8" t="s">
        <v>3238</v>
      </c>
      <c r="F750" t="s">
        <v>3298</v>
      </c>
      <c r="H750" s="8" t="s">
        <v>3262</v>
      </c>
      <c r="I750" t="s">
        <v>3297</v>
      </c>
      <c r="K750" s="8" t="s">
        <v>3164</v>
      </c>
      <c r="L750" s="11">
        <v>44818</v>
      </c>
      <c r="N750" s="8" t="s">
        <v>106</v>
      </c>
      <c r="O750" s="8" t="s">
        <v>13</v>
      </c>
      <c r="P750" s="8" t="s">
        <v>14</v>
      </c>
      <c r="Q750" s="8" t="s">
        <v>24</v>
      </c>
      <c r="R750" s="8" t="s">
        <v>2345</v>
      </c>
      <c r="S750" s="8" t="s">
        <v>17</v>
      </c>
      <c r="T750" s="8" t="s">
        <v>64</v>
      </c>
      <c r="U750" s="8" t="s">
        <v>2344</v>
      </c>
    </row>
    <row r="751" spans="1:21" x14ac:dyDescent="0.3">
      <c r="A751" s="8" t="str">
        <f>HYPERLINK("https://hsdes.intel.com/resource/14013174829","14013174829")</f>
        <v>14013174829</v>
      </c>
      <c r="B751" s="8" t="s">
        <v>2346</v>
      </c>
      <c r="C751" s="8" t="s">
        <v>165</v>
      </c>
      <c r="D751" s="8" t="s">
        <v>3230</v>
      </c>
      <c r="E751" s="8" t="s">
        <v>3238</v>
      </c>
      <c r="F751" t="s">
        <v>3298</v>
      </c>
      <c r="H751" s="8" t="s">
        <v>3262</v>
      </c>
      <c r="I751" t="s">
        <v>3297</v>
      </c>
      <c r="L751" s="11">
        <v>44817</v>
      </c>
      <c r="N751" s="8" t="s">
        <v>106</v>
      </c>
      <c r="O751" s="8" t="s">
        <v>13</v>
      </c>
      <c r="P751" s="8" t="s">
        <v>14</v>
      </c>
      <c r="Q751" s="8" t="s">
        <v>24</v>
      </c>
      <c r="R751" s="8" t="s">
        <v>2348</v>
      </c>
      <c r="S751" s="8" t="s">
        <v>17</v>
      </c>
      <c r="T751" s="8" t="s">
        <v>47</v>
      </c>
      <c r="U751" s="8" t="s">
        <v>2347</v>
      </c>
    </row>
    <row r="752" spans="1:21" x14ac:dyDescent="0.3">
      <c r="A752" s="8" t="str">
        <f>HYPERLINK("https://hsdes.intel.com/resource/14013174831","14013174831")</f>
        <v>14013174831</v>
      </c>
      <c r="B752" s="8" t="s">
        <v>2349</v>
      </c>
      <c r="C752" s="8" t="s">
        <v>165</v>
      </c>
      <c r="D752" s="8" t="s">
        <v>3230</v>
      </c>
      <c r="E752" s="8" t="s">
        <v>3238</v>
      </c>
      <c r="F752" t="s">
        <v>3298</v>
      </c>
      <c r="H752" s="8" t="s">
        <v>3262</v>
      </c>
      <c r="I752" t="s">
        <v>3297</v>
      </c>
      <c r="K752" s="8" t="s">
        <v>3163</v>
      </c>
      <c r="L752" s="11">
        <v>44817</v>
      </c>
      <c r="N752" s="8" t="s">
        <v>106</v>
      </c>
      <c r="O752" s="8" t="s">
        <v>13</v>
      </c>
      <c r="P752" s="8" t="s">
        <v>14</v>
      </c>
      <c r="Q752" s="8" t="s">
        <v>24</v>
      </c>
      <c r="R752" s="8" t="s">
        <v>2351</v>
      </c>
      <c r="S752" s="8" t="s">
        <v>17</v>
      </c>
      <c r="T752" s="8" t="s">
        <v>47</v>
      </c>
      <c r="U752" s="8" t="s">
        <v>2350</v>
      </c>
    </row>
    <row r="753" spans="1:21" x14ac:dyDescent="0.3">
      <c r="A753" s="8" t="str">
        <f>HYPERLINK("https://hsdes.intel.com/resource/14013174835","14013174835")</f>
        <v>14013174835</v>
      </c>
      <c r="B753" s="8" t="s">
        <v>2352</v>
      </c>
      <c r="C753" s="8" t="s">
        <v>165</v>
      </c>
      <c r="D753" s="8" t="s">
        <v>3230</v>
      </c>
      <c r="E753" s="8" t="s">
        <v>3238</v>
      </c>
      <c r="F753" t="s">
        <v>3298</v>
      </c>
      <c r="H753" s="8" t="s">
        <v>3262</v>
      </c>
      <c r="I753" t="s">
        <v>3297</v>
      </c>
      <c r="L753" s="11">
        <v>44818</v>
      </c>
      <c r="N753" s="8" t="s">
        <v>106</v>
      </c>
      <c r="O753" s="8" t="s">
        <v>13</v>
      </c>
      <c r="P753" s="8" t="s">
        <v>14</v>
      </c>
      <c r="Q753" s="8" t="s">
        <v>24</v>
      </c>
      <c r="R753" s="8" t="s">
        <v>2354</v>
      </c>
      <c r="S753" s="8" t="s">
        <v>17</v>
      </c>
      <c r="T753" s="8" t="s">
        <v>47</v>
      </c>
      <c r="U753" s="8" t="s">
        <v>2353</v>
      </c>
    </row>
    <row r="754" spans="1:21" x14ac:dyDescent="0.3">
      <c r="A754" s="8" t="str">
        <f>HYPERLINK("https://hsdes.intel.com/resource/14013174839","14013174839")</f>
        <v>14013174839</v>
      </c>
      <c r="B754" s="8" t="s">
        <v>2355</v>
      </c>
      <c r="C754" s="8" t="s">
        <v>165</v>
      </c>
      <c r="D754" s="8" t="s">
        <v>3230</v>
      </c>
      <c r="E754" s="8" t="s">
        <v>3238</v>
      </c>
      <c r="F754" t="s">
        <v>3298</v>
      </c>
      <c r="H754" s="8" t="s">
        <v>3262</v>
      </c>
      <c r="I754" t="s">
        <v>3297</v>
      </c>
      <c r="K754" s="8" t="s">
        <v>3164</v>
      </c>
      <c r="L754" s="11">
        <v>44818</v>
      </c>
      <c r="N754" s="8" t="s">
        <v>106</v>
      </c>
      <c r="O754" s="8" t="s">
        <v>13</v>
      </c>
      <c r="P754" s="8" t="s">
        <v>14</v>
      </c>
      <c r="Q754" s="8" t="s">
        <v>24</v>
      </c>
      <c r="R754" s="8" t="s">
        <v>2357</v>
      </c>
      <c r="S754" s="8" t="s">
        <v>17</v>
      </c>
      <c r="T754" s="8" t="s">
        <v>47</v>
      </c>
      <c r="U754" s="8" t="s">
        <v>2356</v>
      </c>
    </row>
    <row r="755" spans="1:21" x14ac:dyDescent="0.3">
      <c r="A755" s="8" t="str">
        <f>HYPERLINK("https://hsdes.intel.com/resource/14013174841","14013174841")</f>
        <v>14013174841</v>
      </c>
      <c r="B755" s="8" t="s">
        <v>2358</v>
      </c>
      <c r="C755" s="8" t="s">
        <v>2359</v>
      </c>
      <c r="D755" s="8" t="s">
        <v>3230</v>
      </c>
      <c r="E755" s="8" t="s">
        <v>3238</v>
      </c>
      <c r="F755" t="s">
        <v>3298</v>
      </c>
      <c r="H755" s="8" t="s">
        <v>3262</v>
      </c>
      <c r="I755" t="s">
        <v>3297</v>
      </c>
      <c r="L755" s="11">
        <v>44818</v>
      </c>
      <c r="N755" s="8" t="s">
        <v>106</v>
      </c>
      <c r="O755" s="8" t="s">
        <v>13</v>
      </c>
      <c r="P755" s="8" t="s">
        <v>14</v>
      </c>
      <c r="Q755" s="8" t="s">
        <v>24</v>
      </c>
      <c r="R755" s="8" t="s">
        <v>2361</v>
      </c>
      <c r="S755" s="8" t="s">
        <v>17</v>
      </c>
      <c r="T755" s="8" t="s">
        <v>47</v>
      </c>
      <c r="U755" s="8" t="s">
        <v>2360</v>
      </c>
    </row>
    <row r="756" spans="1:21" x14ac:dyDescent="0.3">
      <c r="A756" s="8" t="str">
        <f>HYPERLINK("https://hsdes.intel.com/resource/14013174843","14013174843")</f>
        <v>14013174843</v>
      </c>
      <c r="B756" s="21" t="s">
        <v>2362</v>
      </c>
      <c r="C756" s="8" t="s">
        <v>2359</v>
      </c>
      <c r="D756" s="8" t="s">
        <v>3230</v>
      </c>
      <c r="E756" s="8" t="s">
        <v>3238</v>
      </c>
      <c r="F756" t="s">
        <v>3298</v>
      </c>
      <c r="H756" s="8" t="s">
        <v>3262</v>
      </c>
      <c r="I756" t="s">
        <v>3289</v>
      </c>
      <c r="L756" s="11">
        <v>44818</v>
      </c>
      <c r="N756" s="8" t="s">
        <v>106</v>
      </c>
      <c r="O756" s="8" t="s">
        <v>13</v>
      </c>
      <c r="P756" s="8" t="s">
        <v>14</v>
      </c>
      <c r="Q756" s="8" t="s">
        <v>24</v>
      </c>
      <c r="R756" s="8" t="s">
        <v>2364</v>
      </c>
      <c r="S756" s="8" t="s">
        <v>17</v>
      </c>
      <c r="T756" s="8" t="s">
        <v>47</v>
      </c>
      <c r="U756" s="8" t="s">
        <v>2363</v>
      </c>
    </row>
    <row r="757" spans="1:21" x14ac:dyDescent="0.3">
      <c r="A757" s="8" t="str">
        <f>HYPERLINK("https://hsdes.intel.com/resource/14013174856","14013174856")</f>
        <v>14013174856</v>
      </c>
      <c r="B757" s="8" t="s">
        <v>2365</v>
      </c>
      <c r="C757" s="8" t="s">
        <v>201</v>
      </c>
      <c r="D757" s="8" t="s">
        <v>3230</v>
      </c>
      <c r="E757" s="8" t="s">
        <v>3238</v>
      </c>
      <c r="F757" t="s">
        <v>3298</v>
      </c>
      <c r="H757" s="8" t="s">
        <v>3262</v>
      </c>
      <c r="I757" t="s">
        <v>3288</v>
      </c>
      <c r="L757" s="11">
        <v>44818</v>
      </c>
      <c r="N757" s="8" t="s">
        <v>106</v>
      </c>
      <c r="O757" s="8" t="s">
        <v>13</v>
      </c>
      <c r="P757" s="8" t="s">
        <v>14</v>
      </c>
      <c r="Q757" s="8" t="s">
        <v>24</v>
      </c>
      <c r="R757" s="8" t="s">
        <v>2367</v>
      </c>
      <c r="S757" s="8" t="s">
        <v>26</v>
      </c>
      <c r="T757" s="8" t="s">
        <v>202</v>
      </c>
      <c r="U757" s="8" t="s">
        <v>2366</v>
      </c>
    </row>
    <row r="758" spans="1:21" x14ac:dyDescent="0.3">
      <c r="A758" s="8" t="str">
        <f>HYPERLINK("https://hsdes.intel.com/resource/14013175124","14013175124")</f>
        <v>14013175124</v>
      </c>
      <c r="B758" s="8" t="s">
        <v>2368</v>
      </c>
      <c r="C758" s="8" t="s">
        <v>165</v>
      </c>
      <c r="D758" s="8" t="s">
        <v>3230</v>
      </c>
      <c r="E758" s="8" t="s">
        <v>3238</v>
      </c>
      <c r="F758" t="s">
        <v>3298</v>
      </c>
      <c r="H758" s="8" t="s">
        <v>3263</v>
      </c>
      <c r="I758" t="s">
        <v>3258</v>
      </c>
      <c r="L758" s="11">
        <v>44817</v>
      </c>
      <c r="N758" s="8" t="s">
        <v>106</v>
      </c>
      <c r="O758" s="8" t="s">
        <v>13</v>
      </c>
      <c r="P758" s="8" t="s">
        <v>14</v>
      </c>
      <c r="Q758" s="8" t="s">
        <v>24</v>
      </c>
      <c r="R758" s="8" t="s">
        <v>2370</v>
      </c>
      <c r="S758" s="8" t="s">
        <v>17</v>
      </c>
      <c r="T758" s="8" t="s">
        <v>47</v>
      </c>
      <c r="U758" s="8" t="s">
        <v>2369</v>
      </c>
    </row>
    <row r="759" spans="1:21" x14ac:dyDescent="0.3">
      <c r="A759" s="8" t="str">
        <f>HYPERLINK("https://hsdes.intel.com/resource/14013175199","14013175199")</f>
        <v>14013175199</v>
      </c>
      <c r="B759" s="8" t="s">
        <v>2371</v>
      </c>
      <c r="C759" s="8" t="s">
        <v>201</v>
      </c>
      <c r="D759" s="8" t="s">
        <v>3230</v>
      </c>
      <c r="E759" s="8" t="s">
        <v>3238</v>
      </c>
      <c r="F759" t="s">
        <v>3298</v>
      </c>
      <c r="H759" s="8" t="s">
        <v>3262</v>
      </c>
      <c r="I759" t="s">
        <v>3288</v>
      </c>
      <c r="L759" s="11">
        <v>44818</v>
      </c>
      <c r="N759" s="8" t="s">
        <v>106</v>
      </c>
      <c r="O759" s="8" t="s">
        <v>13</v>
      </c>
      <c r="P759" s="8" t="s">
        <v>14</v>
      </c>
      <c r="Q759" s="8" t="s">
        <v>24</v>
      </c>
      <c r="R759" s="8" t="s">
        <v>2373</v>
      </c>
      <c r="S759" s="8" t="s">
        <v>17</v>
      </c>
      <c r="T759" s="8" t="s">
        <v>202</v>
      </c>
      <c r="U759" s="8" t="s">
        <v>2372</v>
      </c>
    </row>
    <row r="760" spans="1:21" x14ac:dyDescent="0.3">
      <c r="A760" s="8" t="str">
        <f>HYPERLINK("https://hsdes.intel.com/resource/14013175217","14013175217")</f>
        <v>14013175217</v>
      </c>
      <c r="B760" s="8" t="s">
        <v>2374</v>
      </c>
      <c r="C760" s="8" t="s">
        <v>1219</v>
      </c>
      <c r="D760" s="8" t="s">
        <v>3230</v>
      </c>
      <c r="E760" s="8" t="s">
        <v>3238</v>
      </c>
      <c r="F760" t="s">
        <v>3298</v>
      </c>
      <c r="H760" s="8" t="s">
        <v>3263</v>
      </c>
      <c r="I760" t="s">
        <v>3258</v>
      </c>
      <c r="K760" s="8" t="s">
        <v>3164</v>
      </c>
      <c r="L760" s="11">
        <v>44817</v>
      </c>
      <c r="N760" s="8" t="s">
        <v>106</v>
      </c>
      <c r="O760" s="8" t="s">
        <v>13</v>
      </c>
      <c r="P760" s="8" t="s">
        <v>14</v>
      </c>
      <c r="Q760" s="8" t="s">
        <v>24</v>
      </c>
      <c r="R760" s="8" t="s">
        <v>2376</v>
      </c>
      <c r="S760" s="8" t="s">
        <v>17</v>
      </c>
      <c r="T760" s="8" t="s">
        <v>202</v>
      </c>
      <c r="U760" s="8" t="s">
        <v>2375</v>
      </c>
    </row>
    <row r="761" spans="1:21" x14ac:dyDescent="0.3">
      <c r="A761" s="8" t="str">
        <f>HYPERLINK("https://hsdes.intel.com/resource/14013175221","14013175221")</f>
        <v>14013175221</v>
      </c>
      <c r="B761" s="8" t="s">
        <v>2377</v>
      </c>
      <c r="C761" s="8" t="s">
        <v>1219</v>
      </c>
      <c r="D761" s="8" t="s">
        <v>3230</v>
      </c>
      <c r="E761" s="8" t="s">
        <v>3238</v>
      </c>
      <c r="F761" t="s">
        <v>3298</v>
      </c>
      <c r="H761" s="8" t="s">
        <v>3263</v>
      </c>
      <c r="I761" t="s">
        <v>3258</v>
      </c>
      <c r="K761" s="8" t="s">
        <v>3265</v>
      </c>
      <c r="L761" s="11">
        <v>44817</v>
      </c>
      <c r="N761" s="8" t="s">
        <v>106</v>
      </c>
      <c r="O761" s="8" t="s">
        <v>13</v>
      </c>
      <c r="P761" s="8" t="s">
        <v>14</v>
      </c>
      <c r="Q761" s="8" t="s">
        <v>24</v>
      </c>
      <c r="R761" s="8" t="s">
        <v>2376</v>
      </c>
      <c r="S761" s="8" t="s">
        <v>17</v>
      </c>
      <c r="T761" s="8" t="s">
        <v>202</v>
      </c>
      <c r="U761" s="8" t="s">
        <v>2378</v>
      </c>
    </row>
    <row r="762" spans="1:21" x14ac:dyDescent="0.3">
      <c r="A762" s="8" t="str">
        <f>HYPERLINK("https://hsdes.intel.com/resource/14013175225","14013175225")</f>
        <v>14013175225</v>
      </c>
      <c r="B762" s="8" t="s">
        <v>2379</v>
      </c>
      <c r="C762" s="8" t="s">
        <v>1219</v>
      </c>
      <c r="D762" s="8" t="s">
        <v>3230</v>
      </c>
      <c r="E762" s="8" t="s">
        <v>3238</v>
      </c>
      <c r="F762" t="s">
        <v>3298</v>
      </c>
      <c r="H762" s="8" t="s">
        <v>3262</v>
      </c>
      <c r="I762" t="s">
        <v>3288</v>
      </c>
      <c r="L762" s="11">
        <v>44818</v>
      </c>
      <c r="N762" s="8" t="s">
        <v>106</v>
      </c>
      <c r="O762" s="8" t="s">
        <v>13</v>
      </c>
      <c r="P762" s="8" t="s">
        <v>14</v>
      </c>
      <c r="Q762" s="8" t="s">
        <v>24</v>
      </c>
      <c r="R762" s="8" t="s">
        <v>2381</v>
      </c>
      <c r="S762" s="8" t="s">
        <v>17</v>
      </c>
      <c r="T762" s="8" t="s">
        <v>202</v>
      </c>
      <c r="U762" s="8" t="s">
        <v>2380</v>
      </c>
    </row>
    <row r="763" spans="1:21" x14ac:dyDescent="0.3">
      <c r="A763" s="8" t="str">
        <f>HYPERLINK("https://hsdes.intel.com/resource/14013175301","14013175301")</f>
        <v>14013175301</v>
      </c>
      <c r="B763" s="8" t="s">
        <v>2382</v>
      </c>
      <c r="C763" s="8" t="s">
        <v>1219</v>
      </c>
      <c r="D763" s="8" t="s">
        <v>3230</v>
      </c>
      <c r="E763" s="8" t="s">
        <v>3238</v>
      </c>
      <c r="F763" t="s">
        <v>3298</v>
      </c>
      <c r="H763" s="8" t="s">
        <v>3262</v>
      </c>
      <c r="I763" t="s">
        <v>3258</v>
      </c>
      <c r="L763" s="11">
        <v>44817</v>
      </c>
      <c r="N763" s="8" t="s">
        <v>106</v>
      </c>
      <c r="O763" s="8" t="s">
        <v>49</v>
      </c>
      <c r="P763" s="8" t="s">
        <v>14</v>
      </c>
      <c r="Q763" s="8" t="s">
        <v>15</v>
      </c>
      <c r="R763" s="8" t="s">
        <v>2384</v>
      </c>
      <c r="S763" s="8" t="s">
        <v>17</v>
      </c>
      <c r="T763" s="8" t="s">
        <v>202</v>
      </c>
      <c r="U763" s="8" t="s">
        <v>2383</v>
      </c>
    </row>
    <row r="764" spans="1:21" x14ac:dyDescent="0.3">
      <c r="A764" s="8" t="str">
        <f>HYPERLINK("https://hsdes.intel.com/resource/14013175399","14013175399")</f>
        <v>14013175399</v>
      </c>
      <c r="B764" s="8" t="s">
        <v>2385</v>
      </c>
      <c r="C764" s="8" t="s">
        <v>1219</v>
      </c>
      <c r="D764" s="8" t="s">
        <v>3230</v>
      </c>
      <c r="E764" s="8" t="s">
        <v>3238</v>
      </c>
      <c r="F764" t="s">
        <v>3298</v>
      </c>
      <c r="H764" s="8" t="s">
        <v>3263</v>
      </c>
      <c r="I764" t="s">
        <v>3258</v>
      </c>
      <c r="L764" s="11">
        <v>44817</v>
      </c>
      <c r="N764" s="8" t="s">
        <v>106</v>
      </c>
      <c r="O764" s="8" t="s">
        <v>13</v>
      </c>
      <c r="P764" s="8" t="s">
        <v>14</v>
      </c>
      <c r="Q764" s="8" t="s">
        <v>24</v>
      </c>
      <c r="R764" s="8" t="s">
        <v>2387</v>
      </c>
      <c r="S764" s="8" t="s">
        <v>17</v>
      </c>
      <c r="T764" s="8" t="s">
        <v>47</v>
      </c>
      <c r="U764" s="8" t="s">
        <v>2386</v>
      </c>
    </row>
    <row r="765" spans="1:21" x14ac:dyDescent="0.3">
      <c r="A765" s="8" t="str">
        <f>HYPERLINK("https://hsdes.intel.com/resource/14013175404","14013175404")</f>
        <v>14013175404</v>
      </c>
      <c r="B765" s="8" t="s">
        <v>2388</v>
      </c>
      <c r="C765" s="8" t="s">
        <v>1219</v>
      </c>
      <c r="D765" s="8" t="s">
        <v>3230</v>
      </c>
      <c r="E765" s="8" t="s">
        <v>3238</v>
      </c>
      <c r="F765" t="s">
        <v>3298</v>
      </c>
      <c r="H765" s="8" t="s">
        <v>3263</v>
      </c>
      <c r="I765" t="s">
        <v>3258</v>
      </c>
      <c r="L765" s="11">
        <v>44817</v>
      </c>
      <c r="N765" s="8" t="s">
        <v>106</v>
      </c>
      <c r="O765" s="8" t="s">
        <v>13</v>
      </c>
      <c r="P765" s="8" t="s">
        <v>14</v>
      </c>
      <c r="Q765" s="8" t="s">
        <v>24</v>
      </c>
      <c r="R765" s="8" t="s">
        <v>2390</v>
      </c>
      <c r="S765" s="8" t="s">
        <v>17</v>
      </c>
      <c r="T765" s="8" t="s">
        <v>47</v>
      </c>
      <c r="U765" s="8" t="s">
        <v>2389</v>
      </c>
    </row>
    <row r="766" spans="1:21" x14ac:dyDescent="0.3">
      <c r="A766" s="8" t="str">
        <f>HYPERLINK("https://hsdes.intel.com/resource/14013175419","14013175419")</f>
        <v>14013175419</v>
      </c>
      <c r="B766" s="8" t="s">
        <v>2391</v>
      </c>
      <c r="C766" s="8" t="s">
        <v>165</v>
      </c>
      <c r="D766" s="8" t="s">
        <v>3230</v>
      </c>
      <c r="E766" s="8" t="s">
        <v>3238</v>
      </c>
      <c r="F766" t="s">
        <v>3298</v>
      </c>
      <c r="H766" s="8" t="s">
        <v>3262</v>
      </c>
      <c r="I766" t="s">
        <v>3258</v>
      </c>
      <c r="L766" s="11">
        <v>44817</v>
      </c>
      <c r="N766" s="8" t="s">
        <v>106</v>
      </c>
      <c r="O766" s="8" t="s">
        <v>13</v>
      </c>
      <c r="P766" s="8" t="s">
        <v>14</v>
      </c>
      <c r="Q766" s="8" t="s">
        <v>15</v>
      </c>
      <c r="R766" s="8" t="s">
        <v>2393</v>
      </c>
      <c r="S766" s="8" t="s">
        <v>17</v>
      </c>
      <c r="T766" s="8" t="s">
        <v>47</v>
      </c>
      <c r="U766" s="8" t="s">
        <v>2392</v>
      </c>
    </row>
    <row r="767" spans="1:21" x14ac:dyDescent="0.3">
      <c r="A767" s="8" t="str">
        <f>HYPERLINK("https://hsdes.intel.com/resource/14013175425","14013175425")</f>
        <v>14013175425</v>
      </c>
      <c r="B767" s="8" t="s">
        <v>2394</v>
      </c>
      <c r="C767" s="8" t="s">
        <v>2264</v>
      </c>
      <c r="D767" s="8" t="s">
        <v>3230</v>
      </c>
      <c r="E767" s="8" t="s">
        <v>3238</v>
      </c>
      <c r="F767" t="s">
        <v>3298</v>
      </c>
      <c r="H767" s="8" t="s">
        <v>3262</v>
      </c>
      <c r="I767" t="s">
        <v>3297</v>
      </c>
      <c r="L767" s="11">
        <v>44817</v>
      </c>
      <c r="N767" s="8" t="s">
        <v>106</v>
      </c>
      <c r="O767" s="8" t="s">
        <v>49</v>
      </c>
      <c r="P767" s="8" t="s">
        <v>14</v>
      </c>
      <c r="Q767" s="8" t="s">
        <v>15</v>
      </c>
      <c r="R767" s="8" t="s">
        <v>2396</v>
      </c>
      <c r="S767" s="8" t="s">
        <v>17</v>
      </c>
      <c r="T767" s="8" t="s">
        <v>47</v>
      </c>
      <c r="U767" s="8" t="s">
        <v>2395</v>
      </c>
    </row>
    <row r="768" spans="1:21" x14ac:dyDescent="0.3">
      <c r="A768" s="8" t="str">
        <f>HYPERLINK("https://hsdes.intel.com/resource/14013175448","14013175448")</f>
        <v>14013175448</v>
      </c>
      <c r="B768" s="8" t="s">
        <v>2397</v>
      </c>
      <c r="C768" s="8" t="s">
        <v>1219</v>
      </c>
      <c r="D768" s="8" t="s">
        <v>3230</v>
      </c>
      <c r="E768" s="8" t="s">
        <v>3238</v>
      </c>
      <c r="F768" t="s">
        <v>3298</v>
      </c>
      <c r="H768" s="8" t="s">
        <v>3263</v>
      </c>
      <c r="I768" t="s">
        <v>3258</v>
      </c>
      <c r="L768" s="11">
        <v>44817</v>
      </c>
      <c r="N768" s="8" t="s">
        <v>106</v>
      </c>
      <c r="O768" s="8" t="s">
        <v>70</v>
      </c>
      <c r="P768" s="8" t="s">
        <v>14</v>
      </c>
      <c r="Q768" s="8" t="s">
        <v>15</v>
      </c>
      <c r="R768" s="8" t="s">
        <v>2399</v>
      </c>
      <c r="S768" s="8" t="s">
        <v>17</v>
      </c>
      <c r="T768" s="8" t="s">
        <v>202</v>
      </c>
      <c r="U768" s="8" t="s">
        <v>2398</v>
      </c>
    </row>
    <row r="769" spans="1:21" x14ac:dyDescent="0.3">
      <c r="A769" s="8" t="str">
        <f>HYPERLINK("https://hsdes.intel.com/resource/14013175611","14013175611")</f>
        <v>14013175611</v>
      </c>
      <c r="B769" s="8" t="s">
        <v>2400</v>
      </c>
      <c r="C769" s="8" t="s">
        <v>112</v>
      </c>
      <c r="D769" s="8" t="s">
        <v>3230</v>
      </c>
      <c r="E769" s="8" t="s">
        <v>3238</v>
      </c>
      <c r="F769" t="s">
        <v>3298</v>
      </c>
      <c r="H769" s="8" t="s">
        <v>3262</v>
      </c>
      <c r="I769" t="s">
        <v>3293</v>
      </c>
      <c r="L769" s="11">
        <v>44817</v>
      </c>
      <c r="N769" s="8" t="s">
        <v>136</v>
      </c>
      <c r="O769" s="8" t="s">
        <v>13</v>
      </c>
      <c r="P769" s="8" t="s">
        <v>137</v>
      </c>
      <c r="Q769" s="8" t="s">
        <v>24</v>
      </c>
      <c r="R769" s="8" t="s">
        <v>2402</v>
      </c>
      <c r="S769" s="8" t="s">
        <v>26</v>
      </c>
      <c r="T769" s="8" t="s">
        <v>47</v>
      </c>
      <c r="U769" s="8" t="s">
        <v>2401</v>
      </c>
    </row>
    <row r="770" spans="1:21" x14ac:dyDescent="0.3">
      <c r="A770" s="8" t="str">
        <f>HYPERLINK("https://hsdes.intel.com/resource/14013175622","14013175622")</f>
        <v>14013175622</v>
      </c>
      <c r="B770" s="8" t="s">
        <v>2403</v>
      </c>
      <c r="C770" s="8" t="s">
        <v>76</v>
      </c>
      <c r="D770" s="8" t="s">
        <v>3230</v>
      </c>
      <c r="E770" s="8" t="s">
        <v>3238</v>
      </c>
      <c r="F770" t="s">
        <v>3298</v>
      </c>
      <c r="H770" s="8" t="s">
        <v>3262</v>
      </c>
      <c r="I770" t="s">
        <v>3260</v>
      </c>
      <c r="L770" s="11">
        <v>44820</v>
      </c>
      <c r="N770" s="8" t="s">
        <v>78</v>
      </c>
      <c r="O770" s="8" t="s">
        <v>13</v>
      </c>
      <c r="P770" s="8" t="s">
        <v>79</v>
      </c>
      <c r="Q770" s="8" t="s">
        <v>24</v>
      </c>
      <c r="R770" s="8" t="s">
        <v>2405</v>
      </c>
      <c r="S770" s="8" t="s">
        <v>26</v>
      </c>
      <c r="T770" s="8" t="s">
        <v>64</v>
      </c>
      <c r="U770" s="8" t="s">
        <v>2404</v>
      </c>
    </row>
    <row r="771" spans="1:21" x14ac:dyDescent="0.3">
      <c r="A771" s="8" t="str">
        <f>HYPERLINK("https://hsdes.intel.com/resource/14013175625","14013175625")</f>
        <v>14013175625</v>
      </c>
      <c r="B771" s="8" t="s">
        <v>2406</v>
      </c>
      <c r="C771" s="8" t="s">
        <v>88</v>
      </c>
      <c r="D771" s="8" t="s">
        <v>3230</v>
      </c>
      <c r="E771" s="8" t="s">
        <v>3238</v>
      </c>
      <c r="F771" t="s">
        <v>3298</v>
      </c>
      <c r="H771" s="8" t="s">
        <v>3262</v>
      </c>
      <c r="I771" t="s">
        <v>3258</v>
      </c>
      <c r="L771" s="11">
        <v>44825</v>
      </c>
      <c r="N771" s="8" t="s">
        <v>33</v>
      </c>
      <c r="O771" s="8" t="s">
        <v>13</v>
      </c>
      <c r="P771" s="8" t="s">
        <v>126</v>
      </c>
      <c r="Q771" s="8" t="s">
        <v>24</v>
      </c>
      <c r="R771" s="8" t="s">
        <v>2408</v>
      </c>
      <c r="S771" s="8" t="s">
        <v>26</v>
      </c>
      <c r="T771" s="8" t="s">
        <v>47</v>
      </c>
      <c r="U771" s="8" t="s">
        <v>2407</v>
      </c>
    </row>
    <row r="772" spans="1:21" x14ac:dyDescent="0.3">
      <c r="A772" s="8" t="str">
        <f>HYPERLINK("https://hsdes.intel.com/resource/14013175631","14013175631")</f>
        <v>14013175631</v>
      </c>
      <c r="B772" s="8" t="s">
        <v>2409</v>
      </c>
      <c r="C772" s="8" t="s">
        <v>88</v>
      </c>
      <c r="D772" s="8" t="s">
        <v>3230</v>
      </c>
      <c r="E772" s="8" t="s">
        <v>3238</v>
      </c>
      <c r="F772" t="s">
        <v>3298</v>
      </c>
      <c r="H772" s="8" t="s">
        <v>3263</v>
      </c>
      <c r="I772" t="s">
        <v>3293</v>
      </c>
      <c r="L772" s="11">
        <v>44825</v>
      </c>
      <c r="N772" s="8" t="s">
        <v>33</v>
      </c>
      <c r="O772" s="8" t="s">
        <v>13</v>
      </c>
      <c r="P772" s="8" t="s">
        <v>34</v>
      </c>
      <c r="Q772" s="8" t="s">
        <v>24</v>
      </c>
      <c r="R772" s="8" t="s">
        <v>2411</v>
      </c>
      <c r="S772" s="8" t="s">
        <v>26</v>
      </c>
      <c r="T772" s="8" t="s">
        <v>1438</v>
      </c>
      <c r="U772" s="8" t="s">
        <v>2410</v>
      </c>
    </row>
    <row r="773" spans="1:21" x14ac:dyDescent="0.3">
      <c r="A773" s="8" t="str">
        <f>HYPERLINK("https://hsdes.intel.com/resource/14013175635","14013175635")</f>
        <v>14013175635</v>
      </c>
      <c r="B773" s="8" t="s">
        <v>2412</v>
      </c>
      <c r="C773" s="8" t="s">
        <v>192</v>
      </c>
      <c r="D773" s="8" t="s">
        <v>3230</v>
      </c>
      <c r="E773" s="8" t="s">
        <v>3238</v>
      </c>
      <c r="F773" t="s">
        <v>3298</v>
      </c>
      <c r="H773" s="8" t="s">
        <v>3263</v>
      </c>
      <c r="I773" t="s">
        <v>3291</v>
      </c>
      <c r="L773" s="11">
        <v>44817</v>
      </c>
      <c r="N773" s="8" t="s">
        <v>33</v>
      </c>
      <c r="O773" s="8" t="s">
        <v>49</v>
      </c>
      <c r="P773" s="8" t="s">
        <v>194</v>
      </c>
      <c r="Q773" s="8" t="s">
        <v>24</v>
      </c>
      <c r="R773" s="8" t="s">
        <v>2414</v>
      </c>
      <c r="S773" s="8" t="s">
        <v>26</v>
      </c>
      <c r="T773" s="8" t="s">
        <v>47</v>
      </c>
      <c r="U773" s="8" t="s">
        <v>2413</v>
      </c>
    </row>
    <row r="774" spans="1:21" x14ac:dyDescent="0.3">
      <c r="A774" s="8" t="str">
        <f>HYPERLINK("https://hsdes.intel.com/resource/14013175664","14013175664")</f>
        <v>14013175664</v>
      </c>
      <c r="B774" s="8" t="s">
        <v>2415</v>
      </c>
      <c r="C774" s="8" t="s">
        <v>31</v>
      </c>
      <c r="D774" s="8" t="s">
        <v>3230</v>
      </c>
      <c r="E774" s="8" t="s">
        <v>3238</v>
      </c>
      <c r="F774" t="s">
        <v>3298</v>
      </c>
      <c r="H774" s="8" t="s">
        <v>3263</v>
      </c>
      <c r="I774" t="s">
        <v>3293</v>
      </c>
      <c r="L774" s="11">
        <v>44825</v>
      </c>
      <c r="N774" s="8" t="s">
        <v>33</v>
      </c>
      <c r="O774" s="8" t="s">
        <v>13</v>
      </c>
      <c r="P774" s="8" t="s">
        <v>34</v>
      </c>
      <c r="Q774" s="8" t="s">
        <v>24</v>
      </c>
      <c r="R774" s="8" t="s">
        <v>2417</v>
      </c>
      <c r="S774" s="8" t="s">
        <v>17</v>
      </c>
      <c r="T774" s="8" t="s">
        <v>47</v>
      </c>
      <c r="U774" s="8" t="s">
        <v>2416</v>
      </c>
    </row>
    <row r="775" spans="1:21" x14ac:dyDescent="0.3">
      <c r="A775" s="8" t="str">
        <f>HYPERLINK("https://hsdes.intel.com/resource/14013175666","14013175666")</f>
        <v>14013175666</v>
      </c>
      <c r="B775" s="8" t="s">
        <v>2418</v>
      </c>
      <c r="C775" s="8" t="s">
        <v>112</v>
      </c>
      <c r="D775" s="8" t="s">
        <v>3231</v>
      </c>
      <c r="E775" s="8" t="s">
        <v>3238</v>
      </c>
      <c r="F775" t="s">
        <v>3298</v>
      </c>
      <c r="H775" s="8" t="s">
        <v>3263</v>
      </c>
      <c r="I775" t="s">
        <v>3293</v>
      </c>
      <c r="L775" s="11">
        <v>44817</v>
      </c>
      <c r="N775" s="8" t="s">
        <v>136</v>
      </c>
      <c r="O775" s="8" t="s">
        <v>13</v>
      </c>
      <c r="P775" s="8" t="s">
        <v>137</v>
      </c>
      <c r="Q775" s="8" t="s">
        <v>24</v>
      </c>
      <c r="R775" s="8" t="s">
        <v>2420</v>
      </c>
      <c r="S775" s="8" t="s">
        <v>26</v>
      </c>
      <c r="T775" s="8" t="s">
        <v>64</v>
      </c>
      <c r="U775" s="8" t="s">
        <v>2419</v>
      </c>
    </row>
    <row r="776" spans="1:21" x14ac:dyDescent="0.3">
      <c r="A776" s="8" t="str">
        <f>HYPERLINK("https://hsdes.intel.com/resource/14013175673","14013175673")</f>
        <v>14013175673</v>
      </c>
      <c r="B776" s="8" t="s">
        <v>2421</v>
      </c>
      <c r="C776" s="8" t="s">
        <v>76</v>
      </c>
      <c r="D776" s="8" t="s">
        <v>3230</v>
      </c>
      <c r="E776" s="8" t="s">
        <v>3238</v>
      </c>
      <c r="F776" t="s">
        <v>3298</v>
      </c>
      <c r="H776" s="8" t="s">
        <v>3262</v>
      </c>
      <c r="I776" t="s">
        <v>3288</v>
      </c>
      <c r="K776" s="8" t="s">
        <v>3272</v>
      </c>
      <c r="L776" s="11">
        <v>44820</v>
      </c>
      <c r="N776" s="8" t="s">
        <v>78</v>
      </c>
      <c r="O776" s="8" t="s">
        <v>13</v>
      </c>
      <c r="P776" s="8" t="s">
        <v>79</v>
      </c>
      <c r="Q776" s="8" t="s">
        <v>24</v>
      </c>
      <c r="R776" s="8" t="s">
        <v>2423</v>
      </c>
      <c r="S776" s="8" t="s">
        <v>26</v>
      </c>
      <c r="T776" s="8" t="s">
        <v>64</v>
      </c>
      <c r="U776" s="8" t="s">
        <v>2422</v>
      </c>
    </row>
    <row r="777" spans="1:21" x14ac:dyDescent="0.3">
      <c r="A777" s="8" t="str">
        <f>HYPERLINK("https://hsdes.intel.com/resource/14013175709","14013175709")</f>
        <v>14013175709</v>
      </c>
      <c r="B777" s="8" t="s">
        <v>2424</v>
      </c>
      <c r="C777" s="8" t="s">
        <v>742</v>
      </c>
      <c r="D777" s="8" t="s">
        <v>3230</v>
      </c>
      <c r="E777" s="8" t="s">
        <v>3238</v>
      </c>
      <c r="F777" t="s">
        <v>3298</v>
      </c>
      <c r="H777" s="8" t="s">
        <v>3263</v>
      </c>
      <c r="I777" t="s">
        <v>3275</v>
      </c>
      <c r="L777" s="11">
        <v>44817</v>
      </c>
      <c r="N777" s="8" t="s">
        <v>136</v>
      </c>
      <c r="O777" s="8" t="s">
        <v>13</v>
      </c>
      <c r="P777" s="8" t="s">
        <v>137</v>
      </c>
      <c r="Q777" s="8" t="s">
        <v>24</v>
      </c>
      <c r="R777" s="8" t="s">
        <v>2426</v>
      </c>
      <c r="S777" s="8" t="s">
        <v>26</v>
      </c>
      <c r="T777" s="8" t="s">
        <v>64</v>
      </c>
      <c r="U777" s="8" t="s">
        <v>2425</v>
      </c>
    </row>
    <row r="778" spans="1:21" x14ac:dyDescent="0.3">
      <c r="A778" s="8" t="str">
        <f>HYPERLINK("https://hsdes.intel.com/resource/14013175715","14013175715")</f>
        <v>14013175715</v>
      </c>
      <c r="B778" s="8" t="s">
        <v>2427</v>
      </c>
      <c r="C778" s="8" t="s">
        <v>112</v>
      </c>
      <c r="D778" s="8" t="s">
        <v>3231</v>
      </c>
      <c r="E778" s="8" t="s">
        <v>3238</v>
      </c>
      <c r="F778" t="s">
        <v>3298</v>
      </c>
      <c r="H778" s="8" t="s">
        <v>3263</v>
      </c>
      <c r="I778" t="s">
        <v>3289</v>
      </c>
      <c r="L778" s="11">
        <v>44818</v>
      </c>
      <c r="N778" s="8" t="s">
        <v>39</v>
      </c>
      <c r="O778" s="8" t="s">
        <v>13</v>
      </c>
      <c r="P778" s="8" t="s">
        <v>54</v>
      </c>
      <c r="Q778" s="8" t="s">
        <v>24</v>
      </c>
      <c r="R778" s="8" t="s">
        <v>2429</v>
      </c>
      <c r="S778" s="8" t="s">
        <v>26</v>
      </c>
      <c r="T778" s="8" t="s">
        <v>113</v>
      </c>
      <c r="U778" s="8" t="s">
        <v>2428</v>
      </c>
    </row>
    <row r="779" spans="1:21" x14ac:dyDescent="0.3">
      <c r="A779" s="8" t="str">
        <f>HYPERLINK("https://hsdes.intel.com/resource/14013175718","14013175718")</f>
        <v>14013175718</v>
      </c>
      <c r="B779" s="8" t="s">
        <v>2430</v>
      </c>
      <c r="C779" s="8" t="s">
        <v>112</v>
      </c>
      <c r="D779" s="8" t="s">
        <v>3231</v>
      </c>
      <c r="E779" s="8" t="s">
        <v>3238</v>
      </c>
      <c r="F779" t="s">
        <v>3298</v>
      </c>
      <c r="H779" s="8" t="s">
        <v>3263</v>
      </c>
      <c r="I779" t="s">
        <v>3289</v>
      </c>
      <c r="L779" s="11">
        <v>44817</v>
      </c>
      <c r="N779" s="8" t="s">
        <v>39</v>
      </c>
      <c r="O779" s="8" t="s">
        <v>13</v>
      </c>
      <c r="P779" s="8" t="s">
        <v>54</v>
      </c>
      <c r="Q779" s="8" t="s">
        <v>24</v>
      </c>
      <c r="R779" s="8" t="s">
        <v>2432</v>
      </c>
      <c r="S779" s="8" t="s">
        <v>26</v>
      </c>
      <c r="T779" s="8" t="s">
        <v>113</v>
      </c>
      <c r="U779" s="8" t="s">
        <v>2431</v>
      </c>
    </row>
    <row r="780" spans="1:21" x14ac:dyDescent="0.3">
      <c r="A780" s="8" t="str">
        <f>HYPERLINK("https://hsdes.intel.com/resource/14013175734","14013175734")</f>
        <v>14013175734</v>
      </c>
      <c r="B780" s="8" t="s">
        <v>2433</v>
      </c>
      <c r="C780" s="8" t="s">
        <v>2434</v>
      </c>
      <c r="D780" s="8" t="s">
        <v>3231</v>
      </c>
      <c r="E780" s="8" t="s">
        <v>3238</v>
      </c>
      <c r="F780" t="s">
        <v>3298</v>
      </c>
      <c r="H780" s="8" t="s">
        <v>3263</v>
      </c>
      <c r="I780" t="s">
        <v>3291</v>
      </c>
      <c r="L780" s="11">
        <v>44817</v>
      </c>
      <c r="N780" s="8" t="s">
        <v>39</v>
      </c>
      <c r="O780" s="8" t="s">
        <v>13</v>
      </c>
      <c r="P780" s="8" t="s">
        <v>54</v>
      </c>
      <c r="Q780" s="8" t="s">
        <v>24</v>
      </c>
      <c r="R780" s="8" t="s">
        <v>2436</v>
      </c>
      <c r="S780" s="8" t="s">
        <v>26</v>
      </c>
      <c r="T780" s="8" t="s">
        <v>113</v>
      </c>
      <c r="U780" s="8" t="s">
        <v>2435</v>
      </c>
    </row>
    <row r="781" spans="1:21" x14ac:dyDescent="0.3">
      <c r="A781" s="8" t="str">
        <f>HYPERLINK("https://hsdes.intel.com/resource/14013175746","14013175746")</f>
        <v>14013175746</v>
      </c>
      <c r="B781" s="8" t="s">
        <v>2437</v>
      </c>
      <c r="C781" s="8" t="s">
        <v>2438</v>
      </c>
      <c r="D781" s="8" t="s">
        <v>3231</v>
      </c>
      <c r="E781" s="8" t="s">
        <v>3238</v>
      </c>
      <c r="F781" t="s">
        <v>3298</v>
      </c>
      <c r="H781" s="8" t="s">
        <v>3263</v>
      </c>
      <c r="I781" t="s">
        <v>3288</v>
      </c>
      <c r="L781" s="11">
        <v>44825</v>
      </c>
      <c r="N781" s="8" t="s">
        <v>39</v>
      </c>
      <c r="O781" s="8" t="s">
        <v>13</v>
      </c>
      <c r="P781" s="8" t="s">
        <v>54</v>
      </c>
      <c r="Q781" s="8" t="s">
        <v>24</v>
      </c>
      <c r="R781" s="8" t="s">
        <v>2440</v>
      </c>
      <c r="S781" s="8" t="s">
        <v>17</v>
      </c>
      <c r="T781" s="8" t="s">
        <v>64</v>
      </c>
      <c r="U781" s="8" t="s">
        <v>2439</v>
      </c>
    </row>
    <row r="782" spans="1:21" x14ac:dyDescent="0.3">
      <c r="A782" s="8" t="str">
        <f>HYPERLINK("https://hsdes.intel.com/resource/14013175764","14013175764")</f>
        <v>14013175764</v>
      </c>
      <c r="B782" s="8" t="s">
        <v>2441</v>
      </c>
      <c r="C782" s="8" t="s">
        <v>104</v>
      </c>
      <c r="D782" s="8" t="s">
        <v>3230</v>
      </c>
      <c r="E782" s="8" t="s">
        <v>3238</v>
      </c>
      <c r="F782" t="s">
        <v>3298</v>
      </c>
      <c r="H782" s="8" t="s">
        <v>3263</v>
      </c>
      <c r="I782" t="s">
        <v>3288</v>
      </c>
      <c r="K782" s="8" t="s">
        <v>3161</v>
      </c>
      <c r="L782" s="11">
        <v>44818</v>
      </c>
      <c r="M782" s="13"/>
      <c r="N782" s="8" t="s">
        <v>106</v>
      </c>
      <c r="O782" s="8" t="s">
        <v>70</v>
      </c>
      <c r="P782" s="8" t="s">
        <v>14</v>
      </c>
      <c r="Q782" s="8" t="s">
        <v>24</v>
      </c>
      <c r="R782" s="8" t="s">
        <v>2443</v>
      </c>
      <c r="S782" s="8" t="s">
        <v>26</v>
      </c>
      <c r="T782" s="8" t="s">
        <v>64</v>
      </c>
      <c r="U782" s="8" t="s">
        <v>2442</v>
      </c>
    </row>
    <row r="783" spans="1:21" x14ac:dyDescent="0.3">
      <c r="A783" s="8" t="str">
        <f>HYPERLINK("https://hsdes.intel.com/resource/14013175768","14013175768")</f>
        <v>14013175768</v>
      </c>
      <c r="B783" s="8" t="s">
        <v>2444</v>
      </c>
      <c r="C783" s="8" t="s">
        <v>19</v>
      </c>
      <c r="D783" s="8" t="s">
        <v>3230</v>
      </c>
      <c r="E783" s="8" t="s">
        <v>3238</v>
      </c>
      <c r="F783" t="s">
        <v>3298</v>
      </c>
      <c r="H783" s="8" t="s">
        <v>3263</v>
      </c>
      <c r="I783" t="s">
        <v>3288</v>
      </c>
      <c r="L783" s="11">
        <v>44820</v>
      </c>
      <c r="N783" s="8" t="s">
        <v>22</v>
      </c>
      <c r="O783" s="8" t="s">
        <v>70</v>
      </c>
      <c r="P783" s="8" t="s">
        <v>23</v>
      </c>
      <c r="Q783" s="8" t="s">
        <v>24</v>
      </c>
      <c r="R783" s="8" t="s">
        <v>2446</v>
      </c>
      <c r="S783" s="8" t="s">
        <v>26</v>
      </c>
      <c r="T783" s="8" t="s">
        <v>20</v>
      </c>
      <c r="U783" s="8" t="s">
        <v>2445</v>
      </c>
    </row>
    <row r="784" spans="1:21" x14ac:dyDescent="0.3">
      <c r="A784" s="8" t="str">
        <f>HYPERLINK("https://hsdes.intel.com/resource/14013175770","14013175770")</f>
        <v>14013175770</v>
      </c>
      <c r="B784" s="8" t="s">
        <v>2447</v>
      </c>
      <c r="C784" s="8" t="s">
        <v>19</v>
      </c>
      <c r="D784" s="8" t="s">
        <v>3230</v>
      </c>
      <c r="E784" s="8" t="s">
        <v>3238</v>
      </c>
      <c r="F784" t="s">
        <v>3298</v>
      </c>
      <c r="H784" s="8" t="s">
        <v>3263</v>
      </c>
      <c r="I784" t="s">
        <v>3258</v>
      </c>
      <c r="L784" s="11">
        <v>44820</v>
      </c>
      <c r="N784" s="8" t="s">
        <v>22</v>
      </c>
      <c r="O784" s="8" t="s">
        <v>49</v>
      </c>
      <c r="P784" s="8" t="s">
        <v>23</v>
      </c>
      <c r="Q784" s="8" t="s">
        <v>24</v>
      </c>
      <c r="R784" s="8" t="s">
        <v>2449</v>
      </c>
      <c r="S784" s="8" t="s">
        <v>26</v>
      </c>
      <c r="T784" s="8" t="s">
        <v>20</v>
      </c>
      <c r="U784" s="8" t="s">
        <v>2448</v>
      </c>
    </row>
    <row r="785" spans="1:21" x14ac:dyDescent="0.3">
      <c r="A785" s="8" t="str">
        <f>HYPERLINK("https://hsdes.intel.com/resource/14013175775","14013175775")</f>
        <v>14013175775</v>
      </c>
      <c r="B785" s="8" t="s">
        <v>2450</v>
      </c>
      <c r="C785" s="8" t="s">
        <v>19</v>
      </c>
      <c r="D785" s="8" t="s">
        <v>3230</v>
      </c>
      <c r="E785" s="8" t="s">
        <v>3238</v>
      </c>
      <c r="F785" t="s">
        <v>3298</v>
      </c>
      <c r="H785" s="8" t="s">
        <v>3263</v>
      </c>
      <c r="I785" t="s">
        <v>3288</v>
      </c>
      <c r="L785" s="11">
        <v>44820</v>
      </c>
      <c r="N785" s="8" t="s">
        <v>22</v>
      </c>
      <c r="O785" s="8" t="s">
        <v>70</v>
      </c>
      <c r="P785" s="8" t="s">
        <v>23</v>
      </c>
      <c r="Q785" s="8" t="s">
        <v>24</v>
      </c>
      <c r="R785" s="8" t="s">
        <v>2452</v>
      </c>
      <c r="S785" s="8" t="s">
        <v>26</v>
      </c>
      <c r="T785" s="8" t="s">
        <v>20</v>
      </c>
      <c r="U785" s="8" t="s">
        <v>2451</v>
      </c>
    </row>
    <row r="786" spans="1:21" hidden="1" x14ac:dyDescent="0.3">
      <c r="A786" s="8" t="str">
        <f>HYPERLINK("https://hsdes.intel.com/resource/14013175832","14013175832")</f>
        <v>14013175832</v>
      </c>
      <c r="B786" s="8" t="s">
        <v>2453</v>
      </c>
      <c r="C786" s="8" t="s">
        <v>165</v>
      </c>
      <c r="D786" s="8" t="s">
        <v>3230</v>
      </c>
      <c r="E786" s="8" t="s">
        <v>3238</v>
      </c>
      <c r="F786" t="s">
        <v>3298</v>
      </c>
      <c r="H786" s="8" t="s">
        <v>3158</v>
      </c>
      <c r="K786" s="8" t="s">
        <v>3196</v>
      </c>
      <c r="N786" s="8" t="s">
        <v>106</v>
      </c>
      <c r="O786" s="8" t="s">
        <v>13</v>
      </c>
      <c r="P786" s="8" t="s">
        <v>14</v>
      </c>
      <c r="Q786" s="8" t="s">
        <v>24</v>
      </c>
      <c r="R786" s="8" t="s">
        <v>2455</v>
      </c>
      <c r="S786" s="8" t="s">
        <v>17</v>
      </c>
      <c r="T786" s="8" t="s">
        <v>47</v>
      </c>
      <c r="U786" s="8" t="s">
        <v>2454</v>
      </c>
    </row>
    <row r="787" spans="1:21" x14ac:dyDescent="0.3">
      <c r="A787" s="8" t="str">
        <f>HYPERLINK("https://hsdes.intel.com/resource/14013175866","14013175866")</f>
        <v>14013175866</v>
      </c>
      <c r="B787" s="8" t="s">
        <v>2456</v>
      </c>
      <c r="C787" s="8" t="s">
        <v>19</v>
      </c>
      <c r="D787" s="8" t="s">
        <v>3231</v>
      </c>
      <c r="E787" s="8" t="s">
        <v>3238</v>
      </c>
      <c r="F787" t="s">
        <v>3298</v>
      </c>
      <c r="H787" s="8" t="s">
        <v>3263</v>
      </c>
      <c r="I787" t="s">
        <v>3275</v>
      </c>
      <c r="L787" s="11">
        <v>44820</v>
      </c>
      <c r="N787" s="8" t="s">
        <v>22</v>
      </c>
      <c r="O787" s="8" t="s">
        <v>70</v>
      </c>
      <c r="P787" s="8" t="s">
        <v>23</v>
      </c>
      <c r="Q787" s="8" t="s">
        <v>24</v>
      </c>
      <c r="R787" s="8" t="s">
        <v>2458</v>
      </c>
      <c r="S787" s="8" t="s">
        <v>26</v>
      </c>
      <c r="T787" s="8" t="s">
        <v>20</v>
      </c>
      <c r="U787" s="8" t="s">
        <v>2457</v>
      </c>
    </row>
    <row r="788" spans="1:21" x14ac:dyDescent="0.3">
      <c r="A788" s="8" t="str">
        <f>HYPERLINK("https://hsdes.intel.com/resource/14013175871","14013175871")</f>
        <v>14013175871</v>
      </c>
      <c r="B788" s="8" t="s">
        <v>2459</v>
      </c>
      <c r="C788" s="8" t="s">
        <v>76</v>
      </c>
      <c r="D788" s="8" t="s">
        <v>3230</v>
      </c>
      <c r="E788" s="8" t="s">
        <v>3238</v>
      </c>
      <c r="F788" t="s">
        <v>3298</v>
      </c>
      <c r="H788" s="8" t="s">
        <v>3263</v>
      </c>
      <c r="I788" t="s">
        <v>3288</v>
      </c>
      <c r="L788" s="11">
        <v>44825</v>
      </c>
      <c r="N788" s="8" t="s">
        <v>78</v>
      </c>
      <c r="O788" s="8" t="s">
        <v>49</v>
      </c>
      <c r="P788" s="8" t="s">
        <v>79</v>
      </c>
      <c r="Q788" s="8" t="s">
        <v>24</v>
      </c>
      <c r="R788" s="8" t="s">
        <v>2461</v>
      </c>
      <c r="S788" s="8" t="s">
        <v>26</v>
      </c>
      <c r="T788" s="8" t="s">
        <v>1394</v>
      </c>
      <c r="U788" s="8" t="s">
        <v>2460</v>
      </c>
    </row>
    <row r="789" spans="1:21" x14ac:dyDescent="0.3">
      <c r="A789" s="8" t="str">
        <f>HYPERLINK("https://hsdes.intel.com/resource/14013156770","14013156770")</f>
        <v>14013156770</v>
      </c>
      <c r="B789" s="8" t="s">
        <v>275</v>
      </c>
      <c r="C789" s="8" t="s">
        <v>76</v>
      </c>
      <c r="D789" s="8" t="s">
        <v>3231</v>
      </c>
      <c r="E789" s="8" t="s">
        <v>3238</v>
      </c>
      <c r="F789" t="s">
        <v>3298</v>
      </c>
      <c r="H789" s="8" t="s">
        <v>3263</v>
      </c>
      <c r="I789" t="s">
        <v>3289</v>
      </c>
      <c r="L789" s="11">
        <v>44817</v>
      </c>
      <c r="N789" s="8" t="s">
        <v>78</v>
      </c>
      <c r="O789" s="8" t="s">
        <v>49</v>
      </c>
      <c r="P789" s="8" t="s">
        <v>54</v>
      </c>
      <c r="Q789" s="8" t="s">
        <v>24</v>
      </c>
      <c r="R789" s="8" t="s">
        <v>277</v>
      </c>
      <c r="S789" s="8" t="s">
        <v>17</v>
      </c>
      <c r="T789" s="8" t="s">
        <v>64</v>
      </c>
      <c r="U789" s="8" t="s">
        <v>276</v>
      </c>
    </row>
    <row r="790" spans="1:21" x14ac:dyDescent="0.3">
      <c r="A790" s="8" t="str">
        <f>HYPERLINK("https://hsdes.intel.com/resource/14013175921","14013175921")</f>
        <v>14013175921</v>
      </c>
      <c r="B790" s="21" t="s">
        <v>2465</v>
      </c>
      <c r="C790" s="8" t="s">
        <v>165</v>
      </c>
      <c r="D790" s="8" t="s">
        <v>3230</v>
      </c>
      <c r="E790" s="8" t="s">
        <v>3238</v>
      </c>
      <c r="F790" t="s">
        <v>3298</v>
      </c>
      <c r="H790" s="8" t="s">
        <v>3262</v>
      </c>
      <c r="I790" t="s">
        <v>3269</v>
      </c>
      <c r="L790" s="11">
        <v>44826</v>
      </c>
      <c r="N790" s="8" t="s">
        <v>12</v>
      </c>
      <c r="O790" s="8" t="s">
        <v>13</v>
      </c>
      <c r="P790" s="8" t="s">
        <v>167</v>
      </c>
      <c r="Q790" s="8" t="s">
        <v>24</v>
      </c>
      <c r="R790" s="8" t="s">
        <v>2467</v>
      </c>
      <c r="S790" s="8" t="s">
        <v>17</v>
      </c>
      <c r="T790" s="8" t="s">
        <v>64</v>
      </c>
      <c r="U790" s="8" t="s">
        <v>2466</v>
      </c>
    </row>
    <row r="791" spans="1:21" x14ac:dyDescent="0.3">
      <c r="A791" s="8" t="str">
        <f>HYPERLINK("https://hsdes.intel.com/resource/14013175942","14013175942")</f>
        <v>14013175942</v>
      </c>
      <c r="B791" s="8" t="s">
        <v>2468</v>
      </c>
      <c r="C791" s="8" t="s">
        <v>112</v>
      </c>
      <c r="D791" s="8" t="s">
        <v>3231</v>
      </c>
      <c r="E791" s="8" t="s">
        <v>3238</v>
      </c>
      <c r="F791" t="s">
        <v>3298</v>
      </c>
      <c r="H791" s="8" t="s">
        <v>3262</v>
      </c>
      <c r="I791" t="s">
        <v>3291</v>
      </c>
      <c r="L791" s="11">
        <v>44818</v>
      </c>
      <c r="N791" s="8" t="s">
        <v>39</v>
      </c>
      <c r="O791" s="8" t="s">
        <v>70</v>
      </c>
      <c r="P791" s="8" t="s">
        <v>54</v>
      </c>
      <c r="Q791" s="8" t="s">
        <v>24</v>
      </c>
      <c r="R791" s="8" t="s">
        <v>2470</v>
      </c>
      <c r="S791" s="8" t="s">
        <v>26</v>
      </c>
      <c r="T791" s="8" t="s">
        <v>64</v>
      </c>
      <c r="U791" s="8" t="s">
        <v>2469</v>
      </c>
    </row>
    <row r="792" spans="1:21" x14ac:dyDescent="0.3">
      <c r="A792" s="8" t="str">
        <f>HYPERLINK("https://hsdes.intel.com/resource/14013175948","14013175948")</f>
        <v>14013175948</v>
      </c>
      <c r="B792" s="8" t="s">
        <v>2471</v>
      </c>
      <c r="C792" s="8" t="s">
        <v>104</v>
      </c>
      <c r="D792" s="8" t="s">
        <v>3230</v>
      </c>
      <c r="E792" s="8" t="s">
        <v>3238</v>
      </c>
      <c r="F792" t="s">
        <v>3298</v>
      </c>
      <c r="H792" s="8" t="s">
        <v>3263</v>
      </c>
      <c r="I792" t="s">
        <v>3288</v>
      </c>
      <c r="L792" s="11">
        <v>44820</v>
      </c>
      <c r="N792" s="8" t="s">
        <v>106</v>
      </c>
      <c r="O792" s="8" t="s">
        <v>49</v>
      </c>
      <c r="P792" s="8" t="s">
        <v>14</v>
      </c>
      <c r="Q792" s="8" t="s">
        <v>15</v>
      </c>
      <c r="R792" s="8" t="s">
        <v>2474</v>
      </c>
      <c r="S792" s="8" t="s">
        <v>17</v>
      </c>
      <c r="T792" s="8" t="s">
        <v>2472</v>
      </c>
      <c r="U792" s="8" t="s">
        <v>2473</v>
      </c>
    </row>
    <row r="793" spans="1:21" x14ac:dyDescent="0.3">
      <c r="A793" s="8" t="str">
        <f>HYPERLINK("https://hsdes.intel.com/resource/14013175953","14013175953")</f>
        <v>14013175953</v>
      </c>
      <c r="B793" s="8" t="s">
        <v>2475</v>
      </c>
      <c r="C793" s="8" t="s">
        <v>104</v>
      </c>
      <c r="D793" s="8" t="s">
        <v>3230</v>
      </c>
      <c r="E793" s="8" t="s">
        <v>3238</v>
      </c>
      <c r="F793" t="s">
        <v>3298</v>
      </c>
      <c r="H793" s="8" t="s">
        <v>3262</v>
      </c>
      <c r="I793" t="s">
        <v>3288</v>
      </c>
      <c r="L793" s="11">
        <v>44818</v>
      </c>
      <c r="N793" s="8" t="s">
        <v>106</v>
      </c>
      <c r="O793" s="8" t="s">
        <v>13</v>
      </c>
      <c r="P793" s="8" t="s">
        <v>14</v>
      </c>
      <c r="Q793" s="8" t="s">
        <v>15</v>
      </c>
      <c r="R793" s="8" t="s">
        <v>2477</v>
      </c>
      <c r="S793" s="8" t="s">
        <v>17</v>
      </c>
      <c r="T793" s="8" t="s">
        <v>64</v>
      </c>
      <c r="U793" s="8" t="s">
        <v>2476</v>
      </c>
    </row>
    <row r="794" spans="1:21" x14ac:dyDescent="0.3">
      <c r="A794" s="8" t="str">
        <f>HYPERLINK("https://hsdes.intel.com/resource/14013158103","14013158103")</f>
        <v>14013158103</v>
      </c>
      <c r="B794" s="8" t="s">
        <v>661</v>
      </c>
      <c r="C794" s="8" t="s">
        <v>19</v>
      </c>
      <c r="D794" s="8" t="s">
        <v>3230</v>
      </c>
      <c r="E794" s="8" t="s">
        <v>3238</v>
      </c>
      <c r="F794" t="s">
        <v>3298</v>
      </c>
      <c r="H794" s="8" t="s">
        <v>3262</v>
      </c>
      <c r="I794" t="s">
        <v>3258</v>
      </c>
      <c r="K794" s="8" t="s">
        <v>3187</v>
      </c>
      <c r="L794" s="11">
        <v>44825</v>
      </c>
      <c r="N794" s="8" t="s">
        <v>22</v>
      </c>
      <c r="O794" s="8" t="s">
        <v>13</v>
      </c>
      <c r="P794" s="8" t="s">
        <v>23</v>
      </c>
      <c r="Q794" s="8" t="s">
        <v>24</v>
      </c>
      <c r="R794" s="8" t="s">
        <v>663</v>
      </c>
      <c r="S794" s="8" t="s">
        <v>26</v>
      </c>
      <c r="T794" s="8" t="s">
        <v>20</v>
      </c>
      <c r="U794" s="8" t="s">
        <v>662</v>
      </c>
    </row>
    <row r="795" spans="1:21" x14ac:dyDescent="0.3">
      <c r="A795" s="8" t="str">
        <f>HYPERLINK("https://hsdes.intel.com/resource/14013176023","14013176023")</f>
        <v>14013176023</v>
      </c>
      <c r="B795" s="21" t="s">
        <v>2481</v>
      </c>
      <c r="C795" s="8" t="s">
        <v>192</v>
      </c>
      <c r="D795" s="8" t="s">
        <v>3231</v>
      </c>
      <c r="E795" s="8" t="s">
        <v>3238</v>
      </c>
      <c r="F795" t="s">
        <v>3298</v>
      </c>
      <c r="H795" s="8" t="s">
        <v>3262</v>
      </c>
      <c r="I795" t="s">
        <v>3289</v>
      </c>
      <c r="L795" s="11">
        <v>44827</v>
      </c>
      <c r="N795" s="8" t="s">
        <v>33</v>
      </c>
      <c r="O795" s="8" t="s">
        <v>49</v>
      </c>
      <c r="P795" s="8" t="s">
        <v>194</v>
      </c>
      <c r="Q795" s="8" t="s">
        <v>24</v>
      </c>
      <c r="R795" s="8" t="s">
        <v>2483</v>
      </c>
      <c r="S795" s="8" t="s">
        <v>26</v>
      </c>
      <c r="T795" s="8" t="s">
        <v>47</v>
      </c>
      <c r="U795" s="8" t="s">
        <v>2482</v>
      </c>
    </row>
    <row r="796" spans="1:21" x14ac:dyDescent="0.3">
      <c r="A796" s="8" t="str">
        <f>HYPERLINK("https://hsdes.intel.com/resource/14013176036","14013176036")</f>
        <v>14013176036</v>
      </c>
      <c r="B796" s="8" t="s">
        <v>2484</v>
      </c>
      <c r="C796" s="8" t="s">
        <v>19</v>
      </c>
      <c r="D796" s="8" t="s">
        <v>3231</v>
      </c>
      <c r="E796" s="8" t="s">
        <v>3238</v>
      </c>
      <c r="F796" t="s">
        <v>3298</v>
      </c>
      <c r="H796" s="8" t="s">
        <v>3263</v>
      </c>
      <c r="I796" t="s">
        <v>3258</v>
      </c>
      <c r="L796" s="11">
        <v>44820</v>
      </c>
      <c r="N796" s="8" t="s">
        <v>22</v>
      </c>
      <c r="O796" s="8" t="s">
        <v>49</v>
      </c>
      <c r="P796" s="8" t="s">
        <v>23</v>
      </c>
      <c r="Q796" s="8" t="s">
        <v>24</v>
      </c>
      <c r="R796" s="8" t="s">
        <v>2486</v>
      </c>
      <c r="S796" s="8" t="s">
        <v>26</v>
      </c>
      <c r="T796" s="8" t="s">
        <v>20</v>
      </c>
      <c r="U796" s="8" t="s">
        <v>2485</v>
      </c>
    </row>
    <row r="797" spans="1:21" x14ac:dyDescent="0.3">
      <c r="A797" s="9" t="str">
        <f>HYPERLINK("https://hsdes.intel.com/resource/14013175888","14013175888")</f>
        <v>14013175888</v>
      </c>
      <c r="B797" s="8" t="s">
        <v>2462</v>
      </c>
      <c r="C797" s="8" t="s">
        <v>120</v>
      </c>
      <c r="D797" s="8" t="s">
        <v>3231</v>
      </c>
      <c r="E797" s="8" t="s">
        <v>3238</v>
      </c>
      <c r="F797" t="s">
        <v>3298</v>
      </c>
      <c r="H797" s="8" t="s">
        <v>3262</v>
      </c>
      <c r="I797" t="s">
        <v>3269</v>
      </c>
      <c r="L797" s="11">
        <v>44827</v>
      </c>
      <c r="N797" s="8" t="s">
        <v>39</v>
      </c>
      <c r="O797" s="8" t="s">
        <v>49</v>
      </c>
      <c r="P797" s="8" t="s">
        <v>54</v>
      </c>
      <c r="Q797" s="8" t="s">
        <v>24</v>
      </c>
      <c r="R797" s="8" t="s">
        <v>2464</v>
      </c>
      <c r="S797" s="8" t="s">
        <v>26</v>
      </c>
      <c r="T797" s="8" t="s">
        <v>113</v>
      </c>
      <c r="U797" s="8" t="s">
        <v>2463</v>
      </c>
    </row>
    <row r="798" spans="1:21" x14ac:dyDescent="0.3">
      <c r="A798" s="8" t="str">
        <f>HYPERLINK("https://hsdes.intel.com/resource/14013176019","14013176019")</f>
        <v>14013176019</v>
      </c>
      <c r="B798" s="8" t="s">
        <v>2478</v>
      </c>
      <c r="C798" s="8" t="s">
        <v>2438</v>
      </c>
      <c r="D798" s="8" t="s">
        <v>3231</v>
      </c>
      <c r="E798" s="8" t="s">
        <v>3238</v>
      </c>
      <c r="F798" t="s">
        <v>3298</v>
      </c>
      <c r="H798" s="8" t="s">
        <v>3262</v>
      </c>
      <c r="I798" t="s">
        <v>3275</v>
      </c>
      <c r="L798" s="11">
        <v>44817</v>
      </c>
      <c r="N798" s="8" t="s">
        <v>39</v>
      </c>
      <c r="O798" s="8" t="s">
        <v>13</v>
      </c>
      <c r="P798" s="8" t="s">
        <v>54</v>
      </c>
      <c r="Q798" s="8" t="s">
        <v>24</v>
      </c>
      <c r="R798" s="8" t="s">
        <v>2480</v>
      </c>
      <c r="S798" s="8" t="s">
        <v>17</v>
      </c>
      <c r="T798" s="8" t="s">
        <v>113</v>
      </c>
      <c r="U798" s="8" t="s">
        <v>2479</v>
      </c>
    </row>
    <row r="799" spans="1:21" x14ac:dyDescent="0.3">
      <c r="A799" s="8" t="str">
        <f>HYPERLINK("https://hsdes.intel.com/resource/14013176053","14013176053")</f>
        <v>14013176053</v>
      </c>
      <c r="B799" s="21" t="s">
        <v>2493</v>
      </c>
      <c r="C799" s="8" t="s">
        <v>282</v>
      </c>
      <c r="D799" s="8" t="s">
        <v>3231</v>
      </c>
      <c r="E799" s="8" t="s">
        <v>3238</v>
      </c>
      <c r="F799" t="s">
        <v>3298</v>
      </c>
      <c r="H799" s="8" t="s">
        <v>3262</v>
      </c>
      <c r="I799" t="s">
        <v>3289</v>
      </c>
      <c r="L799" s="11">
        <v>44827</v>
      </c>
      <c r="N799" s="8" t="s">
        <v>39</v>
      </c>
      <c r="O799" s="8" t="s">
        <v>13</v>
      </c>
      <c r="P799" s="8" t="s">
        <v>54</v>
      </c>
      <c r="Q799" s="8" t="s">
        <v>24</v>
      </c>
      <c r="R799" s="8" t="s">
        <v>2495</v>
      </c>
      <c r="S799" s="8" t="s">
        <v>17</v>
      </c>
      <c r="T799" s="8" t="s">
        <v>113</v>
      </c>
      <c r="U799" s="8" t="s">
        <v>2494</v>
      </c>
    </row>
    <row r="800" spans="1:21" x14ac:dyDescent="0.3">
      <c r="A800" s="8" t="str">
        <f>HYPERLINK("https://hsdes.intel.com/resource/14013176063","14013176063")</f>
        <v>14013176063</v>
      </c>
      <c r="B800" s="8" t="s">
        <v>2496</v>
      </c>
      <c r="C800" s="8" t="s">
        <v>104</v>
      </c>
      <c r="D800" s="8" t="s">
        <v>3230</v>
      </c>
      <c r="E800" s="8" t="s">
        <v>3238</v>
      </c>
      <c r="F800" t="s">
        <v>3298</v>
      </c>
      <c r="H800" s="8" t="s">
        <v>3262</v>
      </c>
      <c r="I800" t="s">
        <v>3258</v>
      </c>
      <c r="L800" s="11">
        <v>44818</v>
      </c>
      <c r="N800" s="8" t="s">
        <v>106</v>
      </c>
      <c r="O800" s="8" t="s">
        <v>13</v>
      </c>
      <c r="P800" s="8" t="s">
        <v>14</v>
      </c>
      <c r="Q800" s="8" t="s">
        <v>15</v>
      </c>
      <c r="R800" s="8" t="s">
        <v>2499</v>
      </c>
      <c r="S800" s="8" t="s">
        <v>17</v>
      </c>
      <c r="T800" s="8" t="s">
        <v>2497</v>
      </c>
      <c r="U800" s="8" t="s">
        <v>2498</v>
      </c>
    </row>
    <row r="801" spans="1:21" x14ac:dyDescent="0.3">
      <c r="A801" s="8" t="str">
        <f>HYPERLINK("https://hsdes.intel.com/resource/14013176068","14013176068")</f>
        <v>14013176068</v>
      </c>
      <c r="B801" s="8" t="s">
        <v>2500</v>
      </c>
      <c r="C801" s="8" t="s">
        <v>76</v>
      </c>
      <c r="D801" s="8" t="s">
        <v>3230</v>
      </c>
      <c r="E801" s="8" t="s">
        <v>3238</v>
      </c>
      <c r="F801" t="s">
        <v>3298</v>
      </c>
      <c r="H801" s="8" t="s">
        <v>3262</v>
      </c>
      <c r="I801" t="s">
        <v>3260</v>
      </c>
      <c r="L801" s="11">
        <v>44825</v>
      </c>
      <c r="N801" s="8" t="s">
        <v>78</v>
      </c>
      <c r="O801" s="8" t="s">
        <v>13</v>
      </c>
      <c r="P801" s="8" t="s">
        <v>79</v>
      </c>
      <c r="Q801" s="8" t="s">
        <v>24</v>
      </c>
      <c r="R801" s="8" t="s">
        <v>2502</v>
      </c>
      <c r="S801" s="8" t="s">
        <v>26</v>
      </c>
      <c r="T801" s="8" t="s">
        <v>64</v>
      </c>
      <c r="U801" s="8" t="s">
        <v>2501</v>
      </c>
    </row>
    <row r="802" spans="1:21" x14ac:dyDescent="0.3">
      <c r="A802" s="8" t="str">
        <f>HYPERLINK("https://hsdes.intel.com/resource/14013176039","14013176039")</f>
        <v>14013176039</v>
      </c>
      <c r="B802" s="8" t="s">
        <v>2487</v>
      </c>
      <c r="C802" s="8" t="s">
        <v>192</v>
      </c>
      <c r="D802" s="8" t="s">
        <v>3231</v>
      </c>
      <c r="E802" s="8" t="s">
        <v>3238</v>
      </c>
      <c r="F802" t="s">
        <v>3298</v>
      </c>
      <c r="H802" s="8" t="s">
        <v>3262</v>
      </c>
      <c r="I802" t="s">
        <v>3291</v>
      </c>
      <c r="L802" s="11">
        <v>44827</v>
      </c>
      <c r="N802" s="8" t="s">
        <v>39</v>
      </c>
      <c r="O802" s="8" t="s">
        <v>49</v>
      </c>
      <c r="P802" s="8" t="s">
        <v>54</v>
      </c>
      <c r="Q802" s="8" t="s">
        <v>24</v>
      </c>
      <c r="R802" s="8" t="s">
        <v>2489</v>
      </c>
      <c r="S802" s="8" t="s">
        <v>26</v>
      </c>
      <c r="T802" s="8" t="s">
        <v>64</v>
      </c>
      <c r="U802" s="8" t="s">
        <v>2488</v>
      </c>
    </row>
    <row r="803" spans="1:21" x14ac:dyDescent="0.3">
      <c r="A803" s="8" t="str">
        <f>HYPERLINK("https://hsdes.intel.com/resource/14013176103","14013176103")</f>
        <v>14013176103</v>
      </c>
      <c r="B803" s="8" t="s">
        <v>2506</v>
      </c>
      <c r="C803" s="8" t="s">
        <v>19</v>
      </c>
      <c r="D803" s="8" t="s">
        <v>3230</v>
      </c>
      <c r="E803" s="8" t="s">
        <v>3238</v>
      </c>
      <c r="F803" t="s">
        <v>3298</v>
      </c>
      <c r="H803" s="8" t="s">
        <v>3263</v>
      </c>
      <c r="I803" t="s">
        <v>3291</v>
      </c>
      <c r="L803" s="11">
        <v>44820</v>
      </c>
      <c r="N803" s="8" t="s">
        <v>22</v>
      </c>
      <c r="O803" s="8" t="s">
        <v>49</v>
      </c>
      <c r="P803" s="8" t="s">
        <v>23</v>
      </c>
      <c r="Q803" s="8" t="s">
        <v>24</v>
      </c>
      <c r="R803" s="8" t="s">
        <v>2508</v>
      </c>
      <c r="S803" s="8" t="s">
        <v>26</v>
      </c>
      <c r="T803" s="8" t="s">
        <v>20</v>
      </c>
      <c r="U803" s="8" t="s">
        <v>2507</v>
      </c>
    </row>
    <row r="804" spans="1:21" x14ac:dyDescent="0.3">
      <c r="A804" s="8" t="str">
        <f>HYPERLINK("https://hsdes.intel.com/resource/14013176145","14013176145")</f>
        <v>14013176145</v>
      </c>
      <c r="B804" s="8" t="s">
        <v>2509</v>
      </c>
      <c r="C804" s="8" t="s">
        <v>104</v>
      </c>
      <c r="D804" s="8" t="s">
        <v>3230</v>
      </c>
      <c r="E804" s="8" t="s">
        <v>3238</v>
      </c>
      <c r="F804" t="s">
        <v>3298</v>
      </c>
      <c r="H804" s="8" t="s">
        <v>3262</v>
      </c>
      <c r="I804" t="s">
        <v>3293</v>
      </c>
      <c r="L804" s="11">
        <v>44818</v>
      </c>
      <c r="N804" s="8" t="s">
        <v>106</v>
      </c>
      <c r="O804" s="8" t="s">
        <v>13</v>
      </c>
      <c r="P804" s="8" t="s">
        <v>14</v>
      </c>
      <c r="Q804" s="8" t="s">
        <v>15</v>
      </c>
      <c r="R804" s="8" t="s">
        <v>2511</v>
      </c>
      <c r="S804" s="8" t="s">
        <v>17</v>
      </c>
      <c r="T804" s="8" t="s">
        <v>64</v>
      </c>
      <c r="U804" s="8" t="s">
        <v>2510</v>
      </c>
    </row>
    <row r="805" spans="1:21" x14ac:dyDescent="0.3">
      <c r="A805" s="8" t="str">
        <f>HYPERLINK("https://hsdes.intel.com/resource/14013176160","14013176160")</f>
        <v>14013176160</v>
      </c>
      <c r="B805" s="8" t="s">
        <v>2512</v>
      </c>
      <c r="C805" s="8" t="s">
        <v>2438</v>
      </c>
      <c r="D805" s="8" t="s">
        <v>3230</v>
      </c>
      <c r="E805" s="8" t="s">
        <v>3238</v>
      </c>
      <c r="F805" t="s">
        <v>3298</v>
      </c>
      <c r="H805" s="8" t="s">
        <v>3262</v>
      </c>
      <c r="I805" t="s">
        <v>3289</v>
      </c>
      <c r="L805" s="11">
        <v>44817</v>
      </c>
      <c r="N805" s="8" t="s">
        <v>39</v>
      </c>
      <c r="O805" s="8" t="s">
        <v>13</v>
      </c>
      <c r="P805" s="8" t="s">
        <v>54</v>
      </c>
      <c r="Q805" s="8" t="s">
        <v>24</v>
      </c>
      <c r="R805" s="8" t="s">
        <v>2514</v>
      </c>
      <c r="S805" s="8" t="s">
        <v>17</v>
      </c>
      <c r="T805" s="8" t="s">
        <v>64</v>
      </c>
      <c r="U805" s="8" t="s">
        <v>2513</v>
      </c>
    </row>
    <row r="806" spans="1:21" x14ac:dyDescent="0.3">
      <c r="A806" s="8" t="str">
        <f>HYPERLINK("https://hsdes.intel.com/resource/14013176205","14013176205")</f>
        <v>14013176205</v>
      </c>
      <c r="B806" s="8" t="s">
        <v>2515</v>
      </c>
      <c r="C806" s="8" t="s">
        <v>104</v>
      </c>
      <c r="D806" s="8" t="s">
        <v>3230</v>
      </c>
      <c r="E806" s="8" t="s">
        <v>3238</v>
      </c>
      <c r="F806" t="s">
        <v>3298</v>
      </c>
      <c r="H806" s="8" t="s">
        <v>3262</v>
      </c>
      <c r="I806" t="s">
        <v>3291</v>
      </c>
      <c r="L806" s="11">
        <v>44818</v>
      </c>
      <c r="N806" s="8" t="s">
        <v>106</v>
      </c>
      <c r="O806" s="8" t="s">
        <v>13</v>
      </c>
      <c r="P806" s="8" t="s">
        <v>14</v>
      </c>
      <c r="Q806" s="8" t="s">
        <v>15</v>
      </c>
      <c r="R806" s="8" t="s">
        <v>2517</v>
      </c>
      <c r="S806" s="8" t="s">
        <v>17</v>
      </c>
      <c r="T806" s="8" t="s">
        <v>64</v>
      </c>
      <c r="U806" s="8" t="s">
        <v>2516</v>
      </c>
    </row>
    <row r="807" spans="1:21" x14ac:dyDescent="0.3">
      <c r="A807" s="8" t="str">
        <f>HYPERLINK("https://hsdes.intel.com/resource/14013176237","14013176237")</f>
        <v>14013176237</v>
      </c>
      <c r="B807" s="8" t="s">
        <v>2518</v>
      </c>
      <c r="C807" s="8" t="s">
        <v>104</v>
      </c>
      <c r="D807" s="8" t="s">
        <v>3230</v>
      </c>
      <c r="E807" s="8" t="s">
        <v>3238</v>
      </c>
      <c r="F807" t="s">
        <v>3298</v>
      </c>
      <c r="H807" s="8" t="s">
        <v>3262</v>
      </c>
      <c r="I807" t="s">
        <v>3291</v>
      </c>
      <c r="K807" s="16"/>
      <c r="L807" s="11">
        <v>44818</v>
      </c>
      <c r="M807" s="13"/>
      <c r="N807" s="8" t="s">
        <v>106</v>
      </c>
      <c r="O807" s="8" t="s">
        <v>13</v>
      </c>
      <c r="P807" s="8" t="s">
        <v>14</v>
      </c>
      <c r="Q807" s="8" t="s">
        <v>15</v>
      </c>
      <c r="R807" s="8" t="s">
        <v>2520</v>
      </c>
      <c r="S807" s="8" t="s">
        <v>17</v>
      </c>
      <c r="T807" s="8" t="s">
        <v>64</v>
      </c>
      <c r="U807" s="8" t="s">
        <v>2519</v>
      </c>
    </row>
    <row r="808" spans="1:21" x14ac:dyDescent="0.3">
      <c r="A808" s="9" t="str">
        <f>HYPERLINK("https://hsdes.intel.com/resource/14013176259","14013176259")</f>
        <v>14013176259</v>
      </c>
      <c r="B808" s="8" t="s">
        <v>2521</v>
      </c>
      <c r="C808" s="8" t="s">
        <v>63</v>
      </c>
      <c r="D808" s="8" t="s">
        <v>3230</v>
      </c>
      <c r="E808" s="8" t="s">
        <v>3238</v>
      </c>
      <c r="F808" t="s">
        <v>3298</v>
      </c>
      <c r="H808" s="8" t="s">
        <v>3262</v>
      </c>
      <c r="I808" t="s">
        <v>3297</v>
      </c>
      <c r="L808" s="11">
        <v>44820</v>
      </c>
      <c r="N808" s="8" t="s">
        <v>39</v>
      </c>
      <c r="O808" s="8" t="s">
        <v>13</v>
      </c>
      <c r="P808" s="8" t="s">
        <v>156</v>
      </c>
      <c r="Q808" s="8" t="s">
        <v>24</v>
      </c>
      <c r="R808" s="8" t="s">
        <v>2523</v>
      </c>
      <c r="S808" s="8" t="s">
        <v>26</v>
      </c>
      <c r="T808" s="8" t="s">
        <v>64</v>
      </c>
      <c r="U808" s="8" t="s">
        <v>2522</v>
      </c>
    </row>
    <row r="809" spans="1:21" x14ac:dyDescent="0.3">
      <c r="A809" s="8" t="str">
        <f>HYPERLINK("https://hsdes.intel.com/resource/14013176269","14013176269")</f>
        <v>14013176269</v>
      </c>
      <c r="B809" s="8" t="s">
        <v>2524</v>
      </c>
      <c r="C809" s="8" t="s">
        <v>104</v>
      </c>
      <c r="D809" s="8" t="s">
        <v>3230</v>
      </c>
      <c r="E809" s="8" t="s">
        <v>3238</v>
      </c>
      <c r="F809" t="s">
        <v>3298</v>
      </c>
      <c r="H809" s="8" t="s">
        <v>3262</v>
      </c>
      <c r="I809" t="s">
        <v>3291</v>
      </c>
      <c r="L809" s="11">
        <v>44818</v>
      </c>
      <c r="N809" s="8" t="s">
        <v>106</v>
      </c>
      <c r="O809" s="8" t="s">
        <v>13</v>
      </c>
      <c r="P809" s="8" t="s">
        <v>14</v>
      </c>
      <c r="Q809" s="8" t="s">
        <v>15</v>
      </c>
      <c r="R809" s="8" t="s">
        <v>2526</v>
      </c>
      <c r="S809" s="8" t="s">
        <v>17</v>
      </c>
      <c r="T809" s="8" t="s">
        <v>64</v>
      </c>
      <c r="U809" s="8" t="s">
        <v>2525</v>
      </c>
    </row>
    <row r="810" spans="1:21" x14ac:dyDescent="0.3">
      <c r="A810" s="8" t="str">
        <f>HYPERLINK("https://hsdes.intel.com/resource/14013176273","14013176273")</f>
        <v>14013176273</v>
      </c>
      <c r="B810" s="8" t="s">
        <v>2527</v>
      </c>
      <c r="C810" s="8" t="s">
        <v>642</v>
      </c>
      <c r="D810" s="8" t="s">
        <v>3231</v>
      </c>
      <c r="E810" s="8" t="s">
        <v>3238</v>
      </c>
      <c r="F810" t="s">
        <v>3298</v>
      </c>
      <c r="H810" s="8" t="s">
        <v>3262</v>
      </c>
      <c r="I810" t="s">
        <v>3291</v>
      </c>
      <c r="L810" s="11">
        <v>44825</v>
      </c>
      <c r="N810" s="8" t="s">
        <v>136</v>
      </c>
      <c r="O810" s="8" t="s">
        <v>13</v>
      </c>
      <c r="P810" s="8" t="s">
        <v>476</v>
      </c>
      <c r="Q810" s="8" t="s">
        <v>24</v>
      </c>
      <c r="R810" s="8" t="s">
        <v>2529</v>
      </c>
      <c r="S810" s="8" t="s">
        <v>26</v>
      </c>
      <c r="T810" s="8" t="s">
        <v>64</v>
      </c>
      <c r="U810" s="8" t="s">
        <v>2528</v>
      </c>
    </row>
    <row r="811" spans="1:21" x14ac:dyDescent="0.3">
      <c r="A811" s="8" t="str">
        <f>HYPERLINK("https://hsdes.intel.com/resource/14013176285","14013176285")</f>
        <v>14013176285</v>
      </c>
      <c r="B811" s="8" t="s">
        <v>2530</v>
      </c>
      <c r="C811" s="8" t="s">
        <v>104</v>
      </c>
      <c r="D811" s="8" t="s">
        <v>3230</v>
      </c>
      <c r="E811" s="8" t="s">
        <v>3238</v>
      </c>
      <c r="F811" t="s">
        <v>3298</v>
      </c>
      <c r="H811" s="8" t="s">
        <v>3262</v>
      </c>
      <c r="I811" t="s">
        <v>3288</v>
      </c>
      <c r="L811" s="11">
        <v>44818</v>
      </c>
      <c r="M811" s="13"/>
      <c r="N811" s="8" t="s">
        <v>106</v>
      </c>
      <c r="O811" s="8" t="s">
        <v>49</v>
      </c>
      <c r="P811" s="8" t="s">
        <v>14</v>
      </c>
      <c r="Q811" s="8" t="s">
        <v>15</v>
      </c>
      <c r="R811" s="8" t="s">
        <v>2532</v>
      </c>
      <c r="S811" s="8" t="s">
        <v>17</v>
      </c>
      <c r="T811" s="8" t="s">
        <v>64</v>
      </c>
      <c r="U811" s="8" t="s">
        <v>2531</v>
      </c>
    </row>
    <row r="812" spans="1:21" hidden="1" x14ac:dyDescent="0.3">
      <c r="A812" s="8" t="str">
        <f>HYPERLINK("https://hsdes.intel.com/resource/14013176305","14013176305")</f>
        <v>14013176305</v>
      </c>
      <c r="B812" s="8" t="s">
        <v>2533</v>
      </c>
      <c r="C812" s="8" t="s">
        <v>88</v>
      </c>
      <c r="D812" s="8" t="s">
        <v>3230</v>
      </c>
      <c r="E812" s="8" t="s">
        <v>3238</v>
      </c>
      <c r="F812" t="s">
        <v>3298</v>
      </c>
      <c r="H812" s="8" t="s">
        <v>3158</v>
      </c>
      <c r="K812" s="8" t="s">
        <v>3177</v>
      </c>
      <c r="L812" s="12"/>
      <c r="N812" s="8" t="s">
        <v>33</v>
      </c>
      <c r="O812" s="8" t="s">
        <v>13</v>
      </c>
      <c r="P812" s="8" t="s">
        <v>34</v>
      </c>
      <c r="Q812" s="8" t="s">
        <v>24</v>
      </c>
      <c r="R812" s="8" t="s">
        <v>2535</v>
      </c>
      <c r="S812" s="8" t="s">
        <v>26</v>
      </c>
      <c r="T812" s="8" t="s">
        <v>64</v>
      </c>
      <c r="U812" s="8" t="s">
        <v>2534</v>
      </c>
    </row>
    <row r="813" spans="1:21" hidden="1" x14ac:dyDescent="0.3">
      <c r="A813" s="8" t="str">
        <f>HYPERLINK("https://hsdes.intel.com/resource/14013176338","14013176338")</f>
        <v>14013176338</v>
      </c>
      <c r="B813" s="8" t="s">
        <v>2536</v>
      </c>
      <c r="C813" s="8" t="s">
        <v>2438</v>
      </c>
      <c r="D813" s="8" t="s">
        <v>3230</v>
      </c>
      <c r="E813" s="8" t="s">
        <v>3238</v>
      </c>
      <c r="F813" t="s">
        <v>3298</v>
      </c>
      <c r="H813" s="8" t="s">
        <v>3158</v>
      </c>
      <c r="I813" t="s">
        <v>3259</v>
      </c>
      <c r="L813" s="13"/>
      <c r="N813" s="8" t="s">
        <v>39</v>
      </c>
      <c r="O813" s="8" t="s">
        <v>13</v>
      </c>
      <c r="P813" s="8" t="s">
        <v>54</v>
      </c>
      <c r="Q813" s="8" t="s">
        <v>24</v>
      </c>
      <c r="R813" s="8" t="s">
        <v>2538</v>
      </c>
      <c r="S813" s="8" t="s">
        <v>26</v>
      </c>
      <c r="T813" s="8" t="s">
        <v>64</v>
      </c>
      <c r="U813" s="8" t="s">
        <v>2537</v>
      </c>
    </row>
    <row r="814" spans="1:21" x14ac:dyDescent="0.3">
      <c r="A814" s="8" t="str">
        <f>HYPERLINK("https://hsdes.intel.com/resource/14013176358","14013176358")</f>
        <v>14013176358</v>
      </c>
      <c r="B814" s="8" t="s">
        <v>2539</v>
      </c>
      <c r="C814" s="8" t="s">
        <v>37</v>
      </c>
      <c r="D814" s="8" t="s">
        <v>3230</v>
      </c>
      <c r="E814" s="8" t="s">
        <v>3238</v>
      </c>
      <c r="F814" t="s">
        <v>3298</v>
      </c>
      <c r="H814" s="8" t="s">
        <v>3262</v>
      </c>
      <c r="I814" t="s">
        <v>3288</v>
      </c>
      <c r="L814" s="11">
        <v>44825</v>
      </c>
      <c r="N814" s="8" t="s">
        <v>39</v>
      </c>
      <c r="O814" s="8" t="s">
        <v>13</v>
      </c>
      <c r="P814" s="8" t="s">
        <v>40</v>
      </c>
      <c r="Q814" s="8" t="s">
        <v>24</v>
      </c>
      <c r="R814" s="8" t="s">
        <v>2541</v>
      </c>
      <c r="S814" s="8" t="s">
        <v>26</v>
      </c>
      <c r="T814" s="8" t="s">
        <v>10</v>
      </c>
      <c r="U814" s="8" t="s">
        <v>2540</v>
      </c>
    </row>
    <row r="815" spans="1:21" x14ac:dyDescent="0.3">
      <c r="A815" s="8" t="str">
        <f>HYPERLINK("https://hsdes.intel.com/resource/14013176048","14013176048")</f>
        <v>14013176048</v>
      </c>
      <c r="B815" s="8" t="s">
        <v>2490</v>
      </c>
      <c r="C815" s="8" t="s">
        <v>112</v>
      </c>
      <c r="D815" s="8" t="s">
        <v>3231</v>
      </c>
      <c r="E815" s="8" t="s">
        <v>3238</v>
      </c>
      <c r="F815" t="s">
        <v>3298</v>
      </c>
      <c r="H815" s="8" t="s">
        <v>3263</v>
      </c>
      <c r="I815" t="s">
        <v>3289</v>
      </c>
      <c r="L815" s="11">
        <v>44817</v>
      </c>
      <c r="N815" s="8" t="s">
        <v>39</v>
      </c>
      <c r="O815" s="8" t="s">
        <v>13</v>
      </c>
      <c r="P815" s="8" t="s">
        <v>54</v>
      </c>
      <c r="Q815" s="8" t="s">
        <v>24</v>
      </c>
      <c r="R815" s="8" t="s">
        <v>2492</v>
      </c>
      <c r="S815" s="8" t="s">
        <v>26</v>
      </c>
      <c r="T815" s="8" t="s">
        <v>64</v>
      </c>
      <c r="U815" s="8" t="s">
        <v>2491</v>
      </c>
    </row>
    <row r="816" spans="1:21" x14ac:dyDescent="0.3">
      <c r="A816" s="8" t="str">
        <f>HYPERLINK("https://hsdes.intel.com/resource/14013176393","14013176393")</f>
        <v>14013176393</v>
      </c>
      <c r="B816" s="8" t="s">
        <v>2545</v>
      </c>
      <c r="C816" s="8" t="s">
        <v>192</v>
      </c>
      <c r="D816" s="8" t="s">
        <v>3231</v>
      </c>
      <c r="E816" s="8" t="s">
        <v>3238</v>
      </c>
      <c r="F816" t="s">
        <v>3298</v>
      </c>
      <c r="H816" s="8" t="s">
        <v>3262</v>
      </c>
      <c r="I816" t="s">
        <v>3269</v>
      </c>
      <c r="K816" s="8" t="s">
        <v>3206</v>
      </c>
      <c r="L816" s="11">
        <v>44826</v>
      </c>
      <c r="N816" s="8" t="s">
        <v>33</v>
      </c>
      <c r="O816" s="8" t="s">
        <v>49</v>
      </c>
      <c r="P816" s="8" t="s">
        <v>194</v>
      </c>
      <c r="Q816" s="8" t="s">
        <v>24</v>
      </c>
      <c r="R816" s="8" t="s">
        <v>2547</v>
      </c>
      <c r="S816" s="8" t="s">
        <v>26</v>
      </c>
      <c r="T816" s="8" t="s">
        <v>47</v>
      </c>
      <c r="U816" s="8" t="s">
        <v>2546</v>
      </c>
    </row>
    <row r="817" spans="1:21" x14ac:dyDescent="0.3">
      <c r="A817" s="8" t="str">
        <f>HYPERLINK("https://hsdes.intel.com/resource/14013176417","14013176417")</f>
        <v>14013176417</v>
      </c>
      <c r="B817" s="8" t="s">
        <v>2548</v>
      </c>
      <c r="C817" s="8" t="s">
        <v>192</v>
      </c>
      <c r="D817" s="8" t="s">
        <v>3230</v>
      </c>
      <c r="E817" s="8" t="s">
        <v>3238</v>
      </c>
      <c r="F817" t="s">
        <v>3298</v>
      </c>
      <c r="H817" s="8" t="s">
        <v>3263</v>
      </c>
      <c r="I817" t="s">
        <v>3275</v>
      </c>
      <c r="L817" s="11">
        <v>44817</v>
      </c>
      <c r="N817" s="8" t="s">
        <v>33</v>
      </c>
      <c r="O817" s="8" t="s">
        <v>13</v>
      </c>
      <c r="P817" s="8" t="s">
        <v>194</v>
      </c>
      <c r="Q817" s="8" t="s">
        <v>15</v>
      </c>
      <c r="R817" s="8" t="s">
        <v>2550</v>
      </c>
      <c r="S817" s="8" t="s">
        <v>26</v>
      </c>
      <c r="T817" s="8" t="s">
        <v>47</v>
      </c>
      <c r="U817" s="8" t="s">
        <v>2549</v>
      </c>
    </row>
    <row r="818" spans="1:21" x14ac:dyDescent="0.3">
      <c r="A818" s="8" t="str">
        <f>HYPERLINK("https://hsdes.intel.com/resource/14013176423","14013176423")</f>
        <v>14013176423</v>
      </c>
      <c r="B818" s="8" t="s">
        <v>2551</v>
      </c>
      <c r="C818" s="8" t="s">
        <v>192</v>
      </c>
      <c r="D818" s="8" t="s">
        <v>3230</v>
      </c>
      <c r="E818" s="8" t="s">
        <v>3238</v>
      </c>
      <c r="F818" t="s">
        <v>3298</v>
      </c>
      <c r="H818" s="8" t="s">
        <v>3263</v>
      </c>
      <c r="I818" t="s">
        <v>3275</v>
      </c>
      <c r="L818" s="11">
        <v>44817</v>
      </c>
      <c r="N818" s="8" t="s">
        <v>33</v>
      </c>
      <c r="O818" s="8" t="s">
        <v>13</v>
      </c>
      <c r="P818" s="8" t="s">
        <v>194</v>
      </c>
      <c r="Q818" s="8" t="s">
        <v>15</v>
      </c>
      <c r="R818" s="8" t="s">
        <v>2553</v>
      </c>
      <c r="S818" s="8" t="s">
        <v>26</v>
      </c>
      <c r="T818" s="8" t="s">
        <v>47</v>
      </c>
      <c r="U818" s="8" t="s">
        <v>2552</v>
      </c>
    </row>
    <row r="819" spans="1:21" x14ac:dyDescent="0.3">
      <c r="A819" s="8" t="str">
        <f>HYPERLINK("https://hsdes.intel.com/resource/14013176439","14013176439")</f>
        <v>14013176439</v>
      </c>
      <c r="B819" s="8" t="s">
        <v>2554</v>
      </c>
      <c r="C819" s="8" t="s">
        <v>2555</v>
      </c>
      <c r="D819" s="8" t="s">
        <v>3230</v>
      </c>
      <c r="E819" s="8" t="s">
        <v>3238</v>
      </c>
      <c r="F819" t="s">
        <v>3298</v>
      </c>
      <c r="H819" s="8" t="s">
        <v>3263</v>
      </c>
      <c r="I819" t="s">
        <v>3260</v>
      </c>
      <c r="L819" s="11">
        <v>44825</v>
      </c>
      <c r="N819" s="8" t="s">
        <v>78</v>
      </c>
      <c r="O819" s="8" t="s">
        <v>70</v>
      </c>
      <c r="P819" s="8" t="s">
        <v>79</v>
      </c>
      <c r="Q819" s="8" t="s">
        <v>24</v>
      </c>
      <c r="R819" s="8" t="s">
        <v>2557</v>
      </c>
      <c r="S819" s="8" t="s">
        <v>26</v>
      </c>
      <c r="T819" s="8" t="s">
        <v>64</v>
      </c>
      <c r="U819" s="8" t="s">
        <v>2556</v>
      </c>
    </row>
    <row r="820" spans="1:21" x14ac:dyDescent="0.3">
      <c r="A820" s="8" t="str">
        <f>HYPERLINK("https://hsdes.intel.com/resource/14013176445","14013176445")</f>
        <v>14013176445</v>
      </c>
      <c r="B820" s="8" t="s">
        <v>2558</v>
      </c>
      <c r="C820" s="8" t="s">
        <v>112</v>
      </c>
      <c r="D820" s="8" t="s">
        <v>3230</v>
      </c>
      <c r="E820" s="8" t="s">
        <v>3238</v>
      </c>
      <c r="F820" t="s">
        <v>3298</v>
      </c>
      <c r="H820" s="8" t="s">
        <v>3263</v>
      </c>
      <c r="I820" t="s">
        <v>3291</v>
      </c>
      <c r="L820" s="11">
        <v>44817</v>
      </c>
      <c r="N820" s="8" t="s">
        <v>39</v>
      </c>
      <c r="O820" s="8" t="s">
        <v>13</v>
      </c>
      <c r="P820" s="8" t="s">
        <v>54</v>
      </c>
      <c r="Q820" s="8" t="s">
        <v>24</v>
      </c>
      <c r="R820" s="8" t="s">
        <v>2560</v>
      </c>
      <c r="S820" s="8" t="s">
        <v>26</v>
      </c>
      <c r="T820" s="8" t="s">
        <v>113</v>
      </c>
      <c r="U820" s="8" t="s">
        <v>2559</v>
      </c>
    </row>
    <row r="821" spans="1:21" x14ac:dyDescent="0.3">
      <c r="A821" s="8" t="str">
        <f>HYPERLINK("https://hsdes.intel.com/resource/14013176448","14013176448")</f>
        <v>14013176448</v>
      </c>
      <c r="B821" s="21" t="s">
        <v>2561</v>
      </c>
      <c r="C821" s="8" t="s">
        <v>104</v>
      </c>
      <c r="D821" s="8" t="s">
        <v>3230</v>
      </c>
      <c r="E821" s="8" t="s">
        <v>3238</v>
      </c>
      <c r="F821" t="s">
        <v>3298</v>
      </c>
      <c r="H821" s="8" t="s">
        <v>3263</v>
      </c>
      <c r="I821" t="s">
        <v>3291</v>
      </c>
      <c r="L821" s="11">
        <v>44818</v>
      </c>
      <c r="N821" s="8" t="s">
        <v>106</v>
      </c>
      <c r="O821" s="8" t="s">
        <v>13</v>
      </c>
      <c r="P821" s="8" t="s">
        <v>14</v>
      </c>
      <c r="Q821" s="8" t="s">
        <v>15</v>
      </c>
      <c r="R821" s="8" t="s">
        <v>2563</v>
      </c>
      <c r="S821" s="8" t="s">
        <v>17</v>
      </c>
      <c r="T821" s="8" t="s">
        <v>64</v>
      </c>
      <c r="U821" s="8" t="s">
        <v>2562</v>
      </c>
    </row>
    <row r="822" spans="1:21" x14ac:dyDescent="0.3">
      <c r="A822" s="8" t="str">
        <f>HYPERLINK("https://hsdes.intel.com/resource/14013176478","14013176478")</f>
        <v>14013176478</v>
      </c>
      <c r="B822" s="8" t="s">
        <v>2564</v>
      </c>
      <c r="C822" s="8" t="s">
        <v>642</v>
      </c>
      <c r="D822" s="8" t="s">
        <v>3230</v>
      </c>
      <c r="E822" s="8" t="s">
        <v>3238</v>
      </c>
      <c r="F822" t="s">
        <v>3298</v>
      </c>
      <c r="H822" s="8" t="s">
        <v>3263</v>
      </c>
      <c r="I822" t="s">
        <v>3288</v>
      </c>
      <c r="L822" s="11">
        <v>44819</v>
      </c>
      <c r="N822" s="8" t="s">
        <v>136</v>
      </c>
      <c r="O822" s="8" t="s">
        <v>13</v>
      </c>
      <c r="P822" s="8" t="s">
        <v>476</v>
      </c>
      <c r="Q822" s="8" t="s">
        <v>24</v>
      </c>
      <c r="R822" s="8" t="s">
        <v>2566</v>
      </c>
      <c r="S822" s="8" t="s">
        <v>26</v>
      </c>
      <c r="T822" s="8" t="s">
        <v>64</v>
      </c>
      <c r="U822" s="8" t="s">
        <v>2565</v>
      </c>
    </row>
    <row r="823" spans="1:21" x14ac:dyDescent="0.3">
      <c r="A823" s="8" t="str">
        <f>HYPERLINK("https://hsdes.intel.com/resource/14013176485","14013176485")</f>
        <v>14013176485</v>
      </c>
      <c r="B823" s="8" t="s">
        <v>2567</v>
      </c>
      <c r="C823" s="8" t="s">
        <v>2555</v>
      </c>
      <c r="D823" s="8" t="s">
        <v>3230</v>
      </c>
      <c r="E823" s="8" t="s">
        <v>3238</v>
      </c>
      <c r="F823" t="s">
        <v>3298</v>
      </c>
      <c r="H823" s="8" t="s">
        <v>3263</v>
      </c>
      <c r="I823" t="s">
        <v>3260</v>
      </c>
      <c r="L823" s="11">
        <v>44825</v>
      </c>
      <c r="N823" s="8" t="s">
        <v>78</v>
      </c>
      <c r="O823" s="8" t="s">
        <v>13</v>
      </c>
      <c r="P823" s="8" t="s">
        <v>79</v>
      </c>
      <c r="Q823" s="8" t="s">
        <v>24</v>
      </c>
      <c r="R823" s="8" t="s">
        <v>2569</v>
      </c>
      <c r="S823" s="8" t="s">
        <v>26</v>
      </c>
      <c r="T823" s="8" t="s">
        <v>64</v>
      </c>
      <c r="U823" s="8" t="s">
        <v>2568</v>
      </c>
    </row>
    <row r="824" spans="1:21" x14ac:dyDescent="0.3">
      <c r="A824" s="8" t="str">
        <f>HYPERLINK("https://hsdes.intel.com/resource/14013176661","14013176661")</f>
        <v>14013176661</v>
      </c>
      <c r="B824" s="8" t="s">
        <v>2570</v>
      </c>
      <c r="C824" s="8" t="s">
        <v>112</v>
      </c>
      <c r="D824" s="8" t="s">
        <v>3230</v>
      </c>
      <c r="E824" s="8" t="s">
        <v>3238</v>
      </c>
      <c r="F824" t="s">
        <v>3298</v>
      </c>
      <c r="H824" s="8" t="s">
        <v>3263</v>
      </c>
      <c r="I824" t="s">
        <v>3289</v>
      </c>
      <c r="L824" s="11">
        <v>44817</v>
      </c>
      <c r="N824" s="8" t="s">
        <v>39</v>
      </c>
      <c r="O824" s="8" t="s">
        <v>13</v>
      </c>
      <c r="P824" s="8" t="s">
        <v>54</v>
      </c>
      <c r="Q824" s="8" t="s">
        <v>24</v>
      </c>
      <c r="R824" s="8" t="s">
        <v>2572</v>
      </c>
      <c r="S824" s="8" t="s">
        <v>26</v>
      </c>
      <c r="T824" s="8" t="s">
        <v>113</v>
      </c>
      <c r="U824" s="8" t="s">
        <v>2571</v>
      </c>
    </row>
    <row r="825" spans="1:21" x14ac:dyDescent="0.3">
      <c r="A825" s="8" t="str">
        <f>HYPERLINK("https://hsdes.intel.com/resource/14013176669","14013176669")</f>
        <v>14013176669</v>
      </c>
      <c r="B825" s="8" t="s">
        <v>2573</v>
      </c>
      <c r="C825" s="8" t="s">
        <v>192</v>
      </c>
      <c r="D825" s="8" t="s">
        <v>3230</v>
      </c>
      <c r="E825" s="8" t="s">
        <v>3238</v>
      </c>
      <c r="F825" t="s">
        <v>3298</v>
      </c>
      <c r="H825" s="8" t="s">
        <v>3262</v>
      </c>
      <c r="I825" t="s">
        <v>3269</v>
      </c>
      <c r="K825" s="8" t="s">
        <v>3180</v>
      </c>
      <c r="L825" s="11">
        <v>44825</v>
      </c>
      <c r="N825" s="8" t="s">
        <v>33</v>
      </c>
      <c r="O825" s="8" t="s">
        <v>70</v>
      </c>
      <c r="P825" s="8" t="s">
        <v>194</v>
      </c>
      <c r="Q825" s="8" t="s">
        <v>24</v>
      </c>
      <c r="R825" s="8" t="s">
        <v>2575</v>
      </c>
      <c r="S825" s="8" t="s">
        <v>26</v>
      </c>
      <c r="T825" s="8" t="s">
        <v>866</v>
      </c>
      <c r="U825" s="8" t="s">
        <v>2574</v>
      </c>
    </row>
    <row r="826" spans="1:21" x14ac:dyDescent="0.3">
      <c r="A826" s="8" t="str">
        <f>HYPERLINK("https://hsdes.intel.com/resource/14013176721","14013176721")</f>
        <v>14013176721</v>
      </c>
      <c r="B826" s="8" t="s">
        <v>2576</v>
      </c>
      <c r="C826" s="8" t="s">
        <v>63</v>
      </c>
      <c r="D826" s="8" t="s">
        <v>3230</v>
      </c>
      <c r="E826" s="8" t="s">
        <v>3238</v>
      </c>
      <c r="F826" t="s">
        <v>3298</v>
      </c>
      <c r="H826" s="8" t="s">
        <v>3263</v>
      </c>
      <c r="I826" t="s">
        <v>3260</v>
      </c>
      <c r="L826" s="11">
        <v>44817</v>
      </c>
      <c r="N826" s="8" t="s">
        <v>39</v>
      </c>
      <c r="O826" s="8" t="s">
        <v>13</v>
      </c>
      <c r="P826" s="8" t="s">
        <v>137</v>
      </c>
      <c r="Q826" s="8" t="s">
        <v>24</v>
      </c>
      <c r="R826" s="8" t="s">
        <v>2578</v>
      </c>
      <c r="S826" s="8" t="s">
        <v>26</v>
      </c>
      <c r="T826" s="8" t="s">
        <v>47</v>
      </c>
      <c r="U826" s="8" t="s">
        <v>2577</v>
      </c>
    </row>
    <row r="827" spans="1:21" x14ac:dyDescent="0.3">
      <c r="A827" s="9" t="str">
        <f>HYPERLINK("https://hsdes.intel.com/resource/14013176745","14013176745")</f>
        <v>14013176745</v>
      </c>
      <c r="B827" s="8" t="s">
        <v>2579</v>
      </c>
      <c r="C827" s="8" t="s">
        <v>2555</v>
      </c>
      <c r="D827" s="8" t="s">
        <v>3230</v>
      </c>
      <c r="E827" s="8" t="s">
        <v>3238</v>
      </c>
      <c r="F827" t="s">
        <v>3298</v>
      </c>
      <c r="H827" s="8" t="s">
        <v>3263</v>
      </c>
      <c r="I827" t="s">
        <v>3289</v>
      </c>
      <c r="L827" s="11">
        <v>44825</v>
      </c>
      <c r="N827" s="8" t="s">
        <v>78</v>
      </c>
      <c r="O827" s="8" t="s">
        <v>70</v>
      </c>
      <c r="P827" s="8" t="s">
        <v>79</v>
      </c>
      <c r="Q827" s="8" t="s">
        <v>24</v>
      </c>
      <c r="R827" s="8" t="s">
        <v>2581</v>
      </c>
      <c r="S827" s="8" t="s">
        <v>26</v>
      </c>
      <c r="T827" s="8" t="s">
        <v>64</v>
      </c>
      <c r="U827" s="8" t="s">
        <v>2580</v>
      </c>
    </row>
    <row r="828" spans="1:21" x14ac:dyDescent="0.3">
      <c r="A828" s="9" t="str">
        <f>HYPERLINK("https://hsdes.intel.com/resource/14013176807","14013176807")</f>
        <v>14013176807</v>
      </c>
      <c r="B828" s="8" t="s">
        <v>2582</v>
      </c>
      <c r="C828" s="8" t="s">
        <v>2555</v>
      </c>
      <c r="D828" s="8" t="s">
        <v>3230</v>
      </c>
      <c r="E828" s="8" t="s">
        <v>3238</v>
      </c>
      <c r="F828" t="s">
        <v>3298</v>
      </c>
      <c r="H828" s="8" t="s">
        <v>3263</v>
      </c>
      <c r="I828" t="s">
        <v>3288</v>
      </c>
      <c r="L828" s="11">
        <v>44827</v>
      </c>
      <c r="N828" s="8" t="s">
        <v>78</v>
      </c>
      <c r="O828" s="8" t="s">
        <v>49</v>
      </c>
      <c r="P828" s="8" t="s">
        <v>79</v>
      </c>
      <c r="Q828" s="8" t="s">
        <v>24</v>
      </c>
      <c r="R828" s="8" t="s">
        <v>2585</v>
      </c>
      <c r="S828" s="8" t="s">
        <v>17</v>
      </c>
      <c r="T828" s="8" t="s">
        <v>2583</v>
      </c>
      <c r="U828" s="8" t="s">
        <v>2584</v>
      </c>
    </row>
    <row r="829" spans="1:21" x14ac:dyDescent="0.3">
      <c r="A829" s="9" t="str">
        <f>HYPERLINK("https://hsdes.intel.com/resource/14013176813","14013176813")</f>
        <v>14013176813</v>
      </c>
      <c r="B829" s="8" t="s">
        <v>2586</v>
      </c>
      <c r="C829" s="8" t="s">
        <v>2555</v>
      </c>
      <c r="D829" s="8" t="s">
        <v>3230</v>
      </c>
      <c r="E829" s="8" t="s">
        <v>3238</v>
      </c>
      <c r="F829" t="s">
        <v>3298</v>
      </c>
      <c r="H829" s="8" t="s">
        <v>3263</v>
      </c>
      <c r="I829" t="s">
        <v>3295</v>
      </c>
      <c r="L829" s="11">
        <v>44827</v>
      </c>
      <c r="N829" s="8" t="s">
        <v>78</v>
      </c>
      <c r="O829" s="8" t="s">
        <v>70</v>
      </c>
      <c r="P829" s="8" t="s">
        <v>79</v>
      </c>
      <c r="Q829" s="8" t="s">
        <v>24</v>
      </c>
      <c r="R829" s="8" t="s">
        <v>2588</v>
      </c>
      <c r="S829" s="8" t="s">
        <v>17</v>
      </c>
      <c r="T829" s="8" t="s">
        <v>2583</v>
      </c>
      <c r="U829" s="8" t="s">
        <v>2587</v>
      </c>
    </row>
    <row r="830" spans="1:21" x14ac:dyDescent="0.3">
      <c r="A830" s="9" t="str">
        <f>HYPERLINK("https://hsdes.intel.com/resource/14013176851","14013176851")</f>
        <v>14013176851</v>
      </c>
      <c r="B830" s="8" t="s">
        <v>2589</v>
      </c>
      <c r="C830" s="8" t="s">
        <v>2555</v>
      </c>
      <c r="D830" s="8" t="s">
        <v>3230</v>
      </c>
      <c r="E830" s="8" t="s">
        <v>3238</v>
      </c>
      <c r="F830" t="s">
        <v>3298</v>
      </c>
      <c r="H830" s="8" t="s">
        <v>3263</v>
      </c>
      <c r="I830" t="s">
        <v>3295</v>
      </c>
      <c r="L830" s="11">
        <v>44827</v>
      </c>
      <c r="N830" s="8" t="s">
        <v>78</v>
      </c>
      <c r="O830" s="8" t="s">
        <v>70</v>
      </c>
      <c r="P830" s="8" t="s">
        <v>79</v>
      </c>
      <c r="Q830" s="8" t="s">
        <v>24</v>
      </c>
      <c r="R830" s="8" t="s">
        <v>2592</v>
      </c>
      <c r="S830" s="8" t="s">
        <v>26</v>
      </c>
      <c r="T830" s="8" t="s">
        <v>2590</v>
      </c>
      <c r="U830" s="8" t="s">
        <v>2591</v>
      </c>
    </row>
    <row r="831" spans="1:21" x14ac:dyDescent="0.3">
      <c r="A831" s="8" t="str">
        <f>HYPERLINK("https://hsdes.intel.com/resource/14013176879","14013176879")</f>
        <v>14013176879</v>
      </c>
      <c r="B831" s="8" t="s">
        <v>2593</v>
      </c>
      <c r="C831" s="8" t="s">
        <v>192</v>
      </c>
      <c r="D831" s="8" t="s">
        <v>3230</v>
      </c>
      <c r="E831" s="8" t="s">
        <v>3238</v>
      </c>
      <c r="F831" t="s">
        <v>3298</v>
      </c>
      <c r="H831" s="8" t="s">
        <v>3263</v>
      </c>
      <c r="I831" t="s">
        <v>3291</v>
      </c>
      <c r="L831" s="11">
        <v>44818</v>
      </c>
      <c r="N831" s="8" t="s">
        <v>33</v>
      </c>
      <c r="O831" s="8" t="s">
        <v>49</v>
      </c>
      <c r="P831" s="8" t="s">
        <v>194</v>
      </c>
      <c r="Q831" s="8" t="s">
        <v>24</v>
      </c>
      <c r="R831" s="8" t="s">
        <v>2595</v>
      </c>
      <c r="S831" s="8" t="s">
        <v>26</v>
      </c>
      <c r="T831" s="8" t="s">
        <v>47</v>
      </c>
      <c r="U831" s="8" t="s">
        <v>2594</v>
      </c>
    </row>
    <row r="832" spans="1:21" x14ac:dyDescent="0.3">
      <c r="A832" s="8" t="str">
        <f>HYPERLINK("https://hsdes.intel.com/resource/14013176084","14013176084")</f>
        <v>14013176084</v>
      </c>
      <c r="B832" s="8" t="s">
        <v>2503</v>
      </c>
      <c r="C832" s="8" t="s">
        <v>2438</v>
      </c>
      <c r="D832" s="8" t="s">
        <v>3231</v>
      </c>
      <c r="E832" s="8" t="s">
        <v>3238</v>
      </c>
      <c r="F832" t="s">
        <v>3298</v>
      </c>
      <c r="H832" s="8" t="s">
        <v>3263</v>
      </c>
      <c r="I832" t="s">
        <v>3289</v>
      </c>
      <c r="L832" s="11">
        <v>44817</v>
      </c>
      <c r="N832" s="8" t="s">
        <v>39</v>
      </c>
      <c r="O832" s="8" t="s">
        <v>13</v>
      </c>
      <c r="P832" s="8" t="s">
        <v>54</v>
      </c>
      <c r="Q832" s="8" t="s">
        <v>24</v>
      </c>
      <c r="R832" s="8" t="s">
        <v>2505</v>
      </c>
      <c r="S832" s="8" t="s">
        <v>26</v>
      </c>
      <c r="T832" s="8" t="s">
        <v>64</v>
      </c>
      <c r="U832" s="8" t="s">
        <v>2504</v>
      </c>
    </row>
    <row r="833" spans="1:21" x14ac:dyDescent="0.3">
      <c r="A833" s="8" t="str">
        <f>HYPERLINK("https://hsdes.intel.com/resource/14013176896","14013176896")</f>
        <v>14013176896</v>
      </c>
      <c r="B833" s="8" t="s">
        <v>2599</v>
      </c>
      <c r="C833" s="8" t="s">
        <v>192</v>
      </c>
      <c r="D833" s="8" t="s">
        <v>3230</v>
      </c>
      <c r="E833" s="8" t="s">
        <v>3238</v>
      </c>
      <c r="F833" t="s">
        <v>3298</v>
      </c>
      <c r="H833" s="8" t="s">
        <v>3263</v>
      </c>
      <c r="I833" t="s">
        <v>3291</v>
      </c>
      <c r="L833" s="11">
        <v>44818</v>
      </c>
      <c r="N833" s="8" t="s">
        <v>33</v>
      </c>
      <c r="O833" s="8" t="s">
        <v>49</v>
      </c>
      <c r="P833" s="8" t="s">
        <v>194</v>
      </c>
      <c r="Q833" s="8" t="s">
        <v>24</v>
      </c>
      <c r="R833" s="8" t="s">
        <v>2601</v>
      </c>
      <c r="S833" s="8" t="s">
        <v>26</v>
      </c>
      <c r="T833" s="8" t="s">
        <v>47</v>
      </c>
      <c r="U833" s="8" t="s">
        <v>2600</v>
      </c>
    </row>
    <row r="834" spans="1:21" x14ac:dyDescent="0.3">
      <c r="A834" s="8" t="str">
        <f>HYPERLINK("https://hsdes.intel.com/resource/14013176898","14013176898")</f>
        <v>14013176898</v>
      </c>
      <c r="B834" s="8" t="s">
        <v>2602</v>
      </c>
      <c r="C834" s="8" t="s">
        <v>192</v>
      </c>
      <c r="D834" s="8" t="s">
        <v>3230</v>
      </c>
      <c r="E834" s="8" t="s">
        <v>3238</v>
      </c>
      <c r="F834" t="s">
        <v>3298</v>
      </c>
      <c r="H834" s="8" t="s">
        <v>3263</v>
      </c>
      <c r="I834" t="s">
        <v>3291</v>
      </c>
      <c r="L834" s="11">
        <v>44818</v>
      </c>
      <c r="N834" s="8" t="s">
        <v>33</v>
      </c>
      <c r="O834" s="8" t="s">
        <v>49</v>
      </c>
      <c r="P834" s="8" t="s">
        <v>194</v>
      </c>
      <c r="Q834" s="8" t="s">
        <v>24</v>
      </c>
      <c r="R834" s="8" t="s">
        <v>2604</v>
      </c>
      <c r="S834" s="8" t="s">
        <v>26</v>
      </c>
      <c r="T834" s="8" t="s">
        <v>47</v>
      </c>
      <c r="U834" s="8" t="s">
        <v>2603</v>
      </c>
    </row>
    <row r="835" spans="1:21" x14ac:dyDescent="0.3">
      <c r="A835" s="8" t="str">
        <f>HYPERLINK("https://hsdes.intel.com/resource/14013176901","14013176901")</f>
        <v>14013176901</v>
      </c>
      <c r="B835" s="8" t="s">
        <v>2605</v>
      </c>
      <c r="C835" s="8" t="s">
        <v>192</v>
      </c>
      <c r="D835" s="8" t="s">
        <v>3230</v>
      </c>
      <c r="E835" s="8" t="s">
        <v>3238</v>
      </c>
      <c r="F835" t="s">
        <v>3298</v>
      </c>
      <c r="H835" s="8" t="s">
        <v>3263</v>
      </c>
      <c r="I835" t="s">
        <v>3291</v>
      </c>
      <c r="L835" s="11">
        <v>44818</v>
      </c>
      <c r="N835" s="8" t="s">
        <v>33</v>
      </c>
      <c r="O835" s="8" t="s">
        <v>49</v>
      </c>
      <c r="P835" s="8" t="s">
        <v>194</v>
      </c>
      <c r="Q835" s="8" t="s">
        <v>24</v>
      </c>
      <c r="R835" s="8" t="s">
        <v>2607</v>
      </c>
      <c r="S835" s="8" t="s">
        <v>26</v>
      </c>
      <c r="T835" s="8" t="s">
        <v>47</v>
      </c>
      <c r="U835" s="8" t="s">
        <v>2606</v>
      </c>
    </row>
    <row r="836" spans="1:21" x14ac:dyDescent="0.3">
      <c r="A836" s="8" t="str">
        <f>HYPERLINK("https://hsdes.intel.com/resource/14013176907","14013176907")</f>
        <v>14013176907</v>
      </c>
      <c r="B836" s="8" t="s">
        <v>2608</v>
      </c>
      <c r="C836" s="8" t="s">
        <v>192</v>
      </c>
      <c r="D836" s="8" t="s">
        <v>3230</v>
      </c>
      <c r="E836" s="8" t="s">
        <v>3238</v>
      </c>
      <c r="F836" t="s">
        <v>3298</v>
      </c>
      <c r="H836" s="8" t="s">
        <v>3262</v>
      </c>
      <c r="I836" t="s">
        <v>3269</v>
      </c>
      <c r="K836" s="8" t="s">
        <v>3201</v>
      </c>
      <c r="L836" s="11">
        <v>44826</v>
      </c>
      <c r="N836" s="8" t="s">
        <v>33</v>
      </c>
      <c r="O836" s="8" t="s">
        <v>49</v>
      </c>
      <c r="P836" s="8" t="s">
        <v>194</v>
      </c>
      <c r="Q836" s="8" t="s">
        <v>24</v>
      </c>
      <c r="R836" s="8" t="s">
        <v>2610</v>
      </c>
      <c r="S836" s="8" t="s">
        <v>26</v>
      </c>
      <c r="T836" s="8" t="s">
        <v>47</v>
      </c>
      <c r="U836" s="8" t="s">
        <v>2609</v>
      </c>
    </row>
    <row r="837" spans="1:21" x14ac:dyDescent="0.3">
      <c r="A837" s="8" t="str">
        <f>HYPERLINK("https://hsdes.intel.com/resource/14013176909","14013176909")</f>
        <v>14013176909</v>
      </c>
      <c r="B837" s="8" t="s">
        <v>2611</v>
      </c>
      <c r="C837" s="8" t="s">
        <v>192</v>
      </c>
      <c r="D837" s="8" t="s">
        <v>3230</v>
      </c>
      <c r="E837" s="8" t="s">
        <v>3238</v>
      </c>
      <c r="F837" t="s">
        <v>3298</v>
      </c>
      <c r="H837" s="8" t="s">
        <v>3262</v>
      </c>
      <c r="I837" t="s">
        <v>3269</v>
      </c>
      <c r="K837" s="8" t="s">
        <v>3201</v>
      </c>
      <c r="L837" s="11">
        <v>44825</v>
      </c>
      <c r="N837" s="8" t="s">
        <v>33</v>
      </c>
      <c r="O837" s="8" t="s">
        <v>70</v>
      </c>
      <c r="P837" s="8" t="s">
        <v>194</v>
      </c>
      <c r="Q837" s="8" t="s">
        <v>24</v>
      </c>
      <c r="R837" s="8" t="s">
        <v>2613</v>
      </c>
      <c r="S837" s="8" t="s">
        <v>26</v>
      </c>
      <c r="T837" s="8" t="s">
        <v>47</v>
      </c>
      <c r="U837" s="8" t="s">
        <v>2612</v>
      </c>
    </row>
    <row r="838" spans="1:21" x14ac:dyDescent="0.3">
      <c r="A838" s="8" t="str">
        <f>HYPERLINK("https://hsdes.intel.com/resource/14013176960","14013176960")</f>
        <v>14013176960</v>
      </c>
      <c r="B838" s="8" t="s">
        <v>2614</v>
      </c>
      <c r="C838" s="8" t="s">
        <v>120</v>
      </c>
      <c r="D838" s="8" t="s">
        <v>3230</v>
      </c>
      <c r="E838" s="8" t="s">
        <v>3238</v>
      </c>
      <c r="F838" t="s">
        <v>3298</v>
      </c>
      <c r="H838" s="8" t="s">
        <v>3263</v>
      </c>
      <c r="I838" t="s">
        <v>3288</v>
      </c>
      <c r="L838" s="11">
        <v>44817</v>
      </c>
      <c r="N838" s="8" t="s">
        <v>39</v>
      </c>
      <c r="O838" s="8" t="s">
        <v>13</v>
      </c>
      <c r="P838" s="8" t="s">
        <v>54</v>
      </c>
      <c r="Q838" s="8" t="s">
        <v>24</v>
      </c>
      <c r="R838" s="8" t="s">
        <v>2616</v>
      </c>
      <c r="S838" s="8" t="s">
        <v>26</v>
      </c>
      <c r="T838" s="8" t="s">
        <v>113</v>
      </c>
      <c r="U838" s="8" t="s">
        <v>2615</v>
      </c>
    </row>
    <row r="839" spans="1:21" hidden="1" x14ac:dyDescent="0.3">
      <c r="A839" s="8" t="str">
        <f>HYPERLINK("https://hsdes.intel.com/resource/14013176978","14013176978")</f>
        <v>14013176978</v>
      </c>
      <c r="B839" s="8" t="s">
        <v>2617</v>
      </c>
      <c r="C839" s="8" t="s">
        <v>2438</v>
      </c>
      <c r="D839" s="8" t="s">
        <v>3231</v>
      </c>
      <c r="E839" s="8" t="s">
        <v>3238</v>
      </c>
      <c r="F839" t="s">
        <v>3298</v>
      </c>
      <c r="H839" s="8" t="s">
        <v>3158</v>
      </c>
      <c r="I839" t="s">
        <v>3259</v>
      </c>
      <c r="K839" s="8" t="s">
        <v>3182</v>
      </c>
      <c r="L839" s="13"/>
      <c r="N839" s="8" t="s">
        <v>39</v>
      </c>
      <c r="O839" s="8" t="s">
        <v>13</v>
      </c>
      <c r="P839" s="8" t="s">
        <v>54</v>
      </c>
      <c r="Q839" s="8" t="s">
        <v>24</v>
      </c>
      <c r="R839" s="8" t="s">
        <v>2619</v>
      </c>
      <c r="S839" s="8" t="s">
        <v>26</v>
      </c>
      <c r="T839" s="8" t="s">
        <v>64</v>
      </c>
      <c r="U839" s="8" t="s">
        <v>2618</v>
      </c>
    </row>
    <row r="840" spans="1:21" x14ac:dyDescent="0.3">
      <c r="A840" s="9" t="str">
        <f>HYPERLINK("https://hsdes.intel.com/resource/14013177010","14013177010")</f>
        <v>14013177010</v>
      </c>
      <c r="B840" s="8" t="s">
        <v>2620</v>
      </c>
      <c r="C840" s="8" t="s">
        <v>497</v>
      </c>
      <c r="D840" s="8" t="s">
        <v>3231</v>
      </c>
      <c r="E840" s="8" t="s">
        <v>3238</v>
      </c>
      <c r="F840" t="s">
        <v>3298</v>
      </c>
      <c r="H840" s="8" t="s">
        <v>3263</v>
      </c>
      <c r="I840" t="s">
        <v>3275</v>
      </c>
      <c r="L840" s="11">
        <v>44820</v>
      </c>
      <c r="N840" s="8" t="s">
        <v>22</v>
      </c>
      <c r="O840" s="8" t="s">
        <v>13</v>
      </c>
      <c r="P840" s="8" t="s">
        <v>156</v>
      </c>
      <c r="Q840" s="8" t="s">
        <v>24</v>
      </c>
      <c r="R840" s="8" t="s">
        <v>2622</v>
      </c>
      <c r="S840" s="8" t="s">
        <v>26</v>
      </c>
      <c r="T840" s="8" t="s">
        <v>64</v>
      </c>
      <c r="U840" s="8" t="s">
        <v>2621</v>
      </c>
    </row>
    <row r="841" spans="1:21" x14ac:dyDescent="0.3">
      <c r="A841" s="9" t="str">
        <f>HYPERLINK("https://hsdes.intel.com/resource/14013177012","14013177012")</f>
        <v>14013177012</v>
      </c>
      <c r="B841" s="8" t="s">
        <v>2623</v>
      </c>
      <c r="C841" s="8" t="s">
        <v>497</v>
      </c>
      <c r="D841" s="8" t="s">
        <v>3231</v>
      </c>
      <c r="E841" s="8" t="s">
        <v>3238</v>
      </c>
      <c r="F841" t="s">
        <v>3298</v>
      </c>
      <c r="H841" s="8" t="s">
        <v>3263</v>
      </c>
      <c r="I841" t="s">
        <v>3275</v>
      </c>
      <c r="L841" s="11">
        <v>44820</v>
      </c>
      <c r="N841" s="8" t="s">
        <v>22</v>
      </c>
      <c r="O841" s="8" t="s">
        <v>13</v>
      </c>
      <c r="P841" s="8" t="s">
        <v>156</v>
      </c>
      <c r="Q841" s="8" t="s">
        <v>24</v>
      </c>
      <c r="R841" s="8" t="s">
        <v>2622</v>
      </c>
      <c r="S841" s="8" t="s">
        <v>26</v>
      </c>
      <c r="T841" s="8" t="s">
        <v>64</v>
      </c>
      <c r="U841" s="8" t="s">
        <v>2624</v>
      </c>
    </row>
    <row r="842" spans="1:21" x14ac:dyDescent="0.3">
      <c r="A842" s="8" t="str">
        <f>HYPERLINK("https://hsdes.intel.com/resource/14013177055","14013177055")</f>
        <v>14013177055</v>
      </c>
      <c r="B842" s="8" t="s">
        <v>2625</v>
      </c>
      <c r="C842" s="8" t="s">
        <v>63</v>
      </c>
      <c r="D842" s="8" t="s">
        <v>3231</v>
      </c>
      <c r="E842" s="8" t="s">
        <v>3238</v>
      </c>
      <c r="F842" t="s">
        <v>3298</v>
      </c>
      <c r="H842" s="8" t="s">
        <v>3263</v>
      </c>
      <c r="I842" t="s">
        <v>3289</v>
      </c>
      <c r="L842" s="11">
        <v>44817</v>
      </c>
      <c r="N842" s="8" t="s">
        <v>39</v>
      </c>
      <c r="O842" s="8" t="s">
        <v>13</v>
      </c>
      <c r="P842" s="8" t="s">
        <v>54</v>
      </c>
      <c r="Q842" s="8" t="s">
        <v>24</v>
      </c>
      <c r="R842" s="8" t="s">
        <v>2627</v>
      </c>
      <c r="S842" s="8" t="s">
        <v>17</v>
      </c>
      <c r="T842" s="8" t="s">
        <v>113</v>
      </c>
      <c r="U842" s="8" t="s">
        <v>2626</v>
      </c>
    </row>
    <row r="843" spans="1:21" x14ac:dyDescent="0.3">
      <c r="A843" s="8" t="str">
        <f>HYPERLINK("https://hsdes.intel.com/resource/14013177245","14013177245")</f>
        <v>14013177245</v>
      </c>
      <c r="B843" s="8" t="s">
        <v>2628</v>
      </c>
      <c r="C843" s="8" t="s">
        <v>2555</v>
      </c>
      <c r="D843" s="8" t="s">
        <v>3231</v>
      </c>
      <c r="E843" s="8" t="s">
        <v>3238</v>
      </c>
      <c r="F843" t="s">
        <v>3298</v>
      </c>
      <c r="H843" s="8" t="s">
        <v>3263</v>
      </c>
      <c r="I843" t="s">
        <v>3260</v>
      </c>
      <c r="L843" s="11">
        <v>44825</v>
      </c>
      <c r="N843" s="8" t="s">
        <v>78</v>
      </c>
      <c r="O843" s="8" t="s">
        <v>49</v>
      </c>
      <c r="P843" s="8" t="s">
        <v>79</v>
      </c>
      <c r="Q843" s="8" t="s">
        <v>24</v>
      </c>
      <c r="R843" s="8" t="s">
        <v>2631</v>
      </c>
      <c r="S843" s="8" t="s">
        <v>17</v>
      </c>
      <c r="T843" s="8" t="s">
        <v>2629</v>
      </c>
      <c r="U843" s="8" t="s">
        <v>2630</v>
      </c>
    </row>
    <row r="844" spans="1:21" hidden="1" x14ac:dyDescent="0.3">
      <c r="A844" s="8" t="str">
        <f>HYPERLINK("https://hsdes.intel.com/resource/14013177306","14013177306")</f>
        <v>14013177306</v>
      </c>
      <c r="B844" s="8" t="s">
        <v>2632</v>
      </c>
      <c r="C844" s="8" t="s">
        <v>2555</v>
      </c>
      <c r="D844" s="8" t="s">
        <v>3230</v>
      </c>
      <c r="E844" s="8" t="s">
        <v>3238</v>
      </c>
      <c r="F844" t="s">
        <v>3298</v>
      </c>
      <c r="H844" s="8" t="s">
        <v>3158</v>
      </c>
      <c r="I844" t="s">
        <v>3275</v>
      </c>
      <c r="K844" s="8" t="s">
        <v>3159</v>
      </c>
      <c r="L844" s="12"/>
      <c r="N844" s="8" t="s">
        <v>78</v>
      </c>
      <c r="O844" s="8" t="s">
        <v>70</v>
      </c>
      <c r="P844" s="8" t="s">
        <v>79</v>
      </c>
      <c r="Q844" s="8" t="s">
        <v>24</v>
      </c>
      <c r="R844" s="8" t="s">
        <v>2634</v>
      </c>
      <c r="S844" s="8" t="s">
        <v>26</v>
      </c>
      <c r="T844" s="8" t="s">
        <v>64</v>
      </c>
      <c r="U844" s="8" t="s">
        <v>2633</v>
      </c>
    </row>
    <row r="845" spans="1:21" x14ac:dyDescent="0.3">
      <c r="A845" s="9" t="str">
        <f>HYPERLINK("https://hsdes.intel.com/resource/14013176373","14013176373")</f>
        <v>14013176373</v>
      </c>
      <c r="B845" s="8" t="s">
        <v>2542</v>
      </c>
      <c r="C845" s="8" t="s">
        <v>197</v>
      </c>
      <c r="D845" s="8" t="s">
        <v>3230</v>
      </c>
      <c r="E845" s="8" t="s">
        <v>3238</v>
      </c>
      <c r="F845" t="s">
        <v>3298</v>
      </c>
      <c r="H845" s="8" t="s">
        <v>3263</v>
      </c>
      <c r="I845" t="s">
        <v>3275</v>
      </c>
      <c r="L845" s="11">
        <v>44817</v>
      </c>
      <c r="N845" s="8" t="s">
        <v>39</v>
      </c>
      <c r="O845" s="8" t="s">
        <v>13</v>
      </c>
      <c r="P845" s="8" t="s">
        <v>54</v>
      </c>
      <c r="Q845" s="8" t="s">
        <v>24</v>
      </c>
      <c r="R845" s="8" t="s">
        <v>2544</v>
      </c>
      <c r="S845" s="8" t="s">
        <v>26</v>
      </c>
      <c r="T845" s="8" t="s">
        <v>113</v>
      </c>
      <c r="U845" s="8" t="s">
        <v>2543</v>
      </c>
    </row>
    <row r="846" spans="1:21" x14ac:dyDescent="0.3">
      <c r="A846" s="8" t="str">
        <f>HYPERLINK("https://hsdes.intel.com/resource/14013177328","14013177328")</f>
        <v>14013177328</v>
      </c>
      <c r="B846" s="8" t="s">
        <v>2639</v>
      </c>
      <c r="C846" s="8" t="s">
        <v>2636</v>
      </c>
      <c r="D846" s="8" t="s">
        <v>3231</v>
      </c>
      <c r="E846" s="8" t="s">
        <v>3238</v>
      </c>
      <c r="F846" t="s">
        <v>3298</v>
      </c>
      <c r="H846" s="8" t="s">
        <v>3263</v>
      </c>
      <c r="I846" t="s">
        <v>3275</v>
      </c>
      <c r="L846" s="11">
        <v>44818</v>
      </c>
      <c r="N846" s="8" t="s">
        <v>39</v>
      </c>
      <c r="O846" s="8" t="s">
        <v>13</v>
      </c>
      <c r="P846" s="8" t="s">
        <v>54</v>
      </c>
      <c r="Q846" s="8" t="s">
        <v>24</v>
      </c>
      <c r="R846" s="8" t="s">
        <v>2641</v>
      </c>
      <c r="S846" s="8" t="s">
        <v>17</v>
      </c>
      <c r="T846" s="8" t="s">
        <v>113</v>
      </c>
      <c r="U846" s="8" t="s">
        <v>2640</v>
      </c>
    </row>
    <row r="847" spans="1:21" x14ac:dyDescent="0.3">
      <c r="A847" s="9" t="str">
        <f>HYPERLINK("https://hsdes.intel.com/resource/14013177730","14013177730")</f>
        <v>14013177730</v>
      </c>
      <c r="B847" s="21" t="s">
        <v>2642</v>
      </c>
      <c r="C847" s="8" t="s">
        <v>63</v>
      </c>
      <c r="D847" s="8" t="s">
        <v>3230</v>
      </c>
      <c r="E847" s="8" t="s">
        <v>3238</v>
      </c>
      <c r="F847" t="s">
        <v>3298</v>
      </c>
      <c r="H847" s="8" t="s">
        <v>3263</v>
      </c>
      <c r="I847" t="s">
        <v>3288</v>
      </c>
      <c r="K847" s="8" t="s">
        <v>3254</v>
      </c>
      <c r="L847" s="11">
        <v>44823</v>
      </c>
      <c r="N847" s="8" t="s">
        <v>39</v>
      </c>
      <c r="O847" s="8" t="s">
        <v>13</v>
      </c>
      <c r="P847" s="8" t="s">
        <v>156</v>
      </c>
      <c r="Q847" s="8" t="s">
        <v>24</v>
      </c>
      <c r="R847" s="8" t="s">
        <v>2644</v>
      </c>
      <c r="S847" s="8" t="s">
        <v>26</v>
      </c>
      <c r="T847" s="8" t="s">
        <v>64</v>
      </c>
      <c r="U847" s="8" t="s">
        <v>2643</v>
      </c>
    </row>
    <row r="848" spans="1:21" x14ac:dyDescent="0.3">
      <c r="A848" s="9" t="str">
        <f>HYPERLINK("https://hsdes.intel.com/resource/14013177780","14013177780")</f>
        <v>14013177780</v>
      </c>
      <c r="B848" s="8" t="s">
        <v>2645</v>
      </c>
      <c r="C848" s="8" t="s">
        <v>2555</v>
      </c>
      <c r="D848" s="8" t="s">
        <v>3230</v>
      </c>
      <c r="E848" s="8" t="s">
        <v>3238</v>
      </c>
      <c r="F848" t="s">
        <v>3298</v>
      </c>
      <c r="H848" s="8" t="s">
        <v>3263</v>
      </c>
      <c r="I848" t="s">
        <v>3260</v>
      </c>
      <c r="L848" s="11">
        <v>44825</v>
      </c>
      <c r="M848" s="13"/>
      <c r="N848" s="8" t="s">
        <v>78</v>
      </c>
      <c r="O848" s="8" t="s">
        <v>13</v>
      </c>
      <c r="P848" s="8" t="s">
        <v>79</v>
      </c>
      <c r="Q848" s="8" t="s">
        <v>24</v>
      </c>
      <c r="R848" s="8" t="s">
        <v>2647</v>
      </c>
      <c r="S848" s="8" t="s">
        <v>26</v>
      </c>
      <c r="T848" s="8" t="s">
        <v>64</v>
      </c>
      <c r="U848" s="8" t="s">
        <v>2646</v>
      </c>
    </row>
    <row r="849" spans="1:21" x14ac:dyDescent="0.3">
      <c r="A849" s="8" t="str">
        <f>HYPERLINK("https://hsdes.intel.com/resource/14013177820","14013177820")</f>
        <v>14013177820</v>
      </c>
      <c r="B849" s="8" t="s">
        <v>2648</v>
      </c>
      <c r="C849" s="8" t="s">
        <v>2555</v>
      </c>
      <c r="D849" s="8" t="s">
        <v>3230</v>
      </c>
      <c r="E849" s="8" t="s">
        <v>3238</v>
      </c>
      <c r="F849" t="s">
        <v>3298</v>
      </c>
      <c r="H849" s="8" t="s">
        <v>3262</v>
      </c>
      <c r="I849" t="s">
        <v>3288</v>
      </c>
      <c r="L849" s="11">
        <v>44826</v>
      </c>
      <c r="N849" s="8" t="s">
        <v>78</v>
      </c>
      <c r="O849" s="8" t="s">
        <v>70</v>
      </c>
      <c r="P849" s="8" t="s">
        <v>79</v>
      </c>
      <c r="Q849" s="8" t="s">
        <v>24</v>
      </c>
      <c r="R849" s="8" t="s">
        <v>2650</v>
      </c>
      <c r="S849" s="8" t="s">
        <v>17</v>
      </c>
      <c r="T849" s="8" t="s">
        <v>64</v>
      </c>
      <c r="U849" s="8" t="s">
        <v>2649</v>
      </c>
    </row>
    <row r="850" spans="1:21" x14ac:dyDescent="0.3">
      <c r="A850" s="8" t="str">
        <f>HYPERLINK("https://hsdes.intel.com/resource/14013177822","14013177822")</f>
        <v>14013177822</v>
      </c>
      <c r="B850" s="8" t="s">
        <v>2651</v>
      </c>
      <c r="C850" s="8" t="s">
        <v>2555</v>
      </c>
      <c r="D850" s="8" t="s">
        <v>3230</v>
      </c>
      <c r="E850" s="8" t="s">
        <v>3238</v>
      </c>
      <c r="F850" t="s">
        <v>3298</v>
      </c>
      <c r="H850" s="8" t="s">
        <v>3262</v>
      </c>
      <c r="I850" t="s">
        <v>3288</v>
      </c>
      <c r="L850" s="11">
        <v>44826</v>
      </c>
      <c r="N850" s="8" t="s">
        <v>78</v>
      </c>
      <c r="O850" s="8" t="s">
        <v>70</v>
      </c>
      <c r="P850" s="8" t="s">
        <v>79</v>
      </c>
      <c r="Q850" s="8" t="s">
        <v>24</v>
      </c>
      <c r="R850" s="8" t="s">
        <v>2653</v>
      </c>
      <c r="S850" s="8" t="s">
        <v>17</v>
      </c>
      <c r="T850" s="8" t="s">
        <v>64</v>
      </c>
      <c r="U850" s="8" t="s">
        <v>2652</v>
      </c>
    </row>
    <row r="851" spans="1:21" x14ac:dyDescent="0.3">
      <c r="A851" s="9" t="str">
        <f>HYPERLINK("https://hsdes.intel.com/resource/14013177862","14013177862")</f>
        <v>14013177862</v>
      </c>
      <c r="B851" s="8" t="s">
        <v>2654</v>
      </c>
      <c r="C851" s="8" t="s">
        <v>63</v>
      </c>
      <c r="D851" s="8" t="s">
        <v>3230</v>
      </c>
      <c r="E851" s="8" t="s">
        <v>3238</v>
      </c>
      <c r="F851" t="s">
        <v>3298</v>
      </c>
      <c r="H851" s="8" t="s">
        <v>3263</v>
      </c>
      <c r="I851" t="s">
        <v>3288</v>
      </c>
      <c r="L851" s="11">
        <v>44823</v>
      </c>
      <c r="N851" s="8" t="s">
        <v>39</v>
      </c>
      <c r="O851" s="8" t="s">
        <v>13</v>
      </c>
      <c r="P851" s="8" t="s">
        <v>156</v>
      </c>
      <c r="Q851" s="8" t="s">
        <v>24</v>
      </c>
      <c r="R851" s="8" t="s">
        <v>2656</v>
      </c>
      <c r="S851" s="8" t="s">
        <v>26</v>
      </c>
      <c r="T851" s="8" t="s">
        <v>64</v>
      </c>
      <c r="U851" s="8" t="s">
        <v>2655</v>
      </c>
    </row>
    <row r="852" spans="1:21" x14ac:dyDescent="0.3">
      <c r="A852" s="8" t="str">
        <f>HYPERLINK("https://hsdes.intel.com/resource/14013177866","14013177866")</f>
        <v>14013177866</v>
      </c>
      <c r="B852" s="8" t="s">
        <v>2657</v>
      </c>
      <c r="C852" s="8" t="s">
        <v>63</v>
      </c>
      <c r="D852" s="8" t="s">
        <v>3230</v>
      </c>
      <c r="E852" s="8" t="s">
        <v>3238</v>
      </c>
      <c r="F852" t="s">
        <v>3298</v>
      </c>
      <c r="H852" s="8" t="s">
        <v>3263</v>
      </c>
      <c r="I852" t="s">
        <v>3275</v>
      </c>
      <c r="L852" s="11">
        <v>44820</v>
      </c>
      <c r="N852" s="8" t="s">
        <v>39</v>
      </c>
      <c r="O852" s="8" t="s">
        <v>13</v>
      </c>
      <c r="P852" s="8" t="s">
        <v>156</v>
      </c>
      <c r="Q852" s="8" t="s">
        <v>24</v>
      </c>
      <c r="R852" s="8" t="s">
        <v>2659</v>
      </c>
      <c r="S852" s="8" t="s">
        <v>26</v>
      </c>
      <c r="T852" s="8" t="s">
        <v>64</v>
      </c>
      <c r="U852" s="8" t="s">
        <v>2658</v>
      </c>
    </row>
    <row r="853" spans="1:21" x14ac:dyDescent="0.3">
      <c r="A853" s="9" t="str">
        <f>HYPERLINK("https://hsdes.intel.com/resource/14013177873","14013177873")</f>
        <v>14013177873</v>
      </c>
      <c r="B853" s="8" t="s">
        <v>2660</v>
      </c>
      <c r="C853" s="8" t="s">
        <v>63</v>
      </c>
      <c r="D853" s="8" t="s">
        <v>3230</v>
      </c>
      <c r="E853" s="8" t="s">
        <v>3238</v>
      </c>
      <c r="F853" t="s">
        <v>3298</v>
      </c>
      <c r="H853" s="8" t="s">
        <v>3263</v>
      </c>
      <c r="I853" t="s">
        <v>3275</v>
      </c>
      <c r="L853" s="11">
        <v>44826</v>
      </c>
      <c r="N853" s="8" t="s">
        <v>39</v>
      </c>
      <c r="O853" s="8" t="s">
        <v>13</v>
      </c>
      <c r="P853" s="8" t="s">
        <v>156</v>
      </c>
      <c r="Q853" s="8" t="s">
        <v>24</v>
      </c>
      <c r="R853" s="8" t="s">
        <v>2662</v>
      </c>
      <c r="S853" s="8" t="s">
        <v>26</v>
      </c>
      <c r="T853" s="8" t="s">
        <v>64</v>
      </c>
      <c r="U853" s="8" t="s">
        <v>2661</v>
      </c>
    </row>
    <row r="854" spans="1:21" x14ac:dyDescent="0.3">
      <c r="A854" s="8" t="str">
        <f>HYPERLINK("https://hsdes.intel.com/resource/14013177887","14013177887")</f>
        <v>14013177887</v>
      </c>
      <c r="B854" s="8" t="s">
        <v>2663</v>
      </c>
      <c r="C854" s="8" t="s">
        <v>2664</v>
      </c>
      <c r="D854" s="8" t="s">
        <v>3230</v>
      </c>
      <c r="E854" s="8" t="s">
        <v>3238</v>
      </c>
      <c r="F854" t="s">
        <v>3298</v>
      </c>
      <c r="H854" s="8" t="s">
        <v>3263</v>
      </c>
      <c r="I854" t="s">
        <v>3297</v>
      </c>
      <c r="L854" s="11">
        <v>44818</v>
      </c>
      <c r="N854" s="8" t="s">
        <v>136</v>
      </c>
      <c r="O854" s="8" t="s">
        <v>13</v>
      </c>
      <c r="P854" s="8" t="s">
        <v>14</v>
      </c>
      <c r="Q854" s="8" t="s">
        <v>24</v>
      </c>
      <c r="R854" s="8" t="s">
        <v>2666</v>
      </c>
      <c r="S854" s="8" t="s">
        <v>26</v>
      </c>
      <c r="T854" s="8" t="s">
        <v>47</v>
      </c>
      <c r="U854" s="8" t="s">
        <v>2665</v>
      </c>
    </row>
    <row r="855" spans="1:21" x14ac:dyDescent="0.3">
      <c r="A855" s="8" t="str">
        <f>HYPERLINK("https://hsdes.intel.com/resource/14013176882","14013176882")</f>
        <v>14013176882</v>
      </c>
      <c r="B855" s="8" t="s">
        <v>2596</v>
      </c>
      <c r="C855" s="8" t="s">
        <v>2438</v>
      </c>
      <c r="D855" s="8" t="s">
        <v>3230</v>
      </c>
      <c r="E855" s="8" t="s">
        <v>3238</v>
      </c>
      <c r="F855" t="s">
        <v>3298</v>
      </c>
      <c r="H855" s="8" t="s">
        <v>3263</v>
      </c>
      <c r="I855" t="s">
        <v>3275</v>
      </c>
      <c r="L855" s="11">
        <v>44818</v>
      </c>
      <c r="N855" s="8" t="s">
        <v>39</v>
      </c>
      <c r="O855" s="8" t="s">
        <v>13</v>
      </c>
      <c r="P855" s="8" t="s">
        <v>54</v>
      </c>
      <c r="Q855" s="8" t="s">
        <v>24</v>
      </c>
      <c r="R855" s="8" t="s">
        <v>2598</v>
      </c>
      <c r="S855" s="8" t="s">
        <v>17</v>
      </c>
      <c r="T855" s="8" t="s">
        <v>64</v>
      </c>
      <c r="U855" s="8" t="s">
        <v>2597</v>
      </c>
    </row>
    <row r="856" spans="1:21" x14ac:dyDescent="0.3">
      <c r="A856" s="8" t="str">
        <f>HYPERLINK("https://hsdes.intel.com/resource/14013177951","14013177951")</f>
        <v>14013177951</v>
      </c>
      <c r="B856" s="8" t="s">
        <v>2670</v>
      </c>
      <c r="C856" s="8" t="s">
        <v>192</v>
      </c>
      <c r="D856" s="8" t="s">
        <v>3230</v>
      </c>
      <c r="E856" s="8" t="s">
        <v>3238</v>
      </c>
      <c r="F856" t="s">
        <v>3298</v>
      </c>
      <c r="H856" s="8" t="s">
        <v>3262</v>
      </c>
      <c r="I856" t="s">
        <v>3269</v>
      </c>
      <c r="K856" s="8" t="s">
        <v>3180</v>
      </c>
      <c r="L856" s="11">
        <v>44825</v>
      </c>
      <c r="N856" s="8" t="s">
        <v>33</v>
      </c>
      <c r="O856" s="8" t="s">
        <v>70</v>
      </c>
      <c r="P856" s="8" t="s">
        <v>194</v>
      </c>
      <c r="Q856" s="8" t="s">
        <v>15</v>
      </c>
      <c r="R856" s="8" t="s">
        <v>2672</v>
      </c>
      <c r="S856" s="8" t="s">
        <v>26</v>
      </c>
      <c r="T856" s="8" t="s">
        <v>47</v>
      </c>
      <c r="U856" s="8" t="s">
        <v>2671</v>
      </c>
    </row>
    <row r="857" spans="1:21" x14ac:dyDescent="0.3">
      <c r="A857" s="9" t="str">
        <f>HYPERLINK("https://hsdes.intel.com/resource/14013177326","14013177326")</f>
        <v>14013177326</v>
      </c>
      <c r="B857" s="8" t="s">
        <v>2635</v>
      </c>
      <c r="C857" s="8" t="s">
        <v>2636</v>
      </c>
      <c r="D857" s="8" t="s">
        <v>3231</v>
      </c>
      <c r="E857" s="8" t="s">
        <v>3238</v>
      </c>
      <c r="F857" t="s">
        <v>3298</v>
      </c>
      <c r="H857" s="8" t="s">
        <v>3263</v>
      </c>
      <c r="I857" t="s">
        <v>3275</v>
      </c>
      <c r="L857" s="11">
        <v>44818</v>
      </c>
      <c r="N857" s="8" t="s">
        <v>39</v>
      </c>
      <c r="O857" s="8" t="s">
        <v>13</v>
      </c>
      <c r="P857" s="8" t="s">
        <v>54</v>
      </c>
      <c r="Q857" s="8" t="s">
        <v>24</v>
      </c>
      <c r="R857" s="8" t="s">
        <v>2638</v>
      </c>
      <c r="S857" s="8" t="s">
        <v>17</v>
      </c>
      <c r="T857" s="8" t="s">
        <v>113</v>
      </c>
      <c r="U857" s="8" t="s">
        <v>2637</v>
      </c>
    </row>
    <row r="858" spans="1:21" x14ac:dyDescent="0.3">
      <c r="A858" s="9" t="str">
        <f>HYPERLINK("https://hsdes.intel.com/resource/14013178034","14013178034")</f>
        <v>14013178034</v>
      </c>
      <c r="B858" s="8" t="s">
        <v>2676</v>
      </c>
      <c r="C858" s="8" t="s">
        <v>497</v>
      </c>
      <c r="D858" s="8" t="s">
        <v>3230</v>
      </c>
      <c r="E858" s="8" t="s">
        <v>3238</v>
      </c>
      <c r="F858" t="s">
        <v>3298</v>
      </c>
      <c r="H858" s="8" t="s">
        <v>3263</v>
      </c>
      <c r="I858" t="s">
        <v>3275</v>
      </c>
      <c r="K858" s="11"/>
      <c r="L858" s="11">
        <v>44823</v>
      </c>
      <c r="N858" s="8" t="s">
        <v>22</v>
      </c>
      <c r="O858" s="8" t="s">
        <v>13</v>
      </c>
      <c r="P858" s="8" t="s">
        <v>156</v>
      </c>
      <c r="Q858" s="8" t="s">
        <v>24</v>
      </c>
      <c r="R858" s="8" t="s">
        <v>2678</v>
      </c>
      <c r="S858" s="8" t="s">
        <v>26</v>
      </c>
      <c r="T858" s="8" t="s">
        <v>64</v>
      </c>
      <c r="U858" s="8" t="s">
        <v>2677</v>
      </c>
    </row>
    <row r="859" spans="1:21" x14ac:dyDescent="0.3">
      <c r="A859" s="9" t="str">
        <f>HYPERLINK("https://hsdes.intel.com/resource/14013178035","14013178035")</f>
        <v>14013178035</v>
      </c>
      <c r="B859" s="8" t="s">
        <v>2679</v>
      </c>
      <c r="C859" s="8" t="s">
        <v>497</v>
      </c>
      <c r="D859" s="8" t="s">
        <v>3230</v>
      </c>
      <c r="E859" s="8" t="s">
        <v>3238</v>
      </c>
      <c r="F859" t="s">
        <v>3298</v>
      </c>
      <c r="H859" s="8" t="s">
        <v>3263</v>
      </c>
      <c r="I859" t="s">
        <v>3275</v>
      </c>
      <c r="K859" s="11"/>
      <c r="L859" s="11">
        <v>44820</v>
      </c>
      <c r="N859" s="8" t="s">
        <v>22</v>
      </c>
      <c r="O859" s="8" t="s">
        <v>13</v>
      </c>
      <c r="P859" s="8" t="s">
        <v>156</v>
      </c>
      <c r="Q859" s="8" t="s">
        <v>24</v>
      </c>
      <c r="R859" s="8" t="s">
        <v>2681</v>
      </c>
      <c r="S859" s="8" t="s">
        <v>26</v>
      </c>
      <c r="T859" s="8" t="s">
        <v>64</v>
      </c>
      <c r="U859" s="8" t="s">
        <v>2680</v>
      </c>
    </row>
    <row r="860" spans="1:21" x14ac:dyDescent="0.3">
      <c r="A860" s="8" t="str">
        <f>HYPERLINK("https://hsdes.intel.com/resource/14013178072","14013178072")</f>
        <v>14013178072</v>
      </c>
      <c r="B860" s="8" t="s">
        <v>2682</v>
      </c>
      <c r="C860" s="8" t="s">
        <v>104</v>
      </c>
      <c r="D860" s="8" t="s">
        <v>3230</v>
      </c>
      <c r="E860" s="8" t="s">
        <v>3238</v>
      </c>
      <c r="F860" t="s">
        <v>3298</v>
      </c>
      <c r="H860" s="8" t="s">
        <v>3263</v>
      </c>
      <c r="I860" t="s">
        <v>3288</v>
      </c>
      <c r="L860" s="11">
        <v>44819</v>
      </c>
      <c r="N860" s="8" t="s">
        <v>106</v>
      </c>
      <c r="O860" s="8" t="s">
        <v>49</v>
      </c>
      <c r="P860" s="8" t="s">
        <v>14</v>
      </c>
      <c r="Q860" s="8" t="s">
        <v>24</v>
      </c>
      <c r="R860" s="8" t="s">
        <v>2684</v>
      </c>
      <c r="S860" s="8" t="s">
        <v>17</v>
      </c>
      <c r="T860" s="8" t="s">
        <v>64</v>
      </c>
      <c r="U860" s="8" t="s">
        <v>2683</v>
      </c>
    </row>
    <row r="861" spans="1:21" x14ac:dyDescent="0.3">
      <c r="A861" s="8" t="str">
        <f>HYPERLINK("https://hsdes.intel.com/resource/14013178162","14013178162")</f>
        <v>14013178162</v>
      </c>
      <c r="B861" s="21" t="s">
        <v>2685</v>
      </c>
      <c r="C861" s="8" t="s">
        <v>104</v>
      </c>
      <c r="D861" s="8" t="s">
        <v>3230</v>
      </c>
      <c r="E861" s="8" t="s">
        <v>3238</v>
      </c>
      <c r="F861" t="s">
        <v>3298</v>
      </c>
      <c r="H861" s="8" t="s">
        <v>3263</v>
      </c>
      <c r="I861" t="s">
        <v>3275</v>
      </c>
      <c r="L861" s="11">
        <v>44819</v>
      </c>
      <c r="N861" s="8" t="s">
        <v>106</v>
      </c>
      <c r="O861" s="8" t="s">
        <v>13</v>
      </c>
      <c r="P861" s="8" t="s">
        <v>14</v>
      </c>
      <c r="Q861" s="8" t="s">
        <v>15</v>
      </c>
      <c r="R861" s="8" t="s">
        <v>2687</v>
      </c>
      <c r="S861" s="8" t="s">
        <v>17</v>
      </c>
      <c r="T861" s="8" t="s">
        <v>64</v>
      </c>
      <c r="U861" s="8" t="s">
        <v>2686</v>
      </c>
    </row>
    <row r="862" spans="1:21" x14ac:dyDescent="0.3">
      <c r="A862" s="8" t="str">
        <f>HYPERLINK("https://hsdes.intel.com/resource/14013177997","14013177997")</f>
        <v>14013177997</v>
      </c>
      <c r="B862" s="8" t="s">
        <v>2673</v>
      </c>
      <c r="C862" s="8" t="s">
        <v>31</v>
      </c>
      <c r="D862" s="8" t="s">
        <v>3230</v>
      </c>
      <c r="E862" s="8" t="s">
        <v>3238</v>
      </c>
      <c r="F862" t="s">
        <v>3298</v>
      </c>
      <c r="H862" s="8" t="s">
        <v>3263</v>
      </c>
      <c r="I862" t="s">
        <v>3275</v>
      </c>
      <c r="L862" s="11">
        <v>44818</v>
      </c>
      <c r="N862" s="8" t="s">
        <v>39</v>
      </c>
      <c r="O862" s="8" t="s">
        <v>13</v>
      </c>
      <c r="P862" s="8" t="s">
        <v>54</v>
      </c>
      <c r="Q862" s="8" t="s">
        <v>15</v>
      </c>
      <c r="R862" s="8" t="s">
        <v>2675</v>
      </c>
      <c r="S862" s="8" t="s">
        <v>17</v>
      </c>
      <c r="T862" s="8" t="s">
        <v>113</v>
      </c>
      <c r="U862" s="8" t="s">
        <v>2674</v>
      </c>
    </row>
    <row r="863" spans="1:21" x14ac:dyDescent="0.3">
      <c r="A863" s="8" t="str">
        <f>HYPERLINK("https://hsdes.intel.com/resource/14013178206","14013178206")</f>
        <v>14013178206</v>
      </c>
      <c r="B863" s="8" t="s">
        <v>2688</v>
      </c>
      <c r="C863" s="8" t="s">
        <v>63</v>
      </c>
      <c r="D863" s="8" t="s">
        <v>3231</v>
      </c>
      <c r="E863" s="8" t="s">
        <v>3238</v>
      </c>
      <c r="F863" t="s">
        <v>3298</v>
      </c>
      <c r="H863" s="8" t="s">
        <v>3263</v>
      </c>
      <c r="I863" t="s">
        <v>3288</v>
      </c>
      <c r="L863" s="11">
        <v>44818</v>
      </c>
      <c r="N863" s="8" t="s">
        <v>39</v>
      </c>
      <c r="O863" s="8" t="s">
        <v>13</v>
      </c>
      <c r="P863" s="8" t="s">
        <v>54</v>
      </c>
      <c r="Q863" s="8" t="s">
        <v>24</v>
      </c>
      <c r="R863" s="8" t="s">
        <v>2690</v>
      </c>
      <c r="S863" s="8" t="s">
        <v>17</v>
      </c>
      <c r="T863" s="8" t="s">
        <v>113</v>
      </c>
      <c r="U863" s="8" t="s">
        <v>2689</v>
      </c>
    </row>
    <row r="864" spans="1:21" x14ac:dyDescent="0.3">
      <c r="A864" s="8" t="str">
        <f>HYPERLINK("https://hsdes.intel.com/resource/14013178209","14013178209")</f>
        <v>14013178209</v>
      </c>
      <c r="B864" s="8" t="s">
        <v>2691</v>
      </c>
      <c r="C864" s="8" t="s">
        <v>63</v>
      </c>
      <c r="D864" s="8" t="s">
        <v>3231</v>
      </c>
      <c r="E864" s="8" t="s">
        <v>3238</v>
      </c>
      <c r="F864" t="s">
        <v>3298</v>
      </c>
      <c r="H864" s="8" t="s">
        <v>3262</v>
      </c>
      <c r="I864" t="s">
        <v>3288</v>
      </c>
      <c r="L864" s="11">
        <v>44826</v>
      </c>
      <c r="N864" s="8" t="s">
        <v>39</v>
      </c>
      <c r="O864" s="8" t="s">
        <v>13</v>
      </c>
      <c r="P864" s="8" t="s">
        <v>54</v>
      </c>
      <c r="Q864" s="8" t="s">
        <v>24</v>
      </c>
      <c r="R864" s="8" t="s">
        <v>2693</v>
      </c>
      <c r="S864" s="8" t="s">
        <v>17</v>
      </c>
      <c r="T864" s="8" t="s">
        <v>113</v>
      </c>
      <c r="U864" s="8" t="s">
        <v>2692</v>
      </c>
    </row>
    <row r="865" spans="1:21" x14ac:dyDescent="0.3">
      <c r="A865" s="8" t="str">
        <f>HYPERLINK("https://hsdes.intel.com/resource/14013178238","14013178238")</f>
        <v>14013178238</v>
      </c>
      <c r="B865" s="8" t="s">
        <v>2694</v>
      </c>
      <c r="C865" s="8" t="s">
        <v>63</v>
      </c>
      <c r="D865" s="8" t="s">
        <v>3230</v>
      </c>
      <c r="E865" s="8" t="s">
        <v>3238</v>
      </c>
      <c r="F865" t="s">
        <v>3298</v>
      </c>
      <c r="H865" s="8" t="s">
        <v>3263</v>
      </c>
      <c r="I865" t="s">
        <v>3288</v>
      </c>
      <c r="L865" s="11">
        <v>44818</v>
      </c>
      <c r="N865" s="8" t="s">
        <v>39</v>
      </c>
      <c r="O865" s="8" t="s">
        <v>49</v>
      </c>
      <c r="P865" s="8" t="s">
        <v>54</v>
      </c>
      <c r="Q865" s="8" t="s">
        <v>24</v>
      </c>
      <c r="R865" s="8" t="s">
        <v>2696</v>
      </c>
      <c r="S865" s="8" t="s">
        <v>26</v>
      </c>
      <c r="T865" s="8" t="s">
        <v>64</v>
      </c>
      <c r="U865" s="8" t="s">
        <v>2695</v>
      </c>
    </row>
    <row r="866" spans="1:21" x14ac:dyDescent="0.3">
      <c r="A866" s="8" t="str">
        <f>HYPERLINK("https://hsdes.intel.com/resource/14013178278","14013178278")</f>
        <v>14013178278</v>
      </c>
      <c r="B866" s="21" t="s">
        <v>2701</v>
      </c>
      <c r="C866" s="8" t="s">
        <v>2438</v>
      </c>
      <c r="D866" s="8" t="s">
        <v>3230</v>
      </c>
      <c r="E866" s="8" t="s">
        <v>3238</v>
      </c>
      <c r="F866" t="s">
        <v>3298</v>
      </c>
      <c r="H866" s="8" t="s">
        <v>3263</v>
      </c>
      <c r="I866" t="s">
        <v>3291</v>
      </c>
      <c r="L866" s="11">
        <v>44826</v>
      </c>
      <c r="N866" s="8" t="s">
        <v>39</v>
      </c>
      <c r="O866" s="8" t="s">
        <v>13</v>
      </c>
      <c r="P866" s="8" t="s">
        <v>54</v>
      </c>
      <c r="Q866" s="8" t="s">
        <v>24</v>
      </c>
      <c r="R866" s="8" t="s">
        <v>2703</v>
      </c>
      <c r="S866" s="8" t="s">
        <v>26</v>
      </c>
      <c r="T866" s="8" t="s">
        <v>202</v>
      </c>
      <c r="U866" s="8" t="s">
        <v>2702</v>
      </c>
    </row>
    <row r="867" spans="1:21" x14ac:dyDescent="0.3">
      <c r="A867" s="8" t="str">
        <f>HYPERLINK("https://hsdes.intel.com/resource/14013178282","14013178282")</f>
        <v>14013178282</v>
      </c>
      <c r="B867" s="8" t="s">
        <v>2704</v>
      </c>
      <c r="C867" s="8" t="s">
        <v>112</v>
      </c>
      <c r="D867" s="8" t="s">
        <v>3230</v>
      </c>
      <c r="E867" s="8" t="s">
        <v>3238</v>
      </c>
      <c r="F867" t="s">
        <v>3298</v>
      </c>
      <c r="H867" s="8" t="s">
        <v>3263</v>
      </c>
      <c r="I867" t="s">
        <v>3288</v>
      </c>
      <c r="L867" s="11">
        <v>44818</v>
      </c>
      <c r="N867" s="8" t="s">
        <v>39</v>
      </c>
      <c r="O867" s="8" t="s">
        <v>13</v>
      </c>
      <c r="P867" s="8" t="s">
        <v>54</v>
      </c>
      <c r="Q867" s="8" t="s">
        <v>24</v>
      </c>
      <c r="R867" s="8" t="s">
        <v>2706</v>
      </c>
      <c r="S867" s="8" t="s">
        <v>26</v>
      </c>
      <c r="T867" s="8" t="s">
        <v>20</v>
      </c>
      <c r="U867" s="8" t="s">
        <v>2705</v>
      </c>
    </row>
    <row r="868" spans="1:21" x14ac:dyDescent="0.3">
      <c r="A868" s="8" t="str">
        <f>HYPERLINK("https://hsdes.intel.com/resource/14013178302","14013178302")</f>
        <v>14013178302</v>
      </c>
      <c r="B868" s="8" t="s">
        <v>2707</v>
      </c>
      <c r="C868" s="8" t="s">
        <v>2438</v>
      </c>
      <c r="D868" s="8" t="s">
        <v>3230</v>
      </c>
      <c r="E868" s="8" t="s">
        <v>3238</v>
      </c>
      <c r="F868" t="s">
        <v>3298</v>
      </c>
      <c r="H868" s="8" t="s">
        <v>3263</v>
      </c>
      <c r="I868" t="s">
        <v>3258</v>
      </c>
      <c r="L868" s="11">
        <v>44818</v>
      </c>
      <c r="N868" s="8" t="s">
        <v>39</v>
      </c>
      <c r="O868" s="8" t="s">
        <v>13</v>
      </c>
      <c r="P868" s="8" t="s">
        <v>54</v>
      </c>
      <c r="Q868" s="8" t="s">
        <v>24</v>
      </c>
      <c r="R868" s="8" t="s">
        <v>2710</v>
      </c>
      <c r="S868" s="8" t="s">
        <v>26</v>
      </c>
      <c r="T868" s="8" t="s">
        <v>2708</v>
      </c>
      <c r="U868" s="8" t="s">
        <v>2709</v>
      </c>
    </row>
    <row r="869" spans="1:21" x14ac:dyDescent="0.3">
      <c r="A869" s="8" t="str">
        <f>HYPERLINK("https://hsdes.intel.com/resource/14013178315","14013178315")</f>
        <v>14013178315</v>
      </c>
      <c r="B869" s="8" t="s">
        <v>2711</v>
      </c>
      <c r="C869" s="8" t="s">
        <v>31</v>
      </c>
      <c r="D869" s="8" t="s">
        <v>3230</v>
      </c>
      <c r="E869" s="8" t="s">
        <v>3238</v>
      </c>
      <c r="F869" t="s">
        <v>3298</v>
      </c>
      <c r="H869" s="8" t="s">
        <v>3263</v>
      </c>
      <c r="I869" t="s">
        <v>3293</v>
      </c>
      <c r="L869" s="11">
        <v>44817</v>
      </c>
      <c r="N869" s="8" t="s">
        <v>136</v>
      </c>
      <c r="O869" s="8" t="s">
        <v>13</v>
      </c>
      <c r="P869" s="8" t="s">
        <v>137</v>
      </c>
      <c r="Q869" s="8" t="s">
        <v>24</v>
      </c>
      <c r="R869" s="8" t="s">
        <v>2713</v>
      </c>
      <c r="S869" s="8" t="s">
        <v>17</v>
      </c>
      <c r="T869" s="8" t="s">
        <v>47</v>
      </c>
      <c r="U869" s="8" t="s">
        <v>2712</v>
      </c>
    </row>
    <row r="870" spans="1:21" x14ac:dyDescent="0.3">
      <c r="A870" s="8" t="str">
        <f>HYPERLINK("https://hsdes.intel.com/resource/14013178333","14013178333")</f>
        <v>14013178333</v>
      </c>
      <c r="B870" s="8" t="s">
        <v>2714</v>
      </c>
      <c r="C870" s="8" t="s">
        <v>112</v>
      </c>
      <c r="D870" s="8" t="s">
        <v>3230</v>
      </c>
      <c r="E870" s="8" t="s">
        <v>3238</v>
      </c>
      <c r="F870" t="s">
        <v>3298</v>
      </c>
      <c r="H870" s="8" t="s">
        <v>3263</v>
      </c>
      <c r="I870" t="s">
        <v>3289</v>
      </c>
      <c r="L870" s="11">
        <v>44818</v>
      </c>
      <c r="N870" s="8" t="s">
        <v>136</v>
      </c>
      <c r="O870" s="8" t="s">
        <v>13</v>
      </c>
      <c r="P870" s="8" t="s">
        <v>137</v>
      </c>
      <c r="Q870" s="8" t="s">
        <v>24</v>
      </c>
      <c r="R870" s="8" t="s">
        <v>2717</v>
      </c>
      <c r="S870" s="8" t="s">
        <v>26</v>
      </c>
      <c r="T870" s="8" t="s">
        <v>2715</v>
      </c>
      <c r="U870" s="8" t="s">
        <v>2716</v>
      </c>
    </row>
    <row r="871" spans="1:21" x14ac:dyDescent="0.3">
      <c r="A871" s="8" t="str">
        <f>HYPERLINK("https://hsdes.intel.com/resource/14013178349","14013178349")</f>
        <v>14013178349</v>
      </c>
      <c r="B871" s="8" t="s">
        <v>2718</v>
      </c>
      <c r="C871" s="8" t="s">
        <v>112</v>
      </c>
      <c r="D871" s="8" t="s">
        <v>3230</v>
      </c>
      <c r="E871" s="8" t="s">
        <v>3238</v>
      </c>
      <c r="F871" t="s">
        <v>3298</v>
      </c>
      <c r="H871" s="8" t="s">
        <v>3263</v>
      </c>
      <c r="I871" t="s">
        <v>3288</v>
      </c>
      <c r="K871" s="13"/>
      <c r="L871" s="11">
        <v>44819</v>
      </c>
      <c r="N871" s="8" t="s">
        <v>136</v>
      </c>
      <c r="O871" s="8" t="s">
        <v>49</v>
      </c>
      <c r="P871" s="8" t="s">
        <v>137</v>
      </c>
      <c r="Q871" s="8" t="s">
        <v>24</v>
      </c>
      <c r="R871" s="8" t="s">
        <v>2720</v>
      </c>
      <c r="S871" s="8" t="s">
        <v>26</v>
      </c>
      <c r="T871" s="8" t="s">
        <v>2715</v>
      </c>
      <c r="U871" s="8" t="s">
        <v>2719</v>
      </c>
    </row>
    <row r="872" spans="1:21" x14ac:dyDescent="0.3">
      <c r="A872" s="8" t="str">
        <f>HYPERLINK("https://hsdes.intel.com/resource/14013178355","14013178355")</f>
        <v>14013178355</v>
      </c>
      <c r="B872" s="8" t="s">
        <v>2721</v>
      </c>
      <c r="C872" s="8" t="s">
        <v>112</v>
      </c>
      <c r="D872" s="8" t="s">
        <v>3230</v>
      </c>
      <c r="E872" s="8" t="s">
        <v>3238</v>
      </c>
      <c r="F872" t="s">
        <v>3298</v>
      </c>
      <c r="H872" s="8" t="s">
        <v>3263</v>
      </c>
      <c r="I872" t="s">
        <v>3288</v>
      </c>
      <c r="L872" s="11">
        <v>44818</v>
      </c>
      <c r="N872" s="8" t="s">
        <v>136</v>
      </c>
      <c r="O872" s="8" t="s">
        <v>49</v>
      </c>
      <c r="P872" s="8" t="s">
        <v>137</v>
      </c>
      <c r="Q872" s="8" t="s">
        <v>24</v>
      </c>
      <c r="R872" s="8" t="s">
        <v>2723</v>
      </c>
      <c r="S872" s="8" t="s">
        <v>26</v>
      </c>
      <c r="T872" s="8" t="s">
        <v>2715</v>
      </c>
      <c r="U872" s="8" t="s">
        <v>2722</v>
      </c>
    </row>
    <row r="873" spans="1:21" x14ac:dyDescent="0.3">
      <c r="A873" s="8" t="str">
        <f>HYPERLINK("https://hsdes.intel.com/resource/14013178358","14013178358")</f>
        <v>14013178358</v>
      </c>
      <c r="B873" s="8" t="s">
        <v>2724</v>
      </c>
      <c r="C873" s="8" t="s">
        <v>112</v>
      </c>
      <c r="D873" s="8" t="s">
        <v>3230</v>
      </c>
      <c r="E873" s="8" t="s">
        <v>3238</v>
      </c>
      <c r="F873" t="s">
        <v>3298</v>
      </c>
      <c r="H873" s="8" t="s">
        <v>3263</v>
      </c>
      <c r="I873" t="s">
        <v>3288</v>
      </c>
      <c r="L873" s="11">
        <v>44817</v>
      </c>
      <c r="N873" s="8" t="s">
        <v>136</v>
      </c>
      <c r="O873" s="8" t="s">
        <v>49</v>
      </c>
      <c r="P873" s="8" t="s">
        <v>137</v>
      </c>
      <c r="Q873" s="8" t="s">
        <v>24</v>
      </c>
      <c r="R873" s="8" t="s">
        <v>2726</v>
      </c>
      <c r="S873" s="8" t="s">
        <v>26</v>
      </c>
      <c r="T873" s="8" t="s">
        <v>2715</v>
      </c>
      <c r="U873" s="8" t="s">
        <v>2725</v>
      </c>
    </row>
    <row r="874" spans="1:21" x14ac:dyDescent="0.3">
      <c r="A874" s="8" t="str">
        <f>HYPERLINK("https://hsdes.intel.com/resource/14013178394","14013178394")</f>
        <v>14013178394</v>
      </c>
      <c r="B874" s="8" t="s">
        <v>2727</v>
      </c>
      <c r="C874" s="8" t="s">
        <v>112</v>
      </c>
      <c r="D874" s="8" t="s">
        <v>3230</v>
      </c>
      <c r="E874" s="8" t="s">
        <v>3238</v>
      </c>
      <c r="F874" t="s">
        <v>3298</v>
      </c>
      <c r="H874" s="8" t="s">
        <v>3263</v>
      </c>
      <c r="I874" t="s">
        <v>3291</v>
      </c>
      <c r="L874" s="11">
        <v>44818</v>
      </c>
      <c r="N874" s="8" t="s">
        <v>39</v>
      </c>
      <c r="O874" s="8" t="s">
        <v>13</v>
      </c>
      <c r="P874" s="8" t="s">
        <v>54</v>
      </c>
      <c r="Q874" s="8" t="s">
        <v>24</v>
      </c>
      <c r="R874" s="8" t="s">
        <v>2729</v>
      </c>
      <c r="S874" s="8" t="s">
        <v>17</v>
      </c>
      <c r="T874" s="8" t="s">
        <v>113</v>
      </c>
      <c r="U874" s="8" t="s">
        <v>2728</v>
      </c>
    </row>
    <row r="875" spans="1:21" x14ac:dyDescent="0.3">
      <c r="A875" s="8" t="str">
        <f>HYPERLINK("https://hsdes.intel.com/resource/14013178404","14013178404")</f>
        <v>14013178404</v>
      </c>
      <c r="B875" s="8" t="s">
        <v>2730</v>
      </c>
      <c r="C875" s="8" t="s">
        <v>112</v>
      </c>
      <c r="D875" s="8" t="s">
        <v>3230</v>
      </c>
      <c r="E875" s="8" t="s">
        <v>3238</v>
      </c>
      <c r="F875" t="s">
        <v>3298</v>
      </c>
      <c r="H875" s="8" t="s">
        <v>3263</v>
      </c>
      <c r="I875" t="s">
        <v>3289</v>
      </c>
      <c r="L875" s="11">
        <v>44817</v>
      </c>
      <c r="N875" s="8" t="s">
        <v>39</v>
      </c>
      <c r="O875" s="8" t="s">
        <v>13</v>
      </c>
      <c r="P875" s="8" t="s">
        <v>54</v>
      </c>
      <c r="Q875" s="8" t="s">
        <v>24</v>
      </c>
      <c r="R875" s="8" t="s">
        <v>2732</v>
      </c>
      <c r="S875" s="8" t="s">
        <v>17</v>
      </c>
      <c r="T875" s="8" t="s">
        <v>113</v>
      </c>
      <c r="U875" s="8" t="s">
        <v>2731</v>
      </c>
    </row>
    <row r="876" spans="1:21" hidden="1" x14ac:dyDescent="0.3">
      <c r="A876" s="8" t="str">
        <f>HYPERLINK("https://hsdes.intel.com/resource/14013178406","14013178406")</f>
        <v>14013178406</v>
      </c>
      <c r="B876" s="8" t="s">
        <v>2733</v>
      </c>
      <c r="C876" s="8" t="s">
        <v>9</v>
      </c>
      <c r="D876" s="8" t="s">
        <v>3230</v>
      </c>
      <c r="E876" s="8" t="s">
        <v>3238</v>
      </c>
      <c r="F876" t="s">
        <v>3298</v>
      </c>
      <c r="H876" s="8" t="s">
        <v>3158</v>
      </c>
      <c r="K876" s="17" t="s">
        <v>3185</v>
      </c>
      <c r="L876" s="12"/>
      <c r="N876" s="8" t="s">
        <v>12</v>
      </c>
      <c r="O876" s="8" t="s">
        <v>13</v>
      </c>
      <c r="P876" s="8" t="s">
        <v>167</v>
      </c>
      <c r="Q876" s="8" t="s">
        <v>24</v>
      </c>
      <c r="R876" s="8" t="s">
        <v>2735</v>
      </c>
      <c r="S876" s="8" t="s">
        <v>17</v>
      </c>
      <c r="T876" s="8" t="s">
        <v>1513</v>
      </c>
      <c r="U876" s="8" t="s">
        <v>2734</v>
      </c>
    </row>
    <row r="877" spans="1:21" x14ac:dyDescent="0.3">
      <c r="A877" s="8" t="str">
        <f>HYPERLINK("https://hsdes.intel.com/resource/14013178491","14013178491")</f>
        <v>14013178491</v>
      </c>
      <c r="B877" s="8" t="s">
        <v>2736</v>
      </c>
      <c r="C877" s="8" t="s">
        <v>2555</v>
      </c>
      <c r="D877" s="8" t="s">
        <v>3230</v>
      </c>
      <c r="E877" s="8" t="s">
        <v>3238</v>
      </c>
      <c r="F877" t="s">
        <v>3298</v>
      </c>
      <c r="H877" s="8" t="s">
        <v>3262</v>
      </c>
      <c r="I877" t="s">
        <v>3289</v>
      </c>
      <c r="L877" s="11">
        <v>44825</v>
      </c>
      <c r="N877" s="8" t="s">
        <v>78</v>
      </c>
      <c r="O877" s="8" t="s">
        <v>13</v>
      </c>
      <c r="P877" s="8" t="s">
        <v>79</v>
      </c>
      <c r="Q877" s="8" t="s">
        <v>24</v>
      </c>
      <c r="R877" s="8" t="s">
        <v>2738</v>
      </c>
      <c r="S877" s="8" t="s">
        <v>26</v>
      </c>
      <c r="T877" s="8" t="s">
        <v>10</v>
      </c>
      <c r="U877" s="8" t="s">
        <v>2737</v>
      </c>
    </row>
    <row r="878" spans="1:21" hidden="1" x14ac:dyDescent="0.3">
      <c r="A878" s="8" t="str">
        <f>HYPERLINK("https://hsdes.intel.com/resource/14013178862","14013178862")</f>
        <v>14013178862</v>
      </c>
      <c r="B878" s="8" t="s">
        <v>2739</v>
      </c>
      <c r="C878" s="8" t="s">
        <v>2555</v>
      </c>
      <c r="D878" s="8" t="s">
        <v>3230</v>
      </c>
      <c r="E878" s="8" t="s">
        <v>3238</v>
      </c>
      <c r="F878" t="s">
        <v>3298</v>
      </c>
      <c r="H878" s="8" t="s">
        <v>3158</v>
      </c>
      <c r="K878" s="8" t="s">
        <v>3159</v>
      </c>
      <c r="L878" s="12"/>
      <c r="N878" s="8" t="s">
        <v>78</v>
      </c>
      <c r="O878" s="8" t="s">
        <v>70</v>
      </c>
      <c r="P878" s="8" t="s">
        <v>79</v>
      </c>
      <c r="Q878" s="8" t="s">
        <v>24</v>
      </c>
      <c r="R878" s="8" t="s">
        <v>2741</v>
      </c>
      <c r="S878" s="8" t="s">
        <v>17</v>
      </c>
      <c r="T878" s="8" t="s">
        <v>64</v>
      </c>
      <c r="U878" s="8" t="s">
        <v>2740</v>
      </c>
    </row>
    <row r="879" spans="1:21" x14ac:dyDescent="0.3">
      <c r="A879" s="8" t="str">
        <f>HYPERLINK("https://hsdes.intel.com/resource/14013178878","14013178878")</f>
        <v>14013178878</v>
      </c>
      <c r="B879" s="8" t="s">
        <v>2742</v>
      </c>
      <c r="C879" s="8" t="s">
        <v>54</v>
      </c>
      <c r="D879" s="8" t="s">
        <v>3230</v>
      </c>
      <c r="E879" s="8" t="s">
        <v>3238</v>
      </c>
      <c r="F879" t="s">
        <v>3298</v>
      </c>
      <c r="H879" s="8" t="s">
        <v>3262</v>
      </c>
      <c r="I879" t="s">
        <v>3289</v>
      </c>
      <c r="L879" s="11">
        <v>44817</v>
      </c>
      <c r="N879" s="8" t="s">
        <v>39</v>
      </c>
      <c r="O879" s="8" t="s">
        <v>13</v>
      </c>
      <c r="P879" s="8" t="s">
        <v>54</v>
      </c>
      <c r="Q879" s="8" t="s">
        <v>15</v>
      </c>
      <c r="R879" s="8" t="s">
        <v>2744</v>
      </c>
      <c r="S879" s="8" t="s">
        <v>17</v>
      </c>
      <c r="T879" s="8" t="s">
        <v>64</v>
      </c>
      <c r="U879" s="8" t="s">
        <v>2743</v>
      </c>
    </row>
    <row r="880" spans="1:21" x14ac:dyDescent="0.3">
      <c r="A880" s="8" t="str">
        <f>HYPERLINK("https://hsdes.intel.com/resource/14013178891","14013178891")</f>
        <v>14013178891</v>
      </c>
      <c r="B880" s="8" t="s">
        <v>2745</v>
      </c>
      <c r="C880" s="8" t="s">
        <v>2438</v>
      </c>
      <c r="D880" s="8" t="s">
        <v>3230</v>
      </c>
      <c r="E880" s="8" t="s">
        <v>3238</v>
      </c>
      <c r="F880" t="s">
        <v>3298</v>
      </c>
      <c r="H880" s="8" t="s">
        <v>3262</v>
      </c>
      <c r="I880" t="s">
        <v>3291</v>
      </c>
      <c r="L880" s="11">
        <v>44818</v>
      </c>
      <c r="N880" s="8" t="s">
        <v>39</v>
      </c>
      <c r="O880" s="8" t="s">
        <v>13</v>
      </c>
      <c r="P880" s="8" t="s">
        <v>54</v>
      </c>
      <c r="Q880" s="8" t="s">
        <v>24</v>
      </c>
      <c r="R880" s="8" t="s">
        <v>2747</v>
      </c>
      <c r="S880" s="8" t="s">
        <v>17</v>
      </c>
      <c r="T880" s="8" t="s">
        <v>64</v>
      </c>
      <c r="U880" s="8" t="s">
        <v>2746</v>
      </c>
    </row>
    <row r="881" spans="1:21" x14ac:dyDescent="0.3">
      <c r="A881" s="8" t="str">
        <f>HYPERLINK("https://hsdes.intel.com/resource/14013178897","14013178897")</f>
        <v>14013178897</v>
      </c>
      <c r="B881" s="8" t="s">
        <v>2748</v>
      </c>
      <c r="C881" s="8" t="s">
        <v>104</v>
      </c>
      <c r="D881" s="8" t="s">
        <v>3230</v>
      </c>
      <c r="E881" s="8" t="s">
        <v>3238</v>
      </c>
      <c r="F881" t="s">
        <v>3298</v>
      </c>
      <c r="H881" s="8" t="s">
        <v>3262</v>
      </c>
      <c r="I881" t="s">
        <v>3289</v>
      </c>
      <c r="L881" s="11">
        <v>44818</v>
      </c>
      <c r="N881" s="8" t="s">
        <v>106</v>
      </c>
      <c r="O881" s="8" t="s">
        <v>49</v>
      </c>
      <c r="P881" s="8" t="s">
        <v>14</v>
      </c>
      <c r="Q881" s="8" t="s">
        <v>15</v>
      </c>
      <c r="R881" s="8" t="s">
        <v>2750</v>
      </c>
      <c r="S881" s="8" t="s">
        <v>17</v>
      </c>
      <c r="T881" s="8" t="s">
        <v>64</v>
      </c>
      <c r="U881" s="8" t="s">
        <v>2749</v>
      </c>
    </row>
    <row r="882" spans="1:21" hidden="1" x14ac:dyDescent="0.3">
      <c r="A882" s="8" t="str">
        <f>HYPERLINK("https://hsdes.intel.com/resource/14013178908","14013178908")</f>
        <v>14013178908</v>
      </c>
      <c r="B882" s="8" t="s">
        <v>2751</v>
      </c>
      <c r="C882" s="8" t="s">
        <v>642</v>
      </c>
      <c r="D882" s="8" t="s">
        <v>3230</v>
      </c>
      <c r="E882" s="8" t="s">
        <v>3238</v>
      </c>
      <c r="F882" t="s">
        <v>3298</v>
      </c>
      <c r="H882" s="8" t="s">
        <v>3158</v>
      </c>
      <c r="K882" s="8" t="s">
        <v>3173</v>
      </c>
      <c r="L882" s="12"/>
      <c r="N882" s="8" t="s">
        <v>136</v>
      </c>
      <c r="O882" s="8" t="s">
        <v>49</v>
      </c>
      <c r="P882" s="8" t="s">
        <v>476</v>
      </c>
      <c r="Q882" s="8" t="s">
        <v>24</v>
      </c>
      <c r="R882" s="8" t="s">
        <v>2753</v>
      </c>
      <c r="S882" s="8" t="s">
        <v>26</v>
      </c>
      <c r="T882" s="8" t="s">
        <v>64</v>
      </c>
      <c r="U882" s="8" t="s">
        <v>2752</v>
      </c>
    </row>
    <row r="883" spans="1:21" x14ac:dyDescent="0.3">
      <c r="A883" s="8" t="str">
        <f>HYPERLINK("https://hsdes.intel.com/resource/14013178916","14013178916")</f>
        <v>14013178916</v>
      </c>
      <c r="B883" s="8" t="s">
        <v>2754</v>
      </c>
      <c r="C883" s="8" t="s">
        <v>642</v>
      </c>
      <c r="D883" s="8" t="s">
        <v>3230</v>
      </c>
      <c r="E883" s="8" t="s">
        <v>3238</v>
      </c>
      <c r="F883" t="s">
        <v>3298</v>
      </c>
      <c r="H883" s="8" t="s">
        <v>3263</v>
      </c>
      <c r="I883" t="s">
        <v>3288</v>
      </c>
      <c r="L883" s="11">
        <v>44820</v>
      </c>
      <c r="N883" s="8" t="s">
        <v>136</v>
      </c>
      <c r="O883" s="8" t="s">
        <v>13</v>
      </c>
      <c r="P883" s="8" t="s">
        <v>476</v>
      </c>
      <c r="Q883" s="8" t="s">
        <v>24</v>
      </c>
      <c r="R883" s="8" t="s">
        <v>2756</v>
      </c>
      <c r="S883" s="8" t="s">
        <v>26</v>
      </c>
      <c r="T883" s="8" t="s">
        <v>64</v>
      </c>
      <c r="U883" s="8" t="s">
        <v>2755</v>
      </c>
    </row>
    <row r="884" spans="1:21" x14ac:dyDescent="0.3">
      <c r="A884" s="9" t="str">
        <f>HYPERLINK("https://hsdes.intel.com/resource/14013178922","14013178922")</f>
        <v>14013178922</v>
      </c>
      <c r="B884" s="21" t="s">
        <v>2757</v>
      </c>
      <c r="C884" s="8" t="s">
        <v>192</v>
      </c>
      <c r="D884" s="8" t="s">
        <v>3230</v>
      </c>
      <c r="E884" s="8" t="s">
        <v>3238</v>
      </c>
      <c r="F884" t="s">
        <v>3298</v>
      </c>
      <c r="H884" s="8" t="s">
        <v>3263</v>
      </c>
      <c r="I884" t="s">
        <v>3291</v>
      </c>
      <c r="L884" s="11">
        <v>44826</v>
      </c>
      <c r="N884" s="8" t="s">
        <v>33</v>
      </c>
      <c r="O884" s="8" t="s">
        <v>49</v>
      </c>
      <c r="P884" s="8" t="s">
        <v>194</v>
      </c>
      <c r="Q884" s="8" t="s">
        <v>24</v>
      </c>
      <c r="R884" s="8" t="s">
        <v>2759</v>
      </c>
      <c r="S884" s="8" t="s">
        <v>26</v>
      </c>
      <c r="T884" s="8" t="s">
        <v>47</v>
      </c>
      <c r="U884" s="8" t="s">
        <v>2758</v>
      </c>
    </row>
    <row r="885" spans="1:21" x14ac:dyDescent="0.3">
      <c r="A885" s="8" t="str">
        <f>HYPERLINK("https://hsdes.intel.com/resource/14013178927","14013178927")</f>
        <v>14013178927</v>
      </c>
      <c r="B885" s="8" t="s">
        <v>2760</v>
      </c>
      <c r="C885" s="8" t="s">
        <v>642</v>
      </c>
      <c r="D885" s="8" t="s">
        <v>3230</v>
      </c>
      <c r="E885" s="8" t="s">
        <v>3238</v>
      </c>
      <c r="F885" t="s">
        <v>3298</v>
      </c>
      <c r="H885" s="8" t="s">
        <v>3262</v>
      </c>
      <c r="I885" t="s">
        <v>3288</v>
      </c>
      <c r="L885" s="11">
        <v>44825</v>
      </c>
      <c r="N885" s="8" t="s">
        <v>136</v>
      </c>
      <c r="O885" s="8" t="s">
        <v>13</v>
      </c>
      <c r="P885" s="8" t="s">
        <v>476</v>
      </c>
      <c r="Q885" s="8" t="s">
        <v>15</v>
      </c>
      <c r="R885" s="8" t="s">
        <v>2762</v>
      </c>
      <c r="S885" s="8" t="s">
        <v>17</v>
      </c>
      <c r="T885" s="8" t="s">
        <v>64</v>
      </c>
      <c r="U885" s="8" t="s">
        <v>2761</v>
      </c>
    </row>
    <row r="886" spans="1:21" x14ac:dyDescent="0.3">
      <c r="A886" s="8" t="str">
        <f>HYPERLINK("https://hsdes.intel.com/resource/14013178949","14013178949")</f>
        <v>14013178949</v>
      </c>
      <c r="B886" s="8" t="s">
        <v>2763</v>
      </c>
      <c r="C886" s="8" t="s">
        <v>104</v>
      </c>
      <c r="D886" s="8" t="s">
        <v>3230</v>
      </c>
      <c r="E886" s="8" t="s">
        <v>3238</v>
      </c>
      <c r="F886" t="s">
        <v>3298</v>
      </c>
      <c r="H886" s="8" t="s">
        <v>3262</v>
      </c>
      <c r="I886" t="s">
        <v>3269</v>
      </c>
      <c r="K886" s="8" t="s">
        <v>3244</v>
      </c>
      <c r="L886" s="11">
        <v>44826</v>
      </c>
      <c r="N886" s="8" t="s">
        <v>106</v>
      </c>
      <c r="O886" s="8" t="s">
        <v>13</v>
      </c>
      <c r="P886" s="8" t="s">
        <v>14</v>
      </c>
      <c r="Q886" s="8" t="s">
        <v>15</v>
      </c>
      <c r="R886" s="8" t="s">
        <v>2765</v>
      </c>
      <c r="S886" s="8" t="s">
        <v>17</v>
      </c>
      <c r="T886" s="8" t="s">
        <v>64</v>
      </c>
      <c r="U886" s="8" t="s">
        <v>2764</v>
      </c>
    </row>
    <row r="887" spans="1:21" x14ac:dyDescent="0.3">
      <c r="A887" s="8" t="str">
        <f>HYPERLINK("https://hsdes.intel.com/resource/14013178954","14013178954")</f>
        <v>14013178954</v>
      </c>
      <c r="B887" s="8" t="s">
        <v>2766</v>
      </c>
      <c r="C887" s="8" t="s">
        <v>104</v>
      </c>
      <c r="D887" s="8" t="s">
        <v>3230</v>
      </c>
      <c r="E887" s="8" t="s">
        <v>3238</v>
      </c>
      <c r="F887" t="s">
        <v>3298</v>
      </c>
      <c r="H887" s="8" t="s">
        <v>3262</v>
      </c>
      <c r="I887" t="s">
        <v>3269</v>
      </c>
      <c r="K887" s="8" t="s">
        <v>3244</v>
      </c>
      <c r="L887" s="11">
        <v>44826</v>
      </c>
      <c r="N887" s="8" t="s">
        <v>106</v>
      </c>
      <c r="O887" s="8" t="s">
        <v>13</v>
      </c>
      <c r="P887" s="8" t="s">
        <v>14</v>
      </c>
      <c r="Q887" s="8" t="s">
        <v>15</v>
      </c>
      <c r="R887" s="8" t="s">
        <v>2768</v>
      </c>
      <c r="S887" s="8" t="s">
        <v>17</v>
      </c>
      <c r="T887" s="8" t="s">
        <v>64</v>
      </c>
      <c r="U887" s="8" t="s">
        <v>2767</v>
      </c>
    </row>
    <row r="888" spans="1:21" hidden="1" x14ac:dyDescent="0.3">
      <c r="A888" s="8" t="str">
        <f>HYPERLINK("https://hsdes.intel.com/resource/14013178960","14013178960")</f>
        <v>14013178960</v>
      </c>
      <c r="B888" s="8" t="s">
        <v>2769</v>
      </c>
      <c r="C888" s="8" t="s">
        <v>2698</v>
      </c>
      <c r="D888" s="8" t="s">
        <v>3231</v>
      </c>
      <c r="E888" s="8" t="s">
        <v>3238</v>
      </c>
      <c r="F888" t="s">
        <v>3298</v>
      </c>
      <c r="H888" s="8" t="s">
        <v>3158</v>
      </c>
      <c r="I888" t="s">
        <v>3259</v>
      </c>
      <c r="K888" s="10" t="s">
        <v>3179</v>
      </c>
      <c r="L888" s="13"/>
      <c r="N888" s="8" t="s">
        <v>39</v>
      </c>
      <c r="O888" s="8" t="s">
        <v>70</v>
      </c>
      <c r="P888" s="8" t="s">
        <v>54</v>
      </c>
      <c r="Q888" s="8" t="s">
        <v>24</v>
      </c>
      <c r="R888" s="8" t="s">
        <v>2772</v>
      </c>
      <c r="S888" s="8" t="s">
        <v>17</v>
      </c>
      <c r="T888" s="8" t="s">
        <v>2770</v>
      </c>
      <c r="U888" s="8" t="s">
        <v>2771</v>
      </c>
    </row>
    <row r="889" spans="1:21" hidden="1" x14ac:dyDescent="0.3">
      <c r="A889" s="8" t="str">
        <f>HYPERLINK("https://hsdes.intel.com/resource/14013179011","14013179011")</f>
        <v>14013179011</v>
      </c>
      <c r="B889" s="8" t="s">
        <v>2773</v>
      </c>
      <c r="C889" s="8" t="s">
        <v>2555</v>
      </c>
      <c r="D889" s="8" t="s">
        <v>3230</v>
      </c>
      <c r="E889" s="8" t="s">
        <v>3238</v>
      </c>
      <c r="F889" t="s">
        <v>3298</v>
      </c>
      <c r="H889" s="8" t="s">
        <v>3158</v>
      </c>
      <c r="K889" s="8" t="s">
        <v>3160</v>
      </c>
      <c r="L889" s="12"/>
      <c r="N889" s="8" t="s">
        <v>78</v>
      </c>
      <c r="O889" s="8" t="s">
        <v>49</v>
      </c>
      <c r="P889" s="8" t="s">
        <v>79</v>
      </c>
      <c r="Q889" s="8" t="s">
        <v>24</v>
      </c>
      <c r="R889" s="8" t="s">
        <v>2775</v>
      </c>
      <c r="S889" s="8" t="s">
        <v>17</v>
      </c>
      <c r="T889" s="8" t="s">
        <v>10</v>
      </c>
      <c r="U889" s="8" t="s">
        <v>2774</v>
      </c>
    </row>
    <row r="890" spans="1:21" x14ac:dyDescent="0.3">
      <c r="A890" s="8" t="str">
        <f>HYPERLINK("https://hsdes.intel.com/resource/14013179046","14013179046")</f>
        <v>14013179046</v>
      </c>
      <c r="B890" s="8" t="s">
        <v>2776</v>
      </c>
      <c r="C890" s="8" t="s">
        <v>104</v>
      </c>
      <c r="D890" s="8" t="s">
        <v>3230</v>
      </c>
      <c r="E890" s="8" t="s">
        <v>3238</v>
      </c>
      <c r="F890" t="s">
        <v>3298</v>
      </c>
      <c r="H890" s="8" t="s">
        <v>3262</v>
      </c>
      <c r="I890" t="s">
        <v>3258</v>
      </c>
      <c r="L890" s="11">
        <v>44818</v>
      </c>
      <c r="N890" s="8" t="s">
        <v>106</v>
      </c>
      <c r="O890" s="8" t="s">
        <v>49</v>
      </c>
      <c r="P890" s="8" t="s">
        <v>14</v>
      </c>
      <c r="Q890" s="8" t="s">
        <v>15</v>
      </c>
      <c r="R890" s="8" t="s">
        <v>2778</v>
      </c>
      <c r="S890" s="8" t="s">
        <v>17</v>
      </c>
      <c r="T890" s="8" t="s">
        <v>64</v>
      </c>
      <c r="U890" s="8" t="s">
        <v>2777</v>
      </c>
    </row>
    <row r="891" spans="1:21" x14ac:dyDescent="0.3">
      <c r="A891" s="8" t="str">
        <f>HYPERLINK("https://hsdes.intel.com/resource/14013179066","14013179066")</f>
        <v>14013179066</v>
      </c>
      <c r="B891" s="8" t="s">
        <v>2779</v>
      </c>
      <c r="C891" s="8" t="s">
        <v>642</v>
      </c>
      <c r="D891" s="8" t="s">
        <v>3230</v>
      </c>
      <c r="E891" s="8" t="s">
        <v>3238</v>
      </c>
      <c r="F891" t="s">
        <v>3298</v>
      </c>
      <c r="H891" s="8" t="s">
        <v>3262</v>
      </c>
      <c r="I891" t="s">
        <v>3288</v>
      </c>
      <c r="L891" s="11">
        <v>44825</v>
      </c>
      <c r="N891" s="8" t="s">
        <v>136</v>
      </c>
      <c r="O891" s="8" t="s">
        <v>70</v>
      </c>
      <c r="P891" s="8" t="s">
        <v>476</v>
      </c>
      <c r="Q891" s="8" t="s">
        <v>24</v>
      </c>
      <c r="R891" s="8" t="s">
        <v>2781</v>
      </c>
      <c r="S891" s="8" t="s">
        <v>26</v>
      </c>
      <c r="T891" s="8" t="s">
        <v>64</v>
      </c>
      <c r="U891" s="8" t="s">
        <v>2780</v>
      </c>
    </row>
    <row r="892" spans="1:21" x14ac:dyDescent="0.3">
      <c r="A892" s="8" t="str">
        <f>HYPERLINK("https://hsdes.intel.com/resource/14013179078","14013179078")</f>
        <v>14013179078</v>
      </c>
      <c r="B892" s="8" t="s">
        <v>2782</v>
      </c>
      <c r="C892" s="8" t="s">
        <v>201</v>
      </c>
      <c r="D892" s="8" t="s">
        <v>3230</v>
      </c>
      <c r="E892" s="8" t="s">
        <v>3238</v>
      </c>
      <c r="F892" t="s">
        <v>3298</v>
      </c>
      <c r="H892" s="8" t="s">
        <v>3262</v>
      </c>
      <c r="I892" t="s">
        <v>3291</v>
      </c>
      <c r="L892" s="11">
        <v>44817</v>
      </c>
      <c r="N892" s="8" t="s">
        <v>106</v>
      </c>
      <c r="O892" s="8" t="s">
        <v>13</v>
      </c>
      <c r="P892" s="8" t="s">
        <v>14</v>
      </c>
      <c r="Q892" s="8" t="s">
        <v>15</v>
      </c>
      <c r="R892" s="8" t="s">
        <v>2785</v>
      </c>
      <c r="S892" s="8" t="s">
        <v>17</v>
      </c>
      <c r="T892" s="8" t="s">
        <v>2783</v>
      </c>
      <c r="U892" s="8" t="s">
        <v>2784</v>
      </c>
    </row>
    <row r="893" spans="1:21" x14ac:dyDescent="0.3">
      <c r="A893" s="8" t="str">
        <f>HYPERLINK("https://hsdes.intel.com/resource/14013179082","14013179082")</f>
        <v>14013179082</v>
      </c>
      <c r="B893" s="8" t="s">
        <v>2786</v>
      </c>
      <c r="C893" s="8" t="s">
        <v>642</v>
      </c>
      <c r="D893" s="8" t="s">
        <v>3230</v>
      </c>
      <c r="E893" s="8" t="s">
        <v>3238</v>
      </c>
      <c r="F893" t="s">
        <v>3298</v>
      </c>
      <c r="H893" s="8" t="s">
        <v>3263</v>
      </c>
      <c r="I893" t="s">
        <v>3295</v>
      </c>
      <c r="L893" s="11">
        <v>44819</v>
      </c>
      <c r="N893" s="8" t="s">
        <v>136</v>
      </c>
      <c r="O893" s="8" t="s">
        <v>70</v>
      </c>
      <c r="P893" s="8" t="s">
        <v>476</v>
      </c>
      <c r="Q893" s="8" t="s">
        <v>24</v>
      </c>
      <c r="R893" s="8" t="s">
        <v>2788</v>
      </c>
      <c r="S893" s="8" t="s">
        <v>26</v>
      </c>
      <c r="T893" s="8" t="s">
        <v>1394</v>
      </c>
      <c r="U893" s="8" t="s">
        <v>2787</v>
      </c>
    </row>
    <row r="894" spans="1:21" x14ac:dyDescent="0.3">
      <c r="A894" s="8" t="str">
        <f>HYPERLINK("https://hsdes.intel.com/resource/14013179088","14013179088")</f>
        <v>14013179088</v>
      </c>
      <c r="B894" s="8" t="s">
        <v>2789</v>
      </c>
      <c r="C894" s="8" t="s">
        <v>642</v>
      </c>
      <c r="D894" s="8" t="s">
        <v>3230</v>
      </c>
      <c r="E894" s="8" t="s">
        <v>3238</v>
      </c>
      <c r="F894" t="s">
        <v>3298</v>
      </c>
      <c r="H894" s="8" t="s">
        <v>3263</v>
      </c>
      <c r="I894" t="s">
        <v>3293</v>
      </c>
      <c r="L894" s="11">
        <v>44820</v>
      </c>
      <c r="N894" s="8" t="s">
        <v>136</v>
      </c>
      <c r="O894" s="8" t="s">
        <v>70</v>
      </c>
      <c r="P894" s="8" t="s">
        <v>476</v>
      </c>
      <c r="Q894" s="8" t="s">
        <v>24</v>
      </c>
      <c r="R894" s="8" t="s">
        <v>2791</v>
      </c>
      <c r="S894" s="8" t="s">
        <v>26</v>
      </c>
      <c r="T894" s="8" t="s">
        <v>64</v>
      </c>
      <c r="U894" s="8" t="s">
        <v>2790</v>
      </c>
    </row>
    <row r="895" spans="1:21" hidden="1" x14ac:dyDescent="0.3">
      <c r="A895" s="8" t="str">
        <f>HYPERLINK("https://hsdes.intel.com/resource/14013179099","14013179099")</f>
        <v>14013179099</v>
      </c>
      <c r="B895" s="8" t="s">
        <v>2792</v>
      </c>
      <c r="C895" s="8" t="s">
        <v>112</v>
      </c>
      <c r="D895" s="8" t="s">
        <v>3230</v>
      </c>
      <c r="E895" s="8" t="s">
        <v>3238</v>
      </c>
      <c r="F895" t="s">
        <v>3298</v>
      </c>
      <c r="H895" s="8" t="s">
        <v>3158</v>
      </c>
      <c r="K895" s="8" t="s">
        <v>3165</v>
      </c>
      <c r="L895" s="11">
        <v>44796</v>
      </c>
      <c r="N895" s="8" t="s">
        <v>106</v>
      </c>
      <c r="O895" s="8" t="s">
        <v>13</v>
      </c>
      <c r="P895" s="8" t="s">
        <v>14</v>
      </c>
      <c r="Q895" s="8" t="s">
        <v>24</v>
      </c>
      <c r="R895" s="8" t="s">
        <v>2794</v>
      </c>
      <c r="S895" s="8" t="s">
        <v>17</v>
      </c>
      <c r="T895" s="8" t="s">
        <v>124</v>
      </c>
      <c r="U895" s="8" t="s">
        <v>2793</v>
      </c>
    </row>
    <row r="896" spans="1:21" x14ac:dyDescent="0.3">
      <c r="A896" s="8" t="str">
        <f>HYPERLINK("https://hsdes.intel.com/resource/14013179135","14013179135")</f>
        <v>14013179135</v>
      </c>
      <c r="B896" s="8" t="s">
        <v>2795</v>
      </c>
      <c r="C896" s="8" t="s">
        <v>165</v>
      </c>
      <c r="D896" s="8" t="s">
        <v>3230</v>
      </c>
      <c r="E896" s="8" t="s">
        <v>3238</v>
      </c>
      <c r="F896" t="s">
        <v>3298</v>
      </c>
      <c r="H896" s="8" t="s">
        <v>3262</v>
      </c>
      <c r="I896" t="s">
        <v>3295</v>
      </c>
      <c r="L896" s="11">
        <v>44817</v>
      </c>
      <c r="N896" s="8" t="s">
        <v>106</v>
      </c>
      <c r="O896" s="8" t="s">
        <v>13</v>
      </c>
      <c r="P896" s="8" t="s">
        <v>14</v>
      </c>
      <c r="Q896" s="8" t="s">
        <v>15</v>
      </c>
      <c r="R896" s="8" t="s">
        <v>2797</v>
      </c>
      <c r="S896" s="8" t="s">
        <v>17</v>
      </c>
      <c r="T896" s="8" t="s">
        <v>47</v>
      </c>
      <c r="U896" s="8" t="s">
        <v>2796</v>
      </c>
    </row>
    <row r="897" spans="1:21" x14ac:dyDescent="0.3">
      <c r="A897" s="8" t="str">
        <f>HYPERLINK("https://hsdes.intel.com/resource/14013179145","14013179145")</f>
        <v>14013179145</v>
      </c>
      <c r="B897" s="8" t="s">
        <v>2798</v>
      </c>
      <c r="C897" s="8" t="s">
        <v>19</v>
      </c>
      <c r="D897" s="8" t="s">
        <v>3230</v>
      </c>
      <c r="E897" s="8" t="s">
        <v>3238</v>
      </c>
      <c r="F897" t="s">
        <v>3298</v>
      </c>
      <c r="H897" s="8" t="s">
        <v>3263</v>
      </c>
      <c r="I897" t="s">
        <v>3258</v>
      </c>
      <c r="J897" s="8" t="s">
        <v>3274</v>
      </c>
      <c r="L897" s="11">
        <v>44820</v>
      </c>
      <c r="N897" s="8" t="s">
        <v>22</v>
      </c>
      <c r="O897" s="8" t="s">
        <v>70</v>
      </c>
      <c r="P897" s="8" t="s">
        <v>23</v>
      </c>
      <c r="Q897" s="8" t="s">
        <v>24</v>
      </c>
      <c r="R897" s="8" t="s">
        <v>2801</v>
      </c>
      <c r="S897" s="8" t="s">
        <v>26</v>
      </c>
      <c r="T897" s="8" t="s">
        <v>2799</v>
      </c>
      <c r="U897" s="8" t="s">
        <v>2800</v>
      </c>
    </row>
    <row r="898" spans="1:21" x14ac:dyDescent="0.3">
      <c r="A898" s="8" t="str">
        <f>HYPERLINK("https://hsdes.intel.com/resource/14013179154","14013179154")</f>
        <v>14013179154</v>
      </c>
      <c r="B898" s="8" t="s">
        <v>2802</v>
      </c>
      <c r="C898" s="8" t="s">
        <v>104</v>
      </c>
      <c r="D898" s="8" t="s">
        <v>3230</v>
      </c>
      <c r="E898" s="8" t="s">
        <v>3238</v>
      </c>
      <c r="F898" t="s">
        <v>3298</v>
      </c>
      <c r="H898" s="8" t="s">
        <v>3263</v>
      </c>
      <c r="I898" t="s">
        <v>3269</v>
      </c>
      <c r="L898" s="11">
        <v>44820</v>
      </c>
      <c r="N898" s="8" t="s">
        <v>106</v>
      </c>
      <c r="O898" s="8" t="s">
        <v>49</v>
      </c>
      <c r="P898" s="8" t="s">
        <v>14</v>
      </c>
      <c r="Q898" s="8" t="s">
        <v>15</v>
      </c>
      <c r="R898" s="8" t="s">
        <v>2804</v>
      </c>
      <c r="S898" s="8" t="s">
        <v>17</v>
      </c>
      <c r="T898" s="8" t="s">
        <v>64</v>
      </c>
      <c r="U898" s="8" t="s">
        <v>2803</v>
      </c>
    </row>
    <row r="899" spans="1:21" x14ac:dyDescent="0.3">
      <c r="A899" s="8" t="str">
        <f>HYPERLINK("https://hsdes.intel.com/resource/14013179182","14013179182")</f>
        <v>14013179182</v>
      </c>
      <c r="B899" s="8" t="s">
        <v>2805</v>
      </c>
      <c r="C899" s="8" t="s">
        <v>19</v>
      </c>
      <c r="D899" s="8" t="s">
        <v>3230</v>
      </c>
      <c r="E899" s="8" t="s">
        <v>3238</v>
      </c>
      <c r="F899" t="s">
        <v>3298</v>
      </c>
      <c r="H899" s="8" t="s">
        <v>3263</v>
      </c>
      <c r="I899" t="s">
        <v>3292</v>
      </c>
      <c r="L899" s="11">
        <v>44820</v>
      </c>
      <c r="N899" s="8" t="s">
        <v>22</v>
      </c>
      <c r="O899" s="8" t="s">
        <v>70</v>
      </c>
      <c r="P899" s="8" t="s">
        <v>23</v>
      </c>
      <c r="Q899" s="8" t="s">
        <v>24</v>
      </c>
      <c r="R899" s="8" t="s">
        <v>2807</v>
      </c>
      <c r="S899" s="8" t="s">
        <v>26</v>
      </c>
      <c r="T899" s="8" t="s">
        <v>256</v>
      </c>
      <c r="U899" s="8" t="s">
        <v>2806</v>
      </c>
    </row>
    <row r="900" spans="1:21" x14ac:dyDescent="0.3">
      <c r="A900" s="8" t="str">
        <f>HYPERLINK("https://hsdes.intel.com/resource/14013179185","14013179185")</f>
        <v>14013179185</v>
      </c>
      <c r="B900" s="8" t="s">
        <v>2808</v>
      </c>
      <c r="C900" s="8" t="s">
        <v>642</v>
      </c>
      <c r="D900" s="8" t="s">
        <v>3230</v>
      </c>
      <c r="E900" s="8" t="s">
        <v>3238</v>
      </c>
      <c r="F900" t="s">
        <v>3298</v>
      </c>
      <c r="H900" s="8" t="s">
        <v>3262</v>
      </c>
      <c r="I900" t="s">
        <v>3288</v>
      </c>
      <c r="L900" s="11">
        <v>44825</v>
      </c>
      <c r="N900" s="8" t="s">
        <v>136</v>
      </c>
      <c r="O900" s="8" t="s">
        <v>13</v>
      </c>
      <c r="P900" s="8" t="s">
        <v>476</v>
      </c>
      <c r="Q900" s="8" t="s">
        <v>24</v>
      </c>
      <c r="R900" s="8" t="s">
        <v>2810</v>
      </c>
      <c r="S900" s="8" t="s">
        <v>17</v>
      </c>
      <c r="T900" s="8" t="s">
        <v>64</v>
      </c>
      <c r="U900" s="8" t="s">
        <v>2809</v>
      </c>
    </row>
    <row r="901" spans="1:21" x14ac:dyDescent="0.3">
      <c r="A901" s="8" t="str">
        <f>HYPERLINK("https://hsdes.intel.com/resource/14013179187","14013179187")</f>
        <v>14013179187</v>
      </c>
      <c r="B901" s="8" t="s">
        <v>2811</v>
      </c>
      <c r="C901" s="8" t="s">
        <v>642</v>
      </c>
      <c r="D901" s="8" t="s">
        <v>3230</v>
      </c>
      <c r="E901" s="8" t="s">
        <v>3238</v>
      </c>
      <c r="F901" t="s">
        <v>3298</v>
      </c>
      <c r="H901" s="8" t="s">
        <v>3262</v>
      </c>
      <c r="I901" t="s">
        <v>3293</v>
      </c>
      <c r="L901" s="11">
        <v>44825</v>
      </c>
      <c r="N901" s="8" t="s">
        <v>136</v>
      </c>
      <c r="O901" s="8" t="s">
        <v>13</v>
      </c>
      <c r="P901" s="8" t="s">
        <v>476</v>
      </c>
      <c r="Q901" s="8" t="s">
        <v>24</v>
      </c>
      <c r="R901" s="8" t="s">
        <v>2813</v>
      </c>
      <c r="S901" s="8" t="s">
        <v>17</v>
      </c>
      <c r="T901" s="8" t="s">
        <v>64</v>
      </c>
      <c r="U901" s="8" t="s">
        <v>2812</v>
      </c>
    </row>
    <row r="902" spans="1:21" x14ac:dyDescent="0.3">
      <c r="A902" s="8" t="str">
        <f>HYPERLINK("https://hsdes.intel.com/resource/14013179188","14013179188")</f>
        <v>14013179188</v>
      </c>
      <c r="B902" s="8" t="s">
        <v>2814</v>
      </c>
      <c r="C902" s="8" t="s">
        <v>19</v>
      </c>
      <c r="D902" s="8" t="s">
        <v>3230</v>
      </c>
      <c r="E902" s="8" t="s">
        <v>3238</v>
      </c>
      <c r="F902" t="s">
        <v>3298</v>
      </c>
      <c r="H902" s="8" t="s">
        <v>3263</v>
      </c>
      <c r="I902" t="s">
        <v>3292</v>
      </c>
      <c r="L902" s="11">
        <v>44820</v>
      </c>
      <c r="N902" s="8" t="s">
        <v>22</v>
      </c>
      <c r="O902" s="8" t="s">
        <v>49</v>
      </c>
      <c r="P902" s="8" t="s">
        <v>23</v>
      </c>
      <c r="Q902" s="8" t="s">
        <v>24</v>
      </c>
      <c r="R902" s="8" t="s">
        <v>2816</v>
      </c>
      <c r="S902" s="8" t="s">
        <v>26</v>
      </c>
      <c r="T902" s="8" t="s">
        <v>256</v>
      </c>
      <c r="U902" s="8" t="s">
        <v>2815</v>
      </c>
    </row>
    <row r="903" spans="1:21" hidden="1" x14ac:dyDescent="0.3">
      <c r="A903" s="8" t="str">
        <f>HYPERLINK("https://hsdes.intel.com/resource/14013179192","14013179192")</f>
        <v>14013179192</v>
      </c>
      <c r="B903" s="8" t="s">
        <v>2817</v>
      </c>
      <c r="C903" s="8" t="s">
        <v>2438</v>
      </c>
      <c r="D903" s="8" t="s">
        <v>3230</v>
      </c>
      <c r="E903" s="8" t="s">
        <v>3238</v>
      </c>
      <c r="F903" t="s">
        <v>3298</v>
      </c>
      <c r="H903" s="8" t="s">
        <v>3158</v>
      </c>
      <c r="I903" t="s">
        <v>3259</v>
      </c>
      <c r="K903" s="18" t="s">
        <v>3183</v>
      </c>
      <c r="L903" s="13"/>
      <c r="N903" s="8" t="s">
        <v>39</v>
      </c>
      <c r="O903" s="8" t="s">
        <v>13</v>
      </c>
      <c r="P903" s="8" t="s">
        <v>54</v>
      </c>
      <c r="Q903" s="8" t="s">
        <v>24</v>
      </c>
      <c r="R903" s="8" t="s">
        <v>2819</v>
      </c>
      <c r="S903" s="8" t="s">
        <v>17</v>
      </c>
      <c r="T903" s="8" t="s">
        <v>202</v>
      </c>
      <c r="U903" s="8" t="s">
        <v>2818</v>
      </c>
    </row>
    <row r="904" spans="1:21" x14ac:dyDescent="0.3">
      <c r="A904" s="8" t="str">
        <f>HYPERLINK("https://hsdes.intel.com/resource/14013179194","14013179194")</f>
        <v>14013179194</v>
      </c>
      <c r="B904" s="8" t="s">
        <v>2820</v>
      </c>
      <c r="C904" s="8" t="s">
        <v>76</v>
      </c>
      <c r="D904" s="8" t="s">
        <v>3230</v>
      </c>
      <c r="E904" s="8" t="s">
        <v>3238</v>
      </c>
      <c r="F904" t="s">
        <v>3298</v>
      </c>
      <c r="H904" s="8" t="s">
        <v>3263</v>
      </c>
      <c r="I904" t="s">
        <v>3295</v>
      </c>
      <c r="L904" s="11">
        <v>44820</v>
      </c>
      <c r="N904" s="8" t="s">
        <v>78</v>
      </c>
      <c r="O904" s="8" t="s">
        <v>13</v>
      </c>
      <c r="P904" s="8" t="s">
        <v>79</v>
      </c>
      <c r="Q904" s="8" t="s">
        <v>24</v>
      </c>
      <c r="R904" s="8" t="s">
        <v>2822</v>
      </c>
      <c r="S904" s="8" t="s">
        <v>26</v>
      </c>
      <c r="T904" s="8" t="s">
        <v>1394</v>
      </c>
      <c r="U904" s="8" t="s">
        <v>2821</v>
      </c>
    </row>
    <row r="905" spans="1:21" x14ac:dyDescent="0.3">
      <c r="A905" s="8" t="str">
        <f>HYPERLINK("https://hsdes.intel.com/resource/14013179201","14013179201")</f>
        <v>14013179201</v>
      </c>
      <c r="B905" s="8" t="s">
        <v>2823</v>
      </c>
      <c r="C905" s="8" t="s">
        <v>112</v>
      </c>
      <c r="D905" s="8" t="s">
        <v>3231</v>
      </c>
      <c r="E905" s="8" t="s">
        <v>3238</v>
      </c>
      <c r="F905" t="s">
        <v>3298</v>
      </c>
      <c r="H905" s="8" t="s">
        <v>3263</v>
      </c>
      <c r="I905" t="s">
        <v>3269</v>
      </c>
      <c r="L905" s="11">
        <v>44818</v>
      </c>
      <c r="N905" s="8" t="s">
        <v>39</v>
      </c>
      <c r="O905" s="8" t="s">
        <v>13</v>
      </c>
      <c r="P905" s="8" t="s">
        <v>54</v>
      </c>
      <c r="Q905" s="8" t="s">
        <v>24</v>
      </c>
      <c r="R905" s="8" t="s">
        <v>2825</v>
      </c>
      <c r="S905" s="8" t="s">
        <v>26</v>
      </c>
      <c r="T905" s="8" t="s">
        <v>113</v>
      </c>
      <c r="U905" s="8" t="s">
        <v>2824</v>
      </c>
    </row>
    <row r="906" spans="1:21" x14ac:dyDescent="0.3">
      <c r="A906" s="8" t="str">
        <f>HYPERLINK("https://hsdes.intel.com/resource/14013179303","14013179303")</f>
        <v>14013179303</v>
      </c>
      <c r="B906" s="8" t="s">
        <v>2826</v>
      </c>
      <c r="C906" s="8" t="s">
        <v>31</v>
      </c>
      <c r="D906" s="8" t="s">
        <v>3230</v>
      </c>
      <c r="E906" s="8" t="s">
        <v>3238</v>
      </c>
      <c r="F906" t="s">
        <v>3298</v>
      </c>
      <c r="H906" s="8" t="s">
        <v>3262</v>
      </c>
      <c r="I906" t="s">
        <v>3291</v>
      </c>
      <c r="L906" s="11">
        <v>44825</v>
      </c>
      <c r="N906" s="8" t="s">
        <v>33</v>
      </c>
      <c r="O906" s="8" t="s">
        <v>13</v>
      </c>
      <c r="P906" s="8" t="s">
        <v>34</v>
      </c>
      <c r="Q906" s="8" t="s">
        <v>24</v>
      </c>
      <c r="R906" s="8" t="s">
        <v>2829</v>
      </c>
      <c r="S906" s="8" t="s">
        <v>26</v>
      </c>
      <c r="T906" s="8" t="s">
        <v>2827</v>
      </c>
      <c r="U906" s="8" t="s">
        <v>2828</v>
      </c>
    </row>
    <row r="907" spans="1:21" x14ac:dyDescent="0.3">
      <c r="A907" s="8" t="str">
        <f>HYPERLINK("https://hsdes.intel.com/resource/14013179352","14013179352")</f>
        <v>14013179352</v>
      </c>
      <c r="B907" s="8" t="s">
        <v>2830</v>
      </c>
      <c r="C907" s="8" t="s">
        <v>192</v>
      </c>
      <c r="D907" s="8" t="s">
        <v>3231</v>
      </c>
      <c r="E907" s="8" t="s">
        <v>3238</v>
      </c>
      <c r="F907" t="s">
        <v>3298</v>
      </c>
      <c r="H907" s="8" t="s">
        <v>3262</v>
      </c>
      <c r="I907" t="s">
        <v>3269</v>
      </c>
      <c r="K907" s="8" t="s">
        <v>3207</v>
      </c>
      <c r="L907" s="11">
        <v>44825</v>
      </c>
      <c r="N907" s="8" t="s">
        <v>33</v>
      </c>
      <c r="O907" s="8" t="s">
        <v>70</v>
      </c>
      <c r="P907" s="8" t="s">
        <v>194</v>
      </c>
      <c r="Q907" s="8" t="s">
        <v>24</v>
      </c>
      <c r="R907" s="8" t="s">
        <v>2832</v>
      </c>
      <c r="S907" s="8" t="s">
        <v>26</v>
      </c>
      <c r="T907" s="8" t="s">
        <v>47</v>
      </c>
      <c r="U907" s="8" t="s">
        <v>2831</v>
      </c>
    </row>
    <row r="908" spans="1:21" x14ac:dyDescent="0.3">
      <c r="A908" s="8" t="str">
        <f>HYPERLINK("https://hsdes.intel.com/resource/14013179362","14013179362")</f>
        <v>14013179362</v>
      </c>
      <c r="B908" s="8" t="s">
        <v>2833</v>
      </c>
      <c r="C908" s="8" t="s">
        <v>192</v>
      </c>
      <c r="D908" s="8" t="s">
        <v>3230</v>
      </c>
      <c r="E908" s="8" t="s">
        <v>3238</v>
      </c>
      <c r="F908" t="s">
        <v>3298</v>
      </c>
      <c r="H908" s="8" t="s">
        <v>3262</v>
      </c>
      <c r="I908" t="s">
        <v>3269</v>
      </c>
      <c r="K908" s="8" t="s">
        <v>3203</v>
      </c>
      <c r="L908" s="11">
        <v>44826</v>
      </c>
      <c r="N908" s="8" t="s">
        <v>33</v>
      </c>
      <c r="O908" s="8" t="s">
        <v>49</v>
      </c>
      <c r="P908" s="8" t="s">
        <v>194</v>
      </c>
      <c r="Q908" s="8" t="s">
        <v>24</v>
      </c>
      <c r="R908" s="8" t="s">
        <v>2835</v>
      </c>
      <c r="S908" s="8" t="s">
        <v>26</v>
      </c>
      <c r="T908" s="8" t="s">
        <v>47</v>
      </c>
      <c r="U908" s="8" t="s">
        <v>2834</v>
      </c>
    </row>
    <row r="909" spans="1:21" x14ac:dyDescent="0.3">
      <c r="A909" s="8" t="str">
        <f>HYPERLINK("https://hsdes.intel.com/resource/14013179366","14013179366")</f>
        <v>14013179366</v>
      </c>
      <c r="B909" s="8" t="s">
        <v>2836</v>
      </c>
      <c r="C909" s="8" t="s">
        <v>192</v>
      </c>
      <c r="D909" s="8" t="s">
        <v>3230</v>
      </c>
      <c r="E909" s="8" t="s">
        <v>3238</v>
      </c>
      <c r="F909" t="s">
        <v>3298</v>
      </c>
      <c r="H909" s="8" t="s">
        <v>3262</v>
      </c>
      <c r="I909" t="s">
        <v>3269</v>
      </c>
      <c r="K909" s="8" t="s">
        <v>3203</v>
      </c>
      <c r="L909" s="11">
        <v>44826</v>
      </c>
      <c r="N909" s="8" t="s">
        <v>33</v>
      </c>
      <c r="O909" s="8" t="s">
        <v>49</v>
      </c>
      <c r="P909" s="8" t="s">
        <v>194</v>
      </c>
      <c r="Q909" s="8" t="s">
        <v>24</v>
      </c>
      <c r="R909" s="8" t="s">
        <v>2838</v>
      </c>
      <c r="S909" s="8" t="s">
        <v>26</v>
      </c>
      <c r="T909" s="8" t="s">
        <v>47</v>
      </c>
      <c r="U909" s="8" t="s">
        <v>2837</v>
      </c>
    </row>
    <row r="910" spans="1:21" x14ac:dyDescent="0.3">
      <c r="A910" s="8" t="str">
        <f>HYPERLINK("https://hsdes.intel.com/resource/14013179370","14013179370")</f>
        <v>14013179370</v>
      </c>
      <c r="B910" s="8" t="s">
        <v>2839</v>
      </c>
      <c r="C910" s="8" t="s">
        <v>192</v>
      </c>
      <c r="D910" s="8" t="s">
        <v>3231</v>
      </c>
      <c r="E910" s="8" t="s">
        <v>3238</v>
      </c>
      <c r="F910" t="s">
        <v>3298</v>
      </c>
      <c r="H910" s="8" t="s">
        <v>3262</v>
      </c>
      <c r="I910" t="s">
        <v>3291</v>
      </c>
      <c r="K910" s="8" t="s">
        <v>3203</v>
      </c>
      <c r="L910" s="11">
        <v>44826</v>
      </c>
      <c r="N910" s="8" t="s">
        <v>33</v>
      </c>
      <c r="O910" s="8" t="s">
        <v>49</v>
      </c>
      <c r="P910" s="8" t="s">
        <v>194</v>
      </c>
      <c r="Q910" s="8" t="s">
        <v>24</v>
      </c>
      <c r="R910" s="8" t="s">
        <v>2841</v>
      </c>
      <c r="S910" s="8" t="s">
        <v>26</v>
      </c>
      <c r="T910" s="8" t="s">
        <v>47</v>
      </c>
      <c r="U910" s="8" t="s">
        <v>2840</v>
      </c>
    </row>
    <row r="911" spans="1:21" x14ac:dyDescent="0.3">
      <c r="A911" s="8" t="str">
        <f>HYPERLINK("https://hsdes.intel.com/resource/14013179427","14013179427")</f>
        <v>14013179427</v>
      </c>
      <c r="B911" s="21" t="s">
        <v>2842</v>
      </c>
      <c r="C911" s="8" t="s">
        <v>642</v>
      </c>
      <c r="D911" s="8" t="s">
        <v>3230</v>
      </c>
      <c r="E911" s="8" t="s">
        <v>3238</v>
      </c>
      <c r="F911" t="s">
        <v>3298</v>
      </c>
      <c r="H911" s="8" t="s">
        <v>3263</v>
      </c>
      <c r="I911" t="s">
        <v>3293</v>
      </c>
      <c r="L911" s="11">
        <v>44825</v>
      </c>
      <c r="N911" s="8" t="s">
        <v>136</v>
      </c>
      <c r="O911" s="8" t="s">
        <v>13</v>
      </c>
      <c r="P911" s="8" t="s">
        <v>476</v>
      </c>
      <c r="Q911" s="8" t="s">
        <v>24</v>
      </c>
      <c r="R911" s="8" t="s">
        <v>2844</v>
      </c>
      <c r="S911" s="8" t="s">
        <v>26</v>
      </c>
      <c r="T911" s="8" t="s">
        <v>2583</v>
      </c>
      <c r="U911" s="8" t="s">
        <v>2843</v>
      </c>
    </row>
    <row r="912" spans="1:21" x14ac:dyDescent="0.3">
      <c r="A912" s="8" t="str">
        <f>HYPERLINK("https://hsdes.intel.com/resource/14013179431","14013179431")</f>
        <v>14013179431</v>
      </c>
      <c r="B912" s="21" t="s">
        <v>2845</v>
      </c>
      <c r="C912" s="8" t="s">
        <v>642</v>
      </c>
      <c r="D912" s="8" t="s">
        <v>3230</v>
      </c>
      <c r="E912" s="8" t="s">
        <v>3238</v>
      </c>
      <c r="F912" t="s">
        <v>3298</v>
      </c>
      <c r="H912" s="8" t="s">
        <v>3263</v>
      </c>
      <c r="I912" t="s">
        <v>3291</v>
      </c>
      <c r="L912" s="11">
        <v>44825</v>
      </c>
      <c r="N912" s="8" t="s">
        <v>136</v>
      </c>
      <c r="O912" s="8" t="s">
        <v>13</v>
      </c>
      <c r="P912" s="8" t="s">
        <v>476</v>
      </c>
      <c r="Q912" s="8" t="s">
        <v>24</v>
      </c>
      <c r="R912" s="8" t="s">
        <v>2847</v>
      </c>
      <c r="S912" s="8" t="s">
        <v>26</v>
      </c>
      <c r="T912" s="8" t="s">
        <v>64</v>
      </c>
      <c r="U912" s="8" t="s">
        <v>2846</v>
      </c>
    </row>
    <row r="913" spans="1:21" hidden="1" x14ac:dyDescent="0.3">
      <c r="A913" s="8" t="str">
        <f>HYPERLINK("https://hsdes.intel.com/resource/14013179515","14013179515")</f>
        <v>14013179515</v>
      </c>
      <c r="B913" s="8" t="s">
        <v>2848</v>
      </c>
      <c r="C913" s="8" t="s">
        <v>642</v>
      </c>
      <c r="D913" s="8" t="s">
        <v>3230</v>
      </c>
      <c r="E913" s="8" t="s">
        <v>3238</v>
      </c>
      <c r="F913" t="s">
        <v>3298</v>
      </c>
      <c r="H913" s="8" t="s">
        <v>3158</v>
      </c>
      <c r="K913" s="8" t="s">
        <v>3171</v>
      </c>
      <c r="L913" s="12"/>
      <c r="N913" s="8" t="s">
        <v>136</v>
      </c>
      <c r="O913" s="8" t="s">
        <v>49</v>
      </c>
      <c r="P913" s="8" t="s">
        <v>476</v>
      </c>
      <c r="Q913" s="8" t="s">
        <v>15</v>
      </c>
      <c r="R913" s="8" t="s">
        <v>2850</v>
      </c>
      <c r="S913" s="8" t="s">
        <v>17</v>
      </c>
      <c r="T913" s="8" t="s">
        <v>64</v>
      </c>
      <c r="U913" s="8" t="s">
        <v>2849</v>
      </c>
    </row>
    <row r="914" spans="1:21" x14ac:dyDescent="0.3">
      <c r="A914" s="8" t="str">
        <f>HYPERLINK("https://hsdes.intel.com/resource/14013179580","14013179580")</f>
        <v>14013179580</v>
      </c>
      <c r="B914" s="8" t="s">
        <v>2851</v>
      </c>
      <c r="C914" s="8" t="s">
        <v>9</v>
      </c>
      <c r="D914" s="8" t="s">
        <v>3230</v>
      </c>
      <c r="E914" s="8" t="s">
        <v>3238</v>
      </c>
      <c r="F914" t="s">
        <v>3298</v>
      </c>
      <c r="H914" s="8" t="s">
        <v>3263</v>
      </c>
      <c r="I914" t="s">
        <v>3258</v>
      </c>
      <c r="L914" s="11">
        <v>44826</v>
      </c>
      <c r="N914" s="8" t="s">
        <v>12</v>
      </c>
      <c r="O914" s="8" t="s">
        <v>13</v>
      </c>
      <c r="P914" s="8" t="s">
        <v>167</v>
      </c>
      <c r="Q914" s="8" t="s">
        <v>24</v>
      </c>
      <c r="R914" s="8" t="s">
        <v>2853</v>
      </c>
      <c r="S914" s="8" t="s">
        <v>17</v>
      </c>
      <c r="T914" s="8" t="s">
        <v>1381</v>
      </c>
      <c r="U914" s="8" t="s">
        <v>2852</v>
      </c>
    </row>
    <row r="915" spans="1:21" x14ac:dyDescent="0.3">
      <c r="A915" s="8" t="str">
        <f>HYPERLINK("https://hsdes.intel.com/resource/14013179691","14013179691")</f>
        <v>14013179691</v>
      </c>
      <c r="B915" s="8" t="s">
        <v>2854</v>
      </c>
      <c r="C915" s="8" t="s">
        <v>37</v>
      </c>
      <c r="D915" s="8" t="s">
        <v>3230</v>
      </c>
      <c r="E915" s="8" t="s">
        <v>3238</v>
      </c>
      <c r="F915" t="s">
        <v>3298</v>
      </c>
      <c r="H915" s="8" t="s">
        <v>3262</v>
      </c>
      <c r="I915" t="s">
        <v>3288</v>
      </c>
      <c r="L915" s="11">
        <v>44825</v>
      </c>
      <c r="N915" s="8" t="s">
        <v>22</v>
      </c>
      <c r="O915" s="8" t="s">
        <v>13</v>
      </c>
      <c r="P915" s="8" t="s">
        <v>40</v>
      </c>
      <c r="Q915" s="8" t="s">
        <v>24</v>
      </c>
      <c r="R915" s="8" t="s">
        <v>2856</v>
      </c>
      <c r="S915" s="8" t="s">
        <v>17</v>
      </c>
      <c r="T915" s="8" t="s">
        <v>47</v>
      </c>
      <c r="U915" s="8" t="s">
        <v>2855</v>
      </c>
    </row>
    <row r="916" spans="1:21" x14ac:dyDescent="0.3">
      <c r="A916" s="8" t="str">
        <f>HYPERLINK("https://hsdes.intel.com/resource/14013179692","14013179692")</f>
        <v>14013179692</v>
      </c>
      <c r="B916" s="8" t="s">
        <v>2857</v>
      </c>
      <c r="C916" s="8" t="s">
        <v>37</v>
      </c>
      <c r="D916" s="8" t="s">
        <v>3230</v>
      </c>
      <c r="E916" s="8" t="s">
        <v>3238</v>
      </c>
      <c r="F916" t="s">
        <v>3298</v>
      </c>
      <c r="H916" s="8" t="s">
        <v>3263</v>
      </c>
      <c r="I916" t="s">
        <v>3288</v>
      </c>
      <c r="L916" s="11">
        <v>44826</v>
      </c>
      <c r="N916" s="8" t="s">
        <v>22</v>
      </c>
      <c r="O916" s="8" t="s">
        <v>13</v>
      </c>
      <c r="P916" s="8" t="s">
        <v>40</v>
      </c>
      <c r="Q916" s="8" t="s">
        <v>24</v>
      </c>
      <c r="R916" s="8" t="s">
        <v>2859</v>
      </c>
      <c r="S916" s="8" t="s">
        <v>17</v>
      </c>
      <c r="T916" s="8" t="s">
        <v>47</v>
      </c>
      <c r="U916" s="8" t="s">
        <v>2858</v>
      </c>
    </row>
    <row r="917" spans="1:21" x14ac:dyDescent="0.3">
      <c r="A917" s="9" t="str">
        <f>HYPERLINK("https://hsdes.intel.com/resource/14013179698","14013179698")</f>
        <v>14013179698</v>
      </c>
      <c r="B917" s="8" t="s">
        <v>2860</v>
      </c>
      <c r="C917" s="8" t="s">
        <v>63</v>
      </c>
      <c r="D917" s="8" t="s">
        <v>3230</v>
      </c>
      <c r="E917" s="8" t="s">
        <v>3238</v>
      </c>
      <c r="F917" t="s">
        <v>3298</v>
      </c>
      <c r="H917" s="8" t="s">
        <v>3262</v>
      </c>
      <c r="I917" t="s">
        <v>3288</v>
      </c>
      <c r="L917" s="11">
        <v>44823</v>
      </c>
      <c r="N917" s="8" t="s">
        <v>39</v>
      </c>
      <c r="O917" s="8" t="s">
        <v>13</v>
      </c>
      <c r="P917" s="8" t="s">
        <v>156</v>
      </c>
      <c r="Q917" s="8" t="s">
        <v>24</v>
      </c>
      <c r="R917" s="8" t="s">
        <v>2862</v>
      </c>
      <c r="S917" s="8" t="s">
        <v>26</v>
      </c>
      <c r="T917" s="8" t="s">
        <v>246</v>
      </c>
      <c r="U917" s="8" t="s">
        <v>2861</v>
      </c>
    </row>
    <row r="918" spans="1:21" x14ac:dyDescent="0.3">
      <c r="A918" s="8" t="str">
        <f>HYPERLINK("https://hsdes.intel.com/resource/14013179754","14013179754")</f>
        <v>14013179754</v>
      </c>
      <c r="B918" s="8" t="s">
        <v>2863</v>
      </c>
      <c r="C918" s="8" t="s">
        <v>642</v>
      </c>
      <c r="D918" s="8" t="s">
        <v>3230</v>
      </c>
      <c r="E918" s="8" t="s">
        <v>3238</v>
      </c>
      <c r="F918" t="s">
        <v>3298</v>
      </c>
      <c r="H918" s="8" t="s">
        <v>3262</v>
      </c>
      <c r="I918" t="s">
        <v>3288</v>
      </c>
      <c r="L918" s="11">
        <v>44825</v>
      </c>
      <c r="N918" s="8" t="s">
        <v>136</v>
      </c>
      <c r="O918" s="8" t="s">
        <v>13</v>
      </c>
      <c r="P918" s="8" t="s">
        <v>476</v>
      </c>
      <c r="Q918" s="8" t="s">
        <v>24</v>
      </c>
      <c r="R918" s="8" t="s">
        <v>2865</v>
      </c>
      <c r="S918" s="8" t="s">
        <v>26</v>
      </c>
      <c r="T918" s="8" t="s">
        <v>2583</v>
      </c>
      <c r="U918" s="8" t="s">
        <v>2864</v>
      </c>
    </row>
    <row r="919" spans="1:21" x14ac:dyDescent="0.3">
      <c r="A919" s="9" t="str">
        <f>HYPERLINK("https://hsdes.intel.com/resource/14013179861","14013179861")</f>
        <v>14013179861</v>
      </c>
      <c r="B919" s="8" t="s">
        <v>2866</v>
      </c>
      <c r="C919" s="8" t="s">
        <v>63</v>
      </c>
      <c r="D919" s="8" t="s">
        <v>3230</v>
      </c>
      <c r="E919" s="8" t="s">
        <v>3238</v>
      </c>
      <c r="F919" t="s">
        <v>3298</v>
      </c>
      <c r="H919" s="8" t="s">
        <v>3262</v>
      </c>
      <c r="I919" t="s">
        <v>3288</v>
      </c>
      <c r="K919" s="8" t="s">
        <v>3250</v>
      </c>
      <c r="L919" s="11">
        <v>44820</v>
      </c>
      <c r="M919" s="13"/>
      <c r="N919" s="8" t="s">
        <v>39</v>
      </c>
      <c r="O919" s="8" t="s">
        <v>49</v>
      </c>
      <c r="P919" s="8" t="s">
        <v>156</v>
      </c>
      <c r="Q919" s="8" t="s">
        <v>24</v>
      </c>
      <c r="R919" s="8" t="s">
        <v>2868</v>
      </c>
      <c r="S919" s="8" t="s">
        <v>26</v>
      </c>
      <c r="T919" s="8" t="s">
        <v>10</v>
      </c>
      <c r="U919" s="8" t="s">
        <v>2867</v>
      </c>
    </row>
    <row r="920" spans="1:21" x14ac:dyDescent="0.3">
      <c r="A920" s="8" t="str">
        <f>HYPERLINK("https://hsdes.intel.com/resource/14013179902","14013179902")</f>
        <v>14013179902</v>
      </c>
      <c r="B920" s="8" t="s">
        <v>2869</v>
      </c>
      <c r="C920" s="8" t="s">
        <v>63</v>
      </c>
      <c r="D920" s="8" t="s">
        <v>3230</v>
      </c>
      <c r="E920" s="8" t="s">
        <v>3238</v>
      </c>
      <c r="F920" t="s">
        <v>3298</v>
      </c>
      <c r="H920" s="8" t="s">
        <v>3262</v>
      </c>
      <c r="I920" t="s">
        <v>3291</v>
      </c>
      <c r="L920" s="11">
        <v>44819</v>
      </c>
      <c r="N920" s="8" t="s">
        <v>22</v>
      </c>
      <c r="O920" s="8" t="s">
        <v>13</v>
      </c>
      <c r="P920" s="8" t="s">
        <v>66</v>
      </c>
      <c r="Q920" s="8" t="s">
        <v>24</v>
      </c>
      <c r="R920" s="8" t="s">
        <v>2871</v>
      </c>
      <c r="S920" s="8" t="s">
        <v>26</v>
      </c>
      <c r="T920" s="8" t="s">
        <v>170</v>
      </c>
      <c r="U920" s="8" t="s">
        <v>2870</v>
      </c>
    </row>
    <row r="921" spans="1:21" x14ac:dyDescent="0.3">
      <c r="A921" s="8" t="str">
        <f>HYPERLINK("https://hsdes.intel.com/resource/14013179977","14013179977")</f>
        <v>14013179977</v>
      </c>
      <c r="B921" s="8" t="s">
        <v>2872</v>
      </c>
      <c r="C921" s="8" t="s">
        <v>31</v>
      </c>
      <c r="D921" s="8" t="s">
        <v>3230</v>
      </c>
      <c r="E921" s="8" t="s">
        <v>3238</v>
      </c>
      <c r="F921" t="s">
        <v>3298</v>
      </c>
      <c r="H921" s="8" t="s">
        <v>3262</v>
      </c>
      <c r="I921" t="s">
        <v>3291</v>
      </c>
      <c r="L921" s="11">
        <v>44825</v>
      </c>
      <c r="N921" s="8" t="s">
        <v>33</v>
      </c>
      <c r="O921" s="8" t="s">
        <v>13</v>
      </c>
      <c r="P921" s="8" t="s">
        <v>34</v>
      </c>
      <c r="Q921" s="8" t="s">
        <v>24</v>
      </c>
      <c r="R921" s="8" t="s">
        <v>2874</v>
      </c>
      <c r="S921" s="8" t="s">
        <v>26</v>
      </c>
      <c r="T921" s="8" t="s">
        <v>2827</v>
      </c>
      <c r="U921" s="8" t="s">
        <v>2873</v>
      </c>
    </row>
    <row r="922" spans="1:21" x14ac:dyDescent="0.3">
      <c r="A922" s="9" t="str">
        <f>HYPERLINK("https://hsdes.intel.com/resource/14013179993","14013179993")</f>
        <v>14013179993</v>
      </c>
      <c r="B922" s="8" t="s">
        <v>2875</v>
      </c>
      <c r="C922" s="8" t="s">
        <v>192</v>
      </c>
      <c r="D922" s="8" t="s">
        <v>3230</v>
      </c>
      <c r="E922" s="8" t="s">
        <v>3238</v>
      </c>
      <c r="F922" t="s">
        <v>3298</v>
      </c>
      <c r="H922" s="8" t="s">
        <v>3263</v>
      </c>
      <c r="I922" t="s">
        <v>3291</v>
      </c>
      <c r="K922" s="8" t="s">
        <v>3193</v>
      </c>
      <c r="L922" s="11">
        <v>44817</v>
      </c>
      <c r="N922" s="8" t="s">
        <v>33</v>
      </c>
      <c r="O922" s="8" t="s">
        <v>49</v>
      </c>
      <c r="P922" s="8" t="s">
        <v>194</v>
      </c>
      <c r="Q922" s="8" t="s">
        <v>24</v>
      </c>
      <c r="R922" s="8" t="s">
        <v>2877</v>
      </c>
      <c r="S922" s="8" t="s">
        <v>26</v>
      </c>
      <c r="T922" s="8" t="s">
        <v>47</v>
      </c>
      <c r="U922" s="8" t="s">
        <v>2876</v>
      </c>
    </row>
    <row r="923" spans="1:21" x14ac:dyDescent="0.3">
      <c r="A923" s="8" t="str">
        <f>HYPERLINK("https://hsdes.intel.com/resource/14013179998","14013179998")</f>
        <v>14013179998</v>
      </c>
      <c r="B923" s="8" t="s">
        <v>2878</v>
      </c>
      <c r="C923" s="8" t="s">
        <v>31</v>
      </c>
      <c r="D923" s="8" t="s">
        <v>3230</v>
      </c>
      <c r="E923" s="8" t="s">
        <v>3238</v>
      </c>
      <c r="F923" t="s">
        <v>3298</v>
      </c>
      <c r="H923" s="8" t="s">
        <v>3263</v>
      </c>
      <c r="I923" t="s">
        <v>3291</v>
      </c>
      <c r="L923" s="11">
        <v>44825</v>
      </c>
      <c r="N923" s="8" t="s">
        <v>33</v>
      </c>
      <c r="O923" s="8" t="s">
        <v>13</v>
      </c>
      <c r="P923" s="8" t="s">
        <v>34</v>
      </c>
      <c r="Q923" s="8" t="s">
        <v>24</v>
      </c>
      <c r="R923" s="8" t="s">
        <v>2880</v>
      </c>
      <c r="S923" s="8" t="s">
        <v>26</v>
      </c>
      <c r="T923" s="8" t="s">
        <v>20</v>
      </c>
      <c r="U923" s="8" t="s">
        <v>2879</v>
      </c>
    </row>
    <row r="924" spans="1:21" x14ac:dyDescent="0.3">
      <c r="A924" s="8" t="str">
        <f>HYPERLINK("https://hsdes.intel.com/resource/14013180187","14013180187")</f>
        <v>14013180187</v>
      </c>
      <c r="B924" s="8" t="s">
        <v>2881</v>
      </c>
      <c r="C924" s="8" t="s">
        <v>1313</v>
      </c>
      <c r="D924" s="8" t="s">
        <v>3230</v>
      </c>
      <c r="E924" s="8" t="s">
        <v>3238</v>
      </c>
      <c r="F924" t="s">
        <v>3298</v>
      </c>
      <c r="H924" s="8" t="s">
        <v>3263</v>
      </c>
      <c r="I924" t="s">
        <v>3291</v>
      </c>
      <c r="K924" s="8" t="s">
        <v>3204</v>
      </c>
      <c r="L924" s="11">
        <v>44825</v>
      </c>
      <c r="N924" s="8" t="s">
        <v>12</v>
      </c>
      <c r="O924" s="8" t="s">
        <v>13</v>
      </c>
      <c r="P924" s="8" t="s">
        <v>137</v>
      </c>
      <c r="Q924" s="8" t="s">
        <v>24</v>
      </c>
      <c r="R924" s="8" t="s">
        <v>2883</v>
      </c>
      <c r="S924" s="8" t="s">
        <v>17</v>
      </c>
      <c r="T924" s="8" t="s">
        <v>1297</v>
      </c>
      <c r="U924" s="8" t="s">
        <v>2882</v>
      </c>
    </row>
    <row r="925" spans="1:21" x14ac:dyDescent="0.3">
      <c r="A925" s="8" t="str">
        <f>HYPERLINK("https://hsdes.intel.com/resource/14013180190","14013180190")</f>
        <v>14013180190</v>
      </c>
      <c r="B925" s="8" t="s">
        <v>2884</v>
      </c>
      <c r="C925" s="8" t="s">
        <v>1313</v>
      </c>
      <c r="D925" s="8" t="s">
        <v>3230</v>
      </c>
      <c r="E925" s="8" t="s">
        <v>3238</v>
      </c>
      <c r="F925" t="s">
        <v>3298</v>
      </c>
      <c r="H925" s="8" t="s">
        <v>3263</v>
      </c>
      <c r="I925" t="s">
        <v>3291</v>
      </c>
      <c r="L925" s="11">
        <v>44817</v>
      </c>
      <c r="N925" s="8" t="s">
        <v>136</v>
      </c>
      <c r="O925" s="8" t="s">
        <v>13</v>
      </c>
      <c r="P925" s="8" t="s">
        <v>137</v>
      </c>
      <c r="Q925" s="8" t="s">
        <v>24</v>
      </c>
      <c r="R925" s="8" t="s">
        <v>2886</v>
      </c>
      <c r="S925" s="8" t="s">
        <v>17</v>
      </c>
      <c r="T925" s="8" t="s">
        <v>1297</v>
      </c>
      <c r="U925" s="8" t="s">
        <v>2885</v>
      </c>
    </row>
    <row r="926" spans="1:21" x14ac:dyDescent="0.3">
      <c r="A926" s="8" t="str">
        <f>HYPERLINK("https://hsdes.intel.com/resource/14013180191","14013180191")</f>
        <v>14013180191</v>
      </c>
      <c r="B926" s="8" t="s">
        <v>2887</v>
      </c>
      <c r="C926" s="8" t="s">
        <v>1313</v>
      </c>
      <c r="D926" s="8" t="s">
        <v>3230</v>
      </c>
      <c r="E926" s="8" t="s">
        <v>3238</v>
      </c>
      <c r="F926" t="s">
        <v>3298</v>
      </c>
      <c r="H926" s="8" t="s">
        <v>3263</v>
      </c>
      <c r="I926" t="s">
        <v>3291</v>
      </c>
      <c r="L926" s="11">
        <v>44817</v>
      </c>
      <c r="N926" s="8" t="s">
        <v>136</v>
      </c>
      <c r="O926" s="8" t="s">
        <v>13</v>
      </c>
      <c r="P926" s="8" t="s">
        <v>137</v>
      </c>
      <c r="Q926" s="8" t="s">
        <v>24</v>
      </c>
      <c r="R926" s="8" t="s">
        <v>2889</v>
      </c>
      <c r="S926" s="8" t="s">
        <v>17</v>
      </c>
      <c r="T926" s="8" t="s">
        <v>1297</v>
      </c>
      <c r="U926" s="8" t="s">
        <v>2888</v>
      </c>
    </row>
    <row r="927" spans="1:21" x14ac:dyDescent="0.3">
      <c r="A927" s="9" t="str">
        <f>HYPERLINK("https://hsdes.intel.com/resource/14013180193","14013180193")</f>
        <v>14013180193</v>
      </c>
      <c r="B927" s="8" t="s">
        <v>2890</v>
      </c>
      <c r="C927" s="8" t="s">
        <v>192</v>
      </c>
      <c r="D927" s="8" t="s">
        <v>3230</v>
      </c>
      <c r="E927" s="8" t="s">
        <v>3238</v>
      </c>
      <c r="F927" t="s">
        <v>3298</v>
      </c>
      <c r="H927" s="8" t="s">
        <v>3263</v>
      </c>
      <c r="I927" t="s">
        <v>3291</v>
      </c>
      <c r="L927" s="11">
        <v>44817</v>
      </c>
      <c r="N927" s="8" t="s">
        <v>33</v>
      </c>
      <c r="O927" s="8" t="s">
        <v>13</v>
      </c>
      <c r="P927" s="8" t="s">
        <v>194</v>
      </c>
      <c r="Q927" s="8" t="s">
        <v>24</v>
      </c>
      <c r="R927" s="8" t="s">
        <v>2892</v>
      </c>
      <c r="S927" s="8" t="s">
        <v>17</v>
      </c>
      <c r="T927" s="8" t="s">
        <v>47</v>
      </c>
      <c r="U927" s="8" t="s">
        <v>2891</v>
      </c>
    </row>
    <row r="928" spans="1:21" x14ac:dyDescent="0.3">
      <c r="A928" s="9" t="str">
        <f>HYPERLINK("https://hsdes.intel.com/resource/14013180197","14013180197")</f>
        <v>14013180197</v>
      </c>
      <c r="B928" s="8" t="s">
        <v>2893</v>
      </c>
      <c r="C928" s="8" t="s">
        <v>1313</v>
      </c>
      <c r="D928" s="8" t="s">
        <v>3230</v>
      </c>
      <c r="E928" s="8" t="s">
        <v>3238</v>
      </c>
      <c r="F928" t="s">
        <v>3298</v>
      </c>
      <c r="H928" s="8" t="s">
        <v>3262</v>
      </c>
      <c r="I928" t="s">
        <v>3291</v>
      </c>
      <c r="K928" s="8" t="s">
        <v>192</v>
      </c>
      <c r="L928" s="11">
        <v>44826</v>
      </c>
      <c r="N928" s="8" t="s">
        <v>12</v>
      </c>
      <c r="O928" s="8" t="s">
        <v>13</v>
      </c>
      <c r="P928" s="8" t="s">
        <v>1315</v>
      </c>
      <c r="Q928" s="8" t="s">
        <v>24</v>
      </c>
      <c r="R928" s="8" t="s">
        <v>2895</v>
      </c>
      <c r="S928" s="8" t="s">
        <v>17</v>
      </c>
      <c r="T928" s="8" t="s">
        <v>1297</v>
      </c>
      <c r="U928" s="8" t="s">
        <v>2894</v>
      </c>
    </row>
    <row r="929" spans="1:21" x14ac:dyDescent="0.3">
      <c r="A929" s="8" t="str">
        <f>HYPERLINK("https://hsdes.intel.com/resource/14013180217","14013180217")</f>
        <v>14013180217</v>
      </c>
      <c r="B929" s="8" t="s">
        <v>2896</v>
      </c>
      <c r="C929" s="8" t="s">
        <v>1313</v>
      </c>
      <c r="D929" s="8" t="s">
        <v>3230</v>
      </c>
      <c r="E929" s="8" t="s">
        <v>3238</v>
      </c>
      <c r="F929" t="s">
        <v>3298</v>
      </c>
      <c r="H929" s="8" t="s">
        <v>3263</v>
      </c>
      <c r="I929" t="s">
        <v>3291</v>
      </c>
      <c r="L929" s="11">
        <v>44817</v>
      </c>
      <c r="N929" s="8" t="s">
        <v>136</v>
      </c>
      <c r="O929" s="8" t="s">
        <v>13</v>
      </c>
      <c r="P929" s="8" t="s">
        <v>137</v>
      </c>
      <c r="Q929" s="8" t="s">
        <v>24</v>
      </c>
      <c r="R929" s="8" t="s">
        <v>2898</v>
      </c>
      <c r="S929" s="8" t="s">
        <v>17</v>
      </c>
      <c r="T929" s="8" t="s">
        <v>1297</v>
      </c>
      <c r="U929" s="8" t="s">
        <v>2897</v>
      </c>
    </row>
    <row r="930" spans="1:21" hidden="1" x14ac:dyDescent="0.3">
      <c r="A930" s="8" t="str">
        <f>HYPERLINK("https://hsdes.intel.com/resource/14013180228","14013180228")</f>
        <v>14013180228</v>
      </c>
      <c r="B930" s="8" t="s">
        <v>2899</v>
      </c>
      <c r="C930" s="8" t="s">
        <v>112</v>
      </c>
      <c r="D930" s="8" t="s">
        <v>3230</v>
      </c>
      <c r="E930" s="8" t="s">
        <v>3238</v>
      </c>
      <c r="F930" t="s">
        <v>3298</v>
      </c>
      <c r="H930" s="8" t="s">
        <v>3158</v>
      </c>
      <c r="I930" t="s">
        <v>3261</v>
      </c>
      <c r="K930" s="8" t="s">
        <v>3186</v>
      </c>
      <c r="L930" s="12"/>
      <c r="N930" s="8" t="s">
        <v>136</v>
      </c>
      <c r="O930" s="8" t="s">
        <v>49</v>
      </c>
      <c r="P930" s="8" t="s">
        <v>137</v>
      </c>
      <c r="Q930" s="8" t="s">
        <v>24</v>
      </c>
      <c r="R930" s="8" t="s">
        <v>2902</v>
      </c>
      <c r="S930" s="8" t="s">
        <v>17</v>
      </c>
      <c r="T930" s="8" t="s">
        <v>2900</v>
      </c>
      <c r="U930" s="8" t="s">
        <v>2901</v>
      </c>
    </row>
    <row r="931" spans="1:21" x14ac:dyDescent="0.3">
      <c r="A931" s="8" t="str">
        <f>HYPERLINK("https://hsdes.intel.com/resource/14013180236","14013180236")</f>
        <v>14013180236</v>
      </c>
      <c r="B931" s="8" t="s">
        <v>2903</v>
      </c>
      <c r="C931" s="8" t="s">
        <v>112</v>
      </c>
      <c r="D931" s="8" t="s">
        <v>3230</v>
      </c>
      <c r="E931" s="8" t="s">
        <v>3238</v>
      </c>
      <c r="F931" t="s">
        <v>3298</v>
      </c>
      <c r="H931" s="8" t="s">
        <v>3263</v>
      </c>
      <c r="I931" t="s">
        <v>3291</v>
      </c>
      <c r="L931" s="11">
        <v>44817</v>
      </c>
      <c r="N931" s="8" t="s">
        <v>136</v>
      </c>
      <c r="O931" s="8" t="s">
        <v>49</v>
      </c>
      <c r="P931" s="8" t="s">
        <v>137</v>
      </c>
      <c r="Q931" s="8" t="s">
        <v>24</v>
      </c>
      <c r="R931" s="8" t="s">
        <v>2905</v>
      </c>
      <c r="S931" s="8" t="s">
        <v>17</v>
      </c>
      <c r="T931" s="8" t="s">
        <v>1297</v>
      </c>
      <c r="U931" s="8" t="s">
        <v>2904</v>
      </c>
    </row>
    <row r="932" spans="1:21" hidden="1" x14ac:dyDescent="0.3">
      <c r="A932" s="8" t="str">
        <f>HYPERLINK("https://hsdes.intel.com/resource/14013180239","14013180239")</f>
        <v>14013180239</v>
      </c>
      <c r="B932" s="8" t="s">
        <v>2906</v>
      </c>
      <c r="C932" s="8" t="s">
        <v>112</v>
      </c>
      <c r="D932" s="8" t="s">
        <v>3230</v>
      </c>
      <c r="E932" s="8" t="s">
        <v>3238</v>
      </c>
      <c r="F932" t="s">
        <v>3298</v>
      </c>
      <c r="H932" s="8" t="s">
        <v>3158</v>
      </c>
      <c r="I932" t="s">
        <v>3261</v>
      </c>
      <c r="K932" s="8" t="s">
        <v>3186</v>
      </c>
      <c r="L932" s="12"/>
      <c r="N932" s="8" t="s">
        <v>136</v>
      </c>
      <c r="O932" s="8" t="s">
        <v>49</v>
      </c>
      <c r="P932" s="8" t="s">
        <v>137</v>
      </c>
      <c r="Q932" s="8" t="s">
        <v>24</v>
      </c>
      <c r="R932" s="8" t="s">
        <v>2908</v>
      </c>
      <c r="S932" s="8" t="s">
        <v>17</v>
      </c>
      <c r="T932" s="8" t="s">
        <v>64</v>
      </c>
      <c r="U932" s="8" t="s">
        <v>2907</v>
      </c>
    </row>
    <row r="933" spans="1:21" x14ac:dyDescent="0.3">
      <c r="A933" s="8" t="str">
        <f>HYPERLINK("https://hsdes.intel.com/resource/14013180248","14013180248")</f>
        <v>14013180248</v>
      </c>
      <c r="B933" s="8" t="s">
        <v>2909</v>
      </c>
      <c r="C933" s="8" t="s">
        <v>112</v>
      </c>
      <c r="D933" s="8" t="s">
        <v>3230</v>
      </c>
      <c r="E933" s="8" t="s">
        <v>3238</v>
      </c>
      <c r="F933" t="s">
        <v>3298</v>
      </c>
      <c r="H933" s="8" t="s">
        <v>3263</v>
      </c>
      <c r="I933" t="s">
        <v>3291</v>
      </c>
      <c r="L933" s="11">
        <v>44817</v>
      </c>
      <c r="N933" s="8" t="s">
        <v>136</v>
      </c>
      <c r="O933" s="8" t="s">
        <v>49</v>
      </c>
      <c r="P933" s="8" t="s">
        <v>137</v>
      </c>
      <c r="Q933" s="8" t="s">
        <v>24</v>
      </c>
      <c r="R933" s="8" t="s">
        <v>2911</v>
      </c>
      <c r="S933" s="8" t="s">
        <v>17</v>
      </c>
      <c r="T933" s="8" t="s">
        <v>1297</v>
      </c>
      <c r="U933" s="8" t="s">
        <v>2910</v>
      </c>
    </row>
    <row r="934" spans="1:21" x14ac:dyDescent="0.3">
      <c r="A934" s="8" t="str">
        <f>HYPERLINK("https://hsdes.intel.com/resource/14013180286","14013180286")</f>
        <v>14013180286</v>
      </c>
      <c r="B934" s="8" t="s">
        <v>2912</v>
      </c>
      <c r="C934" s="8" t="s">
        <v>1313</v>
      </c>
      <c r="D934" s="8" t="s">
        <v>3230</v>
      </c>
      <c r="E934" s="8" t="s">
        <v>3238</v>
      </c>
      <c r="F934" t="s">
        <v>3298</v>
      </c>
      <c r="H934" s="8" t="s">
        <v>3263</v>
      </c>
      <c r="I934" t="s">
        <v>3260</v>
      </c>
      <c r="L934" s="11">
        <v>44817</v>
      </c>
      <c r="N934" s="8" t="s">
        <v>136</v>
      </c>
      <c r="O934" s="8" t="s">
        <v>13</v>
      </c>
      <c r="P934" s="8" t="s">
        <v>137</v>
      </c>
      <c r="Q934" s="8" t="s">
        <v>24</v>
      </c>
      <c r="R934" s="8" t="s">
        <v>2915</v>
      </c>
      <c r="S934" s="8" t="s">
        <v>17</v>
      </c>
      <c r="T934" s="8" t="s">
        <v>2913</v>
      </c>
      <c r="U934" s="8" t="s">
        <v>2914</v>
      </c>
    </row>
    <row r="935" spans="1:21" x14ac:dyDescent="0.3">
      <c r="A935" s="8" t="str">
        <f>HYPERLINK("https://hsdes.intel.com/resource/14013180355","14013180355")</f>
        <v>14013180355</v>
      </c>
      <c r="B935" s="8" t="s">
        <v>2916</v>
      </c>
      <c r="C935" s="8" t="s">
        <v>206</v>
      </c>
      <c r="D935" s="8" t="s">
        <v>3230</v>
      </c>
      <c r="E935" s="8" t="s">
        <v>3238</v>
      </c>
      <c r="F935" t="s">
        <v>3298</v>
      </c>
      <c r="H935" s="8" t="s">
        <v>3263</v>
      </c>
      <c r="I935" t="s">
        <v>3288</v>
      </c>
      <c r="L935" s="11">
        <v>44817</v>
      </c>
      <c r="N935" s="8" t="s">
        <v>136</v>
      </c>
      <c r="O935" s="8" t="s">
        <v>49</v>
      </c>
      <c r="P935" s="8" t="s">
        <v>137</v>
      </c>
      <c r="Q935" s="8" t="s">
        <v>24</v>
      </c>
      <c r="R935" s="8" t="s">
        <v>2918</v>
      </c>
      <c r="S935" s="8" t="s">
        <v>17</v>
      </c>
      <c r="T935" s="8" t="s">
        <v>1297</v>
      </c>
      <c r="U935" s="8" t="s">
        <v>2917</v>
      </c>
    </row>
    <row r="936" spans="1:21" x14ac:dyDescent="0.3">
      <c r="A936" s="8" t="str">
        <f>HYPERLINK("https://hsdes.intel.com/resource/14013183267","14013183267")</f>
        <v>14013183267</v>
      </c>
      <c r="B936" s="8" t="s">
        <v>2919</v>
      </c>
      <c r="C936" s="8" t="s">
        <v>642</v>
      </c>
      <c r="D936" s="8" t="s">
        <v>3230</v>
      </c>
      <c r="E936" s="8" t="s">
        <v>3238</v>
      </c>
      <c r="F936" t="s">
        <v>3298</v>
      </c>
      <c r="H936" s="8" t="s">
        <v>3262</v>
      </c>
      <c r="I936" t="s">
        <v>3290</v>
      </c>
      <c r="K936" s="8" t="s">
        <v>3166</v>
      </c>
      <c r="L936" s="11">
        <v>44826</v>
      </c>
      <c r="N936" s="8" t="s">
        <v>136</v>
      </c>
      <c r="O936" s="8" t="s">
        <v>13</v>
      </c>
      <c r="P936" s="8" t="s">
        <v>476</v>
      </c>
      <c r="Q936" s="8" t="s">
        <v>15</v>
      </c>
      <c r="R936" s="8" t="s">
        <v>2921</v>
      </c>
      <c r="S936" s="8" t="s">
        <v>26</v>
      </c>
      <c r="T936" s="8" t="s">
        <v>64</v>
      </c>
      <c r="U936" s="8" t="s">
        <v>2920</v>
      </c>
    </row>
    <row r="937" spans="1:21" x14ac:dyDescent="0.3">
      <c r="A937" s="8" t="str">
        <f>HYPERLINK("https://hsdes.intel.com/resource/14013183274","14013183274")</f>
        <v>14013183274</v>
      </c>
      <c r="B937" s="8" t="s">
        <v>2922</v>
      </c>
      <c r="C937" s="8" t="s">
        <v>642</v>
      </c>
      <c r="D937" s="8" t="s">
        <v>3230</v>
      </c>
      <c r="E937" s="8" t="s">
        <v>3238</v>
      </c>
      <c r="F937" t="s">
        <v>3298</v>
      </c>
      <c r="H937" s="8" t="s">
        <v>3262</v>
      </c>
      <c r="I937" t="s">
        <v>3290</v>
      </c>
      <c r="K937" s="8" t="s">
        <v>3166</v>
      </c>
      <c r="L937" s="11">
        <v>44826</v>
      </c>
      <c r="N937" s="8" t="s">
        <v>136</v>
      </c>
      <c r="O937" s="8" t="s">
        <v>13</v>
      </c>
      <c r="P937" s="8" t="s">
        <v>476</v>
      </c>
      <c r="Q937" s="8" t="s">
        <v>15</v>
      </c>
      <c r="R937" s="8" t="s">
        <v>2921</v>
      </c>
      <c r="S937" s="8" t="s">
        <v>26</v>
      </c>
      <c r="T937" s="8" t="s">
        <v>64</v>
      </c>
      <c r="U937" s="8" t="s">
        <v>2923</v>
      </c>
    </row>
    <row r="938" spans="1:21" x14ac:dyDescent="0.3">
      <c r="A938" s="8" t="str">
        <f>HYPERLINK("https://hsdes.intel.com/resource/14013184048","14013184048")</f>
        <v>14013184048</v>
      </c>
      <c r="B938" s="8" t="s">
        <v>2924</v>
      </c>
      <c r="C938" s="8" t="s">
        <v>19</v>
      </c>
      <c r="D938" s="8" t="s">
        <v>3230</v>
      </c>
      <c r="E938" s="8" t="s">
        <v>3238</v>
      </c>
      <c r="F938" t="s">
        <v>3298</v>
      </c>
      <c r="H938" s="8" t="s">
        <v>3263</v>
      </c>
      <c r="I938" t="s">
        <v>3258</v>
      </c>
      <c r="L938" s="11">
        <v>44820</v>
      </c>
      <c r="N938" s="8" t="s">
        <v>22</v>
      </c>
      <c r="O938" s="8" t="s">
        <v>49</v>
      </c>
      <c r="P938" s="8" t="s">
        <v>23</v>
      </c>
      <c r="Q938" s="8" t="s">
        <v>24</v>
      </c>
      <c r="R938" s="8" t="s">
        <v>2926</v>
      </c>
      <c r="S938" s="8" t="s">
        <v>26</v>
      </c>
      <c r="T938" s="8" t="s">
        <v>649</v>
      </c>
      <c r="U938" s="8" t="s">
        <v>2925</v>
      </c>
    </row>
    <row r="939" spans="1:21" x14ac:dyDescent="0.3">
      <c r="A939" s="8" t="str">
        <f>HYPERLINK("https://hsdes.intel.com/resource/14013184052","14013184052")</f>
        <v>14013184052</v>
      </c>
      <c r="B939" s="8" t="s">
        <v>2927</v>
      </c>
      <c r="C939" s="8" t="s">
        <v>19</v>
      </c>
      <c r="D939" s="8" t="s">
        <v>3230</v>
      </c>
      <c r="E939" s="8" t="s">
        <v>3238</v>
      </c>
      <c r="F939" t="s">
        <v>3298</v>
      </c>
      <c r="H939" s="8" t="s">
        <v>3263</v>
      </c>
      <c r="I939" t="s">
        <v>3258</v>
      </c>
      <c r="L939" s="11">
        <v>44820</v>
      </c>
      <c r="N939" s="8" t="s">
        <v>22</v>
      </c>
      <c r="O939" s="8" t="s">
        <v>49</v>
      </c>
      <c r="P939" s="8" t="s">
        <v>23</v>
      </c>
      <c r="Q939" s="8" t="s">
        <v>24</v>
      </c>
      <c r="R939" s="8" t="s">
        <v>2929</v>
      </c>
      <c r="S939" s="8" t="s">
        <v>26</v>
      </c>
      <c r="T939" s="8" t="s">
        <v>649</v>
      </c>
      <c r="U939" s="8" t="s">
        <v>2928</v>
      </c>
    </row>
    <row r="940" spans="1:21" x14ac:dyDescent="0.3">
      <c r="A940" s="8" t="str">
        <f>HYPERLINK("https://hsdes.intel.com/resource/14013184070","14013184070")</f>
        <v>14013184070</v>
      </c>
      <c r="B940" s="8" t="s">
        <v>2930</v>
      </c>
      <c r="C940" s="8" t="s">
        <v>19</v>
      </c>
      <c r="D940" s="8" t="s">
        <v>3230</v>
      </c>
      <c r="E940" s="8" t="s">
        <v>3238</v>
      </c>
      <c r="F940" t="s">
        <v>3298</v>
      </c>
      <c r="H940" s="8" t="s">
        <v>3263</v>
      </c>
      <c r="I940" t="s">
        <v>3258</v>
      </c>
      <c r="L940" s="11">
        <v>44820</v>
      </c>
      <c r="N940" s="8" t="s">
        <v>22</v>
      </c>
      <c r="O940" s="8" t="s">
        <v>49</v>
      </c>
      <c r="P940" s="8" t="s">
        <v>23</v>
      </c>
      <c r="Q940" s="8" t="s">
        <v>24</v>
      </c>
      <c r="R940" s="8" t="s">
        <v>2932</v>
      </c>
      <c r="S940" s="8" t="s">
        <v>26</v>
      </c>
      <c r="T940" s="8" t="s">
        <v>649</v>
      </c>
      <c r="U940" s="8" t="s">
        <v>2931</v>
      </c>
    </row>
    <row r="941" spans="1:21" x14ac:dyDescent="0.3">
      <c r="A941" s="8" t="str">
        <f>HYPERLINK("https://hsdes.intel.com/resource/14013184079","14013184079")</f>
        <v>14013184079</v>
      </c>
      <c r="B941" s="8" t="s">
        <v>2933</v>
      </c>
      <c r="C941" s="8" t="s">
        <v>19</v>
      </c>
      <c r="D941" s="8" t="s">
        <v>3230</v>
      </c>
      <c r="E941" s="8" t="s">
        <v>3238</v>
      </c>
      <c r="F941" t="s">
        <v>3298</v>
      </c>
      <c r="H941" s="8" t="s">
        <v>3263</v>
      </c>
      <c r="I941" t="s">
        <v>3258</v>
      </c>
      <c r="L941" s="11">
        <v>44820</v>
      </c>
      <c r="N941" s="8" t="s">
        <v>22</v>
      </c>
      <c r="O941" s="8" t="s">
        <v>49</v>
      </c>
      <c r="P941" s="8" t="s">
        <v>23</v>
      </c>
      <c r="Q941" s="8" t="s">
        <v>24</v>
      </c>
      <c r="R941" s="8" t="s">
        <v>2935</v>
      </c>
      <c r="S941" s="8" t="s">
        <v>26</v>
      </c>
      <c r="T941" s="8" t="s">
        <v>649</v>
      </c>
      <c r="U941" s="8" t="s">
        <v>2934</v>
      </c>
    </row>
    <row r="942" spans="1:21" x14ac:dyDescent="0.3">
      <c r="A942" s="8" t="str">
        <f>HYPERLINK("https://hsdes.intel.com/resource/14013184081","14013184081")</f>
        <v>14013184081</v>
      </c>
      <c r="B942" s="8" t="s">
        <v>2936</v>
      </c>
      <c r="C942" s="8" t="s">
        <v>19</v>
      </c>
      <c r="D942" s="8" t="s">
        <v>3230</v>
      </c>
      <c r="E942" s="8" t="s">
        <v>3238</v>
      </c>
      <c r="F942" t="s">
        <v>3298</v>
      </c>
      <c r="H942" s="8" t="s">
        <v>3263</v>
      </c>
      <c r="I942" t="s">
        <v>3258</v>
      </c>
      <c r="L942" s="11">
        <v>44820</v>
      </c>
      <c r="N942" s="8" t="s">
        <v>22</v>
      </c>
      <c r="O942" s="8" t="s">
        <v>49</v>
      </c>
      <c r="P942" s="8" t="s">
        <v>23</v>
      </c>
      <c r="Q942" s="8" t="s">
        <v>24</v>
      </c>
      <c r="R942" s="8" t="s">
        <v>2938</v>
      </c>
      <c r="S942" s="8" t="s">
        <v>26</v>
      </c>
      <c r="T942" s="8" t="s">
        <v>649</v>
      </c>
      <c r="U942" s="8" t="s">
        <v>2937</v>
      </c>
    </row>
    <row r="943" spans="1:21" x14ac:dyDescent="0.3">
      <c r="A943" s="8" t="str">
        <f>HYPERLINK("https://hsdes.intel.com/resource/14013184549","14013184549")</f>
        <v>14013184549</v>
      </c>
      <c r="B943" s="8" t="s">
        <v>2939</v>
      </c>
      <c r="C943" s="8" t="s">
        <v>201</v>
      </c>
      <c r="D943" s="8" t="s">
        <v>3230</v>
      </c>
      <c r="E943" s="8" t="s">
        <v>3238</v>
      </c>
      <c r="F943" t="s">
        <v>3298</v>
      </c>
      <c r="H943" s="8" t="s">
        <v>3262</v>
      </c>
      <c r="I943" t="s">
        <v>3296</v>
      </c>
      <c r="L943" s="11">
        <v>44817</v>
      </c>
      <c r="N943" s="8" t="s">
        <v>106</v>
      </c>
      <c r="O943" s="8" t="s">
        <v>13</v>
      </c>
      <c r="P943" s="8" t="s">
        <v>14</v>
      </c>
      <c r="Q943" s="8" t="s">
        <v>15</v>
      </c>
      <c r="R943" s="8" t="s">
        <v>2942</v>
      </c>
      <c r="S943" s="8" t="s">
        <v>17</v>
      </c>
      <c r="T943" s="8" t="s">
        <v>2940</v>
      </c>
      <c r="U943" s="8" t="s">
        <v>2941</v>
      </c>
    </row>
    <row r="944" spans="1:21" x14ac:dyDescent="0.3">
      <c r="A944" s="8" t="str">
        <f>HYPERLINK("https://hsdes.intel.com/resource/14013184882","14013184882")</f>
        <v>14013184882</v>
      </c>
      <c r="B944" s="8" t="s">
        <v>2943</v>
      </c>
      <c r="C944" s="8" t="s">
        <v>2257</v>
      </c>
      <c r="D944" s="8" t="s">
        <v>3230</v>
      </c>
      <c r="E944" s="8" t="s">
        <v>3238</v>
      </c>
      <c r="F944" t="s">
        <v>3298</v>
      </c>
      <c r="H944" s="8" t="s">
        <v>3262</v>
      </c>
      <c r="I944" t="s">
        <v>3293</v>
      </c>
      <c r="L944" s="11">
        <v>44817</v>
      </c>
      <c r="N944" s="8" t="s">
        <v>106</v>
      </c>
      <c r="O944" s="8" t="s">
        <v>13</v>
      </c>
      <c r="P944" s="8" t="s">
        <v>14</v>
      </c>
      <c r="Q944" s="8" t="s">
        <v>15</v>
      </c>
      <c r="R944" s="8" t="s">
        <v>2945</v>
      </c>
      <c r="S944" s="8" t="s">
        <v>17</v>
      </c>
      <c r="T944" s="8" t="s">
        <v>124</v>
      </c>
      <c r="U944" s="8" t="s">
        <v>2944</v>
      </c>
    </row>
    <row r="945" spans="1:21" x14ac:dyDescent="0.3">
      <c r="A945" s="8" t="str">
        <f>HYPERLINK("https://hsdes.intel.com/resource/14013184884","14013184884")</f>
        <v>14013184884</v>
      </c>
      <c r="B945" s="8" t="s">
        <v>2946</v>
      </c>
      <c r="C945" s="8" t="s">
        <v>2257</v>
      </c>
      <c r="D945" s="8" t="s">
        <v>3230</v>
      </c>
      <c r="E945" s="8" t="s">
        <v>3238</v>
      </c>
      <c r="F945" t="s">
        <v>3298</v>
      </c>
      <c r="H945" s="8" t="s">
        <v>3262</v>
      </c>
      <c r="I945" t="s">
        <v>3293</v>
      </c>
      <c r="L945" s="11">
        <v>44817</v>
      </c>
      <c r="N945" s="8" t="s">
        <v>106</v>
      </c>
      <c r="O945" s="8" t="s">
        <v>49</v>
      </c>
      <c r="P945" s="8" t="s">
        <v>14</v>
      </c>
      <c r="Q945" s="8" t="s">
        <v>15</v>
      </c>
      <c r="R945" s="8" t="s">
        <v>2948</v>
      </c>
      <c r="S945" s="8" t="s">
        <v>17</v>
      </c>
      <c r="T945" s="8" t="s">
        <v>124</v>
      </c>
      <c r="U945" s="8" t="s">
        <v>2947</v>
      </c>
    </row>
    <row r="946" spans="1:21" x14ac:dyDescent="0.3">
      <c r="A946" s="8" t="str">
        <f>HYPERLINK("https://hsdes.intel.com/resource/14013184885","14013184885")</f>
        <v>14013184885</v>
      </c>
      <c r="B946" s="8" t="s">
        <v>2949</v>
      </c>
      <c r="C946" s="8" t="s">
        <v>2257</v>
      </c>
      <c r="D946" s="8" t="s">
        <v>3230</v>
      </c>
      <c r="E946" s="8" t="s">
        <v>3238</v>
      </c>
      <c r="F946" t="s">
        <v>3298</v>
      </c>
      <c r="H946" s="8" t="s">
        <v>3262</v>
      </c>
      <c r="I946" t="s">
        <v>3293</v>
      </c>
      <c r="L946" s="11">
        <v>44817</v>
      </c>
      <c r="N946" s="8" t="s">
        <v>106</v>
      </c>
      <c r="O946" s="8" t="s">
        <v>13</v>
      </c>
      <c r="P946" s="8" t="s">
        <v>14</v>
      </c>
      <c r="Q946" s="8" t="s">
        <v>15</v>
      </c>
      <c r="R946" s="8" t="s">
        <v>2952</v>
      </c>
      <c r="S946" s="8" t="s">
        <v>17</v>
      </c>
      <c r="T946" s="8" t="s">
        <v>2950</v>
      </c>
      <c r="U946" s="8" t="s">
        <v>2951</v>
      </c>
    </row>
    <row r="947" spans="1:21" x14ac:dyDescent="0.3">
      <c r="A947" s="8" t="str">
        <f>HYPERLINK("https://hsdes.intel.com/resource/14013184886","14013184886")</f>
        <v>14013184886</v>
      </c>
      <c r="B947" s="8" t="s">
        <v>2953</v>
      </c>
      <c r="C947" s="8" t="s">
        <v>2257</v>
      </c>
      <c r="D947" s="8" t="s">
        <v>3230</v>
      </c>
      <c r="E947" s="8" t="s">
        <v>3238</v>
      </c>
      <c r="F947" t="s">
        <v>3298</v>
      </c>
      <c r="H947" s="8" t="s">
        <v>3262</v>
      </c>
      <c r="I947" t="s">
        <v>3293</v>
      </c>
      <c r="K947" s="8" t="s">
        <v>3163</v>
      </c>
      <c r="L947" s="11">
        <v>44817</v>
      </c>
      <c r="N947" s="8" t="s">
        <v>106</v>
      </c>
      <c r="O947" s="8" t="s">
        <v>70</v>
      </c>
      <c r="P947" s="8" t="s">
        <v>14</v>
      </c>
      <c r="Q947" s="8" t="s">
        <v>15</v>
      </c>
      <c r="R947" s="8" t="s">
        <v>2955</v>
      </c>
      <c r="S947" s="8" t="s">
        <v>26</v>
      </c>
      <c r="T947" s="8" t="s">
        <v>2950</v>
      </c>
      <c r="U947" s="8" t="s">
        <v>2954</v>
      </c>
    </row>
    <row r="948" spans="1:21" hidden="1" x14ac:dyDescent="0.3">
      <c r="A948" s="8" t="str">
        <f>HYPERLINK("https://hsdes.intel.com/resource/14013184965","14013184965")</f>
        <v>14013184965</v>
      </c>
      <c r="B948" s="8" t="s">
        <v>2956</v>
      </c>
      <c r="C948" s="8" t="s">
        <v>2257</v>
      </c>
      <c r="D948" s="8" t="s">
        <v>3230</v>
      </c>
      <c r="E948" s="8" t="s">
        <v>3238</v>
      </c>
      <c r="F948" t="s">
        <v>3298</v>
      </c>
      <c r="H948" s="8" t="s">
        <v>3158</v>
      </c>
      <c r="K948" s="8" t="s">
        <v>3168</v>
      </c>
      <c r="L948" s="11">
        <v>44796</v>
      </c>
      <c r="N948" s="8" t="s">
        <v>106</v>
      </c>
      <c r="O948" s="8" t="s">
        <v>13</v>
      </c>
      <c r="P948" s="8" t="s">
        <v>14</v>
      </c>
      <c r="Q948" s="8" t="s">
        <v>15</v>
      </c>
      <c r="R948" s="8" t="s">
        <v>2958</v>
      </c>
      <c r="S948" s="8" t="s">
        <v>17</v>
      </c>
      <c r="T948" s="8" t="s">
        <v>124</v>
      </c>
      <c r="U948" s="8" t="s">
        <v>2957</v>
      </c>
    </row>
    <row r="949" spans="1:21" x14ac:dyDescent="0.3">
      <c r="A949" s="8" t="str">
        <f>HYPERLINK("https://hsdes.intel.com/resource/14013185088","14013185088")</f>
        <v>14013185088</v>
      </c>
      <c r="B949" s="8" t="s">
        <v>2959</v>
      </c>
      <c r="C949" s="8" t="s">
        <v>2257</v>
      </c>
      <c r="D949" s="8" t="s">
        <v>3230</v>
      </c>
      <c r="E949" s="8" t="s">
        <v>3238</v>
      </c>
      <c r="F949" t="s">
        <v>3298</v>
      </c>
      <c r="H949" s="8" t="s">
        <v>3262</v>
      </c>
      <c r="I949" t="s">
        <v>3293</v>
      </c>
      <c r="L949" s="11">
        <v>44818</v>
      </c>
      <c r="N949" s="8" t="s">
        <v>106</v>
      </c>
      <c r="O949" s="8" t="s">
        <v>49</v>
      </c>
      <c r="P949" s="8" t="s">
        <v>14</v>
      </c>
      <c r="Q949" s="8" t="s">
        <v>15</v>
      </c>
      <c r="R949" s="8" t="s">
        <v>2961</v>
      </c>
      <c r="S949" s="8" t="s">
        <v>17</v>
      </c>
      <c r="T949" s="8" t="s">
        <v>124</v>
      </c>
      <c r="U949" s="8" t="s">
        <v>2960</v>
      </c>
    </row>
    <row r="950" spans="1:21" x14ac:dyDescent="0.3">
      <c r="A950" s="8" t="str">
        <f>HYPERLINK("https://hsdes.intel.com/resource/14013185094","14013185094")</f>
        <v>14013185094</v>
      </c>
      <c r="B950" s="8" t="s">
        <v>2962</v>
      </c>
      <c r="C950" s="8" t="s">
        <v>2257</v>
      </c>
      <c r="D950" s="8" t="s">
        <v>3230</v>
      </c>
      <c r="E950" s="8" t="s">
        <v>3238</v>
      </c>
      <c r="F950" t="s">
        <v>3298</v>
      </c>
      <c r="H950" s="8" t="s">
        <v>3262</v>
      </c>
      <c r="I950" t="s">
        <v>3290</v>
      </c>
      <c r="L950" s="11">
        <v>44818</v>
      </c>
      <c r="N950" s="8" t="s">
        <v>106</v>
      </c>
      <c r="O950" s="8" t="s">
        <v>49</v>
      </c>
      <c r="P950" s="8" t="s">
        <v>14</v>
      </c>
      <c r="Q950" s="8" t="s">
        <v>15</v>
      </c>
      <c r="R950" s="8" t="s">
        <v>2964</v>
      </c>
      <c r="S950" s="8" t="s">
        <v>17</v>
      </c>
      <c r="T950" s="8" t="s">
        <v>124</v>
      </c>
      <c r="U950" s="8" t="s">
        <v>2963</v>
      </c>
    </row>
    <row r="951" spans="1:21" x14ac:dyDescent="0.3">
      <c r="A951" s="8" t="str">
        <f>HYPERLINK("https://hsdes.intel.com/resource/14013185096","14013185096")</f>
        <v>14013185096</v>
      </c>
      <c r="B951" s="8" t="s">
        <v>2965</v>
      </c>
      <c r="C951" s="8" t="s">
        <v>2257</v>
      </c>
      <c r="D951" s="8" t="s">
        <v>3230</v>
      </c>
      <c r="E951" s="8" t="s">
        <v>3238</v>
      </c>
      <c r="F951" t="s">
        <v>3298</v>
      </c>
      <c r="H951" s="8" t="s">
        <v>3262</v>
      </c>
      <c r="I951" t="s">
        <v>3290</v>
      </c>
      <c r="L951" s="11">
        <v>44818</v>
      </c>
      <c r="N951" s="8" t="s">
        <v>106</v>
      </c>
      <c r="O951" s="8" t="s">
        <v>49</v>
      </c>
      <c r="P951" s="8" t="s">
        <v>14</v>
      </c>
      <c r="Q951" s="8" t="s">
        <v>15</v>
      </c>
      <c r="R951" s="8" t="s">
        <v>2967</v>
      </c>
      <c r="S951" s="8" t="s">
        <v>17</v>
      </c>
      <c r="T951" s="8" t="s">
        <v>124</v>
      </c>
      <c r="U951" s="8" t="s">
        <v>2966</v>
      </c>
    </row>
    <row r="952" spans="1:21" x14ac:dyDescent="0.3">
      <c r="A952" s="8" t="str">
        <f>HYPERLINK("https://hsdes.intel.com/resource/14013185098","14013185098")</f>
        <v>14013185098</v>
      </c>
      <c r="B952" s="8" t="s">
        <v>2968</v>
      </c>
      <c r="C952" s="8" t="s">
        <v>2257</v>
      </c>
      <c r="D952" s="8" t="s">
        <v>3230</v>
      </c>
      <c r="E952" s="8" t="s">
        <v>3238</v>
      </c>
      <c r="F952" t="s">
        <v>3298</v>
      </c>
      <c r="H952" s="8" t="s">
        <v>3262</v>
      </c>
      <c r="I952" t="s">
        <v>3290</v>
      </c>
      <c r="K952" s="8" t="s">
        <v>3161</v>
      </c>
      <c r="L952" s="11">
        <v>44818</v>
      </c>
      <c r="N952" s="8" t="s">
        <v>106</v>
      </c>
      <c r="O952" s="8" t="s">
        <v>49</v>
      </c>
      <c r="P952" s="8" t="s">
        <v>14</v>
      </c>
      <c r="Q952" s="8" t="s">
        <v>15</v>
      </c>
      <c r="R952" s="8" t="s">
        <v>2970</v>
      </c>
      <c r="S952" s="8" t="s">
        <v>17</v>
      </c>
      <c r="T952" s="8" t="s">
        <v>124</v>
      </c>
      <c r="U952" s="8" t="s">
        <v>2969</v>
      </c>
    </row>
    <row r="953" spans="1:21" hidden="1" x14ac:dyDescent="0.3">
      <c r="A953" s="8" t="str">
        <f>HYPERLINK("https://hsdes.intel.com/resource/14013185100","14013185100")</f>
        <v>14013185100</v>
      </c>
      <c r="B953" s="8" t="s">
        <v>2971</v>
      </c>
      <c r="C953" s="8" t="s">
        <v>2257</v>
      </c>
      <c r="D953" s="8" t="s">
        <v>3230</v>
      </c>
      <c r="E953" s="8" t="s">
        <v>3238</v>
      </c>
      <c r="F953" t="s">
        <v>3298</v>
      </c>
      <c r="H953" s="8" t="s">
        <v>3158</v>
      </c>
      <c r="N953" s="8" t="s">
        <v>106</v>
      </c>
      <c r="O953" s="8" t="s">
        <v>49</v>
      </c>
      <c r="P953" s="8" t="s">
        <v>14</v>
      </c>
      <c r="Q953" s="8" t="s">
        <v>15</v>
      </c>
      <c r="R953" s="8" t="s">
        <v>2973</v>
      </c>
      <c r="S953" s="8" t="s">
        <v>17</v>
      </c>
      <c r="T953" s="8" t="s">
        <v>124</v>
      </c>
      <c r="U953" s="8" t="s">
        <v>2972</v>
      </c>
    </row>
    <row r="954" spans="1:21" x14ac:dyDescent="0.3">
      <c r="A954" s="8" t="str">
        <f>HYPERLINK("https://hsdes.intel.com/resource/14013185197","14013185197")</f>
        <v>14013185197</v>
      </c>
      <c r="B954" s="8" t="s">
        <v>2974</v>
      </c>
      <c r="C954" s="8" t="s">
        <v>2257</v>
      </c>
      <c r="D954" s="8" t="s">
        <v>3230</v>
      </c>
      <c r="E954" s="8" t="s">
        <v>3238</v>
      </c>
      <c r="F954" t="s">
        <v>3298</v>
      </c>
      <c r="H954" s="8" t="s">
        <v>3262</v>
      </c>
      <c r="I954" t="s">
        <v>3295</v>
      </c>
      <c r="L954" s="11">
        <v>44818</v>
      </c>
      <c r="N954" s="8" t="s">
        <v>106</v>
      </c>
      <c r="O954" s="8" t="s">
        <v>49</v>
      </c>
      <c r="P954" s="8" t="s">
        <v>14</v>
      </c>
      <c r="Q954" s="8" t="s">
        <v>15</v>
      </c>
      <c r="R954" s="8" t="s">
        <v>2976</v>
      </c>
      <c r="S954" s="8" t="s">
        <v>17</v>
      </c>
      <c r="T954" s="8" t="s">
        <v>2950</v>
      </c>
      <c r="U954" s="8" t="s">
        <v>2975</v>
      </c>
    </row>
    <row r="955" spans="1:21" x14ac:dyDescent="0.3">
      <c r="A955" s="8" t="str">
        <f>HYPERLINK("https://hsdes.intel.com/resource/14013185495","14013185495")</f>
        <v>14013185495</v>
      </c>
      <c r="B955" s="8" t="s">
        <v>2977</v>
      </c>
      <c r="C955" s="8" t="s">
        <v>201</v>
      </c>
      <c r="D955" s="8" t="s">
        <v>3230</v>
      </c>
      <c r="E955" s="8" t="s">
        <v>3238</v>
      </c>
      <c r="F955" t="s">
        <v>3298</v>
      </c>
      <c r="H955" s="8" t="s">
        <v>3262</v>
      </c>
      <c r="I955" t="s">
        <v>3296</v>
      </c>
      <c r="L955" s="11">
        <v>44817</v>
      </c>
      <c r="N955" s="8" t="s">
        <v>106</v>
      </c>
      <c r="O955" s="8" t="s">
        <v>13</v>
      </c>
      <c r="P955" s="8" t="s">
        <v>14</v>
      </c>
      <c r="Q955" s="8" t="s">
        <v>15</v>
      </c>
      <c r="R955" s="8" t="s">
        <v>2979</v>
      </c>
      <c r="S955" s="8" t="s">
        <v>17</v>
      </c>
      <c r="T955" s="8" t="s">
        <v>2940</v>
      </c>
      <c r="U955" s="8" t="s">
        <v>2978</v>
      </c>
    </row>
    <row r="956" spans="1:21" x14ac:dyDescent="0.3">
      <c r="A956" s="8" t="str">
        <f>HYPERLINK("https://hsdes.intel.com/resource/14013185512","14013185512")</f>
        <v>14013185512</v>
      </c>
      <c r="B956" s="8" t="s">
        <v>2980</v>
      </c>
      <c r="C956" s="8" t="s">
        <v>2257</v>
      </c>
      <c r="D956" s="8" t="s">
        <v>3230</v>
      </c>
      <c r="E956" s="8" t="s">
        <v>3238</v>
      </c>
      <c r="F956" t="s">
        <v>3298</v>
      </c>
      <c r="H956" s="8" t="s">
        <v>3263</v>
      </c>
      <c r="I956" t="s">
        <v>3293</v>
      </c>
      <c r="L956" s="11">
        <v>44817</v>
      </c>
      <c r="N956" s="8" t="s">
        <v>106</v>
      </c>
      <c r="O956" s="8" t="s">
        <v>13</v>
      </c>
      <c r="P956" s="8" t="s">
        <v>14</v>
      </c>
      <c r="Q956" s="8" t="s">
        <v>15</v>
      </c>
      <c r="R956" s="8" t="s">
        <v>2982</v>
      </c>
      <c r="S956" s="8" t="s">
        <v>17</v>
      </c>
      <c r="T956" s="8" t="s">
        <v>2950</v>
      </c>
      <c r="U956" s="8" t="s">
        <v>2981</v>
      </c>
    </row>
    <row r="957" spans="1:21" hidden="1" x14ac:dyDescent="0.3">
      <c r="A957" s="9" t="str">
        <f>HYPERLINK("https://hsdes.intel.com/resource/14013185587","14013185587")</f>
        <v>14013185587</v>
      </c>
      <c r="B957" s="8" t="s">
        <v>2983</v>
      </c>
      <c r="C957" s="8" t="s">
        <v>46</v>
      </c>
      <c r="D957" s="8" t="s">
        <v>3231</v>
      </c>
      <c r="E957" s="8" t="s">
        <v>3238</v>
      </c>
      <c r="F957" t="s">
        <v>3298</v>
      </c>
      <c r="H957" s="8" t="s">
        <v>3158</v>
      </c>
      <c r="K957" s="8" t="s">
        <v>3191</v>
      </c>
      <c r="L957" s="12"/>
      <c r="N957" s="8" t="s">
        <v>12</v>
      </c>
      <c r="O957" s="8" t="s">
        <v>70</v>
      </c>
      <c r="P957" s="8" t="s">
        <v>50</v>
      </c>
      <c r="Q957" s="8" t="s">
        <v>24</v>
      </c>
      <c r="R957" s="8" t="s">
        <v>2985</v>
      </c>
      <c r="S957" s="8" t="s">
        <v>17</v>
      </c>
      <c r="T957" s="8" t="s">
        <v>47</v>
      </c>
      <c r="U957" s="8" t="s">
        <v>2984</v>
      </c>
    </row>
    <row r="958" spans="1:21" x14ac:dyDescent="0.3">
      <c r="A958" s="8" t="str">
        <f>HYPERLINK("https://hsdes.intel.com/resource/14013185636","14013185636")</f>
        <v>14013185636</v>
      </c>
      <c r="B958" s="8" t="s">
        <v>2986</v>
      </c>
      <c r="C958" s="8" t="s">
        <v>19</v>
      </c>
      <c r="D958" s="8" t="s">
        <v>3230</v>
      </c>
      <c r="E958" s="8" t="s">
        <v>3238</v>
      </c>
      <c r="F958" t="s">
        <v>3298</v>
      </c>
      <c r="H958" s="8" t="s">
        <v>3263</v>
      </c>
      <c r="I958" t="s">
        <v>3258</v>
      </c>
      <c r="L958" s="11">
        <v>44820</v>
      </c>
      <c r="N958" s="8" t="s">
        <v>22</v>
      </c>
      <c r="O958" s="8" t="s">
        <v>49</v>
      </c>
      <c r="P958" s="8" t="s">
        <v>23</v>
      </c>
      <c r="Q958" s="8" t="s">
        <v>24</v>
      </c>
      <c r="R958" s="8" t="s">
        <v>2988</v>
      </c>
      <c r="S958" s="8" t="s">
        <v>26</v>
      </c>
      <c r="T958" s="8" t="s">
        <v>649</v>
      </c>
      <c r="U958" s="8" t="s">
        <v>2987</v>
      </c>
    </row>
    <row r="959" spans="1:21" x14ac:dyDescent="0.3">
      <c r="A959" s="8" t="str">
        <f>HYPERLINK("https://hsdes.intel.com/resource/14013185653","14013185653")</f>
        <v>14013185653</v>
      </c>
      <c r="B959" s="8" t="s">
        <v>2989</v>
      </c>
      <c r="C959" s="8" t="s">
        <v>642</v>
      </c>
      <c r="D959" s="8" t="s">
        <v>3230</v>
      </c>
      <c r="E959" s="8" t="s">
        <v>3238</v>
      </c>
      <c r="F959" t="s">
        <v>3298</v>
      </c>
      <c r="H959" s="8" t="s">
        <v>3263</v>
      </c>
      <c r="I959" t="s">
        <v>3293</v>
      </c>
      <c r="L959" s="11">
        <v>44825</v>
      </c>
      <c r="N959" s="8" t="s">
        <v>136</v>
      </c>
      <c r="O959" s="8" t="s">
        <v>13</v>
      </c>
      <c r="P959" s="8" t="s">
        <v>476</v>
      </c>
      <c r="Q959" s="8" t="s">
        <v>24</v>
      </c>
      <c r="R959" s="8" t="s">
        <v>2991</v>
      </c>
      <c r="S959" s="8" t="s">
        <v>26</v>
      </c>
      <c r="T959" s="8" t="s">
        <v>64</v>
      </c>
      <c r="U959" s="8" t="s">
        <v>2990</v>
      </c>
    </row>
    <row r="960" spans="1:21" x14ac:dyDescent="0.3">
      <c r="A960" s="8" t="str">
        <f>HYPERLINK("https://hsdes.intel.com/resource/14013185659","14013185659")</f>
        <v>14013185659</v>
      </c>
      <c r="B960" s="8" t="s">
        <v>2992</v>
      </c>
      <c r="C960" s="8" t="s">
        <v>642</v>
      </c>
      <c r="D960" s="8" t="s">
        <v>3230</v>
      </c>
      <c r="E960" s="8" t="s">
        <v>3238</v>
      </c>
      <c r="F960" t="s">
        <v>3298</v>
      </c>
      <c r="H960" s="8" t="s">
        <v>3263</v>
      </c>
      <c r="I960" t="s">
        <v>3293</v>
      </c>
      <c r="K960" s="8" t="s">
        <v>3167</v>
      </c>
      <c r="L960" s="11">
        <v>44820</v>
      </c>
      <c r="N960" s="8" t="s">
        <v>136</v>
      </c>
      <c r="O960" s="8" t="s">
        <v>13</v>
      </c>
      <c r="P960" s="8" t="s">
        <v>476</v>
      </c>
      <c r="Q960" s="8" t="s">
        <v>24</v>
      </c>
      <c r="R960" s="8" t="s">
        <v>2994</v>
      </c>
      <c r="S960" s="8" t="s">
        <v>26</v>
      </c>
      <c r="T960" s="8" t="s">
        <v>2583</v>
      </c>
      <c r="U960" s="8" t="s">
        <v>2993</v>
      </c>
    </row>
    <row r="961" spans="1:21" x14ac:dyDescent="0.3">
      <c r="A961" s="8" t="str">
        <f>HYPERLINK("https://hsdes.intel.com/resource/14013185661","14013185661")</f>
        <v>14013185661</v>
      </c>
      <c r="B961" s="8" t="s">
        <v>2995</v>
      </c>
      <c r="C961" s="8" t="s">
        <v>642</v>
      </c>
      <c r="D961" s="8" t="s">
        <v>3230</v>
      </c>
      <c r="E961" s="8" t="s">
        <v>3238</v>
      </c>
      <c r="F961" t="s">
        <v>3298</v>
      </c>
      <c r="H961" s="8" t="s">
        <v>3263</v>
      </c>
      <c r="I961" t="s">
        <v>3293</v>
      </c>
      <c r="L961" s="11">
        <v>44820</v>
      </c>
      <c r="N961" s="8" t="s">
        <v>136</v>
      </c>
      <c r="O961" s="8" t="s">
        <v>13</v>
      </c>
      <c r="P961" s="8" t="s">
        <v>476</v>
      </c>
      <c r="Q961" s="8" t="s">
        <v>24</v>
      </c>
      <c r="R961" s="8" t="s">
        <v>2997</v>
      </c>
      <c r="S961" s="8" t="s">
        <v>26</v>
      </c>
      <c r="T961" s="8" t="s">
        <v>64</v>
      </c>
      <c r="U961" s="8" t="s">
        <v>2996</v>
      </c>
    </row>
    <row r="962" spans="1:21" x14ac:dyDescent="0.3">
      <c r="A962" s="8" t="str">
        <f>HYPERLINK("https://hsdes.intel.com/resource/14013185672","14013185672")</f>
        <v>14013185672</v>
      </c>
      <c r="B962" s="8" t="s">
        <v>2998</v>
      </c>
      <c r="C962" s="8" t="s">
        <v>642</v>
      </c>
      <c r="D962" s="8" t="s">
        <v>3230</v>
      </c>
      <c r="E962" s="8" t="s">
        <v>3238</v>
      </c>
      <c r="F962" t="s">
        <v>3298</v>
      </c>
      <c r="H962" s="8" t="s">
        <v>3263</v>
      </c>
      <c r="I962" t="s">
        <v>3293</v>
      </c>
      <c r="K962" s="8" t="s">
        <v>3167</v>
      </c>
      <c r="L962" s="11">
        <v>44820</v>
      </c>
      <c r="N962" s="8" t="s">
        <v>136</v>
      </c>
      <c r="O962" s="8" t="s">
        <v>13</v>
      </c>
      <c r="P962" s="8" t="s">
        <v>476</v>
      </c>
      <c r="Q962" s="8" t="s">
        <v>24</v>
      </c>
      <c r="R962" s="8" t="s">
        <v>3000</v>
      </c>
      <c r="S962" s="8" t="s">
        <v>26</v>
      </c>
      <c r="T962" s="8" t="s">
        <v>2583</v>
      </c>
      <c r="U962" s="8" t="s">
        <v>2999</v>
      </c>
    </row>
    <row r="963" spans="1:21" x14ac:dyDescent="0.3">
      <c r="A963" s="8" t="str">
        <f>HYPERLINK("https://hsdes.intel.com/resource/14013185674","14013185674")</f>
        <v>14013185674</v>
      </c>
      <c r="B963" s="21" t="s">
        <v>3001</v>
      </c>
      <c r="C963" s="8" t="s">
        <v>642</v>
      </c>
      <c r="D963" s="8" t="s">
        <v>3230</v>
      </c>
      <c r="E963" s="8" t="s">
        <v>3238</v>
      </c>
      <c r="F963" t="s">
        <v>3298</v>
      </c>
      <c r="H963" s="8" t="s">
        <v>3263</v>
      </c>
      <c r="I963" t="s">
        <v>3291</v>
      </c>
      <c r="L963" s="11">
        <v>44820</v>
      </c>
      <c r="N963" s="8" t="s">
        <v>136</v>
      </c>
      <c r="O963" s="8" t="s">
        <v>13</v>
      </c>
      <c r="P963" s="8" t="s">
        <v>476</v>
      </c>
      <c r="Q963" s="8" t="s">
        <v>24</v>
      </c>
      <c r="R963" s="8" t="s">
        <v>3003</v>
      </c>
      <c r="S963" s="8" t="s">
        <v>26</v>
      </c>
      <c r="T963" s="8" t="s">
        <v>64</v>
      </c>
      <c r="U963" s="8" t="s">
        <v>3002</v>
      </c>
    </row>
    <row r="964" spans="1:21" x14ac:dyDescent="0.3">
      <c r="A964" s="8" t="str">
        <f>HYPERLINK("https://hsdes.intel.com/resource/14013185693","14013185693")</f>
        <v>14013185693</v>
      </c>
      <c r="B964" s="8" t="s">
        <v>3004</v>
      </c>
      <c r="C964" s="8" t="s">
        <v>642</v>
      </c>
      <c r="D964" s="8" t="s">
        <v>3230</v>
      </c>
      <c r="E964" s="8" t="s">
        <v>3238</v>
      </c>
      <c r="F964" t="s">
        <v>3298</v>
      </c>
      <c r="H964" s="8" t="s">
        <v>3263</v>
      </c>
      <c r="I964" t="s">
        <v>3289</v>
      </c>
      <c r="L964" s="11">
        <v>44825</v>
      </c>
      <c r="N964" s="8" t="s">
        <v>136</v>
      </c>
      <c r="O964" s="8" t="s">
        <v>13</v>
      </c>
      <c r="P964" s="8" t="s">
        <v>476</v>
      </c>
      <c r="Q964" s="8" t="s">
        <v>24</v>
      </c>
      <c r="R964" s="8" t="s">
        <v>3006</v>
      </c>
      <c r="S964" s="8" t="s">
        <v>26</v>
      </c>
      <c r="T964" s="8" t="s">
        <v>1394</v>
      </c>
      <c r="U964" s="8" t="s">
        <v>3005</v>
      </c>
    </row>
    <row r="965" spans="1:21" x14ac:dyDescent="0.3">
      <c r="A965" s="8" t="str">
        <f>HYPERLINK("https://hsdes.intel.com/resource/14013185716","14013185716")</f>
        <v>14013185716</v>
      </c>
      <c r="B965" s="21" t="s">
        <v>3007</v>
      </c>
      <c r="C965" s="8" t="s">
        <v>88</v>
      </c>
      <c r="D965" s="8" t="s">
        <v>3230</v>
      </c>
      <c r="E965" s="8" t="s">
        <v>3238</v>
      </c>
      <c r="F965" t="s">
        <v>3298</v>
      </c>
      <c r="H965" s="8" t="s">
        <v>3262</v>
      </c>
      <c r="I965" t="s">
        <v>3291</v>
      </c>
      <c r="L965" s="11">
        <v>44826</v>
      </c>
      <c r="N965" s="8" t="s">
        <v>33</v>
      </c>
      <c r="O965" s="8" t="s">
        <v>13</v>
      </c>
      <c r="P965" s="8" t="s">
        <v>126</v>
      </c>
      <c r="Q965" s="8" t="s">
        <v>24</v>
      </c>
      <c r="R965" s="8" t="s">
        <v>3009</v>
      </c>
      <c r="S965" s="8" t="s">
        <v>26</v>
      </c>
      <c r="T965" s="8" t="s">
        <v>873</v>
      </c>
      <c r="U965" s="8" t="s">
        <v>3008</v>
      </c>
    </row>
    <row r="966" spans="1:21" x14ac:dyDescent="0.3">
      <c r="A966" s="8" t="str">
        <f>HYPERLINK("https://hsdes.intel.com/resource/14013185802","14013185802")</f>
        <v>14013185802</v>
      </c>
      <c r="B966" s="8" t="s">
        <v>3010</v>
      </c>
      <c r="C966" s="8" t="s">
        <v>19</v>
      </c>
      <c r="D966" s="8" t="s">
        <v>3230</v>
      </c>
      <c r="E966" s="8" t="s">
        <v>3238</v>
      </c>
      <c r="F966" t="s">
        <v>3298</v>
      </c>
      <c r="H966" s="8" t="s">
        <v>3263</v>
      </c>
      <c r="I966" t="s">
        <v>3289</v>
      </c>
      <c r="L966" s="11">
        <v>44820</v>
      </c>
      <c r="N966" s="8" t="s">
        <v>22</v>
      </c>
      <c r="O966" s="8" t="s">
        <v>49</v>
      </c>
      <c r="P966" s="8" t="s">
        <v>23</v>
      </c>
      <c r="Q966" s="8" t="s">
        <v>15</v>
      </c>
      <c r="R966" s="8" t="s">
        <v>3012</v>
      </c>
      <c r="S966" s="8" t="s">
        <v>26</v>
      </c>
      <c r="T966" s="8" t="s">
        <v>1321</v>
      </c>
      <c r="U966" s="8" t="s">
        <v>3011</v>
      </c>
    </row>
    <row r="967" spans="1:21" x14ac:dyDescent="0.3">
      <c r="A967" s="8" t="str">
        <f>HYPERLINK("https://hsdes.intel.com/resource/14013187971","14013187971")</f>
        <v>14013187971</v>
      </c>
      <c r="B967" s="8" t="s">
        <v>2374</v>
      </c>
      <c r="C967" s="8" t="s">
        <v>1219</v>
      </c>
      <c r="D967" s="8" t="s">
        <v>3230</v>
      </c>
      <c r="E967" s="8" t="s">
        <v>3238</v>
      </c>
      <c r="F967" t="s">
        <v>3298</v>
      </c>
      <c r="H967" s="8" t="s">
        <v>3263</v>
      </c>
      <c r="I967" t="s">
        <v>3258</v>
      </c>
      <c r="K967" s="8" t="s">
        <v>3175</v>
      </c>
      <c r="L967" s="11">
        <v>44817</v>
      </c>
      <c r="N967" s="8" t="s">
        <v>106</v>
      </c>
      <c r="O967" s="8" t="s">
        <v>13</v>
      </c>
      <c r="P967" s="8" t="s">
        <v>14</v>
      </c>
      <c r="Q967" s="8" t="s">
        <v>24</v>
      </c>
      <c r="R967" s="8" t="s">
        <v>3014</v>
      </c>
      <c r="S967" s="8" t="s">
        <v>17</v>
      </c>
      <c r="T967" s="8" t="s">
        <v>47</v>
      </c>
      <c r="U967" s="8" t="s">
        <v>3013</v>
      </c>
    </row>
    <row r="968" spans="1:21" x14ac:dyDescent="0.3">
      <c r="A968" s="9" t="str">
        <f>HYPERLINK("https://hsdes.intel.com/resource/14013187973","14013187973")</f>
        <v>14013187973</v>
      </c>
      <c r="B968" s="8" t="s">
        <v>3015</v>
      </c>
      <c r="C968" s="8" t="s">
        <v>1219</v>
      </c>
      <c r="D968" s="8" t="s">
        <v>3230</v>
      </c>
      <c r="E968" s="8" t="s">
        <v>3238</v>
      </c>
      <c r="F968" t="s">
        <v>3298</v>
      </c>
      <c r="H968" s="8" t="s">
        <v>3263</v>
      </c>
      <c r="I968" t="s">
        <v>3258</v>
      </c>
      <c r="L968" s="11">
        <v>44817</v>
      </c>
      <c r="N968" s="8" t="s">
        <v>106</v>
      </c>
      <c r="O968" s="8" t="s">
        <v>70</v>
      </c>
      <c r="P968" s="8" t="s">
        <v>14</v>
      </c>
      <c r="Q968" s="8" t="s">
        <v>24</v>
      </c>
      <c r="R968" s="8" t="s">
        <v>3014</v>
      </c>
      <c r="S968" s="8" t="s">
        <v>17</v>
      </c>
      <c r="T968" s="8" t="s">
        <v>20</v>
      </c>
      <c r="U968" s="8" t="s">
        <v>3016</v>
      </c>
    </row>
    <row r="969" spans="1:21" x14ac:dyDescent="0.3">
      <c r="A969" s="8" t="str">
        <f>HYPERLINK("https://hsdes.intel.com/resource/14013187976","14013187976")</f>
        <v>14013187976</v>
      </c>
      <c r="B969" s="8" t="s">
        <v>2385</v>
      </c>
      <c r="C969" s="8" t="s">
        <v>1219</v>
      </c>
      <c r="D969" s="8" t="s">
        <v>3230</v>
      </c>
      <c r="E969" s="8" t="s">
        <v>3238</v>
      </c>
      <c r="F969" t="s">
        <v>3298</v>
      </c>
      <c r="H969" s="8" t="s">
        <v>3263</v>
      </c>
      <c r="I969" t="s">
        <v>3258</v>
      </c>
      <c r="L969" s="11">
        <v>44817</v>
      </c>
      <c r="N969" s="8" t="s">
        <v>106</v>
      </c>
      <c r="O969" s="8" t="s">
        <v>13</v>
      </c>
      <c r="P969" s="8" t="s">
        <v>14</v>
      </c>
      <c r="Q969" s="8" t="s">
        <v>15</v>
      </c>
      <c r="R969" s="8" t="s">
        <v>3014</v>
      </c>
      <c r="S969" s="8" t="s">
        <v>17</v>
      </c>
      <c r="T969" s="8" t="s">
        <v>47</v>
      </c>
      <c r="U969" s="8" t="s">
        <v>3017</v>
      </c>
    </row>
    <row r="970" spans="1:21" x14ac:dyDescent="0.3">
      <c r="A970" s="8" t="str">
        <f>HYPERLINK("https://hsdes.intel.com/resource/14013187977","14013187977")</f>
        <v>14013187977</v>
      </c>
      <c r="B970" s="8" t="s">
        <v>2388</v>
      </c>
      <c r="C970" s="8" t="s">
        <v>1219</v>
      </c>
      <c r="D970" s="8" t="s">
        <v>3230</v>
      </c>
      <c r="E970" s="8" t="s">
        <v>3238</v>
      </c>
      <c r="F970" t="s">
        <v>3298</v>
      </c>
      <c r="H970" s="8" t="s">
        <v>3263</v>
      </c>
      <c r="I970" t="s">
        <v>3258</v>
      </c>
      <c r="L970" s="11">
        <v>44817</v>
      </c>
      <c r="N970" s="8" t="s">
        <v>106</v>
      </c>
      <c r="O970" s="8" t="s">
        <v>13</v>
      </c>
      <c r="P970" s="8" t="s">
        <v>14</v>
      </c>
      <c r="Q970" s="8" t="s">
        <v>15</v>
      </c>
      <c r="R970" s="8" t="s">
        <v>3014</v>
      </c>
      <c r="S970" s="8" t="s">
        <v>17</v>
      </c>
      <c r="T970" s="8" t="s">
        <v>47</v>
      </c>
      <c r="U970" s="8" t="s">
        <v>3018</v>
      </c>
    </row>
    <row r="971" spans="1:21" x14ac:dyDescent="0.3">
      <c r="A971" s="8" t="str">
        <f>HYPERLINK("https://hsdes.intel.com/resource/14013187979","14013187979")</f>
        <v>14013187979</v>
      </c>
      <c r="B971" s="8" t="s">
        <v>2397</v>
      </c>
      <c r="C971" s="8" t="s">
        <v>1219</v>
      </c>
      <c r="D971" s="8" t="s">
        <v>3230</v>
      </c>
      <c r="E971" s="8" t="s">
        <v>3238</v>
      </c>
      <c r="F971" t="s">
        <v>3298</v>
      </c>
      <c r="H971" s="8" t="s">
        <v>3263</v>
      </c>
      <c r="I971" t="s">
        <v>3258</v>
      </c>
      <c r="L971" s="11">
        <v>44817</v>
      </c>
      <c r="N971" s="8" t="s">
        <v>106</v>
      </c>
      <c r="O971" s="8" t="s">
        <v>49</v>
      </c>
      <c r="P971" s="8" t="s">
        <v>14</v>
      </c>
      <c r="Q971" s="8" t="s">
        <v>24</v>
      </c>
      <c r="R971" s="8" t="s">
        <v>3020</v>
      </c>
      <c r="S971" s="8" t="s">
        <v>17</v>
      </c>
      <c r="T971" s="8" t="s">
        <v>47</v>
      </c>
      <c r="U971" s="8" t="s">
        <v>3019</v>
      </c>
    </row>
    <row r="972" spans="1:21" x14ac:dyDescent="0.3">
      <c r="A972" s="8" t="str">
        <f>HYPERLINK("https://hsdes.intel.com/resource/16012367017","16012367017")</f>
        <v>16012367017</v>
      </c>
      <c r="B972" s="21" t="s">
        <v>3021</v>
      </c>
      <c r="C972" s="8" t="s">
        <v>165</v>
      </c>
      <c r="D972" s="8" t="s">
        <v>3230</v>
      </c>
      <c r="E972" s="8" t="s">
        <v>3238</v>
      </c>
      <c r="F972" t="s">
        <v>3298</v>
      </c>
      <c r="H972" s="8" t="s">
        <v>3263</v>
      </c>
      <c r="I972" t="s">
        <v>3293</v>
      </c>
      <c r="L972" s="11">
        <v>44817</v>
      </c>
      <c r="N972" s="8" t="s">
        <v>106</v>
      </c>
      <c r="O972" s="8" t="s">
        <v>13</v>
      </c>
      <c r="P972" s="8" t="s">
        <v>14</v>
      </c>
      <c r="Q972" s="8" t="s">
        <v>24</v>
      </c>
      <c r="R972" s="8" t="s">
        <v>3023</v>
      </c>
      <c r="S972" s="8" t="s">
        <v>17</v>
      </c>
      <c r="T972" s="8" t="s">
        <v>47</v>
      </c>
      <c r="U972" s="8" t="s">
        <v>3022</v>
      </c>
    </row>
    <row r="973" spans="1:21" x14ac:dyDescent="0.3">
      <c r="A973" s="8" t="str">
        <f>HYPERLINK("https://hsdes.intel.com/resource/16012369963","16012369963")</f>
        <v>16012369963</v>
      </c>
      <c r="B973" s="8" t="s">
        <v>3024</v>
      </c>
      <c r="C973" s="8" t="s">
        <v>63</v>
      </c>
      <c r="D973" s="8" t="s">
        <v>3230</v>
      </c>
      <c r="E973" s="8" t="s">
        <v>3238</v>
      </c>
      <c r="F973" t="s">
        <v>3298</v>
      </c>
      <c r="H973" s="8" t="s">
        <v>3263</v>
      </c>
      <c r="I973" t="s">
        <v>3291</v>
      </c>
      <c r="L973" s="11">
        <v>44819</v>
      </c>
      <c r="N973" s="8" t="s">
        <v>22</v>
      </c>
      <c r="O973" s="8" t="s">
        <v>70</v>
      </c>
      <c r="P973" s="8" t="s">
        <v>66</v>
      </c>
      <c r="Q973" s="8" t="s">
        <v>24</v>
      </c>
      <c r="R973" s="8" t="s">
        <v>3025</v>
      </c>
      <c r="S973" s="8" t="s">
        <v>1950</v>
      </c>
      <c r="T973" s="8" t="s">
        <v>1297</v>
      </c>
    </row>
    <row r="974" spans="1:21" x14ac:dyDescent="0.3">
      <c r="A974" s="8" t="str">
        <f>HYPERLINK("https://hsdes.intel.com/resource/16012525017","16012525017")</f>
        <v>16012525017</v>
      </c>
      <c r="B974" s="8" t="s">
        <v>3026</v>
      </c>
      <c r="C974" s="8" t="s">
        <v>1219</v>
      </c>
      <c r="D974" s="8" t="s">
        <v>3230</v>
      </c>
      <c r="E974" s="8" t="s">
        <v>3238</v>
      </c>
      <c r="F974" t="s">
        <v>3298</v>
      </c>
      <c r="H974" s="8" t="s">
        <v>3262</v>
      </c>
      <c r="I974" t="s">
        <v>3291</v>
      </c>
      <c r="L974" s="11">
        <v>44817</v>
      </c>
      <c r="N974" s="8" t="s">
        <v>106</v>
      </c>
      <c r="O974" s="8" t="s">
        <v>13</v>
      </c>
      <c r="P974" s="8" t="s">
        <v>14</v>
      </c>
      <c r="Q974" s="8" t="s">
        <v>15</v>
      </c>
      <c r="R974" s="8" t="s">
        <v>3027</v>
      </c>
      <c r="S974" s="8" t="s">
        <v>17</v>
      </c>
      <c r="T974" s="8" t="s">
        <v>47</v>
      </c>
    </row>
    <row r="975" spans="1:21" x14ac:dyDescent="0.3">
      <c r="A975" s="8" t="str">
        <f>HYPERLINK("https://hsdes.intel.com/resource/16012572885","16012572885")</f>
        <v>16012572885</v>
      </c>
      <c r="B975" s="8" t="s">
        <v>3028</v>
      </c>
      <c r="C975" s="8" t="s">
        <v>120</v>
      </c>
      <c r="D975" s="8" t="s">
        <v>3231</v>
      </c>
      <c r="E975" s="8" t="s">
        <v>3238</v>
      </c>
      <c r="F975" t="s">
        <v>3298</v>
      </c>
      <c r="H975" s="8" t="s">
        <v>3263</v>
      </c>
      <c r="I975" t="s">
        <v>3291</v>
      </c>
      <c r="L975" s="11">
        <v>44817</v>
      </c>
      <c r="N975" s="8" t="s">
        <v>136</v>
      </c>
      <c r="O975" s="8" t="s">
        <v>13</v>
      </c>
      <c r="P975" s="8" t="s">
        <v>137</v>
      </c>
      <c r="Q975" s="8" t="s">
        <v>24</v>
      </c>
      <c r="R975" s="8" t="s">
        <v>3029</v>
      </c>
      <c r="S975" s="8" t="s">
        <v>26</v>
      </c>
      <c r="T975" s="8" t="s">
        <v>20</v>
      </c>
      <c r="U975" s="8" t="s">
        <v>283</v>
      </c>
    </row>
    <row r="976" spans="1:21" x14ac:dyDescent="0.3">
      <c r="A976" s="9" t="str">
        <f>HYPERLINK("https://hsdes.intel.com/resource/16012598575","16012598575")</f>
        <v>16012598575</v>
      </c>
      <c r="B976" s="8" t="s">
        <v>3030</v>
      </c>
      <c r="C976" s="8" t="s">
        <v>206</v>
      </c>
      <c r="D976" s="8" t="s">
        <v>3230</v>
      </c>
      <c r="E976" s="8" t="s">
        <v>3238</v>
      </c>
      <c r="F976" t="s">
        <v>3298</v>
      </c>
      <c r="H976" s="8" t="s">
        <v>3263</v>
      </c>
      <c r="I976" t="s">
        <v>3288</v>
      </c>
      <c r="K976" s="8" t="s">
        <v>192</v>
      </c>
      <c r="L976" s="11">
        <v>44826</v>
      </c>
      <c r="N976" s="8" t="s">
        <v>78</v>
      </c>
      <c r="O976" s="8" t="s">
        <v>13</v>
      </c>
      <c r="Q976" s="8" t="s">
        <v>15</v>
      </c>
      <c r="R976" s="8" t="s">
        <v>3032</v>
      </c>
      <c r="S976" s="8" t="s">
        <v>26</v>
      </c>
      <c r="T976" s="8" t="s">
        <v>3031</v>
      </c>
    </row>
    <row r="977" spans="1:21" x14ac:dyDescent="0.3">
      <c r="A977" s="8" t="str">
        <f>HYPERLINK("https://hsdes.intel.com/resource/16012652787","16012652787")</f>
        <v>16012652787</v>
      </c>
      <c r="B977" s="8" t="s">
        <v>3033</v>
      </c>
      <c r="C977" s="8" t="s">
        <v>1219</v>
      </c>
      <c r="D977" s="8" t="s">
        <v>3230</v>
      </c>
      <c r="E977" s="8" t="s">
        <v>3238</v>
      </c>
      <c r="F977" t="s">
        <v>3298</v>
      </c>
      <c r="H977" s="8" t="s">
        <v>3262</v>
      </c>
      <c r="I977" t="s">
        <v>3258</v>
      </c>
      <c r="L977" s="11">
        <v>44817</v>
      </c>
      <c r="N977" s="8" t="s">
        <v>106</v>
      </c>
      <c r="O977" s="8" t="s">
        <v>49</v>
      </c>
      <c r="P977" s="8" t="s">
        <v>14</v>
      </c>
      <c r="Q977" s="8" t="s">
        <v>15</v>
      </c>
      <c r="R977" s="8" t="s">
        <v>3035</v>
      </c>
      <c r="S977" s="8" t="s">
        <v>17</v>
      </c>
      <c r="T977" s="8" t="s">
        <v>2940</v>
      </c>
      <c r="U977" s="8" t="s">
        <v>3034</v>
      </c>
    </row>
    <row r="978" spans="1:21" x14ac:dyDescent="0.3">
      <c r="A978" s="8" t="str">
        <f>HYPERLINK("https://hsdes.intel.com/resource/16012734505","16012734505")</f>
        <v>16012734505</v>
      </c>
      <c r="B978" s="8" t="s">
        <v>3036</v>
      </c>
      <c r="C978" s="8" t="s">
        <v>165</v>
      </c>
      <c r="D978" s="8" t="s">
        <v>3230</v>
      </c>
      <c r="E978" s="8" t="s">
        <v>3238</v>
      </c>
      <c r="F978" t="s">
        <v>3298</v>
      </c>
      <c r="H978" s="8" t="s">
        <v>3262</v>
      </c>
      <c r="I978" t="s">
        <v>3289</v>
      </c>
      <c r="L978" s="11">
        <v>44817</v>
      </c>
      <c r="N978" s="8" t="s">
        <v>106</v>
      </c>
      <c r="O978" s="8" t="s">
        <v>13</v>
      </c>
      <c r="P978" s="8" t="s">
        <v>14</v>
      </c>
      <c r="Q978" s="8" t="s">
        <v>24</v>
      </c>
      <c r="R978" s="8" t="s">
        <v>3037</v>
      </c>
      <c r="S978" s="8" t="s">
        <v>17</v>
      </c>
      <c r="T978" s="8" t="s">
        <v>202</v>
      </c>
      <c r="U978" s="8" t="s">
        <v>203</v>
      </c>
    </row>
    <row r="979" spans="1:21" hidden="1" x14ac:dyDescent="0.3">
      <c r="A979" s="8" t="str">
        <f>HYPERLINK("https://hsdes.intel.com/resource/16012845469","16012845469")</f>
        <v>16012845469</v>
      </c>
      <c r="B979" s="8" t="s">
        <v>3038</v>
      </c>
      <c r="C979" s="8" t="s">
        <v>2359</v>
      </c>
      <c r="D979" s="8" t="s">
        <v>3231</v>
      </c>
      <c r="E979" s="8" t="s">
        <v>3238</v>
      </c>
      <c r="F979" t="s">
        <v>3298</v>
      </c>
      <c r="H979" s="8" t="s">
        <v>3158</v>
      </c>
      <c r="K979" s="8" t="s">
        <v>3215</v>
      </c>
      <c r="L979" s="12"/>
      <c r="N979" s="8" t="s">
        <v>3040</v>
      </c>
      <c r="O979" s="8" t="s">
        <v>49</v>
      </c>
      <c r="P979" s="8" t="s">
        <v>50</v>
      </c>
      <c r="Q979" s="8" t="s">
        <v>24</v>
      </c>
      <c r="R979" s="8" t="s">
        <v>3041</v>
      </c>
      <c r="S979" s="8" t="s">
        <v>17</v>
      </c>
      <c r="T979" s="8" t="s">
        <v>212</v>
      </c>
      <c r="U979" s="8" t="s">
        <v>3039</v>
      </c>
    </row>
    <row r="980" spans="1:21" x14ac:dyDescent="0.3">
      <c r="A980" s="8" t="str">
        <f>HYPERLINK("https://hsdes.intel.com/resource/16012878689","16012878689")</f>
        <v>16012878689</v>
      </c>
      <c r="B980" s="8" t="s">
        <v>3042</v>
      </c>
      <c r="C980" s="8" t="s">
        <v>37</v>
      </c>
      <c r="D980" s="8" t="s">
        <v>3231</v>
      </c>
      <c r="E980" s="8" t="s">
        <v>3238</v>
      </c>
      <c r="F980" t="s">
        <v>3298</v>
      </c>
      <c r="H980" s="8" t="s">
        <v>3262</v>
      </c>
      <c r="I980" t="s">
        <v>3289</v>
      </c>
      <c r="L980" s="11">
        <v>44819</v>
      </c>
      <c r="N980" s="8" t="s">
        <v>22</v>
      </c>
      <c r="O980" s="8" t="s">
        <v>13</v>
      </c>
      <c r="P980" s="8" t="s">
        <v>66</v>
      </c>
      <c r="Q980" s="8" t="s">
        <v>24</v>
      </c>
      <c r="R980" s="8" t="s">
        <v>3044</v>
      </c>
      <c r="S980" s="8" t="s">
        <v>26</v>
      </c>
      <c r="T980" s="8" t="s">
        <v>1438</v>
      </c>
      <c r="U980" s="8" t="s">
        <v>3043</v>
      </c>
    </row>
    <row r="981" spans="1:21" x14ac:dyDescent="0.3">
      <c r="A981" s="9" t="str">
        <f>HYPERLINK("https://hsdes.intel.com/resource/16013044817","16013044817")</f>
        <v>16013044817</v>
      </c>
      <c r="B981" s="8" t="s">
        <v>3045</v>
      </c>
      <c r="C981" s="8" t="s">
        <v>19</v>
      </c>
      <c r="D981" s="8" t="s">
        <v>3231</v>
      </c>
      <c r="E981" s="8" t="s">
        <v>3238</v>
      </c>
      <c r="F981" t="s">
        <v>3298</v>
      </c>
      <c r="H981" s="8" t="s">
        <v>3263</v>
      </c>
      <c r="I981" t="s">
        <v>3289</v>
      </c>
      <c r="L981" s="11">
        <v>44826</v>
      </c>
      <c r="N981" s="8" t="s">
        <v>22</v>
      </c>
      <c r="O981" s="8" t="s">
        <v>13</v>
      </c>
      <c r="Q981" s="8" t="s">
        <v>24</v>
      </c>
      <c r="R981" s="8" t="s">
        <v>3046</v>
      </c>
      <c r="S981" s="8" t="s">
        <v>26</v>
      </c>
      <c r="T981" s="8" t="s">
        <v>20</v>
      </c>
    </row>
    <row r="982" spans="1:21" x14ac:dyDescent="0.3">
      <c r="A982" s="9" t="str">
        <f>HYPERLINK("https://hsdes.intel.com/resource/16013045184","16013045184")</f>
        <v>16013045184</v>
      </c>
      <c r="B982" s="8" t="s">
        <v>3047</v>
      </c>
      <c r="C982" s="8" t="s">
        <v>63</v>
      </c>
      <c r="D982" s="8" t="s">
        <v>3231</v>
      </c>
      <c r="E982" s="8" t="s">
        <v>3238</v>
      </c>
      <c r="F982" t="s">
        <v>3298</v>
      </c>
      <c r="H982" s="8" t="s">
        <v>3263</v>
      </c>
      <c r="I982" t="s">
        <v>3291</v>
      </c>
      <c r="L982" s="11">
        <v>44826</v>
      </c>
      <c r="N982" s="8" t="s">
        <v>39</v>
      </c>
      <c r="O982" s="8" t="s">
        <v>13</v>
      </c>
      <c r="Q982" s="8" t="s">
        <v>24</v>
      </c>
      <c r="R982" s="8" t="s">
        <v>3048</v>
      </c>
      <c r="S982" s="8" t="s">
        <v>17</v>
      </c>
      <c r="T982" s="8" t="s">
        <v>10</v>
      </c>
    </row>
    <row r="983" spans="1:21" x14ac:dyDescent="0.3">
      <c r="A983" s="9" t="str">
        <f>HYPERLINK("https://hsdes.intel.com/resource/16013169992","16013169992")</f>
        <v>16013169992</v>
      </c>
      <c r="B983" s="8" t="s">
        <v>3049</v>
      </c>
      <c r="C983" s="8" t="s">
        <v>19</v>
      </c>
      <c r="D983" s="8" t="s">
        <v>3231</v>
      </c>
      <c r="E983" s="8" t="s">
        <v>3238</v>
      </c>
      <c r="F983" t="s">
        <v>3298</v>
      </c>
      <c r="H983" s="8" t="s">
        <v>3263</v>
      </c>
      <c r="I983" t="s">
        <v>3289</v>
      </c>
      <c r="K983" s="8" t="s">
        <v>192</v>
      </c>
      <c r="L983" s="11">
        <v>44826</v>
      </c>
      <c r="N983" s="8" t="s">
        <v>22</v>
      </c>
      <c r="O983" s="8" t="s">
        <v>49</v>
      </c>
      <c r="Q983" s="8" t="s">
        <v>24</v>
      </c>
      <c r="R983" s="8" t="s">
        <v>3050</v>
      </c>
      <c r="S983" s="8" t="s">
        <v>26</v>
      </c>
      <c r="T983" s="8" t="s">
        <v>20</v>
      </c>
    </row>
    <row r="984" spans="1:21" x14ac:dyDescent="0.3">
      <c r="A984" s="9" t="str">
        <f>HYPERLINK("https://hsdes.intel.com/resource/16013185250","16013185250")</f>
        <v>16013185250</v>
      </c>
      <c r="B984" s="8" t="s">
        <v>3051</v>
      </c>
      <c r="C984" s="8" t="s">
        <v>120</v>
      </c>
      <c r="D984" s="8" t="s">
        <v>3231</v>
      </c>
      <c r="E984" s="8" t="s">
        <v>3238</v>
      </c>
      <c r="F984" t="s">
        <v>3298</v>
      </c>
      <c r="H984" s="8" t="s">
        <v>3263</v>
      </c>
      <c r="I984" t="s">
        <v>3291</v>
      </c>
      <c r="L984" s="11">
        <v>44826</v>
      </c>
      <c r="N984" s="8" t="s">
        <v>22</v>
      </c>
      <c r="O984" s="8" t="s">
        <v>49</v>
      </c>
      <c r="Q984" s="8" t="s">
        <v>15</v>
      </c>
      <c r="R984" s="8" t="s">
        <v>3052</v>
      </c>
      <c r="S984" s="8" t="s">
        <v>26</v>
      </c>
      <c r="T984" s="8" t="s">
        <v>20</v>
      </c>
    </row>
    <row r="985" spans="1:21" hidden="1" x14ac:dyDescent="0.3">
      <c r="A985" s="8" t="str">
        <f>HYPERLINK("https://hsdes.intel.com/resource/16013191780","16013191780")</f>
        <v>16013191780</v>
      </c>
      <c r="B985" s="8" t="s">
        <v>3053</v>
      </c>
      <c r="C985" s="8" t="s">
        <v>63</v>
      </c>
      <c r="D985" s="8" t="s">
        <v>3231</v>
      </c>
      <c r="E985" s="8" t="s">
        <v>3238</v>
      </c>
      <c r="F985" t="s">
        <v>3298</v>
      </c>
      <c r="H985" s="8" t="s">
        <v>3158</v>
      </c>
      <c r="K985" s="8" t="s">
        <v>3209</v>
      </c>
      <c r="L985" s="12"/>
      <c r="N985" s="8" t="s">
        <v>39</v>
      </c>
      <c r="O985" s="8" t="s">
        <v>13</v>
      </c>
      <c r="P985" s="8" t="s">
        <v>156</v>
      </c>
      <c r="Q985" s="8" t="s">
        <v>24</v>
      </c>
      <c r="R985" s="8" t="s">
        <v>3054</v>
      </c>
      <c r="S985" s="8" t="s">
        <v>26</v>
      </c>
      <c r="T985" s="8" t="s">
        <v>64</v>
      </c>
      <c r="U985" s="8" t="s">
        <v>2658</v>
      </c>
    </row>
    <row r="986" spans="1:21" hidden="1" x14ac:dyDescent="0.3">
      <c r="A986" s="8" t="str">
        <f>HYPERLINK("https://hsdes.intel.com/resource/16013191789","16013191789")</f>
        <v>16013191789</v>
      </c>
      <c r="B986" s="8" t="s">
        <v>3055</v>
      </c>
      <c r="C986" s="8" t="s">
        <v>63</v>
      </c>
      <c r="D986" s="8" t="s">
        <v>3231</v>
      </c>
      <c r="E986" s="8" t="s">
        <v>3238</v>
      </c>
      <c r="F986" t="s">
        <v>3298</v>
      </c>
      <c r="H986" s="8" t="s">
        <v>3158</v>
      </c>
      <c r="K986" s="8" t="s">
        <v>3209</v>
      </c>
      <c r="L986" s="12"/>
      <c r="N986" s="8" t="s">
        <v>39</v>
      </c>
      <c r="O986" s="8" t="s">
        <v>13</v>
      </c>
      <c r="P986" s="8" t="s">
        <v>156</v>
      </c>
      <c r="Q986" s="8" t="s">
        <v>24</v>
      </c>
      <c r="R986" s="8" t="s">
        <v>3056</v>
      </c>
      <c r="S986" s="8" t="s">
        <v>26</v>
      </c>
      <c r="T986" s="8" t="s">
        <v>64</v>
      </c>
      <c r="U986" s="8" t="s">
        <v>2658</v>
      </c>
    </row>
    <row r="987" spans="1:21" x14ac:dyDescent="0.3">
      <c r="A987" s="9" t="str">
        <f>HYPERLINK("https://hsdes.intel.com/resource/16013240669","16013240669")</f>
        <v>16013240669</v>
      </c>
      <c r="B987" s="30" t="s">
        <v>3253</v>
      </c>
      <c r="C987" s="8" t="s">
        <v>31</v>
      </c>
      <c r="D987" s="8" t="s">
        <v>3231</v>
      </c>
      <c r="E987" s="8" t="s">
        <v>3238</v>
      </c>
      <c r="F987" t="s">
        <v>3298</v>
      </c>
      <c r="H987" s="8" t="s">
        <v>3263</v>
      </c>
      <c r="I987" t="s">
        <v>3291</v>
      </c>
      <c r="L987" s="11">
        <v>44826</v>
      </c>
      <c r="N987" s="8" t="s">
        <v>33</v>
      </c>
      <c r="O987" s="8" t="s">
        <v>13</v>
      </c>
      <c r="P987" s="8" t="s">
        <v>34</v>
      </c>
      <c r="Q987" s="8" t="s">
        <v>24</v>
      </c>
      <c r="R987" s="8" t="s">
        <v>3058</v>
      </c>
      <c r="S987" s="8" t="s">
        <v>17</v>
      </c>
      <c r="T987" s="8" t="s">
        <v>10</v>
      </c>
      <c r="U987" s="8" t="s">
        <v>3057</v>
      </c>
    </row>
    <row r="988" spans="1:21" x14ac:dyDescent="0.3">
      <c r="A988" s="9" t="str">
        <f>HYPERLINK("https://hsdes.intel.com/resource/16013241572","16013241572")</f>
        <v>16013241572</v>
      </c>
      <c r="B988" s="8" t="s">
        <v>3059</v>
      </c>
      <c r="C988" s="8" t="s">
        <v>63</v>
      </c>
      <c r="D988" s="8" t="s">
        <v>3230</v>
      </c>
      <c r="E988" s="8" t="s">
        <v>3238</v>
      </c>
      <c r="F988" t="s">
        <v>3298</v>
      </c>
      <c r="H988" s="8" t="s">
        <v>3263</v>
      </c>
      <c r="I988" t="s">
        <v>3275</v>
      </c>
      <c r="L988" s="11">
        <v>44826</v>
      </c>
      <c r="N988" s="8" t="s">
        <v>39</v>
      </c>
      <c r="O988" s="8" t="s">
        <v>49</v>
      </c>
      <c r="Q988" s="8" t="s">
        <v>24</v>
      </c>
      <c r="R988" s="8" t="s">
        <v>3060</v>
      </c>
      <c r="S988" s="8" t="s">
        <v>17</v>
      </c>
      <c r="T988" s="8" t="s">
        <v>47</v>
      </c>
    </row>
    <row r="989" spans="1:21" x14ac:dyDescent="0.3">
      <c r="A989" s="8" t="str">
        <f>HYPERLINK("https://hsdes.intel.com/resource/16013305578","16013305578")</f>
        <v>16013305578</v>
      </c>
      <c r="B989" s="8" t="s">
        <v>3061</v>
      </c>
      <c r="C989" s="8" t="s">
        <v>104</v>
      </c>
      <c r="D989" s="8" t="s">
        <v>3230</v>
      </c>
      <c r="E989" s="8" t="s">
        <v>3238</v>
      </c>
      <c r="F989" t="s">
        <v>3298</v>
      </c>
      <c r="H989" s="8" t="s">
        <v>3263</v>
      </c>
      <c r="I989" t="s">
        <v>3291</v>
      </c>
      <c r="L989" s="11">
        <v>44827</v>
      </c>
      <c r="N989" s="8" t="s">
        <v>106</v>
      </c>
      <c r="O989" s="8" t="s">
        <v>13</v>
      </c>
      <c r="P989" s="8" t="s">
        <v>14</v>
      </c>
      <c r="Q989" s="8" t="s">
        <v>24</v>
      </c>
      <c r="R989" s="8" t="s">
        <v>3063</v>
      </c>
      <c r="S989" s="8" t="s">
        <v>17</v>
      </c>
      <c r="T989" s="8" t="s">
        <v>64</v>
      </c>
      <c r="U989" s="8" t="s">
        <v>3062</v>
      </c>
    </row>
    <row r="990" spans="1:21" x14ac:dyDescent="0.3">
      <c r="A990" s="8" t="str">
        <f>HYPERLINK("https://hsdes.intel.com/resource/16013335403","16013335403")</f>
        <v>16013335403</v>
      </c>
      <c r="B990" s="8" t="s">
        <v>3064</v>
      </c>
      <c r="C990" s="8" t="s">
        <v>1219</v>
      </c>
      <c r="D990" s="8" t="s">
        <v>3230</v>
      </c>
      <c r="E990" s="8" t="s">
        <v>3238</v>
      </c>
      <c r="F990" t="s">
        <v>3298</v>
      </c>
      <c r="H990" s="8" t="s">
        <v>3262</v>
      </c>
      <c r="I990" t="s">
        <v>3295</v>
      </c>
      <c r="L990" s="11">
        <v>44817</v>
      </c>
      <c r="N990" s="8" t="s">
        <v>106</v>
      </c>
      <c r="O990" s="8" t="s">
        <v>13</v>
      </c>
      <c r="P990" s="8" t="s">
        <v>14</v>
      </c>
      <c r="Q990" s="8" t="s">
        <v>24</v>
      </c>
      <c r="R990" s="8" t="s">
        <v>3066</v>
      </c>
      <c r="S990" s="8" t="s">
        <v>17</v>
      </c>
      <c r="T990" s="8" t="s">
        <v>2940</v>
      </c>
      <c r="U990" s="8" t="s">
        <v>3065</v>
      </c>
    </row>
    <row r="991" spans="1:21" x14ac:dyDescent="0.3">
      <c r="A991" s="8" t="str">
        <f>HYPERLINK("https://hsdes.intel.com/resource/16013344451","16013344451")</f>
        <v>16013344451</v>
      </c>
      <c r="B991" s="8" t="s">
        <v>3067</v>
      </c>
      <c r="C991" s="8" t="s">
        <v>1219</v>
      </c>
      <c r="D991" s="8" t="s">
        <v>3230</v>
      </c>
      <c r="E991" s="8" t="s">
        <v>3238</v>
      </c>
      <c r="F991" t="s">
        <v>3298</v>
      </c>
      <c r="H991" s="8" t="s">
        <v>3262</v>
      </c>
      <c r="I991" t="s">
        <v>3288</v>
      </c>
      <c r="K991" s="8" t="s">
        <v>3267</v>
      </c>
      <c r="L991" s="11">
        <v>44817</v>
      </c>
      <c r="N991" s="8" t="s">
        <v>106</v>
      </c>
      <c r="O991" s="8" t="s">
        <v>13</v>
      </c>
      <c r="P991" s="8" t="s">
        <v>14</v>
      </c>
      <c r="Q991" s="8" t="s">
        <v>24</v>
      </c>
      <c r="R991" s="8" t="s">
        <v>3069</v>
      </c>
      <c r="S991" s="8" t="s">
        <v>17</v>
      </c>
      <c r="T991" s="8" t="s">
        <v>2783</v>
      </c>
      <c r="U991" s="8" t="s">
        <v>3068</v>
      </c>
    </row>
    <row r="992" spans="1:21" x14ac:dyDescent="0.3">
      <c r="A992" s="8" t="str">
        <f>HYPERLINK("https://hsdes.intel.com/resource/16013691380","16013691380")</f>
        <v>16013691380</v>
      </c>
      <c r="B992" s="21" t="s">
        <v>3070</v>
      </c>
      <c r="C992" s="8" t="s">
        <v>19</v>
      </c>
      <c r="D992" s="8" t="s">
        <v>3231</v>
      </c>
      <c r="E992" s="8" t="s">
        <v>3238</v>
      </c>
      <c r="F992" t="s">
        <v>3298</v>
      </c>
      <c r="H992" s="8" t="s">
        <v>3263</v>
      </c>
      <c r="I992" t="s">
        <v>3288</v>
      </c>
      <c r="L992" s="11">
        <v>44820</v>
      </c>
      <c r="N992" s="8" t="s">
        <v>22</v>
      </c>
      <c r="O992" s="8" t="s">
        <v>13</v>
      </c>
      <c r="P992" s="8" t="s">
        <v>23</v>
      </c>
      <c r="Q992" s="8" t="s">
        <v>24</v>
      </c>
      <c r="R992" s="8" t="s">
        <v>3071</v>
      </c>
      <c r="S992" s="8" t="s">
        <v>17</v>
      </c>
      <c r="T992" s="8" t="s">
        <v>1691</v>
      </c>
      <c r="U992" s="8" t="s">
        <v>1692</v>
      </c>
    </row>
    <row r="993" spans="1:21" x14ac:dyDescent="0.3">
      <c r="A993" s="9" t="str">
        <f>HYPERLINK("https://hsdes.intel.com/resource/16014185861","16014185861")</f>
        <v>16014185861</v>
      </c>
      <c r="B993" s="8" t="s">
        <v>3072</v>
      </c>
      <c r="C993" s="8" t="s">
        <v>19</v>
      </c>
      <c r="D993" s="8" t="s">
        <v>3231</v>
      </c>
      <c r="E993" s="8" t="s">
        <v>3238</v>
      </c>
      <c r="F993" t="s">
        <v>3298</v>
      </c>
      <c r="H993" s="8" t="s">
        <v>3263</v>
      </c>
      <c r="I993" t="s">
        <v>3275</v>
      </c>
      <c r="K993" s="8" t="s">
        <v>3169</v>
      </c>
      <c r="L993" s="11">
        <v>44826</v>
      </c>
      <c r="N993" s="8" t="s">
        <v>22</v>
      </c>
      <c r="O993" s="8" t="s">
        <v>13</v>
      </c>
      <c r="Q993" s="8" t="s">
        <v>24</v>
      </c>
      <c r="R993" s="8" t="s">
        <v>3073</v>
      </c>
      <c r="S993" s="8" t="s">
        <v>26</v>
      </c>
      <c r="T993" s="8" t="s">
        <v>47</v>
      </c>
    </row>
    <row r="994" spans="1:21" x14ac:dyDescent="0.3">
      <c r="A994" s="9" t="str">
        <f>HYPERLINK("https://hsdes.intel.com/resource/16014193686","16014193686")</f>
        <v>16014193686</v>
      </c>
      <c r="B994" s="8" t="s">
        <v>3074</v>
      </c>
      <c r="C994" s="8" t="s">
        <v>19</v>
      </c>
      <c r="D994" s="8" t="s">
        <v>3231</v>
      </c>
      <c r="E994" s="8" t="s">
        <v>3238</v>
      </c>
      <c r="F994" t="s">
        <v>3298</v>
      </c>
      <c r="H994" s="8" t="s">
        <v>3263</v>
      </c>
      <c r="I994" t="s">
        <v>3275</v>
      </c>
      <c r="K994" s="8" t="s">
        <v>3169</v>
      </c>
      <c r="L994" s="11">
        <v>44826</v>
      </c>
      <c r="N994" s="8" t="s">
        <v>22</v>
      </c>
      <c r="O994" s="8" t="s">
        <v>13</v>
      </c>
      <c r="Q994" s="8" t="s">
        <v>24</v>
      </c>
      <c r="R994" s="8" t="s">
        <v>3075</v>
      </c>
      <c r="S994" s="8" t="s">
        <v>26</v>
      </c>
      <c r="T994" s="8" t="s">
        <v>47</v>
      </c>
    </row>
    <row r="995" spans="1:21" x14ac:dyDescent="0.3">
      <c r="A995" s="9" t="str">
        <f>HYPERLINK("https://hsdes.intel.com/resource/16014193951","16014193951")</f>
        <v>16014193951</v>
      </c>
      <c r="B995" s="8" t="s">
        <v>3076</v>
      </c>
      <c r="C995" s="8" t="s">
        <v>19</v>
      </c>
      <c r="D995" s="8" t="s">
        <v>3231</v>
      </c>
      <c r="E995" s="8" t="s">
        <v>3238</v>
      </c>
      <c r="F995" t="s">
        <v>3298</v>
      </c>
      <c r="H995" s="8" t="s">
        <v>3263</v>
      </c>
      <c r="I995" t="s">
        <v>3275</v>
      </c>
      <c r="K995" s="8" t="s">
        <v>3169</v>
      </c>
      <c r="L995" s="11">
        <v>44826</v>
      </c>
      <c r="N995" s="8" t="s">
        <v>22</v>
      </c>
      <c r="O995" s="8" t="s">
        <v>13</v>
      </c>
      <c r="Q995" s="8" t="s">
        <v>24</v>
      </c>
      <c r="R995" s="8" t="s">
        <v>3077</v>
      </c>
      <c r="S995" s="8" t="s">
        <v>26</v>
      </c>
      <c r="T995" s="8" t="s">
        <v>47</v>
      </c>
    </row>
    <row r="996" spans="1:21" x14ac:dyDescent="0.3">
      <c r="A996" s="9" t="str">
        <f>HYPERLINK("https://hsdes.intel.com/resource/16014195660","16014195660")</f>
        <v>16014195660</v>
      </c>
      <c r="B996" s="8" t="s">
        <v>3078</v>
      </c>
      <c r="C996" s="8" t="s">
        <v>19</v>
      </c>
      <c r="D996" s="8" t="s">
        <v>3231</v>
      </c>
      <c r="E996" s="8" t="s">
        <v>3238</v>
      </c>
      <c r="F996" t="s">
        <v>3298</v>
      </c>
      <c r="H996" s="8" t="s">
        <v>3263</v>
      </c>
      <c r="I996" t="s">
        <v>3275</v>
      </c>
      <c r="K996" s="8" t="s">
        <v>3169</v>
      </c>
      <c r="L996" s="11">
        <v>44826</v>
      </c>
      <c r="N996" s="8" t="s">
        <v>22</v>
      </c>
      <c r="O996" s="8" t="s">
        <v>13</v>
      </c>
      <c r="Q996" s="8" t="s">
        <v>24</v>
      </c>
      <c r="R996" s="8" t="s">
        <v>3077</v>
      </c>
      <c r="S996" s="8" t="s">
        <v>26</v>
      </c>
      <c r="T996" s="8" t="s">
        <v>47</v>
      </c>
    </row>
    <row r="997" spans="1:21" x14ac:dyDescent="0.3">
      <c r="A997" s="9" t="str">
        <f>HYPERLINK("https://hsdes.intel.com/resource/16014195667","16014195667")</f>
        <v>16014195667</v>
      </c>
      <c r="B997" s="8" t="s">
        <v>3079</v>
      </c>
      <c r="C997" s="8" t="s">
        <v>19</v>
      </c>
      <c r="D997" s="8" t="s">
        <v>3231</v>
      </c>
      <c r="E997" s="8" t="s">
        <v>3238</v>
      </c>
      <c r="F997" t="s">
        <v>3298</v>
      </c>
      <c r="H997" s="8" t="s">
        <v>3263</v>
      </c>
      <c r="I997" t="s">
        <v>3275</v>
      </c>
      <c r="K997" s="8" t="s">
        <v>3169</v>
      </c>
      <c r="L997" s="11">
        <v>44826</v>
      </c>
      <c r="N997" s="8" t="s">
        <v>22</v>
      </c>
      <c r="O997" s="8" t="s">
        <v>13</v>
      </c>
      <c r="Q997" s="8" t="s">
        <v>24</v>
      </c>
      <c r="R997" s="8" t="s">
        <v>3075</v>
      </c>
      <c r="S997" s="8" t="s">
        <v>26</v>
      </c>
      <c r="T997" s="8" t="s">
        <v>47</v>
      </c>
    </row>
    <row r="998" spans="1:21" x14ac:dyDescent="0.3">
      <c r="A998" s="9" t="str">
        <f>HYPERLINK("https://hsdes.intel.com/resource/16014195680","16014195680")</f>
        <v>16014195680</v>
      </c>
      <c r="B998" s="8" t="s">
        <v>3080</v>
      </c>
      <c r="C998" s="8" t="s">
        <v>19</v>
      </c>
      <c r="D998" s="8" t="s">
        <v>3231</v>
      </c>
      <c r="E998" s="8" t="s">
        <v>3238</v>
      </c>
      <c r="F998" t="s">
        <v>3298</v>
      </c>
      <c r="H998" s="8" t="s">
        <v>3263</v>
      </c>
      <c r="I998" t="s">
        <v>3275</v>
      </c>
      <c r="K998" s="8" t="s">
        <v>3169</v>
      </c>
      <c r="L998" s="11">
        <v>44826</v>
      </c>
      <c r="N998" s="8" t="s">
        <v>22</v>
      </c>
      <c r="O998" s="8" t="s">
        <v>13</v>
      </c>
      <c r="Q998" s="8" t="s">
        <v>24</v>
      </c>
      <c r="R998" s="8" t="s">
        <v>3077</v>
      </c>
      <c r="S998" s="8" t="s">
        <v>26</v>
      </c>
      <c r="T998" s="8" t="s">
        <v>47</v>
      </c>
    </row>
    <row r="999" spans="1:21" x14ac:dyDescent="0.3">
      <c r="A999" s="9" t="str">
        <f>HYPERLINK("https://hsdes.intel.com/resource/16014195699","16014195699")</f>
        <v>16014195699</v>
      </c>
      <c r="B999" s="8" t="s">
        <v>3081</v>
      </c>
      <c r="C999" s="8" t="s">
        <v>19</v>
      </c>
      <c r="D999" s="8" t="s">
        <v>3231</v>
      </c>
      <c r="E999" s="8" t="s">
        <v>3238</v>
      </c>
      <c r="F999" t="s">
        <v>3298</v>
      </c>
      <c r="H999" s="8" t="s">
        <v>3263</v>
      </c>
      <c r="I999" t="s">
        <v>3275</v>
      </c>
      <c r="K999" s="8" t="s">
        <v>3169</v>
      </c>
      <c r="L999" s="11">
        <v>44826</v>
      </c>
      <c r="N999" s="8" t="s">
        <v>22</v>
      </c>
      <c r="O999" s="8" t="s">
        <v>13</v>
      </c>
      <c r="Q999" s="8" t="s">
        <v>24</v>
      </c>
      <c r="R999" s="8" t="s">
        <v>3077</v>
      </c>
      <c r="S999" s="8" t="s">
        <v>26</v>
      </c>
      <c r="T999" s="8" t="s">
        <v>47</v>
      </c>
    </row>
    <row r="1000" spans="1:21" x14ac:dyDescent="0.3">
      <c r="A1000" s="9" t="str">
        <f>HYPERLINK("https://hsdes.intel.com/resource/16014195710","16014195710")</f>
        <v>16014195710</v>
      </c>
      <c r="B1000" s="8" t="s">
        <v>3082</v>
      </c>
      <c r="C1000" s="8" t="s">
        <v>19</v>
      </c>
      <c r="D1000" s="8" t="s">
        <v>3231</v>
      </c>
      <c r="E1000" s="8" t="s">
        <v>3238</v>
      </c>
      <c r="F1000" t="s">
        <v>3298</v>
      </c>
      <c r="H1000" s="8" t="s">
        <v>3263</v>
      </c>
      <c r="I1000" t="s">
        <v>3275</v>
      </c>
      <c r="K1000" s="8" t="s">
        <v>3169</v>
      </c>
      <c r="L1000" s="11">
        <v>44826</v>
      </c>
      <c r="N1000" s="8" t="s">
        <v>22</v>
      </c>
      <c r="O1000" s="8" t="s">
        <v>13</v>
      </c>
      <c r="Q1000" s="8" t="s">
        <v>24</v>
      </c>
      <c r="R1000" s="8" t="s">
        <v>3075</v>
      </c>
      <c r="S1000" s="8" t="s">
        <v>26</v>
      </c>
      <c r="T1000" s="8" t="s">
        <v>47</v>
      </c>
    </row>
    <row r="1001" spans="1:21" x14ac:dyDescent="0.3">
      <c r="A1001" s="9" t="str">
        <f>HYPERLINK("https://hsdes.intel.com/resource/16014195743","16014195743")</f>
        <v>16014195743</v>
      </c>
      <c r="B1001" s="8" t="s">
        <v>3083</v>
      </c>
      <c r="C1001" s="8" t="s">
        <v>19</v>
      </c>
      <c r="D1001" s="8" t="s">
        <v>3231</v>
      </c>
      <c r="E1001" s="8" t="s">
        <v>3238</v>
      </c>
      <c r="F1001" t="s">
        <v>3298</v>
      </c>
      <c r="H1001" s="8" t="s">
        <v>3263</v>
      </c>
      <c r="I1001" t="s">
        <v>3275</v>
      </c>
      <c r="K1001" s="8" t="s">
        <v>3169</v>
      </c>
      <c r="L1001" s="11">
        <v>44826</v>
      </c>
      <c r="N1001" s="8" t="s">
        <v>22</v>
      </c>
      <c r="O1001" s="8" t="s">
        <v>13</v>
      </c>
      <c r="Q1001" s="8" t="s">
        <v>24</v>
      </c>
      <c r="R1001" s="8" t="s">
        <v>3077</v>
      </c>
      <c r="S1001" s="8" t="s">
        <v>26</v>
      </c>
      <c r="T1001" s="8" t="s">
        <v>47</v>
      </c>
    </row>
    <row r="1002" spans="1:21" x14ac:dyDescent="0.3">
      <c r="A1002" s="8" t="str">
        <f>HYPERLINK("https://hsdes.intel.com/resource/16014195796","16014195796")</f>
        <v>16014195796</v>
      </c>
      <c r="B1002" s="8" t="s">
        <v>3084</v>
      </c>
      <c r="C1002" s="8" t="s">
        <v>19</v>
      </c>
      <c r="D1002" s="8" t="s">
        <v>3231</v>
      </c>
      <c r="E1002" s="8" t="s">
        <v>3238</v>
      </c>
      <c r="F1002" t="s">
        <v>3298</v>
      </c>
      <c r="H1002" s="8" t="s">
        <v>3263</v>
      </c>
      <c r="I1002" t="s">
        <v>3275</v>
      </c>
      <c r="L1002" s="11">
        <v>44826</v>
      </c>
      <c r="N1002" s="8" t="s">
        <v>22</v>
      </c>
      <c r="O1002" s="8" t="s">
        <v>13</v>
      </c>
      <c r="Q1002" s="8" t="s">
        <v>24</v>
      </c>
      <c r="R1002" s="8" t="s">
        <v>3077</v>
      </c>
      <c r="S1002" s="8" t="s">
        <v>26</v>
      </c>
      <c r="T1002" s="8" t="s">
        <v>47</v>
      </c>
    </row>
    <row r="1003" spans="1:21" x14ac:dyDescent="0.3">
      <c r="A1003" s="8" t="str">
        <f>HYPERLINK("https://hsdes.intel.com/resource/16014195873","16014195873")</f>
        <v>16014195873</v>
      </c>
      <c r="B1003" s="8" t="s">
        <v>3085</v>
      </c>
      <c r="C1003" s="8" t="s">
        <v>19</v>
      </c>
      <c r="D1003" s="8" t="s">
        <v>3231</v>
      </c>
      <c r="E1003" s="8" t="s">
        <v>3238</v>
      </c>
      <c r="F1003" t="s">
        <v>3298</v>
      </c>
      <c r="H1003" s="8" t="s">
        <v>3263</v>
      </c>
      <c r="I1003" t="s">
        <v>3275</v>
      </c>
      <c r="L1003" s="11">
        <v>44827</v>
      </c>
      <c r="N1003" s="8" t="s">
        <v>22</v>
      </c>
      <c r="O1003" s="8" t="s">
        <v>13</v>
      </c>
      <c r="Q1003" s="8" t="s">
        <v>24</v>
      </c>
      <c r="R1003" s="8" t="s">
        <v>3077</v>
      </c>
      <c r="S1003" s="8" t="s">
        <v>26</v>
      </c>
      <c r="T1003" s="8" t="s">
        <v>47</v>
      </c>
    </row>
    <row r="1004" spans="1:21" x14ac:dyDescent="0.3">
      <c r="A1004" s="8" t="str">
        <f>HYPERLINK("https://hsdes.intel.com/resource/16014195880","16014195880")</f>
        <v>16014195880</v>
      </c>
      <c r="B1004" s="8" t="s">
        <v>3086</v>
      </c>
      <c r="C1004" s="8" t="s">
        <v>19</v>
      </c>
      <c r="D1004" s="8" t="s">
        <v>3231</v>
      </c>
      <c r="E1004" s="8" t="s">
        <v>3238</v>
      </c>
      <c r="F1004" t="s">
        <v>3298</v>
      </c>
      <c r="H1004" s="8" t="s">
        <v>3263</v>
      </c>
      <c r="I1004" t="s">
        <v>3275</v>
      </c>
      <c r="L1004" s="11">
        <v>44827</v>
      </c>
      <c r="N1004" s="8" t="s">
        <v>22</v>
      </c>
      <c r="O1004" s="8" t="s">
        <v>13</v>
      </c>
      <c r="Q1004" s="8" t="s">
        <v>24</v>
      </c>
      <c r="R1004" s="8" t="s">
        <v>3075</v>
      </c>
      <c r="S1004" s="8" t="s">
        <v>26</v>
      </c>
      <c r="T1004" s="8" t="s">
        <v>47</v>
      </c>
    </row>
    <row r="1005" spans="1:21" x14ac:dyDescent="0.3">
      <c r="A1005" s="8" t="str">
        <f>HYPERLINK("https://hsdes.intel.com/resource/16014195895","16014195895")</f>
        <v>16014195895</v>
      </c>
      <c r="B1005" s="8" t="s">
        <v>3087</v>
      </c>
      <c r="C1005" s="8" t="s">
        <v>19</v>
      </c>
      <c r="D1005" s="8" t="s">
        <v>3231</v>
      </c>
      <c r="E1005" s="8" t="s">
        <v>3238</v>
      </c>
      <c r="F1005" t="s">
        <v>3298</v>
      </c>
      <c r="H1005" s="8" t="s">
        <v>3263</v>
      </c>
      <c r="I1005" t="s">
        <v>3275</v>
      </c>
      <c r="L1005" s="11">
        <v>44827</v>
      </c>
      <c r="N1005" s="8" t="s">
        <v>22</v>
      </c>
      <c r="O1005" s="8" t="s">
        <v>13</v>
      </c>
      <c r="Q1005" s="8" t="s">
        <v>24</v>
      </c>
      <c r="R1005" s="8" t="s">
        <v>3077</v>
      </c>
      <c r="S1005" s="8" t="s">
        <v>26</v>
      </c>
      <c r="T1005" s="8" t="s">
        <v>47</v>
      </c>
    </row>
    <row r="1006" spans="1:21" x14ac:dyDescent="0.3">
      <c r="A1006" s="8" t="str">
        <f>HYPERLINK("https://hsdes.intel.com/resource/16014206248","16014206248")</f>
        <v>16014206248</v>
      </c>
      <c r="B1006" s="8" t="s">
        <v>3088</v>
      </c>
      <c r="C1006" s="8" t="s">
        <v>19</v>
      </c>
      <c r="D1006" s="8" t="s">
        <v>3231</v>
      </c>
      <c r="E1006" s="8" t="s">
        <v>3238</v>
      </c>
      <c r="F1006" t="s">
        <v>3298</v>
      </c>
      <c r="H1006" s="8" t="s">
        <v>3263</v>
      </c>
      <c r="I1006" t="s">
        <v>3269</v>
      </c>
      <c r="L1006" s="11">
        <v>44820</v>
      </c>
      <c r="N1006" s="8" t="s">
        <v>22</v>
      </c>
      <c r="O1006" s="8" t="s">
        <v>70</v>
      </c>
      <c r="P1006" s="8" t="s">
        <v>23</v>
      </c>
      <c r="Q1006" s="8" t="s">
        <v>24</v>
      </c>
      <c r="R1006" s="8" t="s">
        <v>3089</v>
      </c>
      <c r="S1006" s="8" t="s">
        <v>26</v>
      </c>
      <c r="T1006" s="8" t="s">
        <v>20</v>
      </c>
      <c r="U1006" s="8" t="s">
        <v>958</v>
      </c>
    </row>
    <row r="1007" spans="1:21" x14ac:dyDescent="0.3">
      <c r="A1007" s="8" t="str">
        <f>HYPERLINK("https://hsdes.intel.com/resource/16014212976","16014212976")</f>
        <v>16014212976</v>
      </c>
      <c r="B1007" s="8" t="s">
        <v>3090</v>
      </c>
      <c r="C1007" s="8" t="s">
        <v>19</v>
      </c>
      <c r="D1007" s="8" t="s">
        <v>3231</v>
      </c>
      <c r="E1007" s="8" t="s">
        <v>3238</v>
      </c>
      <c r="F1007" t="s">
        <v>3298</v>
      </c>
      <c r="H1007" s="8" t="s">
        <v>3263</v>
      </c>
      <c r="I1007" t="s">
        <v>3269</v>
      </c>
      <c r="L1007" s="11">
        <v>44820</v>
      </c>
      <c r="N1007" s="8" t="s">
        <v>22</v>
      </c>
      <c r="O1007" s="8" t="s">
        <v>70</v>
      </c>
      <c r="P1007" s="8" t="s">
        <v>23</v>
      </c>
      <c r="Q1007" s="8" t="s">
        <v>24</v>
      </c>
      <c r="R1007" s="8" t="s">
        <v>3091</v>
      </c>
      <c r="S1007" s="8" t="s">
        <v>26</v>
      </c>
      <c r="T1007" s="8" t="s">
        <v>20</v>
      </c>
      <c r="U1007" s="8" t="s">
        <v>958</v>
      </c>
    </row>
    <row r="1008" spans="1:21" x14ac:dyDescent="0.3">
      <c r="A1008" s="8" t="str">
        <f>HYPERLINK("https://hsdes.intel.com/resource/16014217885","16014217885")</f>
        <v>16014217885</v>
      </c>
      <c r="B1008" s="8" t="s">
        <v>3092</v>
      </c>
      <c r="C1008" s="8" t="s">
        <v>19</v>
      </c>
      <c r="D1008" s="8" t="s">
        <v>3231</v>
      </c>
      <c r="E1008" s="8" t="s">
        <v>3238</v>
      </c>
      <c r="F1008" t="s">
        <v>3298</v>
      </c>
      <c r="H1008" s="8" t="s">
        <v>3263</v>
      </c>
      <c r="I1008" t="s">
        <v>3269</v>
      </c>
      <c r="L1008" s="11">
        <v>44820</v>
      </c>
      <c r="N1008" s="8" t="s">
        <v>22</v>
      </c>
      <c r="O1008" s="8" t="s">
        <v>70</v>
      </c>
      <c r="P1008" s="8" t="s">
        <v>23</v>
      </c>
      <c r="Q1008" s="8" t="s">
        <v>24</v>
      </c>
      <c r="R1008" s="8" t="s">
        <v>3093</v>
      </c>
      <c r="S1008" s="8" t="s">
        <v>26</v>
      </c>
      <c r="T1008" s="8" t="s">
        <v>20</v>
      </c>
      <c r="U1008" s="8" t="s">
        <v>958</v>
      </c>
    </row>
    <row r="1009" spans="1:21" x14ac:dyDescent="0.3">
      <c r="A1009" s="8" t="str">
        <f>HYPERLINK("https://hsdes.intel.com/resource/16014218143","16014218143")</f>
        <v>16014218143</v>
      </c>
      <c r="B1009" s="8" t="s">
        <v>3094</v>
      </c>
      <c r="C1009" s="8" t="s">
        <v>19</v>
      </c>
      <c r="D1009" s="8" t="s">
        <v>3231</v>
      </c>
      <c r="E1009" s="8" t="s">
        <v>3238</v>
      </c>
      <c r="F1009" t="s">
        <v>3298</v>
      </c>
      <c r="H1009" s="8" t="s">
        <v>3263</v>
      </c>
      <c r="I1009" t="s">
        <v>3269</v>
      </c>
      <c r="L1009" s="11">
        <v>44820</v>
      </c>
      <c r="N1009" s="8" t="s">
        <v>22</v>
      </c>
      <c r="O1009" s="8" t="s">
        <v>70</v>
      </c>
      <c r="P1009" s="8" t="s">
        <v>23</v>
      </c>
      <c r="Q1009" s="8" t="s">
        <v>24</v>
      </c>
      <c r="R1009" s="8" t="s">
        <v>3091</v>
      </c>
      <c r="S1009" s="8" t="s">
        <v>26</v>
      </c>
      <c r="T1009" s="8" t="s">
        <v>20</v>
      </c>
      <c r="U1009" s="8" t="s">
        <v>958</v>
      </c>
    </row>
    <row r="1010" spans="1:21" x14ac:dyDescent="0.3">
      <c r="A1010" s="8" t="str">
        <f>HYPERLINK("https://hsdes.intel.com/resource/16014434357","16014434357")</f>
        <v>16014434357</v>
      </c>
      <c r="B1010" s="8" t="s">
        <v>3095</v>
      </c>
      <c r="C1010" s="8" t="s">
        <v>19</v>
      </c>
      <c r="D1010" s="8" t="s">
        <v>3231</v>
      </c>
      <c r="E1010" s="8" t="s">
        <v>3238</v>
      </c>
      <c r="F1010" t="s">
        <v>3298</v>
      </c>
      <c r="H1010" s="8" t="s">
        <v>3263</v>
      </c>
      <c r="I1010" t="s">
        <v>3295</v>
      </c>
      <c r="L1010" s="11">
        <v>44820</v>
      </c>
      <c r="N1010" s="8" t="s">
        <v>22</v>
      </c>
      <c r="O1010" s="8" t="s">
        <v>49</v>
      </c>
      <c r="P1010" s="8" t="s">
        <v>23</v>
      </c>
      <c r="Q1010" s="8" t="s">
        <v>24</v>
      </c>
      <c r="R1010" s="8" t="s">
        <v>3096</v>
      </c>
      <c r="S1010" s="8" t="s">
        <v>26</v>
      </c>
      <c r="T1010" s="8" t="s">
        <v>20</v>
      </c>
      <c r="U1010" s="8" t="s">
        <v>266</v>
      </c>
    </row>
    <row r="1011" spans="1:21" x14ac:dyDescent="0.3">
      <c r="A1011" s="8" t="str">
        <f>HYPERLINK("https://hsdes.intel.com/resource/16014434758","16014434758")</f>
        <v>16014434758</v>
      </c>
      <c r="B1011" s="8" t="s">
        <v>3097</v>
      </c>
      <c r="C1011" s="8" t="s">
        <v>19</v>
      </c>
      <c r="D1011" s="8" t="s">
        <v>3231</v>
      </c>
      <c r="E1011" s="8" t="s">
        <v>3238</v>
      </c>
      <c r="F1011" t="s">
        <v>3298</v>
      </c>
      <c r="H1011" s="8" t="s">
        <v>3263</v>
      </c>
      <c r="I1011" t="s">
        <v>3268</v>
      </c>
      <c r="L1011" s="11">
        <v>44820</v>
      </c>
      <c r="N1011" s="8" t="s">
        <v>22</v>
      </c>
      <c r="O1011" s="8" t="s">
        <v>49</v>
      </c>
      <c r="P1011" s="8" t="s">
        <v>23</v>
      </c>
      <c r="Q1011" s="8" t="s">
        <v>24</v>
      </c>
      <c r="R1011" s="8" t="s">
        <v>3096</v>
      </c>
      <c r="S1011" s="8" t="s">
        <v>26</v>
      </c>
      <c r="T1011" s="8" t="s">
        <v>20</v>
      </c>
      <c r="U1011" s="8" t="s">
        <v>266</v>
      </c>
    </row>
    <row r="1012" spans="1:21" x14ac:dyDescent="0.3">
      <c r="A1012" s="8" t="str">
        <f>HYPERLINK("https://hsdes.intel.com/resource/16015054867","16015054867")</f>
        <v>16015054867</v>
      </c>
      <c r="B1012" s="8" t="s">
        <v>3098</v>
      </c>
      <c r="C1012" s="8" t="s">
        <v>3099</v>
      </c>
      <c r="D1012" s="8" t="s">
        <v>3230</v>
      </c>
      <c r="E1012" s="8" t="s">
        <v>3238</v>
      </c>
      <c r="F1012" t="s">
        <v>3298</v>
      </c>
      <c r="H1012" s="8" t="s">
        <v>3263</v>
      </c>
      <c r="I1012" t="s">
        <v>3291</v>
      </c>
      <c r="K1012" s="8" t="s">
        <v>3270</v>
      </c>
      <c r="L1012" s="11">
        <v>44825</v>
      </c>
      <c r="N1012" s="8" t="s">
        <v>106</v>
      </c>
      <c r="O1012" s="8" t="s">
        <v>13</v>
      </c>
      <c r="P1012" s="8" t="s">
        <v>54</v>
      </c>
      <c r="Q1012" s="8" t="s">
        <v>15</v>
      </c>
      <c r="R1012" s="8" t="s">
        <v>3101</v>
      </c>
      <c r="S1012" s="8" t="s">
        <v>17</v>
      </c>
      <c r="T1012" s="8" t="s">
        <v>202</v>
      </c>
      <c r="U1012" s="8" t="s">
        <v>3100</v>
      </c>
    </row>
    <row r="1013" spans="1:21" x14ac:dyDescent="0.3">
      <c r="A1013" s="8" t="str">
        <f>HYPERLINK("https://hsdes.intel.com/resource/16015080802","16015080802")</f>
        <v>16015080802</v>
      </c>
      <c r="B1013" s="8" t="s">
        <v>3102</v>
      </c>
      <c r="C1013" s="8" t="s">
        <v>104</v>
      </c>
      <c r="D1013" s="8" t="s">
        <v>3230</v>
      </c>
      <c r="E1013" s="8" t="s">
        <v>3238</v>
      </c>
      <c r="F1013" t="s">
        <v>3298</v>
      </c>
      <c r="H1013" s="8" t="s">
        <v>3262</v>
      </c>
      <c r="I1013" t="s">
        <v>3269</v>
      </c>
      <c r="K1013" s="8" t="s">
        <v>3244</v>
      </c>
      <c r="L1013" s="11">
        <v>44826</v>
      </c>
      <c r="N1013" s="8" t="s">
        <v>106</v>
      </c>
      <c r="O1013" s="8" t="s">
        <v>13</v>
      </c>
      <c r="P1013" s="8" t="s">
        <v>14</v>
      </c>
      <c r="Q1013" s="8" t="s">
        <v>24</v>
      </c>
      <c r="R1013" s="8" t="s">
        <v>3104</v>
      </c>
      <c r="S1013" s="8" t="s">
        <v>17</v>
      </c>
      <c r="T1013" s="8" t="s">
        <v>47</v>
      </c>
      <c r="U1013" s="8" t="s">
        <v>3103</v>
      </c>
    </row>
    <row r="1014" spans="1:21" x14ac:dyDescent="0.3">
      <c r="A1014" s="9" t="str">
        <f>HYPERLINK("https://hsdes.intel.com/resource/22011834241","22011834241")</f>
        <v>22011834241</v>
      </c>
      <c r="B1014" s="8" t="s">
        <v>3105</v>
      </c>
      <c r="C1014" s="8" t="s">
        <v>88</v>
      </c>
      <c r="D1014" s="8" t="s">
        <v>3230</v>
      </c>
      <c r="E1014" s="8" t="s">
        <v>3238</v>
      </c>
      <c r="F1014" t="s">
        <v>3298</v>
      </c>
      <c r="H1014" s="8" t="s">
        <v>3263</v>
      </c>
      <c r="I1014" t="s">
        <v>3260</v>
      </c>
      <c r="L1014" s="11">
        <v>44825</v>
      </c>
      <c r="N1014" s="8" t="s">
        <v>33</v>
      </c>
      <c r="O1014" s="8" t="s">
        <v>49</v>
      </c>
      <c r="P1014" s="8" t="s">
        <v>34</v>
      </c>
      <c r="Q1014" s="8" t="s">
        <v>24</v>
      </c>
      <c r="R1014" s="8" t="s">
        <v>3107</v>
      </c>
      <c r="S1014" s="8" t="s">
        <v>26</v>
      </c>
      <c r="T1014" s="8" t="s">
        <v>47</v>
      </c>
      <c r="U1014" s="8" t="s">
        <v>3106</v>
      </c>
    </row>
    <row r="1015" spans="1:21" x14ac:dyDescent="0.3">
      <c r="A1015" s="8" t="str">
        <f>HYPERLINK("https://hsdes.intel.com/resource/22011834254","22011834254")</f>
        <v>22011834254</v>
      </c>
      <c r="B1015" s="8" t="s">
        <v>3108</v>
      </c>
      <c r="C1015" s="8" t="s">
        <v>19</v>
      </c>
      <c r="D1015" s="8" t="s">
        <v>3230</v>
      </c>
      <c r="E1015" s="8" t="s">
        <v>3238</v>
      </c>
      <c r="F1015" t="s">
        <v>3298</v>
      </c>
      <c r="H1015" s="8" t="s">
        <v>3263</v>
      </c>
      <c r="I1015" t="s">
        <v>3269</v>
      </c>
      <c r="L1015" s="11">
        <v>44820</v>
      </c>
      <c r="N1015" s="8" t="s">
        <v>22</v>
      </c>
      <c r="O1015" s="8" t="s">
        <v>70</v>
      </c>
      <c r="P1015" s="8" t="s">
        <v>23</v>
      </c>
      <c r="Q1015" s="8" t="s">
        <v>24</v>
      </c>
      <c r="R1015" s="8" t="s">
        <v>3110</v>
      </c>
      <c r="S1015" s="8" t="s">
        <v>26</v>
      </c>
      <c r="T1015" s="8" t="s">
        <v>20</v>
      </c>
      <c r="U1015" s="8" t="s">
        <v>3109</v>
      </c>
    </row>
    <row r="1016" spans="1:21" x14ac:dyDescent="0.3">
      <c r="A1016" s="8" t="str">
        <f>HYPERLINK("https://hsdes.intel.com/resource/22011834363","22011834363")</f>
        <v>22011834363</v>
      </c>
      <c r="B1016" s="8" t="s">
        <v>3111</v>
      </c>
      <c r="C1016" s="8" t="s">
        <v>19</v>
      </c>
      <c r="D1016" s="8" t="s">
        <v>3231</v>
      </c>
      <c r="E1016" s="8" t="s">
        <v>3238</v>
      </c>
      <c r="F1016" t="s">
        <v>3298</v>
      </c>
      <c r="H1016" s="8" t="s">
        <v>3263</v>
      </c>
      <c r="I1016" t="s">
        <v>3258</v>
      </c>
      <c r="K1016" s="8" t="s">
        <v>3169</v>
      </c>
      <c r="L1016" s="11">
        <v>44820</v>
      </c>
      <c r="N1016" s="8" t="s">
        <v>22</v>
      </c>
      <c r="O1016" s="8" t="s">
        <v>49</v>
      </c>
      <c r="P1016" s="8" t="s">
        <v>23</v>
      </c>
      <c r="Q1016" s="8" t="s">
        <v>24</v>
      </c>
      <c r="R1016" s="8" t="s">
        <v>3113</v>
      </c>
      <c r="S1016" s="8" t="s">
        <v>26</v>
      </c>
      <c r="T1016" s="8" t="s">
        <v>20</v>
      </c>
      <c r="U1016" s="8" t="s">
        <v>3112</v>
      </c>
    </row>
    <row r="1017" spans="1:21" x14ac:dyDescent="0.3">
      <c r="A1017" s="8" t="str">
        <f>HYPERLINK("https://hsdes.intel.com/resource/22011834371","22011834371")</f>
        <v>22011834371</v>
      </c>
      <c r="B1017" s="8" t="s">
        <v>3114</v>
      </c>
      <c r="C1017" s="8" t="s">
        <v>19</v>
      </c>
      <c r="D1017" s="8" t="s">
        <v>3231</v>
      </c>
      <c r="E1017" s="8" t="s">
        <v>3238</v>
      </c>
      <c r="F1017" t="s">
        <v>3298</v>
      </c>
      <c r="H1017" s="8" t="s">
        <v>3263</v>
      </c>
      <c r="I1017" t="s">
        <v>3275</v>
      </c>
      <c r="L1017" s="11">
        <v>44820</v>
      </c>
      <c r="N1017" s="8" t="s">
        <v>22</v>
      </c>
      <c r="O1017" s="8" t="s">
        <v>49</v>
      </c>
      <c r="P1017" s="8" t="s">
        <v>23</v>
      </c>
      <c r="Q1017" s="8" t="s">
        <v>24</v>
      </c>
      <c r="R1017" s="8" t="s">
        <v>3116</v>
      </c>
      <c r="S1017" s="8" t="s">
        <v>26</v>
      </c>
      <c r="T1017" s="8" t="s">
        <v>20</v>
      </c>
      <c r="U1017" s="8" t="s">
        <v>3115</v>
      </c>
    </row>
    <row r="1018" spans="1:21" x14ac:dyDescent="0.3">
      <c r="A1018" s="8" t="str">
        <f>HYPERLINK("https://hsdes.intel.com/resource/22011834384","22011834384")</f>
        <v>22011834384</v>
      </c>
      <c r="B1018" s="8" t="s">
        <v>3117</v>
      </c>
      <c r="C1018" s="8" t="s">
        <v>19</v>
      </c>
      <c r="D1018" s="8" t="s">
        <v>3231</v>
      </c>
      <c r="E1018" s="8" t="s">
        <v>3238</v>
      </c>
      <c r="F1018" t="s">
        <v>3298</v>
      </c>
      <c r="H1018" s="8" t="s">
        <v>3263</v>
      </c>
      <c r="I1018" t="s">
        <v>3296</v>
      </c>
      <c r="K1018" s="8" t="s">
        <v>3169</v>
      </c>
      <c r="L1018" s="11">
        <v>44820</v>
      </c>
      <c r="N1018" s="8" t="s">
        <v>22</v>
      </c>
      <c r="O1018" s="8" t="s">
        <v>49</v>
      </c>
      <c r="P1018" s="8" t="s">
        <v>23</v>
      </c>
      <c r="Q1018" s="8" t="s">
        <v>24</v>
      </c>
      <c r="R1018" s="8" t="s">
        <v>3119</v>
      </c>
      <c r="S1018" s="8" t="s">
        <v>26</v>
      </c>
      <c r="T1018" s="8" t="s">
        <v>1795</v>
      </c>
      <c r="U1018" s="8" t="s">
        <v>3118</v>
      </c>
    </row>
    <row r="1019" spans="1:21" x14ac:dyDescent="0.3">
      <c r="A1019" s="8" t="str">
        <f>HYPERLINK("https://hsdes.intel.com/resource/22011834386","22011834386")</f>
        <v>22011834386</v>
      </c>
      <c r="B1019" s="8" t="s">
        <v>3120</v>
      </c>
      <c r="C1019" s="8" t="s">
        <v>19</v>
      </c>
      <c r="D1019" s="8" t="s">
        <v>3231</v>
      </c>
      <c r="E1019" s="8" t="s">
        <v>3238</v>
      </c>
      <c r="F1019" t="s">
        <v>3298</v>
      </c>
      <c r="H1019" s="8" t="s">
        <v>3263</v>
      </c>
      <c r="I1019" t="s">
        <v>3296</v>
      </c>
      <c r="L1019" s="11">
        <v>44820</v>
      </c>
      <c r="N1019" s="8" t="s">
        <v>22</v>
      </c>
      <c r="O1019" s="8" t="s">
        <v>49</v>
      </c>
      <c r="P1019" s="8" t="s">
        <v>23</v>
      </c>
      <c r="Q1019" s="8" t="s">
        <v>24</v>
      </c>
      <c r="R1019" s="8" t="s">
        <v>3122</v>
      </c>
      <c r="S1019" s="8" t="s">
        <v>26</v>
      </c>
      <c r="T1019" s="8" t="s">
        <v>20</v>
      </c>
      <c r="U1019" s="8" t="s">
        <v>3121</v>
      </c>
    </row>
    <row r="1020" spans="1:21" x14ac:dyDescent="0.3">
      <c r="A1020" s="8" t="str">
        <f>HYPERLINK("https://hsdes.intel.com/resource/22011834439","22011834439")</f>
        <v>22011834439</v>
      </c>
      <c r="B1020" s="8" t="s">
        <v>3123</v>
      </c>
      <c r="C1020" s="8" t="s">
        <v>76</v>
      </c>
      <c r="D1020" s="8" t="s">
        <v>3230</v>
      </c>
      <c r="E1020" s="8" t="s">
        <v>3238</v>
      </c>
      <c r="F1020" t="s">
        <v>3298</v>
      </c>
      <c r="H1020" s="8" t="s">
        <v>3263</v>
      </c>
      <c r="I1020" t="s">
        <v>3288</v>
      </c>
      <c r="L1020" s="11">
        <v>44817</v>
      </c>
      <c r="N1020" s="8" t="s">
        <v>78</v>
      </c>
      <c r="O1020" s="8" t="s">
        <v>13</v>
      </c>
      <c r="P1020" s="8" t="s">
        <v>79</v>
      </c>
      <c r="Q1020" s="8" t="s">
        <v>24</v>
      </c>
      <c r="R1020" s="8" t="s">
        <v>3125</v>
      </c>
      <c r="S1020" s="8" t="s">
        <v>26</v>
      </c>
      <c r="T1020" s="8" t="s">
        <v>64</v>
      </c>
      <c r="U1020" s="8" t="s">
        <v>3124</v>
      </c>
    </row>
    <row r="1021" spans="1:21" x14ac:dyDescent="0.3">
      <c r="A1021" s="8" t="str">
        <f>HYPERLINK("https://hsdes.intel.com/resource/22011834442","22011834442")</f>
        <v>22011834442</v>
      </c>
      <c r="B1021" s="8" t="s">
        <v>3126</v>
      </c>
      <c r="C1021" s="8" t="s">
        <v>76</v>
      </c>
      <c r="D1021" s="8" t="s">
        <v>3230</v>
      </c>
      <c r="E1021" s="8" t="s">
        <v>3238</v>
      </c>
      <c r="F1021" t="s">
        <v>3298</v>
      </c>
      <c r="H1021" s="8" t="s">
        <v>3263</v>
      </c>
      <c r="I1021" t="s">
        <v>3288</v>
      </c>
      <c r="L1021" s="11"/>
      <c r="N1021" s="8" t="s">
        <v>78</v>
      </c>
      <c r="O1021" s="8" t="s">
        <v>13</v>
      </c>
      <c r="P1021" s="8" t="s">
        <v>79</v>
      </c>
      <c r="Q1021" s="8" t="s">
        <v>24</v>
      </c>
      <c r="R1021" s="8" t="s">
        <v>3128</v>
      </c>
      <c r="S1021" s="8" t="s">
        <v>26</v>
      </c>
      <c r="T1021" s="8" t="s">
        <v>64</v>
      </c>
      <c r="U1021" s="8" t="s">
        <v>3127</v>
      </c>
    </row>
    <row r="1022" spans="1:21" x14ac:dyDescent="0.3">
      <c r="A1022" s="8" t="str">
        <f>HYPERLINK("https://hsdes.intel.com/resource/22011834444","22011834444")</f>
        <v>22011834444</v>
      </c>
      <c r="B1022" s="8" t="s">
        <v>3129</v>
      </c>
      <c r="C1022" s="8" t="s">
        <v>76</v>
      </c>
      <c r="D1022" s="8" t="s">
        <v>3230</v>
      </c>
      <c r="E1022" s="8" t="s">
        <v>3238</v>
      </c>
      <c r="F1022" t="s">
        <v>3298</v>
      </c>
      <c r="H1022" s="8" t="s">
        <v>3263</v>
      </c>
      <c r="I1022" t="s">
        <v>3288</v>
      </c>
      <c r="L1022" s="11">
        <v>44825</v>
      </c>
      <c r="N1022" s="8" t="s">
        <v>78</v>
      </c>
      <c r="O1022" s="8" t="s">
        <v>13</v>
      </c>
      <c r="P1022" s="8" t="s">
        <v>79</v>
      </c>
      <c r="Q1022" s="8" t="s">
        <v>24</v>
      </c>
      <c r="R1022" s="8" t="s">
        <v>3131</v>
      </c>
      <c r="S1022" s="8" t="s">
        <v>26</v>
      </c>
      <c r="T1022" s="8" t="s">
        <v>64</v>
      </c>
      <c r="U1022" s="8" t="s">
        <v>3130</v>
      </c>
    </row>
    <row r="1023" spans="1:21" x14ac:dyDescent="0.3">
      <c r="A1023" s="8" t="str">
        <f>HYPERLINK("https://hsdes.intel.com/resource/22011834481","22011834481")</f>
        <v>22011834481</v>
      </c>
      <c r="B1023" s="8" t="s">
        <v>3132</v>
      </c>
      <c r="C1023" s="8" t="s">
        <v>88</v>
      </c>
      <c r="D1023" s="8" t="s">
        <v>3230</v>
      </c>
      <c r="E1023" s="8" t="s">
        <v>3238</v>
      </c>
      <c r="F1023" t="s">
        <v>3298</v>
      </c>
      <c r="H1023" s="8" t="s">
        <v>3263</v>
      </c>
      <c r="I1023" t="s">
        <v>3288</v>
      </c>
      <c r="L1023" s="11">
        <v>44826</v>
      </c>
      <c r="N1023" s="8" t="s">
        <v>33</v>
      </c>
      <c r="O1023" s="8" t="s">
        <v>13</v>
      </c>
      <c r="P1023" s="8" t="s">
        <v>126</v>
      </c>
      <c r="Q1023" s="8" t="s">
        <v>24</v>
      </c>
      <c r="R1023" s="8" t="s">
        <v>3134</v>
      </c>
      <c r="S1023" s="8" t="s">
        <v>26</v>
      </c>
      <c r="T1023" s="8" t="s">
        <v>47</v>
      </c>
      <c r="U1023" s="8" t="s">
        <v>3133</v>
      </c>
    </row>
    <row r="1024" spans="1:21" x14ac:dyDescent="0.3">
      <c r="A1024" s="8" t="str">
        <f>HYPERLINK("https://hsdes.intel.com/resource/22011834488","22011834488")</f>
        <v>22011834488</v>
      </c>
      <c r="B1024" s="8" t="s">
        <v>3135</v>
      </c>
      <c r="C1024" s="8" t="s">
        <v>88</v>
      </c>
      <c r="D1024" s="8" t="s">
        <v>3230</v>
      </c>
      <c r="E1024" s="8" t="s">
        <v>3238</v>
      </c>
      <c r="F1024" t="s">
        <v>3298</v>
      </c>
      <c r="H1024" s="8" t="s">
        <v>3263</v>
      </c>
      <c r="I1024" t="s">
        <v>3288</v>
      </c>
      <c r="L1024" s="11">
        <v>44826</v>
      </c>
      <c r="N1024" s="8" t="s">
        <v>33</v>
      </c>
      <c r="O1024" s="8" t="s">
        <v>13</v>
      </c>
      <c r="P1024" s="8" t="s">
        <v>126</v>
      </c>
      <c r="Q1024" s="8" t="s">
        <v>24</v>
      </c>
      <c r="R1024" s="8" t="s">
        <v>3134</v>
      </c>
      <c r="S1024" s="8" t="s">
        <v>26</v>
      </c>
      <c r="T1024" s="8" t="s">
        <v>47</v>
      </c>
      <c r="U1024" s="8" t="s">
        <v>3136</v>
      </c>
    </row>
    <row r="1025" spans="1:21" x14ac:dyDescent="0.3">
      <c r="A1025" s="8" t="str">
        <f>HYPERLINK("https://hsdes.intel.com/resource/22011834502","22011834502")</f>
        <v>22011834502</v>
      </c>
      <c r="B1025" s="8" t="s">
        <v>3137</v>
      </c>
      <c r="C1025" s="8" t="s">
        <v>88</v>
      </c>
      <c r="D1025" s="8" t="s">
        <v>3230</v>
      </c>
      <c r="E1025" s="8" t="s">
        <v>3238</v>
      </c>
      <c r="F1025" t="s">
        <v>3298</v>
      </c>
      <c r="H1025" s="8" t="s">
        <v>3263</v>
      </c>
      <c r="I1025" t="s">
        <v>3288</v>
      </c>
      <c r="L1025" s="11">
        <v>44825</v>
      </c>
      <c r="N1025" s="8" t="s">
        <v>33</v>
      </c>
      <c r="O1025" s="8" t="s">
        <v>13</v>
      </c>
      <c r="P1025" s="8" t="s">
        <v>126</v>
      </c>
      <c r="Q1025" s="8" t="s">
        <v>24</v>
      </c>
      <c r="R1025" s="8" t="s">
        <v>3139</v>
      </c>
      <c r="S1025" s="8" t="s">
        <v>26</v>
      </c>
      <c r="T1025" s="8" t="s">
        <v>47</v>
      </c>
      <c r="U1025" s="8" t="s">
        <v>3138</v>
      </c>
    </row>
    <row r="1026" spans="1:21" x14ac:dyDescent="0.3">
      <c r="A1026" s="8" t="str">
        <f>HYPERLINK("https://hsdes.intel.com/resource/22011834525","22011834525")</f>
        <v>22011834525</v>
      </c>
      <c r="B1026" s="8" t="s">
        <v>3140</v>
      </c>
      <c r="C1026" s="8" t="s">
        <v>63</v>
      </c>
      <c r="D1026" s="8" t="s">
        <v>3230</v>
      </c>
      <c r="E1026" s="8" t="s">
        <v>3238</v>
      </c>
      <c r="F1026" t="s">
        <v>3298</v>
      </c>
      <c r="H1026" s="8" t="s">
        <v>3262</v>
      </c>
      <c r="I1026" t="s">
        <v>3293</v>
      </c>
      <c r="L1026" s="11">
        <v>44820</v>
      </c>
      <c r="N1026" s="8" t="s">
        <v>39</v>
      </c>
      <c r="O1026" s="8" t="s">
        <v>13</v>
      </c>
      <c r="P1026" s="8" t="s">
        <v>156</v>
      </c>
      <c r="Q1026" s="8" t="s">
        <v>24</v>
      </c>
      <c r="R1026" s="8" t="s">
        <v>3142</v>
      </c>
      <c r="S1026" s="8" t="s">
        <v>26</v>
      </c>
      <c r="T1026" s="8" t="s">
        <v>47</v>
      </c>
      <c r="U1026" s="8" t="s">
        <v>3141</v>
      </c>
    </row>
    <row r="1027" spans="1:21" x14ac:dyDescent="0.3">
      <c r="A1027" s="8" t="str">
        <f>HYPERLINK("https://hsdes.intel.com/resource/22011834529","22011834529")</f>
        <v>22011834529</v>
      </c>
      <c r="B1027" s="8" t="s">
        <v>3143</v>
      </c>
      <c r="C1027" s="8" t="s">
        <v>19</v>
      </c>
      <c r="D1027" s="8" t="s">
        <v>3230</v>
      </c>
      <c r="E1027" s="8" t="s">
        <v>3238</v>
      </c>
      <c r="F1027" t="s">
        <v>3298</v>
      </c>
      <c r="H1027" s="8" t="s">
        <v>3263</v>
      </c>
      <c r="I1027" t="s">
        <v>3269</v>
      </c>
      <c r="L1027" s="11">
        <v>44820</v>
      </c>
      <c r="N1027" s="8" t="s">
        <v>22</v>
      </c>
      <c r="O1027" s="8" t="s">
        <v>70</v>
      </c>
      <c r="P1027" s="8" t="s">
        <v>23</v>
      </c>
      <c r="Q1027" s="8" t="s">
        <v>24</v>
      </c>
      <c r="R1027" s="8" t="s">
        <v>3145</v>
      </c>
      <c r="S1027" s="8" t="s">
        <v>26</v>
      </c>
      <c r="T1027" s="8" t="s">
        <v>20</v>
      </c>
      <c r="U1027" s="8" t="s">
        <v>3144</v>
      </c>
    </row>
    <row r="1028" spans="1:21" x14ac:dyDescent="0.3">
      <c r="A1028" s="8" t="str">
        <f>HYPERLINK("https://hsdes.intel.com/resource/22011834531","22011834531")</f>
        <v>22011834531</v>
      </c>
      <c r="B1028" s="8" t="s">
        <v>3146</v>
      </c>
      <c r="C1028" s="8" t="s">
        <v>19</v>
      </c>
      <c r="D1028" s="8" t="s">
        <v>3230</v>
      </c>
      <c r="E1028" s="8" t="s">
        <v>3238</v>
      </c>
      <c r="F1028" t="s">
        <v>3298</v>
      </c>
      <c r="H1028" s="8" t="s">
        <v>3263</v>
      </c>
      <c r="I1028" t="s">
        <v>3288</v>
      </c>
      <c r="J1028" s="9"/>
      <c r="L1028" s="11">
        <v>44820</v>
      </c>
      <c r="N1028" s="8" t="s">
        <v>22</v>
      </c>
      <c r="O1028" s="8" t="s">
        <v>70</v>
      </c>
      <c r="P1028" s="8" t="s">
        <v>23</v>
      </c>
      <c r="Q1028" s="8" t="s">
        <v>24</v>
      </c>
      <c r="R1028" s="8" t="s">
        <v>3148</v>
      </c>
      <c r="S1028" s="8" t="s">
        <v>26</v>
      </c>
      <c r="T1028" s="8" t="s">
        <v>20</v>
      </c>
      <c r="U1028" s="8" t="s">
        <v>3147</v>
      </c>
    </row>
    <row r="1029" spans="1:21" x14ac:dyDescent="0.3">
      <c r="A1029" s="8" t="str">
        <f>HYPERLINK("https://hsdes.intel.com/resource/22011834579","22011834579")</f>
        <v>22011834579</v>
      </c>
      <c r="B1029" s="8" t="s">
        <v>3149</v>
      </c>
      <c r="C1029" s="8" t="s">
        <v>19</v>
      </c>
      <c r="D1029" s="8" t="s">
        <v>3231</v>
      </c>
      <c r="E1029" s="8" t="s">
        <v>3238</v>
      </c>
      <c r="F1029" t="s">
        <v>3298</v>
      </c>
      <c r="H1029" s="8" t="s">
        <v>3263</v>
      </c>
      <c r="I1029" t="s">
        <v>3288</v>
      </c>
      <c r="L1029" s="11">
        <v>44820</v>
      </c>
      <c r="N1029" s="8" t="s">
        <v>22</v>
      </c>
      <c r="O1029" s="8" t="s">
        <v>13</v>
      </c>
      <c r="P1029" s="8" t="s">
        <v>23</v>
      </c>
      <c r="Q1029" s="8" t="s">
        <v>24</v>
      </c>
      <c r="R1029" s="8" t="s">
        <v>3151</v>
      </c>
      <c r="S1029" s="8" t="s">
        <v>26</v>
      </c>
      <c r="T1029" s="8" t="s">
        <v>20</v>
      </c>
      <c r="U1029" s="8" t="s">
        <v>3150</v>
      </c>
    </row>
    <row r="1030" spans="1:21" x14ac:dyDescent="0.3">
      <c r="A1030" s="8" t="str">
        <f>HYPERLINK("https://hsdes.intel.com/resource/22011834581","22011834581")</f>
        <v>22011834581</v>
      </c>
      <c r="B1030" s="8" t="s">
        <v>3152</v>
      </c>
      <c r="C1030" s="8" t="s">
        <v>19</v>
      </c>
      <c r="D1030" s="8" t="s">
        <v>3230</v>
      </c>
      <c r="E1030" s="8" t="s">
        <v>3238</v>
      </c>
      <c r="F1030" t="s">
        <v>3298</v>
      </c>
      <c r="H1030" s="8" t="s">
        <v>3263</v>
      </c>
      <c r="I1030" t="s">
        <v>3291</v>
      </c>
      <c r="L1030" s="11">
        <v>44820</v>
      </c>
      <c r="N1030" s="8" t="s">
        <v>22</v>
      </c>
      <c r="O1030" s="8" t="s">
        <v>70</v>
      </c>
      <c r="P1030" s="8" t="s">
        <v>23</v>
      </c>
      <c r="Q1030" s="8" t="s">
        <v>24</v>
      </c>
      <c r="R1030" s="8" t="s">
        <v>3154</v>
      </c>
      <c r="S1030" s="8" t="s">
        <v>26</v>
      </c>
      <c r="T1030" s="8" t="s">
        <v>20</v>
      </c>
      <c r="U1030" s="8" t="s">
        <v>3153</v>
      </c>
    </row>
    <row r="1031" spans="1:21" x14ac:dyDescent="0.3">
      <c r="B1031" s="27"/>
      <c r="L1031" s="11"/>
    </row>
    <row r="1032" spans="1:21" x14ac:dyDescent="0.3">
      <c r="L1032" s="11"/>
    </row>
    <row r="1033" spans="1:21" x14ac:dyDescent="0.3">
      <c r="M1033" s="8" t="s">
        <v>3245</v>
      </c>
    </row>
    <row r="1034" spans="1:21" x14ac:dyDescent="0.3">
      <c r="B1034" s="26"/>
    </row>
    <row r="1035" spans="1:21" x14ac:dyDescent="0.3">
      <c r="B1035" s="28"/>
    </row>
    <row r="1036" spans="1:21" x14ac:dyDescent="0.3">
      <c r="B1036" s="28"/>
    </row>
    <row r="1037" spans="1:21" x14ac:dyDescent="0.3">
      <c r="B1037" s="29" t="s">
        <v>3245</v>
      </c>
    </row>
    <row r="1038" spans="1:21" x14ac:dyDescent="0.3">
      <c r="B1038" s="28"/>
    </row>
    <row r="1039" spans="1:21" x14ac:dyDescent="0.3">
      <c r="B1039" s="28"/>
    </row>
    <row r="1041" spans="16:16" x14ac:dyDescent="0.3">
      <c r="P1041" s="24"/>
    </row>
    <row r="1060" spans="11:11" x14ac:dyDescent="0.3">
      <c r="K1060" s="20"/>
    </row>
  </sheetData>
  <autoFilter ref="A1:U1030" xr:uid="{00000000-0001-0000-0000-000000000000}">
    <filterColumn colId="7">
      <filters>
        <filter val="Failed"/>
        <filter val="passed"/>
      </filters>
    </filterColumn>
  </autoFilter>
  <customSheetViews>
    <customSheetView guid="{62B2C905-AD07-47CD-8122-F95E75AB92C9}" filter="1" showAutoFilter="1" hiddenColumns="1" topLeftCell="E1">
      <selection activeCell="H1" sqref="H1"/>
      <pageMargins left="0.7" right="0.7" top="0.75" bottom="0.75" header="0.3" footer="0.3"/>
      <pageSetup orientation="portrait" r:id="rId1"/>
      <autoFilter ref="A1:U1030" xr:uid="{00000000-0001-0000-0000-000000000000}">
        <filterColumn colId="7">
          <filters>
            <filter val="Failed"/>
            <filter val="passed"/>
          </filters>
        </filterColumn>
      </autoFilter>
    </customSheetView>
    <customSheetView guid="{E07D6185-1AD1-49C9-BF83-4135D42A1071}" showAutoFilter="1" hiddenColumns="1">
      <selection activeCell="C15" sqref="C15"/>
      <pageMargins left="0.7" right="0.7" top="0.75" bottom="0.75" header="0.3" footer="0.3"/>
      <pageSetup orientation="portrait" r:id="rId2"/>
      <autoFilter ref="A1:V1030" xr:uid="{A2383F68-6709-463F-9317-DD557429624C}"/>
    </customSheetView>
    <customSheetView guid="{2625DB91-89E7-4DDB-AB6E-17B2337BDC4F}" scale="63" showPageBreaks="1" showAutoFilter="1" hiddenColumns="1">
      <selection activeCell="L25" sqref="L25"/>
      <pageMargins left="0.7" right="0.7" top="0.75" bottom="0.75" header="0.3" footer="0.3"/>
      <pageSetup orientation="portrait" r:id="rId3"/>
      <autoFilter ref="A1:V1030" xr:uid="{C002B532-93F3-466D-8412-411420D5A18B}"/>
    </customSheetView>
    <customSheetView guid="{9747B166-15EA-41B3-9A3A-03DAD8F0A905}" filter="1" showAutoFilter="1" topLeftCell="C1">
      <selection activeCell="C1040" sqref="C1040"/>
      <pageMargins left="0.7" right="0.7" top="0.75" bottom="0.75" header="0.3" footer="0.3"/>
      <pageSetup orientation="portrait" r:id="rId4"/>
      <autoFilter ref="A1:V1030" xr:uid="{3F396D69-7F85-4717-A98C-35A4111D30B7}">
        <filterColumn colId="8">
          <filters>
            <filter val="Passed"/>
          </filters>
        </filterColumn>
        <filterColumn colId="9">
          <filters>
            <filter val="Priyanka"/>
          </filters>
        </filterColumn>
        <filterColumn colId="12">
          <filters blank="1">
            <dateGroupItem year="2022" month="9" day="23" dateTimeGrouping="day"/>
          </filters>
        </filterColumn>
      </autoFilter>
    </customSheetView>
    <customSheetView guid="{C6823075-7947-4A9F-8F41-69F0F0C7F84D}" scale="95" filter="1" showAutoFilter="1" hiddenColumns="1" topLeftCell="C1">
      <selection activeCell="M138" sqref="M138"/>
      <pageMargins left="0.7" right="0.7" top="0.75" bottom="0.75" header="0.3" footer="0.3"/>
      <pageSetup orientation="portrait" r:id="rId5"/>
      <autoFilter ref="A1:V1030" xr:uid="{A3B8A7D8-108A-46A0-9D12-B6CD2958A84F}">
        <filterColumn colId="8">
          <filters blank="1"/>
        </filterColumn>
        <filterColumn colId="9">
          <filters>
            <filter val="Harshitha"/>
          </filters>
        </filterColumn>
      </autoFilter>
    </customSheetView>
    <customSheetView guid="{30DF4EFA-E655-485D-B2E4-ADA17B14E191}" showPageBreaks="1" filter="1" showAutoFilter="1" hiddenColumns="1">
      <selection activeCell="C1046" sqref="C1046"/>
      <pageMargins left="0.7" right="0.7" top="0.75" bottom="0.75" header="0.3" footer="0.3"/>
      <pageSetup orientation="portrait" r:id="rId6"/>
      <autoFilter ref="A1:V1030" xr:uid="{2AACD374-EBD9-42F2-A52D-09C8094DF453}">
        <filterColumn colId="8">
          <filters>
            <filter val="passed"/>
          </filters>
        </filterColumn>
        <filterColumn colId="9">
          <filters>
            <filter val="Aishwarya"/>
          </filters>
        </filterColumn>
        <filterColumn colId="11">
          <filters blank="1"/>
        </filterColumn>
        <filterColumn colId="12">
          <filters blank="1"/>
        </filterColumn>
      </autoFilter>
    </customSheetView>
    <customSheetView guid="{CE81AC32-2F79-40D3-B870-6D2ED4691C41}" scale="85" filter="1" showAutoFilter="1" hiddenColumns="1">
      <selection activeCell="M38" sqref="M38"/>
      <pageMargins left="0.7" right="0.7" top="0.75" bottom="0.75" header="0.3" footer="0.3"/>
      <pageSetup orientation="portrait" r:id="rId7"/>
      <autoFilter ref="A1:V1030" xr:uid="{76BBA3E9-4597-4829-B878-735E63E04736}">
        <filterColumn colId="8">
          <filters blank="1"/>
        </filterColumn>
        <filterColumn colId="9">
          <filters>
            <filter val="Vishnu"/>
          </filters>
        </filterColumn>
        <filterColumn colId="12">
          <filters blank="1">
            <dateGroupItem year="2022" month="8" day="19" dateTimeGrouping="day"/>
          </filters>
        </filterColumn>
      </autoFilter>
    </customSheetView>
    <customSheetView guid="{E8B95130-D8DA-4051-B3DE-79C7D998EBAE}" filter="1" showAutoFilter="1" hiddenColumns="1" topLeftCell="B1">
      <selection activeCell="E1048" sqref="E1048"/>
      <pageMargins left="0.7" right="0.7" top="0.75" bottom="0.75" header="0.3" footer="0.3"/>
      <pageSetup orientation="portrait" r:id="rId8"/>
      <autoFilter ref="A1:R1030" xr:uid="{234C74D7-9374-4D08-807E-FF9EE204B67D}">
        <filterColumn colId="4">
          <filters blank="1"/>
        </filterColumn>
        <filterColumn colId="5">
          <filters>
            <filter val="Sindhura"/>
          </filters>
        </filterColumn>
      </autoFilter>
    </customSheetView>
    <customSheetView guid="{C1BB27F7-F641-4E74-A623-8009C8D84BF6}" scale="83" filter="1" showAutoFilter="1" hiddenColumns="1">
      <selection activeCell="I820" sqref="I820"/>
      <pageMargins left="0.7" right="0.7" top="0.75" bottom="0.75" header="0.3" footer="0.3"/>
      <pageSetup orientation="portrait" r:id="rId9"/>
      <autoFilter ref="A1:R1030" xr:uid="{E27838BA-ED90-4BAD-80C4-0CFF441CC3FF}">
        <filterColumn colId="5">
          <filters>
            <filter val="Reshma"/>
          </filters>
        </filterColumn>
      </autoFilter>
    </customSheetView>
    <customSheetView guid="{90079F56-2761-444E-8A7E-5FA92A8AD382}" filter="1" showAutoFilter="1" hiddenColumns="1" topLeftCell="A52">
      <selection activeCell="B649" sqref="B649"/>
      <pageMargins left="0.7" right="0.7" top="0.75" bottom="0.75" header="0.3" footer="0.3"/>
      <pageSetup orientation="portrait" r:id="rId10"/>
      <autoFilter ref="A1:R1030" xr:uid="{058F1E71-9D05-4009-AFE9-FCA4F7FE03C4}">
        <filterColumn colId="5">
          <filters>
            <filter val="Manasa"/>
          </filters>
        </filterColumn>
      </autoFilter>
    </customSheetView>
    <customSheetView guid="{FD682023-79B1-4675-A345-DD82F3B6F55A}" scale="106" filter="1" showAutoFilter="1" hiddenColumns="1" topLeftCell="E1">
      <selection activeCell="H146" sqref="H146"/>
      <pageMargins left="0.7" right="0.7" top="0.75" bottom="0.75" header="0.3" footer="0.3"/>
      <pageSetup orientation="portrait" r:id="rId11"/>
      <autoFilter ref="A1:R1030" xr:uid="{7441EBA2-51A6-4F7D-A69A-236EA9A6C362}">
        <filterColumn colId="4">
          <filters>
            <filter val="passed"/>
          </filters>
        </filterColumn>
        <filterColumn colId="5">
          <filters>
            <filter val="Bibin"/>
          </filters>
        </filterColumn>
        <filterColumn colId="8">
          <filters blank="1"/>
        </filterColumn>
      </autoFilter>
    </customSheetView>
    <customSheetView guid="{51DE702D-96BD-4DD3-BCE9-42C03CD39978}" scale="89" filter="1" showAutoFilter="1" hiddenColumns="1">
      <pane ySplit="1" topLeftCell="A2" activePane="bottomLeft" state="frozen"/>
      <selection pane="bottomLeft" activeCell="I191" sqref="I191"/>
      <pageMargins left="0.7" right="0.7" top="0.75" bottom="0.75" header="0.3" footer="0.3"/>
      <pageSetup orientation="portrait" r:id="rId12"/>
      <autoFilter ref="A1:R1030" xr:uid="{38E226F2-8485-4FAF-88B5-96751923D9F4}">
        <filterColumn colId="4">
          <filters blank="1"/>
        </filterColumn>
      </autoFilter>
    </customSheetView>
    <customSheetView guid="{6F07009A-5B5F-4EBA-8CE7-7750C21B4A30}" scale="92" filter="1" showAutoFilter="1" hiddenColumns="1">
      <selection activeCell="J1" sqref="J1"/>
      <pageMargins left="0.7" right="0.7" top="0.75" bottom="0.75" header="0.3" footer="0.3"/>
      <pageSetup orientation="portrait" r:id="rId13"/>
      <autoFilter ref="A1:V1030" xr:uid="{D8842D70-CF9F-48DA-ADC4-F9C9F9DDCA35}">
        <filterColumn colId="8">
          <filters>
            <filter val="passed"/>
          </filters>
        </filterColumn>
        <filterColumn colId="9">
          <filters>
            <filter val="Prudhvi"/>
          </filters>
        </filterColumn>
      </autoFilter>
    </customSheetView>
    <customSheetView guid="{B273B942-822E-4566-826D-F6D090176C1F}" scale="79" filter="1" showAutoFilter="1" hiddenColumns="1" topLeftCell="G1">
      <selection activeCell="Q1036" sqref="Q1036"/>
      <pageMargins left="0.7" right="0.7" top="0.75" bottom="0.75" header="0.3" footer="0.3"/>
      <pageSetup orientation="portrait" r:id="rId14"/>
      <autoFilter ref="A1:V1030" xr:uid="{48042314-24D7-4AE0-A072-1A31B4248DC0}">
        <filterColumn colId="8">
          <customFilters>
            <customFilter operator="notEqual" val=" "/>
          </customFilters>
        </filterColumn>
        <filterColumn colId="9">
          <filters>
            <filter val="Sreelakshmi"/>
          </filters>
        </filterColumn>
      </autoFilter>
    </customSheetView>
    <customSheetView guid="{99EB120E-3B63-45EC-8CA7-6D3E69F86B6F}" scale="70" showPageBreaks="1" filter="1" showAutoFilter="1" hiddenColumns="1" topLeftCell="B1">
      <selection activeCell="J20" sqref="J20:J311"/>
      <pageMargins left="0.7" right="0.7" top="0.75" bottom="0.75" header="0.3" footer="0.3"/>
      <pageSetup orientation="portrait" r:id="rId15"/>
      <autoFilter ref="A1:V1030" xr:uid="{7DF82A69-34D3-4BD5-9BA7-F28162AC5261}">
        <filterColumn colId="8">
          <filters blank="1"/>
        </filterColumn>
        <filterColumn colId="9">
          <filters>
            <filter val="Harshitha"/>
          </filters>
        </filterColumn>
      </autoFilter>
    </customSheetView>
    <customSheetView guid="{F43C0309-CA0A-46AC-B26E-A95EDFB72823}" scale="93" filter="1" showAutoFilter="1" hiddenColumns="1" topLeftCell="B1">
      <selection activeCell="M711" sqref="M711"/>
      <pageMargins left="0.7" right="0.7" top="0.75" bottom="0.75" header="0.3" footer="0.3"/>
      <pageSetup orientation="portrait" r:id="rId16"/>
      <autoFilter ref="A1:V1030" xr:uid="{D5CE70DF-D316-4A57-AB94-181D8ED2A6AD}">
        <filterColumn colId="8">
          <filters blank="1"/>
        </filterColumn>
        <filterColumn colId="9">
          <filters>
            <filter val="Priyanka"/>
          </filters>
        </filterColumn>
        <filterColumn colId="12">
          <filters blank="1">
            <dateGroupItem year="2022" month="9" day="23" dateTimeGrouping="day"/>
          </filters>
        </filterColumn>
      </autoFilter>
    </customSheetView>
    <customSheetView guid="{39DC06F9-3580-4E2F-AE3D-E66484890B1A}" scale="76" showPageBreaks="1" filter="1" showAutoFilter="1" hiddenColumns="1">
      <selection activeCell="L211" sqref="L211"/>
      <pageMargins left="0.7" right="0.7" top="0.75" bottom="0.75" header="0.3" footer="0.3"/>
      <pageSetup orientation="portrait" r:id="rId17"/>
      <autoFilter ref="A1:V1030" xr:uid="{2A3B5694-EA7A-4FB5-8EAC-F9D5748A7CC0}">
        <filterColumn colId="8">
          <filters>
            <filter val="passed"/>
          </filters>
        </filterColumn>
        <filterColumn colId="9">
          <filters>
            <filter val="Gopika"/>
          </filters>
        </filterColumn>
      </autoFilter>
    </customSheetView>
  </customSheetView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4A92-492E-4DAC-8545-D4248183C5C4}">
  <dimension ref="A1:B10"/>
  <sheetViews>
    <sheetView workbookViewId="0">
      <selection activeCell="B2" sqref="B2"/>
    </sheetView>
  </sheetViews>
  <sheetFormatPr defaultRowHeight="14.4" x14ac:dyDescent="0.3"/>
  <cols>
    <col min="1" max="1" width="17.109375" customWidth="1"/>
    <col min="2" max="2" width="43.33203125" customWidth="1"/>
  </cols>
  <sheetData>
    <row r="1" spans="1:2" x14ac:dyDescent="0.3">
      <c r="A1" s="2" t="s">
        <v>3217</v>
      </c>
      <c r="B1" s="3"/>
    </row>
    <row r="2" spans="1:2" x14ac:dyDescent="0.3">
      <c r="A2" s="4" t="s">
        <v>3218</v>
      </c>
      <c r="B2" s="5" t="s">
        <v>3219</v>
      </c>
    </row>
    <row r="3" spans="1:2" x14ac:dyDescent="0.3">
      <c r="A3" s="4" t="s">
        <v>3220</v>
      </c>
      <c r="B3" s="5" t="s">
        <v>3221</v>
      </c>
    </row>
    <row r="4" spans="1:2" x14ac:dyDescent="0.3">
      <c r="A4" s="4" t="s">
        <v>3222</v>
      </c>
      <c r="B4" s="6" t="s">
        <v>3286</v>
      </c>
    </row>
    <row r="5" spans="1:2" x14ac:dyDescent="0.3">
      <c r="A5" s="4" t="s">
        <v>3223</v>
      </c>
      <c r="B5" s="6"/>
    </row>
    <row r="6" spans="1:2" x14ac:dyDescent="0.3">
      <c r="A6" s="4" t="s">
        <v>3224</v>
      </c>
      <c r="B6" s="7" t="s">
        <v>3287</v>
      </c>
    </row>
    <row r="7" spans="1:2" x14ac:dyDescent="0.3">
      <c r="A7" s="4" t="s">
        <v>3225</v>
      </c>
      <c r="B7" s="5"/>
    </row>
    <row r="8" spans="1:2" x14ac:dyDescent="0.3">
      <c r="A8" s="4" t="s">
        <v>3226</v>
      </c>
      <c r="B8" s="5"/>
    </row>
    <row r="9" spans="1:2" x14ac:dyDescent="0.3">
      <c r="A9" s="4" t="s">
        <v>3227</v>
      </c>
      <c r="B9" s="5"/>
    </row>
    <row r="10" spans="1:2" x14ac:dyDescent="0.3">
      <c r="A10" s="4" t="s">
        <v>3228</v>
      </c>
      <c r="B10" s="5" t="s">
        <v>3229</v>
      </c>
    </row>
  </sheetData>
  <autoFilter ref="A1:B10" xr:uid="{A3E14A92-492E-4DAC-8545-D4248183C5C4}"/>
  <customSheetViews>
    <customSheetView guid="{62B2C905-AD07-47CD-8122-F95E75AB92C9}" showAutoFilter="1">
      <selection activeCell="B2" sqref="B2"/>
      <pageMargins left="0.7" right="0.7" top="0.75" bottom="0.75" header="0.3" footer="0.3"/>
      <autoFilter ref="A1:B10" xr:uid="{A3E14A92-492E-4DAC-8545-D4248183C5C4}"/>
    </customSheetView>
    <customSheetView guid="{E07D6185-1AD1-49C9-BF83-4135D42A1071}" showAutoFilter="1">
      <selection activeCell="B2" sqref="B2"/>
      <pageMargins left="0.7" right="0.7" top="0.75" bottom="0.75" header="0.3" footer="0.3"/>
      <autoFilter ref="A1:B10" xr:uid="{AACFF6D0-261A-4F6D-B030-BF3366FB4793}"/>
    </customSheetView>
    <customSheetView guid="{2625DB91-89E7-4DDB-AB6E-17B2337BDC4F}" showAutoFilter="1">
      <selection activeCell="B2" sqref="B2"/>
      <pageMargins left="0.7" right="0.7" top="0.75" bottom="0.75" header="0.3" footer="0.3"/>
      <autoFilter ref="A1:B10" xr:uid="{8E253882-C179-4008-AE51-3940819DF4A5}"/>
    </customSheetView>
    <customSheetView guid="{9747B166-15EA-41B3-9A3A-03DAD8F0A905}">
      <selection activeCell="B4" sqref="B4"/>
      <pageMargins left="0.7" right="0.7" top="0.75" bottom="0.75" header="0.3" footer="0.3"/>
    </customSheetView>
    <customSheetView guid="{C6823075-7947-4A9F-8F41-69F0F0C7F84D}">
      <selection activeCell="B13" sqref="B13"/>
      <pageMargins left="0.7" right="0.7" top="0.75" bottom="0.75" header="0.3" footer="0.3"/>
    </customSheetView>
    <customSheetView guid="{30DF4EFA-E655-485D-B2E4-ADA17B14E191}">
      <selection activeCell="B19" sqref="B19"/>
      <pageMargins left="0.7" right="0.7" top="0.75" bottom="0.75" header="0.3" footer="0.3"/>
    </customSheetView>
    <customSheetView guid="{CE81AC32-2F79-40D3-B870-6D2ED4691C41}">
      <selection activeCell="B13" sqref="B13"/>
      <pageMargins left="0.7" right="0.7" top="0.75" bottom="0.75" header="0.3" footer="0.3"/>
    </customSheetView>
    <customSheetView guid="{6F07009A-5B5F-4EBA-8CE7-7750C21B4A30}">
      <selection activeCell="B19" sqref="B19"/>
      <pageMargins left="0.7" right="0.7" top="0.75" bottom="0.75" header="0.3" footer="0.3"/>
    </customSheetView>
    <customSheetView guid="{B273B942-822E-4566-826D-F6D090176C1F}">
      <selection activeCell="B13" sqref="B13"/>
      <pageMargins left="0.7" right="0.7" top="0.75" bottom="0.75" header="0.3" footer="0.3"/>
    </customSheetView>
    <customSheetView guid="{99EB120E-3B63-45EC-8CA7-6D3E69F86B6F}">
      <selection activeCell="B13" sqref="B13"/>
      <pageMargins left="0.7" right="0.7" top="0.75" bottom="0.75" header="0.3" footer="0.3"/>
    </customSheetView>
    <customSheetView guid="{F43C0309-CA0A-46AC-B26E-A95EDFB72823}">
      <selection activeCell="B13" sqref="B13"/>
      <pageMargins left="0.7" right="0.7" top="0.75" bottom="0.75" header="0.3" footer="0.3"/>
    </customSheetView>
    <customSheetView guid="{39DC06F9-3580-4E2F-AE3D-E66484890B1A}">
      <selection activeCell="B13" sqref="B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Biju, BeethuX</dc:creator>
  <cp:lastModifiedBy>Agarwal, Naman</cp:lastModifiedBy>
  <cp:lastPrinted>2022-08-16T09:24:06Z</cp:lastPrinted>
  <dcterms:created xsi:type="dcterms:W3CDTF">2022-03-23T09:47:28Z</dcterms:created>
  <dcterms:modified xsi:type="dcterms:W3CDTF">2022-12-20T16:45:25Z</dcterms:modified>
</cp:coreProperties>
</file>