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aga\Downloads\"/>
    </mc:Choice>
  </mc:AlternateContent>
  <xr:revisionPtr revIDLastSave="0" documentId="13_ncr:1_{A1EF6B77-BD28-4E9A-865E-E51C8E21AA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VC_BIOS_MTL_S_EXTBA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</calcChain>
</file>

<file path=xl/sharedStrings.xml><?xml version="1.0" encoding="utf-8"?>
<sst xmlns="http://schemas.openxmlformats.org/spreadsheetml/2006/main" count="1846" uniqueCount="1193">
  <si>
    <t>jama_id</t>
  </si>
  <si>
    <t>owner</t>
  </si>
  <si>
    <t>Verify Thermal Subsystem Device, Thermal Sensors, Thermal Throttling device Initialization through Registers accessible at UEFI Shell level</t>
  </si>
  <si>
    <t>luotongt</t>
  </si>
  <si>
    <t>Verify Extended bios region  Before/After 10 Reboot cycles</t>
  </si>
  <si>
    <t>chassanx</t>
  </si>
  <si>
    <t>Verify Extended bios region in debug logs</t>
  </si>
  <si>
    <t>Verify Fan rotation speed at the time of temperature crosses active trip point during OS hung condition</t>
  </si>
  <si>
    <t>CSS-IVE-50897</t>
  </si>
  <si>
    <t>raghav3x</t>
  </si>
  <si>
    <t>Verify System wakes from C-MoS using USB device connected to USB Type-C port</t>
  </si>
  <si>
    <t>CSS-IVE-50921</t>
  </si>
  <si>
    <t>Verify GBe/LAN PHY revision is displayed correctly in BIOS Setup</t>
  </si>
  <si>
    <t>CSS-IVE-50968</t>
  </si>
  <si>
    <t>vhebbarx</t>
  </si>
  <si>
    <t>Verify system stability after S4 and S5 cycles via power button</t>
  </si>
  <si>
    <t>CSS-IVE-50984</t>
  </si>
  <si>
    <t>reddyv5x</t>
  </si>
  <si>
    <t>Verify if BIOS provides option to enable/disable ISH and corresponding sensors are reflected in OS</t>
  </si>
  <si>
    <t>CSS-IVE-51252</t>
  </si>
  <si>
    <t>sumith2x</t>
  </si>
  <si>
    <t>Verify Options available in the USB configuration page of BIOS Setup (AIO/DT/HALO)</t>
  </si>
  <si>
    <t>CSS-IVE-51253</t>
  </si>
  <si>
    <t>anaray5x</t>
  </si>
  <si>
    <t>Verifying PCIe-USB add-on card support</t>
  </si>
  <si>
    <t>CSS-IVE-52708</t>
  </si>
  <si>
    <t>Verify BIOS can configure SATA mode to AHCI and OS can then be installed and verify device speed</t>
  </si>
  <si>
    <t>CSS-IVE-52766</t>
  </si>
  <si>
    <t>Verify that BIOS presents options to change the Boot Order</t>
  </si>
  <si>
    <t>CSS-IVE-54154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</si>
  <si>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</si>
  <si>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</si>
  <si>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</si>
  <si>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</si>
  <si>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</si>
  <si>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</si>
  <si>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</si>
  <si>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</si>
  <si>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</si>
  <si>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</si>
  <si>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that SUT boots to S0 from G3 in   AC  mode with   AC  brick</t>
  </si>
  <si>
    <t>CSS-IVE-61832</t>
  </si>
  <si>
    <t>Verify BIOS shall display an option to set the IP address and port number of the Intel  AMT provisioning server under MEBx menu.</t>
  </si>
  <si>
    <t>CSS-IVE-145627</t>
  </si>
  <si>
    <t>Verify  Host Name could be set successfully under MEBx in BIOS</t>
  </si>
  <si>
    <t>CSS-IVE-145646</t>
  </si>
  <si>
    <t>Verify Local FW Updates option is available in BIOS Setup</t>
  </si>
  <si>
    <t>CSS-IVE-145658</t>
  </si>
  <si>
    <t>Verify if MEBx password change is accepted (for password meeting specific criteria) and is successfully accepted on subsequent entries under MEBx menu in BIOS</t>
  </si>
  <si>
    <t>CSS-IVE-145656</t>
  </si>
  <si>
    <t>Verify "Password Policy" is set to "Any Time" under MEBx Setup option in BIOS</t>
  </si>
  <si>
    <t>CSS-IVE-145657</t>
  </si>
  <si>
    <t>Verify BIOS integrated MEBx menu is not exposed with Consumer BIOS with Vpro supported Silicon</t>
  </si>
  <si>
    <t>CSS-IVE-145661</t>
  </si>
  <si>
    <t>Verify Provisioning AMT over AIC LAN from BIOS setup options using Static IP and check for KVM connectivity</t>
  </si>
  <si>
    <t>CSS-IVE-145873</t>
  </si>
  <si>
    <t>Verify that Ctrl+P option should not displayed during SUT boot  and should not enter into MEBx windows with ME Corporate SKU</t>
  </si>
  <si>
    <t>CSS-IVE-145877</t>
  </si>
  <si>
    <t>Verify Sx cycles with SATA SSD connected when Windbg &amp; Hyper V enabled.</t>
  </si>
  <si>
    <t>CSS-IVE-147126</t>
  </si>
  <si>
    <t>Verify Deepest S0ix State ,SLP_S0 &amp; Package C states with USB Type A Port</t>
  </si>
  <si>
    <t>CSS-IVE-147214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</si>
  <si>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</si>
  <si>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</si>
  <si>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</si>
  <si>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</si>
  <si>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</si>
  <si>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</si>
  <si>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</si>
  <si>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</si>
  <si>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</si>
  <si>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</si>
  <si>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that BIOS gives an option to change Tcc Activation Offset</t>
  </si>
  <si>
    <t>CSS-IVE-80988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</si>
  <si>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</si>
  <si>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</si>
  <si>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</si>
  <si>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</si>
  <si>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</si>
  <si>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</si>
  <si>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Verify Intel(R) Dynamic Tuning technology/Intel(R) Innovation Platform Framework support enabled in BIOS for DT SKUs</t>
  </si>
  <si>
    <t>CSS-IVE-105601</t>
  </si>
  <si>
    <t>Verify CPU enters C10 state irrespective of PS_ON status</t>
  </si>
  <si>
    <t>CSS-IVE-117977</t>
  </si>
  <si>
    <t>Verify Core and Threads in BIOS when ALL cores are enabled</t>
  </si>
  <si>
    <t>CSS-IVE-118307</t>
  </si>
  <si>
    <t>Verify Core and Threads in BIOS when 2 cores are enabled in Hexa Core SKUs</t>
  </si>
  <si>
    <t>CSS-IVE-118314</t>
  </si>
  <si>
    <t>Verify Core and Threads in BIOS when 1 core is enabled in Hexa Core SKUs</t>
  </si>
  <si>
    <t>CSS-IVE-118315</t>
  </si>
  <si>
    <t>Verify Core and Threads in BIOS when 3 cores are enabled in Hexa Core SKUs</t>
  </si>
  <si>
    <t>CSS-IVE-118316</t>
  </si>
  <si>
    <t>Verify Core and Threads in BIOS when 4 cores are enabled in Hexa Core SKUs</t>
  </si>
  <si>
    <t>CSS-IVE-118317</t>
  </si>
  <si>
    <t>Verify Core and Threads in BIOS when 5 cores are enabled in Hexa Core SKUs</t>
  </si>
  <si>
    <t>CSS-IVE-118318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</si>
  <si>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</si>
  <si>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</si>
  <si>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</si>
  <si>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</si>
  <si>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</si>
  <si>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</si>
  <si>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</si>
  <si>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</si>
  <si>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C-states (_CST) gets defined as part of ACPI dump</t>
  </si>
  <si>
    <t>CSS-IVE-95364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</si>
  <si>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</si>
  <si>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</si>
  <si>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</si>
  <si>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</si>
  <si>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</si>
  <si>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</si>
  <si>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</si>
  <si>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</si>
  <si>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</si>
  <si>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</si>
  <si>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Verify Core and Threads in BIOS when 1 to 6 cores are enabled in Hexa Core SKUs</t>
  </si>
  <si>
    <t>CSS-IVE-145236</t>
  </si>
  <si>
    <t>Verify PMC static function disable configuration locking</t>
  </si>
  <si>
    <t>CSS-IVE-134010</t>
  </si>
  <si>
    <t>Verify CNVi BT/ WiFi enumeration in the device manager when BT/WiFI core enabled and disabled in the setup</t>
  </si>
  <si>
    <t>CSS-IVE-147222</t>
  </si>
  <si>
    <t>Verify Bluetooth BLE supported HID device Functionality in OS when no USB devices connected to SUT.</t>
  </si>
  <si>
    <t>CSS-IVE-133858</t>
  </si>
  <si>
    <t>Verify no errors or failures get registered as part of event viewer log post Sx cycles</t>
  </si>
  <si>
    <t>CSS-IVE-65922</t>
  </si>
  <si>
    <t>Verify system stability post applying workload on CPU</t>
  </si>
  <si>
    <t>CSS-IVE-69090</t>
  </si>
  <si>
    <t>Verify package c-state residency during CMS if package C state is limited to C10/C9/C8/ in BIOS</t>
  </si>
  <si>
    <t>CSS-IVE-70827</t>
  </si>
  <si>
    <t>Verify Legacy USB devices (Pendrive, Mouse and Keyboard) functionality over TBT port after S3 ,S4 and S5 Cycles</t>
  </si>
  <si>
    <t>CSS-IVE-70874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</si>
  <si>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</si>
  <si>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</si>
  <si>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</si>
  <si>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</si>
  <si>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</si>
  <si>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</si>
  <si>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</si>
  <si>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</si>
  <si>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</si>
  <si>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</si>
  <si>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</si>
  <si>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</si>
  <si>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</si>
  <si>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</si>
  <si>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pke</t>
  </si>
  <si>
    <t>Verify BT data transfer functionality using discrete BT module connected to System</t>
  </si>
  <si>
    <t>CSS-IVE-85721</t>
  </si>
  <si>
    <t>Verify system state post flashing IFWI on an eSPI enabled system</t>
  </si>
  <si>
    <t>CSS-IVE-86215</t>
  </si>
  <si>
    <t>Verify Post Codes for Connected Standby entry and exit</t>
  </si>
  <si>
    <t>CSS-IVE-80326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</si>
  <si>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</si>
  <si>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</si>
  <si>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</si>
  <si>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</si>
  <si>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</si>
  <si>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</si>
  <si>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</si>
  <si>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</si>
  <si>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</si>
  <si>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</si>
  <si>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</si>
  <si>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</si>
  <si>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System wont wake from Connected-MoS when HDMI display "hot plug-in" and "hot plug-out"</t>
  </si>
  <si>
    <t>CSS-IVE-99212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</si>
  <si>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</si>
  <si>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</si>
  <si>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</si>
  <si>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</si>
  <si>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Discrete BT ON-OFF-ON functionality in OS</t>
  </si>
  <si>
    <t>CSS-IVE-99735</t>
  </si>
  <si>
    <t>Verify system can Shutdown(S5) using "ALT+F4"</t>
  </si>
  <si>
    <t>CSS-IVE-99979</t>
  </si>
  <si>
    <t>Verify TBT3 enumeration of storage and display devices on hot plug and connector reversibility</t>
  </si>
  <si>
    <t>CSS-IVE-84579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</si>
  <si>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</si>
  <si>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</si>
  <si>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</si>
  <si>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</si>
  <si>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</si>
  <si>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</si>
  <si>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</si>
  <si>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</si>
  <si>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S0ix/CS LED Status</t>
  </si>
  <si>
    <t>CSS-IVE-101352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</si>
  <si>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</si>
  <si>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</si>
  <si>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</si>
  <si>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</si>
  <si>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</si>
  <si>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</si>
  <si>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</si>
  <si>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</si>
  <si>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</si>
  <si>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</si>
  <si>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</si>
  <si>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</si>
  <si>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</si>
  <si>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</si>
  <si>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</si>
  <si>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</si>
  <si>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</si>
  <si>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</si>
  <si>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</si>
  <si>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</si>
  <si>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</si>
  <si>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</si>
  <si>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</si>
  <si>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</si>
  <si>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</si>
  <si>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</si>
  <si>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</si>
  <si>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</si>
  <si>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</si>
  <si>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</si>
  <si>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</si>
  <si>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</si>
  <si>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</si>
  <si>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</si>
  <si>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the correct ME Firmware version is displayed in the BIOS setup menu.</t>
  </si>
  <si>
    <t>CSS-IVE-105389</t>
  </si>
  <si>
    <t>ISH Sensor Enumeration pre and post Connected Standby (CMS) cycle - Proximity</t>
  </si>
  <si>
    <t>CSS-IVE-105394</t>
  </si>
  <si>
    <t>Verify CNVi WLAN Enumeration in OS before / after Connected Standby (CMS) cycle</t>
  </si>
  <si>
    <t>CSS-IVE-105407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</si>
  <si>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</si>
  <si>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</si>
  <si>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</si>
  <si>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</si>
  <si>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</si>
  <si>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</si>
  <si>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discrete Wi-Fi enumeration pre and post Connected Standby (CMS) cycle</t>
  </si>
  <si>
    <t>CSS-IVE-105423</t>
  </si>
  <si>
    <t>Verify Touch panel Enumeration pre and post Connected Standby (CMS) cycle</t>
  </si>
  <si>
    <t>CSS-IVE-105424</t>
  </si>
  <si>
    <t>ISH Sensor Enumeration pre and post Connected Standby (CMS) cycle - Magnetometer</t>
  </si>
  <si>
    <t>CSS-IVE-105425</t>
  </si>
  <si>
    <t>Validate data transfer functionality between USB drives connected over Type-C port</t>
  </si>
  <si>
    <t>CSS-IVE-105628</t>
  </si>
  <si>
    <t>Verify USB devices information are displayed in F7 boot menu, connected over Type-C port</t>
  </si>
  <si>
    <t>CSS-IVE-113592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</si>
  <si>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</si>
  <si>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</si>
  <si>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</si>
  <si>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</si>
  <si>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</si>
  <si>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</si>
  <si>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</si>
  <si>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</si>
  <si>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</si>
  <si>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</si>
  <si>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</si>
  <si>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</si>
  <si>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</si>
  <si>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</si>
  <si>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Verify discrete WLAN ON-OFF-ON functionality in OS</t>
  </si>
  <si>
    <t>CSS-IVE-115310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</si>
  <si>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</si>
  <si>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</si>
  <si>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</si>
  <si>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CSS-IVE-116722</t>
  </si>
  <si>
    <t>Verify if system boot with MAF configuration</t>
  </si>
  <si>
    <t>CSS-IVE-116793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</si>
  <si>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</si>
  <si>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</si>
  <si>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</si>
  <si>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</si>
  <si>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</si>
  <si>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</si>
  <si>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</si>
  <si>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</si>
  <si>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</si>
  <si>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</si>
  <si>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BIOS ignore GFX PEP constraints when system is booted with external GFX card</t>
  </si>
  <si>
    <t>CSS-IVE-117781</t>
  </si>
  <si>
    <t>Verify RTD3 flow support for TBT SSD device</t>
  </si>
  <si>
    <t>CSS-IVE-117850</t>
  </si>
  <si>
    <t>Verify Dual Touch Enumeration in Device manager</t>
  </si>
  <si>
    <t>CSS-IVE-117947</t>
  </si>
  <si>
    <t>Verify CPU frequency throttles when core temperature exceeds passive trip point with DTS SMM enabled and DTT disabled</t>
  </si>
  <si>
    <t>CSS-IVE-117969</t>
  </si>
  <si>
    <t>Verify CPU FAN rotate when core temperature exceeds Active trip point with DTS SMM enabled and DTT disabled in BIOS</t>
  </si>
  <si>
    <t>CSS-IVE-117982</t>
  </si>
  <si>
    <t>Verify local machine AMT WEBUI is accessible after sx cycles over TBT-vPRO-Dock</t>
  </si>
  <si>
    <t>CSS-IVE-118133</t>
  </si>
  <si>
    <t>Verify Remote Restart and shutdown on TBT-vPRO Dock</t>
  </si>
  <si>
    <t>CSS-IVE-118152</t>
  </si>
  <si>
    <t>Verify USB-R Controllers is initialized during boot by verifying Keyboard/Mouse can be used to enter BIOS Setup while Booting SUT from S5 using KVM over TBT-vPRO-Dock</t>
  </si>
  <si>
    <t>CSS-IVE-118173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</si>
  <si>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</si>
  <si>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</si>
  <si>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</si>
  <si>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</si>
  <si>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SAF mode booting after Sx cycles</t>
  </si>
  <si>
    <t>CSS-IVE-118678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</si>
  <si>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</si>
  <si>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</si>
  <si>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</si>
  <si>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</si>
  <si>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</si>
  <si>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</si>
  <si>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PD controller Firmware version in BIOS, OS and System Scope Tool</t>
  </si>
  <si>
    <t>CSS-IVE-118741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</si>
  <si>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</si>
  <si>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</si>
  <si>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</si>
  <si>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</si>
  <si>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</si>
  <si>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</si>
  <si>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</si>
  <si>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</si>
  <si>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</si>
  <si>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</si>
  <si>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</si>
  <si>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</si>
  <si>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</si>
  <si>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</si>
  <si>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ACPI D3Cold setup option"s help text</t>
  </si>
  <si>
    <t>CSS-IVE-128700</t>
  </si>
  <si>
    <t>Verify if system boots in Fast Boot mode with Peg Bifurcation card during S3 cycle</t>
  </si>
  <si>
    <t>CSS-IVE-129722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</si>
  <si>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</si>
  <si>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</si>
  <si>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</si>
  <si>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</si>
  <si>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</si>
  <si>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</si>
  <si>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</si>
  <si>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</si>
  <si>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</si>
  <si>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</si>
  <si>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Validate GOP-VBT Merge tool functionality by comparing VBT dump file from EDK shell with modified VBT file</t>
  </si>
  <si>
    <t>CSS-IVE-132907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</si>
  <si>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</si>
  <si>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</si>
  <si>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</si>
  <si>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CSS-IVE-133066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</si>
  <si>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</si>
  <si>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</si>
  <si>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</si>
  <si>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</si>
  <si>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</si>
  <si>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</si>
  <si>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</si>
  <si>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</si>
  <si>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</si>
  <si>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</si>
  <si>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</si>
  <si>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</si>
  <si>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</si>
  <si>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</si>
  <si>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</si>
  <si>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</si>
  <si>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</si>
  <si>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</si>
  <si>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</si>
  <si>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</si>
  <si>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</si>
  <si>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</si>
  <si>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</si>
  <si>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</si>
  <si>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</si>
  <si>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</si>
  <si>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</si>
  <si>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</si>
  <si>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</si>
  <si>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</si>
  <si>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</si>
  <si>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</si>
  <si>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</si>
  <si>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</si>
  <si>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</si>
  <si>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</si>
  <si>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</si>
  <si>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</si>
  <si>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System reset without any extra delay when crash feature disabled .</t>
  </si>
  <si>
    <t>CSS-IVE-136365</t>
  </si>
  <si>
    <t>[OCR] Verify AMT triggered PBA Boot Flow over wired LAN</t>
  </si>
  <si>
    <t>CSS-IVE-136309</t>
  </si>
  <si>
    <t>[OCR] Verify AMT triggered HTTPS Boot Flow over wired LAN</t>
  </si>
  <si>
    <t>CSS-IVE-136310</t>
  </si>
  <si>
    <t>[OCR] Verify OCR progress and state via AMT Event log for HTTPS Boot over wired LAN</t>
  </si>
  <si>
    <t>CSS-IVE-136382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</si>
  <si>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</si>
  <si>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</si>
  <si>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</si>
  <si>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</si>
  <si>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UEFI BIOS shall support protocols to support factory OS boot from RAM</t>
  </si>
  <si>
    <t>CSS-IVE-144441</t>
  </si>
  <si>
    <t>Verify BIOS to update post codes on punit register</t>
  </si>
  <si>
    <t>CSS-IVE-135714</t>
  </si>
  <si>
    <t>Verify multiple global reset functionality cycles check in SUT with Debug BIOS</t>
  </si>
  <si>
    <t>CSS-IVE-144719</t>
  </si>
  <si>
    <t>[OCR] Verify Remote Power Command after performing OCR_WinRE Boot flow</t>
  </si>
  <si>
    <t>CSS-IVE-144829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</si>
  <si>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</si>
  <si>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</si>
  <si>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</si>
  <si>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</si>
  <si>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</si>
  <si>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</si>
  <si>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</si>
  <si>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</si>
  <si>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</si>
  <si>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</si>
  <si>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</si>
  <si>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</si>
  <si>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</si>
  <si>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</si>
  <si>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</si>
  <si>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</si>
  <si>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</si>
  <si>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</si>
  <si>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</si>
  <si>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</si>
  <si>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</si>
  <si>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</si>
  <si>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</si>
  <si>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</si>
  <si>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</si>
  <si>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</si>
  <si>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Validate GOP-VBT Merge tool functionality with Release and Debug image</t>
  </si>
  <si>
    <t>CSS-IVE-145232</t>
  </si>
  <si>
    <t>Verify booting support through USB 3.2 Gen2 (SS+ mass storage) connected over USB Type-A port</t>
  </si>
  <si>
    <t>CSS-IVE-145800</t>
  </si>
  <si>
    <t>Verify if  system support disable/enable of the Crossover Canyon capability</t>
  </si>
  <si>
    <t>CSS-IVE-133650</t>
  </si>
  <si>
    <t>Verify Link speed-40 Gbps for TBT4 device on hot plug</t>
  </si>
  <si>
    <t>CSS-IVE-133645</t>
  </si>
  <si>
    <t>Verify Link speed-40 Gbps for TBT4 device after sx cycle</t>
  </si>
  <si>
    <t>CSS-IVE-133646</t>
  </si>
  <si>
    <t>Verify Link speed-40 Gbps for TBT4 device on cold plug</t>
  </si>
  <si>
    <t>CSS-IVE-133651</t>
  </si>
  <si>
    <t>Verify Link speed-40 Gbps for TBT4 device during sx cycle</t>
  </si>
  <si>
    <t>CSS-IVE-133652</t>
  </si>
  <si>
    <t>[OCR] Verify AMT triggered HTTPS Boot Flow over Wifi</t>
  </si>
  <si>
    <t>CSS-IVE-145976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</si>
  <si>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</si>
  <si>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</si>
  <si>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</si>
  <si>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</si>
  <si>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[Hybrid] Verify system stability post Connected Modern Standby when only Atom or BIG cores are  individually enabled</t>
  </si>
  <si>
    <t>CSS-IVE-147000</t>
  </si>
  <si>
    <t>Verify that CPU north NPK related setup options are not present</t>
  </si>
  <si>
    <t>CSS-IVE-147111</t>
  </si>
  <si>
    <t>[OCR] Verify AMT triggered Windows Recovery Environment (WinRE) over Wireless LAN</t>
  </si>
  <si>
    <t>CSS-IVE-147136</t>
  </si>
  <si>
    <t>[OCR] Verify AMT triggered PBA Boot Flow over Wireless LAN</t>
  </si>
  <si>
    <t>CSS-IVE-147138</t>
  </si>
  <si>
    <t>[OCR] Verify Windows Recovery Environment (WinRE) Boot  with Reset PC(Keep my files) Option over Wireless LAN</t>
  </si>
  <si>
    <t>CSS-IVE-147139</t>
  </si>
  <si>
    <t>[OCR] Verify Windows Recovery Environment (WinRE) Boot  with Reset PC(Remove everything ) Option over Wireless LAN</t>
  </si>
  <si>
    <t>CSS-IVE-147140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</si>
  <si>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</si>
  <si>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</si>
  <si>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</si>
  <si>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</si>
  <si>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Verify "Ring down bin" feature is enabled by default after enabling OC in bios</t>
  </si>
  <si>
    <t>CSS-IVE-115037</t>
  </si>
  <si>
    <t>Verify system can be overclocked with HDMI display connected over external graphics card</t>
  </si>
  <si>
    <t>CSS-IVE-115045</t>
  </si>
  <si>
    <t>Verify default values set for Memory ratio and Memory reference clock as part of Setup</t>
  </si>
  <si>
    <t>CSS-IVE-115047</t>
  </si>
  <si>
    <t>Verify system can be overclocked with DP display connected over external graphics card</t>
  </si>
  <si>
    <t>CSS-IVE-115233</t>
  </si>
  <si>
    <t>Verify Bios gives user an option to switch between Internal BCLK and External BCLK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</si>
  <si>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</si>
  <si>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</si>
  <si>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</si>
  <si>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</si>
  <si>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CSS-IVE-145245</t>
  </si>
  <si>
    <t>Verify the BIOS first Boot time and Cold Boot time is inline with responsiveness metrics</t>
  </si>
  <si>
    <t>CSS-IVE-70027</t>
  </si>
  <si>
    <t>Verify System Memory Details in BIOS (SODIMM)</t>
  </si>
  <si>
    <t>CSS-IVE-118275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</si>
  <si>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</si>
  <si>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</si>
  <si>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</si>
  <si>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</si>
  <si>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</si>
  <si>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</si>
  <si>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Volume Management Device (VMD) controller bar registers should initialize at PEI phase</t>
  </si>
  <si>
    <t>CSS-IVE-135443</t>
  </si>
  <si>
    <t>albinbal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</si>
  <si>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</si>
  <si>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</si>
  <si>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</si>
  <si>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</si>
  <si>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SUT shutdown (S5) when the Power Button is held during POWER_ON_TIME with only  AC plugged-in</t>
  </si>
  <si>
    <t>CSS-IVE-119468</t>
  </si>
  <si>
    <t>Verify "Slide to shutdown" option does not come up on UI on resuming from CMS / S0i3</t>
  </si>
  <si>
    <t>CSS-IVE-79983</t>
  </si>
  <si>
    <t>Validate Type-C USB3.2 gen1 Host Mode functionality - after G3 and Warm reboot cycles</t>
  </si>
  <si>
    <t>CSS-IVE-76272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</si>
  <si>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</si>
  <si>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</si>
  <si>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</si>
  <si>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</si>
  <si>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</si>
  <si>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</si>
  <si>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</si>
  <si>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</si>
  <si>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</si>
  <si>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</si>
  <si>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</si>
  <si>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</si>
  <si>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</si>
  <si>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</si>
  <si>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</si>
  <si>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</si>
  <si>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</si>
  <si>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</si>
  <si>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</si>
  <si>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CSS-IVE-145414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</si>
  <si>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</si>
  <si>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</si>
  <si>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</si>
  <si>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</si>
  <si>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</si>
  <si>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</si>
  <si>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[FSP2.0]: Verify FSP_INFO_HEADER Information</t>
  </si>
  <si>
    <t>CSS-IVE-78895</t>
  </si>
  <si>
    <t>[FSP2.0]: Validate FSP TempRamInit initialization and TempRamExit API"s</t>
  </si>
  <si>
    <t>CSS-IVE-78730</t>
  </si>
  <si>
    <t>[FSP2.0]: Verify FSP_INFO_EXTENDED_HEADER Information.</t>
  </si>
  <si>
    <t>CSS-IVE-78896</t>
  </si>
  <si>
    <t>[FSP2.0]: Verify FSP Patch Table Information</t>
  </si>
  <si>
    <t>CSS-IVE-78899</t>
  </si>
  <si>
    <t>[FSP2.0]: Validate Pre and Post OS display with different FSP Bios</t>
  </si>
  <si>
    <t>CSS-IVE-78900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</si>
  <si>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</si>
  <si>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</si>
  <si>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</si>
  <si>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</si>
  <si>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</si>
  <si>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</si>
  <si>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</si>
  <si>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</si>
  <si>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</si>
  <si>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</si>
  <si>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</si>
  <si>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</si>
  <si>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</si>
  <si>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</si>
  <si>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</si>
  <si>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</si>
  <si>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</si>
  <si>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</si>
  <si>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</si>
  <si>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</si>
  <si>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Verify that the BIOS shall display the VBIOS/GOP version</t>
  </si>
  <si>
    <t>CSS-IVE-50460</t>
  </si>
  <si>
    <t>Verify PAVP BIOS option</t>
  </si>
  <si>
    <t>CSS-IVE-69482</t>
  </si>
  <si>
    <t>Check DMI is enabled by default in BIOS for Halo/ DT boards</t>
  </si>
  <si>
    <t>CSS-IVE-70915</t>
  </si>
  <si>
    <t>Validate Hybrid Graphics (HG) enumerated as PCI Device</t>
  </si>
  <si>
    <t>CSS-IVE-86991</t>
  </si>
  <si>
    <t>Verify Bluetooth device functionality via UART interface</t>
  </si>
  <si>
    <t>CSS-IVE-80308</t>
  </si>
  <si>
    <t>Verify ACPI Id of Audio DSP Device in ACPI dump</t>
  </si>
  <si>
    <t>CSS-IVE-80316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</si>
  <si>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</si>
  <si>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</si>
  <si>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</si>
  <si>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</si>
  <si>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</si>
  <si>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</si>
  <si>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Soundwire enumeration in Device Manager</t>
  </si>
  <si>
    <t>CSS-IVE-100920</t>
  </si>
  <si>
    <t>Verify VP9 video playback functionality in OS</t>
  </si>
  <si>
    <t>CSS-IVE-101310</t>
  </si>
  <si>
    <t>Verify Display detection in Pre OS with 4K display panel</t>
  </si>
  <si>
    <t>CSS-IVE-101920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</si>
  <si>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</si>
  <si>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</si>
  <si>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</si>
  <si>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</si>
  <si>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Hybrid Gfx resume Over PCIe x16 slot post warm/cold reset cycles</t>
  </si>
  <si>
    <t>CSS-IVE-118001</t>
  </si>
  <si>
    <t>Verify system residency for SLP_S0 in CMS with HG Card connected on x16 PEG slot</t>
  </si>
  <si>
    <t>CSS-IVE-118177</t>
  </si>
  <si>
    <t>Verify Gen4 HG card basic functionality on x16 PEG slot post S3 cycles</t>
  </si>
  <si>
    <t>CSS-IVE-118790</t>
  </si>
  <si>
    <t>Verify Gen4 HG card basic functionality on x16 PEG slot post CMS cycles</t>
  </si>
  <si>
    <t>CSS-IVE-118793</t>
  </si>
  <si>
    <t>Verify Gen4 HG card basic functionality on x16 PEG slot post DMS cycles</t>
  </si>
  <si>
    <t>CSS-IVE-118794</t>
  </si>
  <si>
    <t>Validate DashG enumerated as PCI Device at EFI</t>
  </si>
  <si>
    <t>CSS-IVE-119043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</si>
  <si>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</si>
  <si>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</si>
  <si>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</si>
  <si>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</si>
  <si>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</si>
  <si>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</si>
  <si>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</si>
  <si>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</si>
  <si>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Pkg C-state with SUT idle and display ON</t>
  </si>
  <si>
    <t>CSS-IVE-130051</t>
  </si>
  <si>
    <t>Verify G3 configuration as default setting in BIOS for all camera control logic and sensor settings</t>
  </si>
  <si>
    <t>CSS-IVE-135410</t>
  </si>
  <si>
    <t>Verify RTD3 with Hybrid Gfx over x16 PEG slot</t>
  </si>
  <si>
    <t>CSS-IVE-140341</t>
  </si>
  <si>
    <t>Verify Vision processing unit (VPU) gets exposed as a PCI device</t>
  </si>
  <si>
    <t>CSS-IVE-144501</t>
  </si>
  <si>
    <t>Verify that the BIOS exposes VPU PEP option</t>
  </si>
  <si>
    <t>CSS-IVE-146978</t>
  </si>
  <si>
    <t>Verify that the VPU IP supports RTD3</t>
  </si>
  <si>
    <t>CSS-IVE-147002</t>
  </si>
  <si>
    <t>Verify RTD3 with Discrete Graphics over x4 Gen4 PCIE slot</t>
  </si>
  <si>
    <t>CSS-IVE-145718</t>
  </si>
  <si>
    <t>Verify RTD3 with Discrete Graphics over x16 Gen4 PEG slot</t>
  </si>
  <si>
    <t>CSS-IVE-145723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</si>
  <si>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</si>
  <si>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</si>
  <si>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</si>
  <si>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</si>
  <si>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</si>
  <si>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</si>
  <si>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</si>
  <si>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</si>
  <si>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</si>
  <si>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</si>
  <si>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</si>
  <si>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</si>
  <si>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IPU Enable/Disable Support is not listed in BIOS menu</t>
  </si>
  <si>
    <t>CSS-IVE-146982</t>
  </si>
  <si>
    <t>amnd</t>
  </si>
  <si>
    <t>Verify SAMedia RC6 Context memory is allocated by BIOS correctly within SA Media WOPCM  region</t>
  </si>
  <si>
    <t>CSS-IVE-146999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</si>
  <si>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</si>
  <si>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</si>
  <si>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</si>
  <si>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</si>
  <si>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</si>
  <si>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</si>
  <si>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</si>
  <si>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</si>
  <si>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</si>
  <si>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</si>
  <si>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RST RAID UEFI driver must be available when SATA controller is in AHCI mode</t>
  </si>
  <si>
    <t>CSS-IVE-91103</t>
  </si>
  <si>
    <t>Verify xDCI option under USB configuration</t>
  </si>
  <si>
    <t>CSS-IVE-70965</t>
  </si>
  <si>
    <t>ACPI entry for GPIO controller</t>
  </si>
  <si>
    <t>CSS-IVE-80015</t>
  </si>
  <si>
    <t>Verify Audio device is enumerated as PCI device</t>
  </si>
  <si>
    <t>CSS-IVE-86457</t>
  </si>
  <si>
    <t>Verify "PCH Trace Hub Enable Mode" BIOS policy/option for NPK Support</t>
  </si>
  <si>
    <t>CSS-IVE-84935</t>
  </si>
  <si>
    <t>Verify HDD serial number display at Ready To Boot event</t>
  </si>
  <si>
    <t>CSS-IVE-78772</t>
  </si>
  <si>
    <t>Verify GNA Configuration menu BIOS options</t>
  </si>
  <si>
    <t>CSS-IVE-97351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</si>
  <si>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</si>
  <si>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</si>
  <si>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</si>
  <si>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</si>
  <si>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detects PCIe device connected over X1 slot without remapping the same</t>
  </si>
  <si>
    <t>CSS-IVE-101629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</si>
  <si>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</si>
  <si>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</si>
  <si>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</si>
  <si>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</si>
  <si>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device defined under VMD should not be detected in PCI line item</t>
  </si>
  <si>
    <t>CSS-IVE-105485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</si>
  <si>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</si>
  <si>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</si>
  <si>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</si>
  <si>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</si>
  <si>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</si>
  <si>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</si>
  <si>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</si>
  <si>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</si>
  <si>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NVMe functionality over X4 slot across pre and Post Sx cycles</t>
  </si>
  <si>
    <t>CSS-IVE-105909</t>
  </si>
  <si>
    <t>Verify OS installation through Optical disk devices</t>
  </si>
  <si>
    <t>CSS-IVE-111665</t>
  </si>
  <si>
    <t>Verify respective device detection by enabling VMD for SATA and disable for NVMe</t>
  </si>
  <si>
    <t>CSS-IVE-113690</t>
  </si>
  <si>
    <t>Verify VMD Register Lock bit when VMD device is not in use</t>
  </si>
  <si>
    <t>CSS-IVE-113691</t>
  </si>
  <si>
    <t>Verify Install OS on SATA Drive with Loading RST Driver and Installing RST Solution with enabled support for CPU Attached Storage Device(on PCIe3 controller)</t>
  </si>
  <si>
    <t>CSS-IVE-114692</t>
  </si>
  <si>
    <t>Verify that CPU Attached Storage Device is Serviced by RST EFI Driver</t>
  </si>
  <si>
    <t>CSS-IVE-114694</t>
  </si>
  <si>
    <t>Verify PCH PCIe root port MPC bit should not be set if VTd enabled in BIOS</t>
  </si>
  <si>
    <t>CSS-IVE-114755</t>
  </si>
  <si>
    <t>Verify VMD enabled CPU Attached Storage passthrough device detection in device manager after Sx cycles</t>
  </si>
  <si>
    <t>CSS-IVE-115086</t>
  </si>
  <si>
    <t>Verify System boot from NVMe device connected in PEG port and stability after Sx cycles</t>
  </si>
  <si>
    <t>CSS-IVE-115089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</si>
  <si>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</si>
  <si>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</si>
  <si>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</si>
  <si>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</si>
  <si>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</si>
  <si>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</si>
  <si>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PS_ON Residency with HDD Storage device</t>
  </si>
  <si>
    <t>CSS-IVE-115844</t>
  </si>
  <si>
    <t>Verify PS_ON Residency with NVMe Storage device</t>
  </si>
  <si>
    <t>CSS-IVE-115845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</si>
  <si>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</si>
  <si>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</si>
  <si>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</si>
  <si>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</si>
  <si>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</si>
  <si>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</si>
  <si>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reports PS_ON feature status via ACPI method</t>
  </si>
  <si>
    <t>CSS-IVE-117938</t>
  </si>
  <si>
    <t>Verify Bios locks TCO_BASE by writing to specific TCO_BASE_LOCK</t>
  </si>
  <si>
    <t>CSS-IVE-118000</t>
  </si>
  <si>
    <t>Verify Opal Bios Password(OBP) support with Sx states on RST controlled SATA based Opal drive</t>
  </si>
  <si>
    <t>CSS-IVE-118242</t>
  </si>
  <si>
    <t>Verify VTd support for PCIe ports</t>
  </si>
  <si>
    <t>CSS-IVE-118313</t>
  </si>
  <si>
    <t>Verify package C10 with CPU attached storage</t>
  </si>
  <si>
    <t>CSS-IVE-119071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</si>
  <si>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</si>
  <si>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</si>
  <si>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</si>
  <si>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</si>
  <si>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Gen3 NVMe SSD connected over PCIe M.2 Gen4 slot</t>
  </si>
  <si>
    <t>CSS-IVE-119075</t>
  </si>
  <si>
    <t>Verify Gen1 to Gen4 speed check with PCIe Gen4 device connected over PCIe Gen4 supported X16 PEG slot</t>
  </si>
  <si>
    <t>CSS-IVE-119077</t>
  </si>
  <si>
    <t>Verify Gen1 to Gen4 speed check with PCIe Gen3 NVMe SSD connected over PCIe Gen4 supported X16 slot</t>
  </si>
  <si>
    <t>CSS-IVE-119078</t>
  </si>
  <si>
    <t>Verify Gen1 to Gen4 speed check with PCIe Gen4 NVMe SSD connected over PCIe Gen4 supported X4 slot</t>
  </si>
  <si>
    <t>CSS-IVE-119126</t>
  </si>
  <si>
    <t>Verify system boot and Sx cycle with Gen1 SATA SSD connected over PCIe AIC on PCie Gen4 supported X4 slot</t>
  </si>
  <si>
    <t>CSS-IVE-119216</t>
  </si>
  <si>
    <t>Verify platform supports Power Loss Notification (PLN) feature for NVMe SSD</t>
  </si>
  <si>
    <t>CSS-IVE-119152</t>
  </si>
  <si>
    <t>Verify VMD RTD3 Cold support with SATA connected</t>
  </si>
  <si>
    <t>CSS-IVE-120109</t>
  </si>
  <si>
    <t>Verify VMD RTD3 support with NVME connected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</si>
  <si>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</si>
  <si>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</si>
  <si>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</si>
  <si>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</si>
  <si>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</si>
  <si>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</si>
  <si>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</si>
  <si>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</si>
  <si>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</si>
  <si>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BIOS updates the PCIe register for PEG60</t>
  </si>
  <si>
    <t>CSS-IVE-132602</t>
  </si>
  <si>
    <t>Validate digital audio functionality over Type-C port post S0i3 cycle</t>
  </si>
  <si>
    <t>CSS-IVE-132968</t>
  </si>
  <si>
    <t>Verify SX cycles with NVMe connected to M.2 Gen4 slot</t>
  </si>
  <si>
    <t>CSS-IVE-133023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</si>
  <si>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</si>
  <si>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</si>
  <si>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</si>
  <si>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</si>
  <si>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SX cycles with NVMe connected to Add-on-card connected over x16 PCIe Gen5 slot</t>
  </si>
  <si>
    <t>CSS-IVE-133056</t>
  </si>
  <si>
    <t>Verify SX cycles with NVMe SSD"s connected to M.2 Gen4 slots from CPU &amp; PCH.</t>
  </si>
  <si>
    <t>CSS-IVE-133060</t>
  </si>
  <si>
    <t>Verify  "PCH Energy Reporting" enabled as a default in the BIOS</t>
  </si>
  <si>
    <t>CSS-IVE-133071</t>
  </si>
  <si>
    <t>Verify RTD3 support with NVMe storage</t>
  </si>
  <si>
    <t>CSS-IVE-133649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</si>
  <si>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</si>
  <si>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</si>
  <si>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</si>
  <si>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</si>
  <si>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</si>
  <si>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</si>
  <si>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VMD RTD3Cold support with NVMe connected to PCH M.2 slot.</t>
  </si>
  <si>
    <t>CSS-IVE-133708</t>
  </si>
  <si>
    <t>Verify Dual Tau Feature writing MMIO values With cTDp &amp; Non- cTDP  Part</t>
  </si>
  <si>
    <t>CSS-IVE-133743</t>
  </si>
  <si>
    <t>Verify NVMe-SSD"s &amp; SATA SSD detection in Bios &amp; O.S when connected to  x4, x16 slots &amp; M.2 slots from CPU &amp; PCH.</t>
  </si>
  <si>
    <t>CSS-IVE-133838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</si>
  <si>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</si>
  <si>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</si>
  <si>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</si>
  <si>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</si>
  <si>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M.2 NVMe-SSD connected to Add-on-card connected over PCIe-X4 Slot</t>
  </si>
  <si>
    <t>CSS-IVE-135882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</si>
  <si>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</si>
  <si>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</si>
  <si>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</si>
  <si>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</si>
  <si>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</si>
  <si>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</si>
  <si>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</si>
  <si>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</si>
  <si>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</si>
  <si>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</si>
  <si>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that the PCH SATA Controller is set and operating in RAID Mode with NVMe SSD Through VMD</t>
  </si>
  <si>
    <t>CSS-IVE-144539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</si>
  <si>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</si>
  <si>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</si>
  <si>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</si>
  <si>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</si>
  <si>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</si>
  <si>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</si>
  <si>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</si>
  <si>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</si>
  <si>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VMD driver version in BIOS HII menu Through VMD</t>
  </si>
  <si>
    <t>CSS-IVE-144665</t>
  </si>
  <si>
    <t>Verify that CPU Attached Storage Device is Serviced by RST EFI Driver Through VMD</t>
  </si>
  <si>
    <t>CSS-IVE-144668</t>
  </si>
  <si>
    <t>Verify that CPU Attached Storage Device list information in EFI shell Through VMD</t>
  </si>
  <si>
    <t>CSS-IVE-144670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</si>
  <si>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</si>
  <si>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</si>
  <si>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</si>
  <si>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</si>
  <si>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</si>
  <si>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</si>
  <si>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</si>
  <si>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</si>
  <si>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</si>
  <si>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</si>
  <si>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</si>
  <si>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</si>
  <si>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</si>
  <si>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CSS-IVE-145655</t>
  </si>
  <si>
    <t>Verify NVMe-SSD"s detection in Bios &amp; O.S when connected to  x4 slots &amp; M.2 slots from CPU &amp; PCH.</t>
  </si>
  <si>
    <t>CSS-IVE-145691</t>
  </si>
  <si>
    <t>Verify Remapped NVMe-SSD"s detection in Bios &amp; O.S when connected to  x4 slots &amp; M.2 slots from CPU &amp; PCH.</t>
  </si>
  <si>
    <t>CSS-IVE-145692</t>
  </si>
  <si>
    <t>Verify package C10 with CPU attached M.2 NVMe storage Through VMD</t>
  </si>
  <si>
    <t>CSS-IVE-145693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</si>
  <si>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</si>
  <si>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</si>
  <si>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</si>
  <si>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</si>
  <si>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</si>
  <si>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</si>
  <si>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</si>
  <si>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</si>
  <si>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</si>
  <si>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</si>
  <si>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</si>
  <si>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</si>
  <si>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</si>
  <si>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</si>
  <si>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3.5mm jack Wired headphones/headset detection on Pre and Post S4, S5, warm and reboot cycles</t>
  </si>
  <si>
    <t>CSS-IVE-145228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</si>
  <si>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</si>
  <si>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</si>
  <si>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</si>
  <si>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</si>
  <si>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</si>
  <si>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</si>
  <si>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Verify that Debug Messages are sent over on Serial port with Debug BIOS</t>
  </si>
  <si>
    <t>CSS-IVE-65453</t>
  </si>
  <si>
    <t>Verify WLAN and Bluetooth functionality in OS when AirPlane (Flight) Mode switch in On/OFF state</t>
  </si>
  <si>
    <t>CSS-IVE-113962</t>
  </si>
  <si>
    <t>Verify Booting over Wi-Fi using UEFI PXEv6 Boot</t>
  </si>
  <si>
    <t>CSS-IVE-113974</t>
  </si>
  <si>
    <t>Verify that MEBx shall display an option to set the IP address and port number of the Intel  AMT provisioning server</t>
  </si>
  <si>
    <t>CSS-IVE-75940</t>
  </si>
  <si>
    <t>Verify user is prompted for a new password and can"t use a non-strong password</t>
  </si>
  <si>
    <t>CSS-IVE-73218</t>
  </si>
  <si>
    <t>Verify Local FW Updates option is available in MEBx /BIOS Setup</t>
  </si>
  <si>
    <t>CSS-IVE-73223</t>
  </si>
  <si>
    <t>Verify AMT connectivity Provision/Unprovision with static IP using WebUI</t>
  </si>
  <si>
    <t>CSS-IVE-73231</t>
  </si>
  <si>
    <t>Verify the MEBx features with Non-vPRO sku</t>
  </si>
  <si>
    <t>CSS-IVE-73243</t>
  </si>
  <si>
    <t>Verify IFR Update option is removed from PCH-FW Configuration page in BIOS setup</t>
  </si>
  <si>
    <t>CSS-IVE-73250</t>
  </si>
  <si>
    <t>Verify KVM session can be established When SUT is in MEBX Menu and BIOS Menu</t>
  </si>
  <si>
    <t>CSS-IVE-144421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</si>
  <si>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</si>
  <si>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</si>
  <si>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</si>
  <si>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</si>
  <si>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</si>
  <si>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</si>
  <si>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</si>
  <si>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</si>
  <si>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</si>
  <si>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</si>
  <si>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</si>
  <si>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</si>
  <si>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</si>
  <si>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</si>
  <si>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Verify system stability post Sx  and Deep S4 cycling with RTD3 option enabled in BIOS</t>
  </si>
  <si>
    <t>CSS-IVE-75958</t>
  </si>
  <si>
    <t>SSD Storage detection in BIOS in AHCI mode enabled</t>
  </si>
  <si>
    <t>CSS-IVE-75978</t>
  </si>
  <si>
    <t>Verify RAID support with Pleasant Star (NVMe) SSD</t>
  </si>
  <si>
    <t>CSS-IVE-75987</t>
  </si>
  <si>
    <t>Verify No device yellow bangs post cold boot cycles with all device connected as per config planned ( Golden, delta, 5, 4, 3 STAR )</t>
  </si>
  <si>
    <t>CSS-IVE-76097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</si>
  <si>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</si>
  <si>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</si>
  <si>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</si>
  <si>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</si>
  <si>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</si>
  <si>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</si>
  <si>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</si>
  <si>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</si>
  <si>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Discrete Wi-Fi enumeration post S3 cycle</t>
  </si>
  <si>
    <t>CSS-IVE-76156</t>
  </si>
  <si>
    <t>Verify CPU turbo boost functionality post S3 cycle</t>
  </si>
  <si>
    <t>CSS-IVE-76216</t>
  </si>
  <si>
    <t>Verify PCIe SD Card detection after plug and unplug in OS</t>
  </si>
  <si>
    <t>CSS-IVE-76230</t>
  </si>
  <si>
    <t>Verify Discrete Bluetooth device function test on OS post S3 cycle</t>
  </si>
  <si>
    <t>CSS-IVE-76247</t>
  </si>
  <si>
    <t>Verify CPU "C-state C7 "support</t>
  </si>
  <si>
    <t>CSS-IVE-76250</t>
  </si>
  <si>
    <t>Validate USB 2.0 device enumeration when hot plug device pre and post S3 cycle over USB Type-A port</t>
  </si>
  <si>
    <t>CSS-IVE-76262</t>
  </si>
  <si>
    <t>Validate USB 2.0 devices functionality over USB Type-A port with pre and post S3 cycle</t>
  </si>
  <si>
    <t>CSS-IVE-76323</t>
  </si>
  <si>
    <t>Verify ISH Sensor Enumeration post S3/S0i3 cycle - Gyro</t>
  </si>
  <si>
    <t>CSS-IVE-77187</t>
  </si>
  <si>
    <t>Verify display audio functionality on HDMI speakers</t>
  </si>
  <si>
    <t>CSS-IVE-76597</t>
  </si>
  <si>
    <t>[TBT] Verify Thunderbolt Enumeration in device manager</t>
  </si>
  <si>
    <t>CSS-IVE-76603</t>
  </si>
  <si>
    <t>Boot to OS from SATA HDD</t>
  </si>
  <si>
    <t>CSS-IVE-71368</t>
  </si>
  <si>
    <t>Validate system achieves more than 80% S0i3(CMS) residency</t>
  </si>
  <si>
    <t>CSS-IVE-63691</t>
  </si>
  <si>
    <t>Validate System Entry/Exit Low power Audio</t>
  </si>
  <si>
    <t>CSS-IVE-63692</t>
  </si>
  <si>
    <t>Verify Legacy RAID interface launch</t>
  </si>
  <si>
    <t>CSS-IVE-78653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</si>
  <si>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</si>
  <si>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</si>
  <si>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</si>
  <si>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</si>
  <si>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[TBT] Verify Thunderbolt Add in Card Enumeration in device manager</t>
  </si>
  <si>
    <t>CSS-IVE-90759</t>
  </si>
  <si>
    <t>Validate USB Keyboard Functionality check over USB Type-A port after DMS cycle</t>
  </si>
  <si>
    <t>CSS-IVE-90556</t>
  </si>
  <si>
    <t>DPTF devices enumeration pre and post S0i3(Modern Standby) cycle</t>
  </si>
  <si>
    <t>CSS-IVE-90931</t>
  </si>
  <si>
    <t>Verify CPU turbo boost functionality post CMS/S0i3 cycle</t>
  </si>
  <si>
    <t>CSS-IVE-90932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</si>
  <si>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</si>
  <si>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</si>
  <si>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</si>
  <si>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</si>
  <si>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Validate USB 3.0 device enumeration when hot plug device pre and post Disconnected-MOS cycle over USB Type-A port</t>
  </si>
  <si>
    <t>CSS-IVE-90944</t>
  </si>
  <si>
    <t>Verify HD Display Audio enumeration pre and post CMS cycle</t>
  </si>
  <si>
    <t>CSS-IVE-90947</t>
  </si>
  <si>
    <t>Validate USB 2.0 devices functionality over USB Type-A port with pre and post Disconnected-MOS cycle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</si>
  <si>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</si>
  <si>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</si>
  <si>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</si>
  <si>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</si>
  <si>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CSS-IVE-90953</t>
  </si>
  <si>
    <t>Validate USB devices hot plug check pre and post S0i3(Disconnected Modern Standby) cycle with devices connected on Type-C port</t>
  </si>
  <si>
    <t>CSS-IVE-90955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</si>
  <si>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</si>
  <si>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</si>
  <si>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</si>
  <si>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</si>
  <si>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</si>
  <si>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</si>
  <si>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</si>
  <si>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</si>
  <si>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Onboard LAN Enumeration in OS</t>
  </si>
  <si>
    <t>CSS-IVE-95315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</si>
  <si>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</si>
  <si>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</si>
  <si>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</si>
  <si>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</si>
  <si>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</si>
  <si>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</si>
  <si>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</si>
  <si>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</si>
  <si>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Type-C USB3.1 gen1 Host Mode functionality on hot insert and removal over Type-C port</t>
  </si>
  <si>
    <t>CSS-IVE-105845</t>
  </si>
  <si>
    <t>Verify IDTT (DPTF) devices enumeration in device manager pre and post S4,S5, warm and cold reboot cycles</t>
  </si>
  <si>
    <t>CSS-IVE-145252</t>
  </si>
  <si>
    <t>Validate USB2.0/3.0 HUB Functionality check in OS  pre and post S4 , S5 , warm and cold reboot cycles over USB Type-A port</t>
  </si>
  <si>
    <t>CSS-IVE-145029</t>
  </si>
  <si>
    <t>Validate USB 3.0 device hot-plug functionality over USB2.0-Type-A port pre and post S4 , S5 , warm and cold reboot cycles</t>
  </si>
  <si>
    <t>CSS-IVE-145037</t>
  </si>
  <si>
    <t>Verify ISH Sensor Enumeration - Ambient light Sensor (ALS)  pre and post S4 , S5 , warm and cold reboot cycles</t>
  </si>
  <si>
    <t>CSS-IVE-145206</t>
  </si>
  <si>
    <t>Verify Touch function test using Touch Panel  pre and post S4 , S5 , warm and cold reboot cycles</t>
  </si>
  <si>
    <t>CSS-IVE-145247</t>
  </si>
  <si>
    <t>Verify local user cannot enter MEBx settings to change Intel  Standard Manageability Configuration with Wired LAN, when Storage redirection is active</t>
  </si>
  <si>
    <t>CSS-IVE-131885</t>
  </si>
  <si>
    <t>S0/M0 transition during CS state</t>
  </si>
  <si>
    <t>CSS-IVE-131893</t>
  </si>
  <si>
    <t>CSS-IVE-131922</t>
  </si>
  <si>
    <t>CSS-IVE-131927</t>
  </si>
  <si>
    <t>Verify if user can edit Network Name in MEBx Settings</t>
  </si>
  <si>
    <t>CSS-IVE-131930</t>
  </si>
  <si>
    <t>Verify "Domain Name" and HostName" could be set successfully in MEBx setting</t>
  </si>
  <si>
    <t>CSS-IVE-131931</t>
  </si>
  <si>
    <t>Verify availability of Storage Redirection/ KVM under AMT and relevant options applicable for these features</t>
  </si>
  <si>
    <t>CSS-IVE-131938</t>
  </si>
  <si>
    <t>Verify if SUT reboots after user enters incorrect MEBx password for 3 consecutive tries</t>
  </si>
  <si>
    <t>CSS-IVE-131946</t>
  </si>
  <si>
    <t>Verify SUT could be connected remotely to a server using WebUI</t>
  </si>
  <si>
    <t>CSS-IVE-131949</t>
  </si>
  <si>
    <t>S0/M0 transition during Hbernate(S4) state</t>
  </si>
  <si>
    <t>CSS-IVE-131959</t>
  </si>
  <si>
    <t>S0/M0 transition during sleep(S3) state</t>
  </si>
  <si>
    <t>CSS-IVE-131961</t>
  </si>
  <si>
    <t>Verify ME(M0) status pre and post cold and warm reset cycle</t>
  </si>
  <si>
    <t>CSS-IVE-131962</t>
  </si>
  <si>
    <t>S0/M0 transition during Hybrid sleep state</t>
  </si>
  <si>
    <t>CSS-IVE-131964</t>
  </si>
  <si>
    <t>Verify the AMT connectivity with WIFI using WEBUI</t>
  </si>
  <si>
    <t>CSS-IVE-131967</t>
  </si>
  <si>
    <t>Verify 4K Display Monitor functionality over USB type-C port and connector reversibility</t>
  </si>
  <si>
    <t>CSS-IVE-145735</t>
  </si>
  <si>
    <t>Verify BIOS have Option to  Enable and Disable S0ix state</t>
  </si>
  <si>
    <t>ksaga</t>
  </si>
  <si>
    <t>[iTest] Verify IOM_AUX_ORI_BIAS_CTRL</t>
  </si>
  <si>
    <t>cawang5</t>
  </si>
  <si>
    <t>Verify if DMI3BAR is enabled</t>
  </si>
  <si>
    <t>Verify BIOS sets "INF_DFx_BIOS_EN" policy Via Pcode MAILBOX</t>
  </si>
  <si>
    <t>Verify Storages Features Removal.</t>
  </si>
  <si>
    <t>Verify PCIE Resizable BAR support with external graphics card on X16 PEG slot</t>
  </si>
  <si>
    <t>CSS-IVE-145212</t>
  </si>
  <si>
    <t>Verify the PCIe device Enable/Disable in Bios page</t>
  </si>
  <si>
    <t>Verify S0I3.2 entry in D0/D3 flow with SATA Device Connected</t>
  </si>
  <si>
    <t>Verify if BIOS provides option to enable/disable I3C controller</t>
  </si>
  <si>
    <t>CSS-IVE-65810</t>
  </si>
  <si>
    <t>vakula</t>
  </si>
  <si>
    <t>Verify the 'Global Reset Triggers' BIOS knob and functionality</t>
  </si>
  <si>
    <t>Verify BIOS exposes the Setup option "Acoustic Context Awareness (ACA)" and HD Audio functionality works fine in OS</t>
  </si>
  <si>
    <t>CSS-IVE-132185</t>
  </si>
  <si>
    <t>Verify Bios option to enable and Disable the UAOL (USB AUDIO OFFLOAD)</t>
  </si>
  <si>
    <t>Verify NPK support - one from SOC, one from PCH</t>
  </si>
  <si>
    <t>Verify AET trace options for processor trace feature</t>
  </si>
  <si>
    <t>Verify the C states when  SAGV enable/Disabled  with MRC training</t>
  </si>
  <si>
    <t>Verify  MEM_CONFIG_DONE from the Bios logs.</t>
  </si>
  <si>
    <t>Verify removal of  Dynamic DNS related fields from MEBx</t>
  </si>
  <si>
    <t>CSS-IVE-145631</t>
  </si>
  <si>
    <t>Verify USB Type-A Ports functionalities with CPU TCSS disabled</t>
  </si>
  <si>
    <t>Verify Provided Memory configuration to display driver through scratchpad register (0:2:0)</t>
  </si>
  <si>
    <t>Verify if Converged touch host controller (for SPI bus) shall support both HIDSPI and legacy IPTS protocol.</t>
  </si>
  <si>
    <t>Verify removal of FPAK from BIOS</t>
  </si>
  <si>
    <t>CSS-IVE-130371</t>
  </si>
  <si>
    <t>Verify Gen4 DG (Discrete Graphics) basic functionality with iGFX disabled on x16 PEG slot with CMS cycles</t>
  </si>
  <si>
    <t>CSS-IVE-133871</t>
  </si>
  <si>
    <t>Verify MRC provide TxT Scrubbing Results Indicator to BIOS</t>
  </si>
  <si>
    <t>sspingle</t>
  </si>
  <si>
    <t>Verify if MEBX option is displayed in the BIOS page with ME Corporate SKU</t>
  </si>
  <si>
    <t>CSS-IVE-131892</t>
  </si>
  <si>
    <t>Verify if BIOS provides option to enable or disable ISH MSI capability</t>
  </si>
  <si>
    <t>CSS-IVE-62691</t>
  </si>
  <si>
    <t>Verify if BIOS displays correct GT DID (internal graphics) details as per Dynamic graphics branding</t>
  </si>
  <si>
    <t>CSS-IVE-71040</t>
  </si>
  <si>
    <t>Validate RTD3 support for Intel Gaussian Neural-Network Accelerator (GNA) with idle and CMS states in OS</t>
  </si>
  <si>
    <t>CSS-IVE-101342</t>
  </si>
  <si>
    <t>Verify ACE enumeration in EFI Shell</t>
  </si>
  <si>
    <t>CSS-IVE-147122</t>
  </si>
  <si>
    <t>Verify SMBUS is function disabled on bus 0 and function enabled on non-zero PCH bus (MTP-S)</t>
  </si>
  <si>
    <t>ravipras</t>
  </si>
  <si>
    <t>Verify if BIOS provides an option to switch AMT support from onboard LAN to discrete Foxville LAN</t>
  </si>
  <si>
    <t>Verify if DIS_QOS_DMD_RSP bit is set when THC is enabled</t>
  </si>
  <si>
    <t>Verify discrete graphics (DGfx) functionality with/without PCIE Resizable BAR support with external graphics card on X16 PEG slot</t>
  </si>
  <si>
    <t>Verify PCIE Resizable BAR support with external graphics card on X8 PEG slot</t>
  </si>
  <si>
    <t>Verify BIOS configures SPI DMA in MTP-S post MRC</t>
  </si>
  <si>
    <t>BIOS should check for TCO Slave support in SOC-S</t>
  </si>
  <si>
    <t>Verify if SPD is read rightly from DIMM</t>
  </si>
  <si>
    <t>Verify PCIE Resizable BAR support with external graphics card on X4 PCIE slot</t>
  </si>
  <si>
    <t>Validate USB3.2 Gen2x1 Self-Powered Hub functionality after S4,S5,warm and cold boot cycles</t>
  </si>
  <si>
    <t>Verify PCI enumeration of SATA Controller</t>
  </si>
  <si>
    <t>Check enumeration of SMBus controller in device manager after Sx cycles</t>
  </si>
  <si>
    <t>Verify RTD3 support with add-on-card on x4 (CEM slot) slot connected with NVMe.</t>
  </si>
  <si>
    <t>Verify if system is in manufacturing mode</t>
  </si>
  <si>
    <t>Verify 8K Display Panel enumeration in Device Manager with CMS cycles</t>
  </si>
  <si>
    <t>CSS-IVE-116766</t>
  </si>
  <si>
    <t>Verify SMBIOS type 41 structure reports audio, ethernet and SATA devices located on MTP-S</t>
  </si>
  <si>
    <t>Verify USB4 storage functionality after S3 cycles</t>
  </si>
  <si>
    <t>Verify the DMA Protected Range IMR1M implementation status</t>
  </si>
  <si>
    <t>Verify the GTT stolen memory(GSM) IMR1M implementation status</t>
  </si>
  <si>
    <t>Verify TBT Storage device enumeration with VMD settings enabled</t>
  </si>
  <si>
    <t>CSS-IVE-66098</t>
  </si>
  <si>
    <t>Verify the Data stolen memory(DSM) IMR1M implementation status</t>
  </si>
  <si>
    <t>Verify the TSEG IMR1M implementation status</t>
  </si>
  <si>
    <t>Verify the PRMRR IMR1M implementation status</t>
  </si>
  <si>
    <t>Verify TBT/USB4 devices enumeration and and Functionality with SW CM mode enabled</t>
  </si>
  <si>
    <t>Verify BIOS support for dedicated EC SCI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</si>
  <si>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</si>
  <si>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</si>
  <si>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BIOS programs AME register bit in RTC</t>
  </si>
  <si>
    <t>Verify inability of activating network access from USB provisioning flow</t>
  </si>
  <si>
    <t>Verify new Bios setup  option "Crashlog Storage Off' is added  for Crash log feature</t>
  </si>
  <si>
    <t>Verify Co-existence of iTBT and dTBT on the same platform</t>
  </si>
  <si>
    <t>Verify no errors are detected while HG is enabled with Debug BIOS</t>
  </si>
  <si>
    <t>CSS-IVE-71471</t>
  </si>
  <si>
    <t>Validate USB3.2 Gen2x1 Self-Powered Hub functionality after S3 warm and cold boot cycles</t>
  </si>
  <si>
    <t>verify BIOS trace capabilities between Serial and NPK</t>
  </si>
  <si>
    <t>Verify SMBIOS type 41 provides Audio, SATA and Ethernet information</t>
  </si>
  <si>
    <t>Verify system Boot successfully without any delay with  20 MB BIOS</t>
  </si>
  <si>
    <t>CSS-IVE-136407</t>
  </si>
  <si>
    <t>Verify "PCH and CPU Trace Hub Enable Mode" BIOS policy/option for NPK Support  when option is disabled</t>
  </si>
  <si>
    <t>Verify if MEBX screen does not display MEBx version on Integrated MEBx</t>
  </si>
  <si>
    <t>Verify if system can not be connected to the host when network is not activated</t>
  </si>
  <si>
    <t>Verify the Enumeration of PCIe device with PCIe option disabled in the Bios.</t>
  </si>
  <si>
    <t>Verify BIOS-ME communication goes via HECI1-3 located on PCH</t>
  </si>
  <si>
    <t>sparekh</t>
  </si>
  <si>
    <t>Verify BIOS Shall provide option to Disable IA/SA/GT CEP and SIRP (CPU Die)</t>
  </si>
  <si>
    <t>Verify _DSD method for D3 with USB3 connected to  PCH slot  in  AHCI mode</t>
  </si>
  <si>
    <t>Verify the Bios PCIe register details compared with BWG details using PCIe Utility tool from EFI shell</t>
  </si>
  <si>
    <t>Verify _PRW/_LXX methods in ACPI dump during wake events from Sx</t>
  </si>
  <si>
    <t>Verify touch functionality with THC set to HID over SPI mode</t>
  </si>
  <si>
    <t>Verify BIOS setup Default option for the GPE1 support.</t>
  </si>
  <si>
    <t>Verify IBECC is enable/disabled by reading "MEMSS_PMA_CR_MEM_CONFIG" in the debug logs.</t>
  </si>
  <si>
    <t>verify PCIe EQCFG1 LEB register</t>
  </si>
  <si>
    <t>Verify if switching AMT support from onboard LAN to discrete Foxville LAN is not provided with consumer SKU</t>
  </si>
  <si>
    <t>Verify MRC training with different memory topology and Trigger MRC training after multiple reset cycles.</t>
  </si>
  <si>
    <t>Verify MRC for Mem training with different memory configurations</t>
  </si>
  <si>
    <t>Verify xDCI option under USB configuration through EDK shell verification</t>
  </si>
  <si>
    <t>Verify if OEM debug configuration menu is removed from MEbx page</t>
  </si>
  <si>
    <t>Verify HWID for ICCWDT in device manager</t>
  </si>
  <si>
    <t>Verify Test Menu Bios enable and disable using Hex editor.</t>
  </si>
  <si>
    <t>Verify the PCIe Low MMIO IMR1M implementation status</t>
  </si>
  <si>
    <t>Verify the PCIe high MMIO IMR1M implementation status</t>
  </si>
  <si>
    <t>Verify BIOS does not support for AVX ratio offset option</t>
  </si>
  <si>
    <t>Verify CSME platform ID with  UPID feature enabled IFWI</t>
  </si>
  <si>
    <t>Verify Dynamic Undervolt Protection is enabled by default</t>
  </si>
  <si>
    <t>[Negative] verify WRC feature support from Bios</t>
  </si>
  <si>
    <t>Verify IA Exclusion CCF support registers are programmed</t>
  </si>
  <si>
    <t>Verify VC mapping for TC/VC for PCIe</t>
  </si>
  <si>
    <t>Verify BIOS option "Intel(R) Dynamic Tuning Configuration" setting  allow 32 bit value input</t>
  </si>
  <si>
    <t>verify Peripheral channel register from SOC and PCH</t>
  </si>
  <si>
    <t>Allocate DMI3BAR and DMI3 decode register Initialization in IOC</t>
  </si>
  <si>
    <t>Verify BIOS PSF configuration for MTL-S - MTP-S PCH</t>
  </si>
  <si>
    <t>verify the NVMe SSD's detection on the all M.2 available ports from SOC and IOE</t>
  </si>
  <si>
    <t>Verify SBREG3 and EPMASK programmed correctly</t>
  </si>
  <si>
    <t>Verify PHY Power gating programmed by BIOS</t>
  </si>
  <si>
    <t>Verify Pseudo G3 in AC/DC mode</t>
  </si>
  <si>
    <t>Verify the detection of all the x1, x4,x8 SOC and IOE slots connected with LAN, External graphics card, NVMe PCIe devices</t>
  </si>
  <si>
    <t>Verify all the PCIe slots (SOC , IOE &amp; PCH) connected with the devices are enumerating at OS</t>
  </si>
  <si>
    <t>Verify IMR base address does get initialized after Mask/Limit</t>
  </si>
  <si>
    <t>Verify sufficient MMIO space is available for different 32bit &amp; 64bit POR devices that are connected to the SUT</t>
  </si>
  <si>
    <t>Verify CLK gate enablement using PythonSv</t>
  </si>
  <si>
    <t>Verify TI/Cypress PD FW update from UEFI Shell</t>
  </si>
  <si>
    <t>BIOS/Security Code Review, Analysis Test</t>
  </si>
  <si>
    <t>hdave</t>
  </si>
  <si>
    <t>Verify MRC training with Multi channel and Multi Rank modules connected</t>
  </si>
  <si>
    <t>Verify devices connected in SOC(PC0) and PCH(PC02) root bridges enumerates respectively under PC0 and PC02 using PEP Checker tool</t>
  </si>
  <si>
    <t>Verify BIOS provide controlled option to disable PROCHOT demotion algorithm</t>
  </si>
  <si>
    <t>verify PCIe register RXL0SEG12FTSE using PythonSV</t>
  </si>
  <si>
    <t>verify PCIe sub option for SOC , IOE and PCH configuration</t>
  </si>
  <si>
    <t>Verify Keep Early Trace BIOS setup option  when PDC setup option is set to "Enable-High Power"</t>
  </si>
  <si>
    <t>verify MemSS_PMA_CR_FLOW_STATUS via debug log.</t>
  </si>
  <si>
    <t>Verify OC cores disables using cold reset</t>
  </si>
  <si>
    <t>Verify Memory Map Tab for Memory Range not getting corrupted</t>
  </si>
  <si>
    <t>Verify that BIOS shall not set any TCC Offset programming</t>
  </si>
  <si>
    <t>Verify BIOS option for FCCLOCK</t>
  </si>
  <si>
    <t>verify and make sure that BIOS setup option 'Crashlog Storage Off' is disabled by default for MTL-S A0, and MTL-MP B0 steppings</t>
  </si>
  <si>
    <t>Verify FCCLOCK settings using XMLCLI</t>
  </si>
  <si>
    <t>[Negative]Verify PDT unlock message with ISH controller enabled and disabled state in the BIOS page</t>
  </si>
  <si>
    <t>[OCR] Verify HTTPS Boot flow for One Click Recovery over HTTPS Proxy Support after S4 cycle</t>
  </si>
  <si>
    <t>[OCR] Verify HTTPS Boot flow for One Click Recovery over HTTPS Proxy Support after G3 state</t>
  </si>
  <si>
    <t>Verify Power Floor Control Options in BIOS</t>
  </si>
  <si>
    <t>[OCR] Verify HTTPS Boot flow for One Click Recovery over HTTPS Proxy Support with DC source</t>
  </si>
  <si>
    <t>Verify SSC BIOS option under overclocking menu</t>
  </si>
  <si>
    <t>Verify programmed SDNW SSID via HDA Controller ID List</t>
  </si>
  <si>
    <t>[OCR] Verify OCR_WinRE boot flow trigger with fast boot enabled over Wireless LAN</t>
  </si>
  <si>
    <t>Verify the system boot to OS with safe loading bios enable knob enable/disable</t>
  </si>
  <si>
    <t>Verify the Opportunistic Self Refresh knob in bios page</t>
  </si>
  <si>
    <t>Verify if HECI device interrupt pin is programmed via P2SB register</t>
  </si>
  <si>
    <t>Verify the boot to OS without any issues with Opportunistic Self Refresh enable and disable cross check with debug logs</t>
  </si>
  <si>
    <t>Verify the BIOS Version in the BIOS page</t>
  </si>
  <si>
    <t>Verify the BIOS Version in the XML log matches with config-BIOSvesion</t>
  </si>
  <si>
    <t>[Negative] Verify Xml Cli support when BIOS is option disabled</t>
  </si>
  <si>
    <t>Verify  Removal  FFU(Full Flash update) BIOS option from setup page</t>
  </si>
  <si>
    <t>Verify  Crahlog Feature is enabled by default  in BIOS setup</t>
  </si>
  <si>
    <t>Verify No YB in device manager post S4 with  USB3DBC connected in SUT</t>
  </si>
  <si>
    <t>Verify NPHY version in the ME using mFIT</t>
  </si>
  <si>
    <t>Verify ME un-configuration using Bios option</t>
  </si>
  <si>
    <t>CSS-IVE-118749</t>
  </si>
  <si>
    <t>Verify GPE event triggered in ACPI during ACPI wake alarm test in sleep state</t>
  </si>
  <si>
    <t>CSS-IVE-120105</t>
  </si>
  <si>
    <t>Verify system stability on performing Hibernate cycle on freshly preloaded OS post flashing Release BIOS</t>
  </si>
  <si>
    <t>CSS-IVE-120326</t>
  </si>
  <si>
    <t>Verify BIOS Supporting D3 Cold flow for Discrete Graphics Card[GEN4 AMD &amp; NVIDIA] on CEM Slot(x8)(PXPF)</t>
  </si>
  <si>
    <t>Verify BIOS Supporting D3 Cold flow for Discrete Graphics Card on CEM Slot(x4)</t>
  </si>
  <si>
    <t>Verify BIOS Supporting D3 Cold flow for Discrete Foxville Card on CEM Slot</t>
  </si>
  <si>
    <t>BIOS/Security Regression Tests</t>
  </si>
  <si>
    <t>Verify PCIe Root port RTD3 transition happening from D0 to D3</t>
  </si>
  <si>
    <t>Verify GPIO support for SOC-S and PCH</t>
  </si>
  <si>
    <t>Verify PON &amp; POFF ACPI Method being called during D3 Cold entry and Exit with Graphics card connected into All PCIe Ports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</si>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</sst>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5"/>
  <sheetViews>
    <sheetView tabSelected="1" topLeftCell="A492" workbookViewId="0">
      <selection activeCell="A508" sqref="A508:XFD508"/>
    </sheetView>
  </sheetViews>
  <sheetFormatPr defaultRowHeight="14.4" x14ac:dyDescent="0.3"/>
  <cols>
    <col min="1" max="1" width="26.88671875" customWidth="1"/>
    <col min="2" max="2" width="61.77734375" customWidth="1"/>
    <col min="3" max="3" width="40.109375" customWidth="1"/>
  </cols>
  <sheetData>
    <row r="1" spans="1:4" x14ac:dyDescent="0.3">
      <c r="A1" t="s">
        <v>1191</v>
      </c>
      <c r="B1" t="s">
        <v>1192</v>
      </c>
      <c r="C1" t="s">
        <v>0</v>
      </c>
      <c r="D1" t="s">
        <v>1</v>
      </c>
    </row>
    <row r="2" spans="1:4" x14ac:dyDescent="0.3">
      <c r="A2" t="str">
        <f>HYPERLINK("https://hsdes.intel.com/resource/1508674716","1508674716")</f>
        <v>1508674716</v>
      </c>
      <c r="B2" t="s">
        <v>2</v>
      </c>
      <c r="D2" t="s">
        <v>3</v>
      </c>
    </row>
    <row r="3" spans="1:4" x14ac:dyDescent="0.3">
      <c r="A3" t="str">
        <f>HYPERLINK("https://hsdes.intel.com/resource/1508849790","1508849790")</f>
        <v>1508849790</v>
      </c>
      <c r="B3" t="s">
        <v>4</v>
      </c>
      <c r="D3" t="s">
        <v>5</v>
      </c>
    </row>
    <row r="4" spans="1:4" x14ac:dyDescent="0.3">
      <c r="A4" t="str">
        <f>HYPERLINK("https://hsdes.intel.com/resource/1508850388","1508850388")</f>
        <v>1508850388</v>
      </c>
      <c r="B4" t="s">
        <v>6</v>
      </c>
      <c r="D4" t="s">
        <v>5</v>
      </c>
    </row>
    <row r="5" spans="1:4" x14ac:dyDescent="0.3">
      <c r="A5" t="str">
        <f>HYPERLINK("https://hsdes.intel.com/resource/14013114837","14013114837")</f>
        <v>14013114837</v>
      </c>
      <c r="B5" t="s">
        <v>7</v>
      </c>
      <c r="C5" t="s">
        <v>8</v>
      </c>
      <c r="D5" t="s">
        <v>9</v>
      </c>
    </row>
    <row r="6" spans="1:4" x14ac:dyDescent="0.3">
      <c r="A6" t="str">
        <f>HYPERLINK("https://hsdes.intel.com/resource/14013114941","14013114941")</f>
        <v>14013114941</v>
      </c>
      <c r="B6" t="s">
        <v>10</v>
      </c>
      <c r="C6" t="s">
        <v>11</v>
      </c>
      <c r="D6" t="s">
        <v>9</v>
      </c>
    </row>
    <row r="7" spans="1:4" x14ac:dyDescent="0.3">
      <c r="A7" t="str">
        <f>HYPERLINK("https://hsdes.intel.com/resource/14013115136","14013115136")</f>
        <v>14013115136</v>
      </c>
      <c r="B7" t="s">
        <v>12</v>
      </c>
      <c r="C7" t="s">
        <v>13</v>
      </c>
      <c r="D7" t="s">
        <v>14</v>
      </c>
    </row>
    <row r="8" spans="1:4" x14ac:dyDescent="0.3">
      <c r="A8" t="str">
        <f>HYPERLINK("https://hsdes.intel.com/resource/14013115389","14013115389")</f>
        <v>14013115389</v>
      </c>
      <c r="B8" t="s">
        <v>15</v>
      </c>
      <c r="C8" t="s">
        <v>16</v>
      </c>
      <c r="D8" t="s">
        <v>17</v>
      </c>
    </row>
    <row r="9" spans="1:4" x14ac:dyDescent="0.3">
      <c r="A9" t="str">
        <f>HYPERLINK("https://hsdes.intel.com/resource/14013117289","14013117289")</f>
        <v>14013117289</v>
      </c>
      <c r="B9" t="s">
        <v>18</v>
      </c>
      <c r="C9" t="s">
        <v>19</v>
      </c>
      <c r="D9" t="s">
        <v>20</v>
      </c>
    </row>
    <row r="10" spans="1:4" x14ac:dyDescent="0.3">
      <c r="A10" t="str">
        <f>HYPERLINK("https://hsdes.intel.com/resource/14013117305","14013117305")</f>
        <v>14013117305</v>
      </c>
      <c r="B10" t="s">
        <v>21</v>
      </c>
      <c r="C10" t="s">
        <v>22</v>
      </c>
      <c r="D10" t="s">
        <v>23</v>
      </c>
    </row>
    <row r="11" spans="1:4" x14ac:dyDescent="0.3">
      <c r="A11" t="str">
        <f>HYPERLINK("https://hsdes.intel.com/resource/14013119320","14013119320")</f>
        <v>14013119320</v>
      </c>
      <c r="B11" t="s">
        <v>24</v>
      </c>
      <c r="C11" t="s">
        <v>25</v>
      </c>
      <c r="D11" t="s">
        <v>23</v>
      </c>
    </row>
    <row r="12" spans="1:4" x14ac:dyDescent="0.3">
      <c r="A12" t="str">
        <f>HYPERLINK("https://hsdes.intel.com/resource/14013119517","14013119517")</f>
        <v>14013119517</v>
      </c>
      <c r="B12" t="s">
        <v>26</v>
      </c>
      <c r="C12" t="s">
        <v>27</v>
      </c>
      <c r="D12" t="s">
        <v>23</v>
      </c>
    </row>
    <row r="13" spans="1:4" x14ac:dyDescent="0.3">
      <c r="A13" t="str">
        <f>HYPERLINK("https://hsdes.intel.com/resource/14013120501","14013120501")</f>
        <v>14013120501</v>
      </c>
      <c r="B13" t="s">
        <v>28</v>
      </c>
      <c r="C13" t="s">
        <v>29</v>
      </c>
      <c r="D13" t="s">
        <v>5</v>
      </c>
    </row>
    <row r="14" spans="1:4" x14ac:dyDescent="0.3">
      <c r="A14" t="str">
        <f>HYPERLINK("https://hsdes.intel.com/resource/14013120979","14013120979")</f>
        <v>14013120979</v>
      </c>
      <c r="B14" t="s">
        <v>30</v>
      </c>
      <c r="C14" t="s">
        <v>31</v>
      </c>
      <c r="D14" t="s">
        <v>17</v>
      </c>
    </row>
    <row r="15" spans="1:4" x14ac:dyDescent="0.3">
      <c r="A15" t="str">
        <f>HYPERLINK("https://hsdes.intel.com/resource/14013121041","14013121041")</f>
        <v>14013121041</v>
      </c>
      <c r="B15" t="s">
        <v>32</v>
      </c>
      <c r="C15" t="s">
        <v>33</v>
      </c>
      <c r="D15" t="s">
        <v>17</v>
      </c>
    </row>
    <row r="16" spans="1:4" x14ac:dyDescent="0.3">
      <c r="A16" t="str">
        <f>HYPERLINK("https://hsdes.intel.com/resource/14013121133","14013121133")</f>
        <v>14013121133</v>
      </c>
      <c r="B16" t="s">
        <v>34</v>
      </c>
      <c r="C16" t="s">
        <v>35</v>
      </c>
      <c r="D16" t="s">
        <v>17</v>
      </c>
    </row>
    <row r="17" spans="1:4" x14ac:dyDescent="0.3">
      <c r="A17" t="str">
        <f>HYPERLINK("https://hsdes.intel.com/resource/14013121252","14013121252")</f>
        <v>14013121252</v>
      </c>
      <c r="B17" t="s">
        <v>36</v>
      </c>
      <c r="C17" t="s">
        <v>37</v>
      </c>
      <c r="D17" t="s">
        <v>9</v>
      </c>
    </row>
    <row r="18" spans="1:4" x14ac:dyDescent="0.3">
      <c r="A18" t="str">
        <f>HYPERLINK("https://hsdes.intel.com/resource/14013121481","14013121481")</f>
        <v>14013121481</v>
      </c>
      <c r="B18" t="s">
        <v>38</v>
      </c>
      <c r="C18" t="s">
        <v>39</v>
      </c>
      <c r="D18" t="s">
        <v>9</v>
      </c>
    </row>
    <row r="19" spans="1:4" x14ac:dyDescent="0.3">
      <c r="A19" t="str">
        <f>HYPERLINK("https://hsdes.intel.com/resource/14013121695","14013121695")</f>
        <v>14013121695</v>
      </c>
      <c r="B19" t="s">
        <v>40</v>
      </c>
      <c r="C19" t="s">
        <v>41</v>
      </c>
      <c r="D19" t="s">
        <v>9</v>
      </c>
    </row>
    <row r="20" spans="1:4" x14ac:dyDescent="0.3">
      <c r="A20" t="str">
        <f>HYPERLINK("https://hsdes.intel.com/resource/14013156692","14013156692")</f>
        <v>14013156692</v>
      </c>
      <c r="B20" t="s">
        <v>42</v>
      </c>
      <c r="C20" t="s">
        <v>43</v>
      </c>
      <c r="D20" t="s">
        <v>20</v>
      </c>
    </row>
    <row r="21" spans="1:4" x14ac:dyDescent="0.3">
      <c r="A21" t="str">
        <f>HYPERLINK("https://hsdes.intel.com/resource/14013156708","14013156708")</f>
        <v>14013156708</v>
      </c>
      <c r="B21" t="s">
        <v>44</v>
      </c>
      <c r="C21" t="s">
        <v>45</v>
      </c>
      <c r="D21" t="s">
        <v>20</v>
      </c>
    </row>
    <row r="22" spans="1:4" x14ac:dyDescent="0.3">
      <c r="A22" t="str">
        <f>HYPERLINK("https://hsdes.intel.com/resource/14013156716","14013156716")</f>
        <v>14013156716</v>
      </c>
      <c r="B22" t="s">
        <v>46</v>
      </c>
      <c r="C22" t="s">
        <v>47</v>
      </c>
      <c r="D22" t="s">
        <v>20</v>
      </c>
    </row>
    <row r="23" spans="1:4" x14ac:dyDescent="0.3">
      <c r="A23" t="str">
        <f>HYPERLINK("https://hsdes.intel.com/resource/14013156717","14013156717")</f>
        <v>14013156717</v>
      </c>
      <c r="B23" t="s">
        <v>48</v>
      </c>
      <c r="C23" t="s">
        <v>49</v>
      </c>
      <c r="D23" t="s">
        <v>20</v>
      </c>
    </row>
    <row r="24" spans="1:4" x14ac:dyDescent="0.3">
      <c r="A24" t="str">
        <f>HYPERLINK("https://hsdes.intel.com/resource/14013156718","14013156718")</f>
        <v>14013156718</v>
      </c>
      <c r="B24" t="s">
        <v>50</v>
      </c>
      <c r="C24" t="s">
        <v>51</v>
      </c>
      <c r="D24" t="s">
        <v>20</v>
      </c>
    </row>
    <row r="25" spans="1:4" x14ac:dyDescent="0.3">
      <c r="A25" t="str">
        <f>HYPERLINK("https://hsdes.intel.com/resource/14013156720","14013156720")</f>
        <v>14013156720</v>
      </c>
      <c r="B25" t="s">
        <v>52</v>
      </c>
      <c r="C25" t="s">
        <v>53</v>
      </c>
      <c r="D25" t="s">
        <v>20</v>
      </c>
    </row>
    <row r="26" spans="1:4" x14ac:dyDescent="0.3">
      <c r="A26" t="str">
        <f>HYPERLINK("https://hsdes.intel.com/resource/14013156729","14013156729")</f>
        <v>14013156729</v>
      </c>
      <c r="B26" t="s">
        <v>54</v>
      </c>
      <c r="C26" t="s">
        <v>55</v>
      </c>
      <c r="D26" t="s">
        <v>20</v>
      </c>
    </row>
    <row r="27" spans="1:4" x14ac:dyDescent="0.3">
      <c r="A27" t="str">
        <f>HYPERLINK("https://hsdes.intel.com/resource/14013156738","14013156738")</f>
        <v>14013156738</v>
      </c>
      <c r="B27" t="s">
        <v>56</v>
      </c>
      <c r="C27" t="s">
        <v>57</v>
      </c>
      <c r="D27" t="s">
        <v>20</v>
      </c>
    </row>
    <row r="28" spans="1:4" x14ac:dyDescent="0.3">
      <c r="A28" t="str">
        <f>HYPERLINK("https://hsdes.intel.com/resource/14013156761","14013156761")</f>
        <v>14013156761</v>
      </c>
      <c r="B28" t="s">
        <v>58</v>
      </c>
      <c r="C28" t="s">
        <v>59</v>
      </c>
      <c r="D28" t="s">
        <v>23</v>
      </c>
    </row>
    <row r="29" spans="1:4" x14ac:dyDescent="0.3">
      <c r="A29" t="str">
        <f>HYPERLINK("https://hsdes.intel.com/resource/14013156772","14013156772")</f>
        <v>14013156772</v>
      </c>
      <c r="B29" t="s">
        <v>60</v>
      </c>
      <c r="C29" t="s">
        <v>61</v>
      </c>
      <c r="D29" t="s">
        <v>23</v>
      </c>
    </row>
    <row r="30" spans="1:4" x14ac:dyDescent="0.3">
      <c r="A30" t="str">
        <f>HYPERLINK("https://hsdes.intel.com/resource/14013156793","14013156793")</f>
        <v>14013156793</v>
      </c>
      <c r="B30" t="s">
        <v>62</v>
      </c>
      <c r="C30" t="s">
        <v>63</v>
      </c>
      <c r="D30" t="s">
        <v>17</v>
      </c>
    </row>
    <row r="31" spans="1:4" x14ac:dyDescent="0.3">
      <c r="A31" t="str">
        <f>HYPERLINK("https://hsdes.intel.com/resource/14013156797","14013156797")</f>
        <v>14013156797</v>
      </c>
      <c r="B31" t="s">
        <v>64</v>
      </c>
      <c r="C31" t="s">
        <v>65</v>
      </c>
      <c r="D31" t="s">
        <v>17</v>
      </c>
    </row>
    <row r="32" spans="1:4" x14ac:dyDescent="0.3">
      <c r="A32" t="str">
        <f>HYPERLINK("https://hsdes.intel.com/resource/14013156881","14013156881")</f>
        <v>14013156881</v>
      </c>
      <c r="B32" t="s">
        <v>66</v>
      </c>
      <c r="C32" t="s">
        <v>67</v>
      </c>
      <c r="D32" t="s">
        <v>17</v>
      </c>
    </row>
    <row r="33" spans="1:4" x14ac:dyDescent="0.3">
      <c r="A33" t="str">
        <f>HYPERLINK("https://hsdes.intel.com/resource/14013156882","14013156882")</f>
        <v>14013156882</v>
      </c>
      <c r="B33" t="s">
        <v>68</v>
      </c>
      <c r="C33" t="s">
        <v>69</v>
      </c>
      <c r="D33" t="s">
        <v>17</v>
      </c>
    </row>
    <row r="34" spans="1:4" x14ac:dyDescent="0.3">
      <c r="A34" t="str">
        <f>HYPERLINK("https://hsdes.intel.com/resource/14013156950","14013156950")</f>
        <v>14013156950</v>
      </c>
      <c r="B34" t="s">
        <v>70</v>
      </c>
      <c r="C34" t="s">
        <v>71</v>
      </c>
      <c r="D34" t="s">
        <v>17</v>
      </c>
    </row>
    <row r="35" spans="1:4" x14ac:dyDescent="0.3">
      <c r="A35" t="str">
        <f>HYPERLINK("https://hsdes.intel.com/resource/14013157006","14013157006")</f>
        <v>14013157006</v>
      </c>
      <c r="B35" t="s">
        <v>72</v>
      </c>
      <c r="C35" t="s">
        <v>73</v>
      </c>
      <c r="D35" t="s">
        <v>17</v>
      </c>
    </row>
    <row r="36" spans="1:4" x14ac:dyDescent="0.3">
      <c r="A36" t="str">
        <f>HYPERLINK("https://hsdes.intel.com/resource/14013157183","14013157183")</f>
        <v>14013157183</v>
      </c>
      <c r="B36" t="s">
        <v>74</v>
      </c>
      <c r="C36" t="s">
        <v>75</v>
      </c>
      <c r="D36" t="s">
        <v>17</v>
      </c>
    </row>
    <row r="37" spans="1:4" x14ac:dyDescent="0.3">
      <c r="A37" t="str">
        <f>HYPERLINK("https://hsdes.intel.com/resource/14013157206","14013157206")</f>
        <v>14013157206</v>
      </c>
      <c r="B37" t="s">
        <v>76</v>
      </c>
      <c r="C37" t="s">
        <v>77</v>
      </c>
      <c r="D37" t="s">
        <v>5</v>
      </c>
    </row>
    <row r="38" spans="1:4" x14ac:dyDescent="0.3">
      <c r="A38" t="str">
        <f>HYPERLINK("https://hsdes.intel.com/resource/14013157212","14013157212")</f>
        <v>14013157212</v>
      </c>
      <c r="B38" t="s">
        <v>78</v>
      </c>
      <c r="C38" t="s">
        <v>79</v>
      </c>
      <c r="D38" t="s">
        <v>5</v>
      </c>
    </row>
    <row r="39" spans="1:4" x14ac:dyDescent="0.3">
      <c r="A39" t="str">
        <f>HYPERLINK("https://hsdes.intel.com/resource/14013157260","14013157260")</f>
        <v>14013157260</v>
      </c>
      <c r="B39" t="s">
        <v>80</v>
      </c>
      <c r="C39" t="s">
        <v>81</v>
      </c>
      <c r="D39" t="s">
        <v>9</v>
      </c>
    </row>
    <row r="40" spans="1:4" x14ac:dyDescent="0.3">
      <c r="A40" t="str">
        <f>HYPERLINK("https://hsdes.intel.com/resource/14013157340","14013157340")</f>
        <v>14013157340</v>
      </c>
      <c r="B40" t="s">
        <v>82</v>
      </c>
      <c r="C40" t="s">
        <v>83</v>
      </c>
      <c r="D40" t="s">
        <v>17</v>
      </c>
    </row>
    <row r="41" spans="1:4" x14ac:dyDescent="0.3">
      <c r="A41" t="str">
        <f>HYPERLINK("https://hsdes.intel.com/resource/14013157381","14013157381")</f>
        <v>14013157381</v>
      </c>
      <c r="B41" t="s">
        <v>84</v>
      </c>
      <c r="C41" t="s">
        <v>85</v>
      </c>
      <c r="D41" t="s">
        <v>5</v>
      </c>
    </row>
    <row r="42" spans="1:4" x14ac:dyDescent="0.3">
      <c r="A42" t="str">
        <f>HYPERLINK("https://hsdes.intel.com/resource/14013157383","14013157383")</f>
        <v>14013157383</v>
      </c>
      <c r="B42" t="s">
        <v>86</v>
      </c>
      <c r="C42" t="s">
        <v>87</v>
      </c>
      <c r="D42" t="s">
        <v>5</v>
      </c>
    </row>
    <row r="43" spans="1:4" x14ac:dyDescent="0.3">
      <c r="A43" t="str">
        <f>HYPERLINK("https://hsdes.intel.com/resource/14013157385","14013157385")</f>
        <v>14013157385</v>
      </c>
      <c r="B43" t="s">
        <v>88</v>
      </c>
      <c r="C43" t="s">
        <v>89</v>
      </c>
      <c r="D43" t="s">
        <v>5</v>
      </c>
    </row>
    <row r="44" spans="1:4" x14ac:dyDescent="0.3">
      <c r="A44" t="str">
        <f>HYPERLINK("https://hsdes.intel.com/resource/14013157389","14013157389")</f>
        <v>14013157389</v>
      </c>
      <c r="B44" t="s">
        <v>90</v>
      </c>
      <c r="C44" t="s">
        <v>91</v>
      </c>
      <c r="D44" t="s">
        <v>5</v>
      </c>
    </row>
    <row r="45" spans="1:4" x14ac:dyDescent="0.3">
      <c r="A45" t="str">
        <f>HYPERLINK("https://hsdes.intel.com/resource/14013157390","14013157390")</f>
        <v>14013157390</v>
      </c>
      <c r="B45" t="s">
        <v>92</v>
      </c>
      <c r="C45" t="s">
        <v>93</v>
      </c>
      <c r="D45" t="s">
        <v>5</v>
      </c>
    </row>
    <row r="46" spans="1:4" x14ac:dyDescent="0.3">
      <c r="A46" t="str">
        <f>HYPERLINK("https://hsdes.intel.com/resource/14013157392","14013157392")</f>
        <v>14013157392</v>
      </c>
      <c r="B46" t="s">
        <v>94</v>
      </c>
      <c r="C46" t="s">
        <v>95</v>
      </c>
      <c r="D46" t="s">
        <v>5</v>
      </c>
    </row>
    <row r="47" spans="1:4" x14ac:dyDescent="0.3">
      <c r="A47" t="str">
        <f>HYPERLINK("https://hsdes.intel.com/resource/14013157460","14013157460")</f>
        <v>14013157460</v>
      </c>
      <c r="B47" t="s">
        <v>96</v>
      </c>
      <c r="C47" t="s">
        <v>97</v>
      </c>
      <c r="D47" t="s">
        <v>17</v>
      </c>
    </row>
    <row r="48" spans="1:4" x14ac:dyDescent="0.3">
      <c r="A48" t="str">
        <f>HYPERLINK("https://hsdes.intel.com/resource/14013157462","14013157462")</f>
        <v>14013157462</v>
      </c>
      <c r="B48" t="s">
        <v>98</v>
      </c>
      <c r="C48" t="s">
        <v>99</v>
      </c>
      <c r="D48" t="s">
        <v>17</v>
      </c>
    </row>
    <row r="49" spans="1:4" x14ac:dyDescent="0.3">
      <c r="A49" t="str">
        <f>HYPERLINK("https://hsdes.intel.com/resource/14013157472","14013157472")</f>
        <v>14013157472</v>
      </c>
      <c r="B49" t="s">
        <v>100</v>
      </c>
      <c r="C49" t="s">
        <v>101</v>
      </c>
      <c r="D49" t="s">
        <v>17</v>
      </c>
    </row>
    <row r="50" spans="1:4" x14ac:dyDescent="0.3">
      <c r="A50" t="str">
        <f>HYPERLINK("https://hsdes.intel.com/resource/14013157532","14013157532")</f>
        <v>14013157532</v>
      </c>
      <c r="B50" t="s">
        <v>102</v>
      </c>
      <c r="C50" t="s">
        <v>103</v>
      </c>
      <c r="D50" t="s">
        <v>17</v>
      </c>
    </row>
    <row r="51" spans="1:4" x14ac:dyDescent="0.3">
      <c r="A51" t="str">
        <f>HYPERLINK("https://hsdes.intel.com/resource/14013157534","14013157534")</f>
        <v>14013157534</v>
      </c>
      <c r="B51" t="s">
        <v>104</v>
      </c>
      <c r="C51" t="s">
        <v>105</v>
      </c>
      <c r="D51" t="s">
        <v>17</v>
      </c>
    </row>
    <row r="52" spans="1:4" x14ac:dyDescent="0.3">
      <c r="A52" t="str">
        <f>HYPERLINK("https://hsdes.intel.com/resource/14013157608","14013157608")</f>
        <v>14013157608</v>
      </c>
      <c r="B52" t="s">
        <v>106</v>
      </c>
      <c r="C52" t="s">
        <v>107</v>
      </c>
      <c r="D52" t="s">
        <v>5</v>
      </c>
    </row>
    <row r="53" spans="1:4" x14ac:dyDescent="0.3">
      <c r="A53" t="str">
        <f>HYPERLINK("https://hsdes.intel.com/resource/14013157611","14013157611")</f>
        <v>14013157611</v>
      </c>
      <c r="B53" t="s">
        <v>108</v>
      </c>
      <c r="C53" t="s">
        <v>109</v>
      </c>
      <c r="D53" t="s">
        <v>5</v>
      </c>
    </row>
    <row r="54" spans="1:4" x14ac:dyDescent="0.3">
      <c r="A54" t="str">
        <f>HYPERLINK("https://hsdes.intel.com/resource/14013157613","14013157613")</f>
        <v>14013157613</v>
      </c>
      <c r="B54" t="s">
        <v>110</v>
      </c>
      <c r="C54" t="s">
        <v>111</v>
      </c>
      <c r="D54" t="s">
        <v>5</v>
      </c>
    </row>
    <row r="55" spans="1:4" x14ac:dyDescent="0.3">
      <c r="A55" t="str">
        <f>HYPERLINK("https://hsdes.intel.com/resource/14013157614","14013157614")</f>
        <v>14013157614</v>
      </c>
      <c r="B55" t="s">
        <v>112</v>
      </c>
      <c r="C55" t="s">
        <v>113</v>
      </c>
      <c r="D55" t="s">
        <v>5</v>
      </c>
    </row>
    <row r="56" spans="1:4" x14ac:dyDescent="0.3">
      <c r="A56" t="str">
        <f>HYPERLINK("https://hsdes.intel.com/resource/14013157616","14013157616")</f>
        <v>14013157616</v>
      </c>
      <c r="B56" t="s">
        <v>114</v>
      </c>
      <c r="C56" t="s">
        <v>115</v>
      </c>
      <c r="D56" t="s">
        <v>5</v>
      </c>
    </row>
    <row r="57" spans="1:4" x14ac:dyDescent="0.3">
      <c r="A57" t="str">
        <f>HYPERLINK("https://hsdes.intel.com/resource/14013157656","14013157656")</f>
        <v>14013157656</v>
      </c>
      <c r="B57" t="s">
        <v>116</v>
      </c>
      <c r="C57" t="s">
        <v>117</v>
      </c>
      <c r="D57" t="s">
        <v>5</v>
      </c>
    </row>
    <row r="58" spans="1:4" x14ac:dyDescent="0.3">
      <c r="A58" t="str">
        <f>HYPERLINK("https://hsdes.intel.com/resource/14013157740","14013157740")</f>
        <v>14013157740</v>
      </c>
      <c r="B58" t="s">
        <v>118</v>
      </c>
      <c r="C58" t="s">
        <v>119</v>
      </c>
      <c r="D58" t="s">
        <v>17</v>
      </c>
    </row>
    <row r="59" spans="1:4" x14ac:dyDescent="0.3">
      <c r="A59" t="str">
        <f>HYPERLINK("https://hsdes.intel.com/resource/14013157757","14013157757")</f>
        <v>14013157757</v>
      </c>
      <c r="B59" t="s">
        <v>120</v>
      </c>
      <c r="C59" t="s">
        <v>121</v>
      </c>
      <c r="D59" t="s">
        <v>14</v>
      </c>
    </row>
    <row r="60" spans="1:4" x14ac:dyDescent="0.3">
      <c r="A60" t="str">
        <f>HYPERLINK("https://hsdes.intel.com/resource/14013157777","14013157777")</f>
        <v>14013157777</v>
      </c>
      <c r="B60" t="s">
        <v>122</v>
      </c>
      <c r="C60" t="s">
        <v>123</v>
      </c>
      <c r="D60" t="s">
        <v>14</v>
      </c>
    </row>
    <row r="61" spans="1:4" x14ac:dyDescent="0.3">
      <c r="A61" t="str">
        <f>HYPERLINK("https://hsdes.intel.com/resource/14013157813","14013157813")</f>
        <v>14013157813</v>
      </c>
      <c r="B61" t="s">
        <v>124</v>
      </c>
      <c r="C61" t="s">
        <v>125</v>
      </c>
      <c r="D61" t="s">
        <v>17</v>
      </c>
    </row>
    <row r="62" spans="1:4" x14ac:dyDescent="0.3">
      <c r="A62" t="str">
        <f>HYPERLINK("https://hsdes.intel.com/resource/14013158146","14013158146")</f>
        <v>14013158146</v>
      </c>
      <c r="B62" t="s">
        <v>126</v>
      </c>
      <c r="C62" t="s">
        <v>127</v>
      </c>
      <c r="D62" t="s">
        <v>17</v>
      </c>
    </row>
    <row r="63" spans="1:4" x14ac:dyDescent="0.3">
      <c r="A63" t="str">
        <f>HYPERLINK("https://hsdes.intel.com/resource/14013158248","14013158248")</f>
        <v>14013158248</v>
      </c>
      <c r="B63" t="s">
        <v>128</v>
      </c>
      <c r="C63" t="s">
        <v>129</v>
      </c>
      <c r="D63" t="s">
        <v>17</v>
      </c>
    </row>
    <row r="64" spans="1:4" x14ac:dyDescent="0.3">
      <c r="A64" t="str">
        <f>HYPERLINK("https://hsdes.intel.com/resource/14013158254","14013158254")</f>
        <v>14013158254</v>
      </c>
      <c r="B64" t="s">
        <v>130</v>
      </c>
      <c r="C64" t="s">
        <v>131</v>
      </c>
      <c r="D64" t="s">
        <v>9</v>
      </c>
    </row>
    <row r="65" spans="1:4" x14ac:dyDescent="0.3">
      <c r="A65" t="str">
        <f>HYPERLINK("https://hsdes.intel.com/resource/14013158271","14013158271")</f>
        <v>14013158271</v>
      </c>
      <c r="B65" t="s">
        <v>132</v>
      </c>
      <c r="C65" t="s">
        <v>133</v>
      </c>
      <c r="D65" t="s">
        <v>17</v>
      </c>
    </row>
    <row r="66" spans="1:4" x14ac:dyDescent="0.3">
      <c r="A66" t="str">
        <f>HYPERLINK("https://hsdes.intel.com/resource/14013158282","14013158282")</f>
        <v>14013158282</v>
      </c>
      <c r="B66" t="s">
        <v>134</v>
      </c>
      <c r="C66" t="s">
        <v>135</v>
      </c>
      <c r="D66" t="s">
        <v>20</v>
      </c>
    </row>
    <row r="67" spans="1:4" x14ac:dyDescent="0.3">
      <c r="A67" t="str">
        <f>HYPERLINK("https://hsdes.intel.com/resource/14013158321","14013158321")</f>
        <v>14013158321</v>
      </c>
      <c r="B67" t="s">
        <v>136</v>
      </c>
      <c r="C67" t="s">
        <v>137</v>
      </c>
      <c r="D67" t="s">
        <v>17</v>
      </c>
    </row>
    <row r="68" spans="1:4" x14ac:dyDescent="0.3">
      <c r="A68" t="str">
        <f>HYPERLINK("https://hsdes.intel.com/resource/14013158359","14013158359")</f>
        <v>14013158359</v>
      </c>
      <c r="B68" t="s">
        <v>138</v>
      </c>
      <c r="C68" t="s">
        <v>139</v>
      </c>
      <c r="D68" t="s">
        <v>14</v>
      </c>
    </row>
    <row r="69" spans="1:4" x14ac:dyDescent="0.3">
      <c r="A69" t="str">
        <f>HYPERLINK("https://hsdes.intel.com/resource/14013158389","14013158389")</f>
        <v>14013158389</v>
      </c>
      <c r="B69" t="s">
        <v>140</v>
      </c>
      <c r="C69" t="s">
        <v>141</v>
      </c>
      <c r="D69" t="s">
        <v>17</v>
      </c>
    </row>
    <row r="70" spans="1:4" x14ac:dyDescent="0.3">
      <c r="A70" t="str">
        <f>HYPERLINK("https://hsdes.intel.com/resource/14013158399","14013158399")</f>
        <v>14013158399</v>
      </c>
      <c r="B70" t="s">
        <v>142</v>
      </c>
      <c r="C70" t="s">
        <v>143</v>
      </c>
      <c r="D70" t="s">
        <v>9</v>
      </c>
    </row>
    <row r="71" spans="1:4" x14ac:dyDescent="0.3">
      <c r="A71" t="str">
        <f>HYPERLINK("https://hsdes.intel.com/resource/14013158404","14013158404")</f>
        <v>14013158404</v>
      </c>
      <c r="B71" t="s">
        <v>144</v>
      </c>
      <c r="C71" t="s">
        <v>145</v>
      </c>
      <c r="D71" t="s">
        <v>146</v>
      </c>
    </row>
    <row r="72" spans="1:4" x14ac:dyDescent="0.3">
      <c r="A72" t="str">
        <f>HYPERLINK("https://hsdes.intel.com/resource/14013158428","14013158428")</f>
        <v>14013158428</v>
      </c>
      <c r="B72" t="s">
        <v>147</v>
      </c>
      <c r="C72" t="s">
        <v>148</v>
      </c>
      <c r="D72" t="s">
        <v>14</v>
      </c>
    </row>
    <row r="73" spans="1:4" x14ac:dyDescent="0.3">
      <c r="A73" t="str">
        <f>HYPERLINK("https://hsdes.intel.com/resource/14013158479","14013158479")</f>
        <v>14013158479</v>
      </c>
      <c r="B73" t="s">
        <v>149</v>
      </c>
      <c r="C73" t="s">
        <v>150</v>
      </c>
      <c r="D73" t="s">
        <v>5</v>
      </c>
    </row>
    <row r="74" spans="1:4" x14ac:dyDescent="0.3">
      <c r="A74" t="str">
        <f>HYPERLINK("https://hsdes.intel.com/resource/14013158482","14013158482")</f>
        <v>14013158482</v>
      </c>
      <c r="B74" t="s">
        <v>151</v>
      </c>
      <c r="C74" t="s">
        <v>152</v>
      </c>
      <c r="D74" t="s">
        <v>17</v>
      </c>
    </row>
    <row r="75" spans="1:4" x14ac:dyDescent="0.3">
      <c r="A75" t="str">
        <f>HYPERLINK("https://hsdes.intel.com/resource/14013158550","14013158550")</f>
        <v>14013158550</v>
      </c>
      <c r="B75" t="s">
        <v>153</v>
      </c>
      <c r="C75" t="s">
        <v>154</v>
      </c>
      <c r="D75" t="s">
        <v>17</v>
      </c>
    </row>
    <row r="76" spans="1:4" x14ac:dyDescent="0.3">
      <c r="A76" t="str">
        <f>HYPERLINK("https://hsdes.intel.com/resource/14013158673","14013158673")</f>
        <v>14013158673</v>
      </c>
      <c r="B76" t="s">
        <v>155</v>
      </c>
      <c r="C76" t="s">
        <v>156</v>
      </c>
      <c r="D76" t="s">
        <v>9</v>
      </c>
    </row>
    <row r="77" spans="1:4" x14ac:dyDescent="0.3">
      <c r="A77" t="str">
        <f>HYPERLINK("https://hsdes.intel.com/resource/14013158689","14013158689")</f>
        <v>14013158689</v>
      </c>
      <c r="B77" t="s">
        <v>157</v>
      </c>
      <c r="C77" t="s">
        <v>158</v>
      </c>
      <c r="D77" t="s">
        <v>9</v>
      </c>
    </row>
    <row r="78" spans="1:4" x14ac:dyDescent="0.3">
      <c r="A78" t="str">
        <f>HYPERLINK("https://hsdes.intel.com/resource/14013158717","14013158717")</f>
        <v>14013158717</v>
      </c>
      <c r="B78" t="s">
        <v>159</v>
      </c>
      <c r="C78" t="s">
        <v>160</v>
      </c>
      <c r="D78" t="s">
        <v>14</v>
      </c>
    </row>
    <row r="79" spans="1:4" x14ac:dyDescent="0.3">
      <c r="A79" t="str">
        <f>HYPERLINK("https://hsdes.intel.com/resource/14013158803","14013158803")</f>
        <v>14013158803</v>
      </c>
      <c r="B79" t="s">
        <v>161</v>
      </c>
      <c r="C79" t="s">
        <v>162</v>
      </c>
      <c r="D79" t="s">
        <v>9</v>
      </c>
    </row>
    <row r="80" spans="1:4" x14ac:dyDescent="0.3">
      <c r="A80" t="str">
        <f>HYPERLINK("https://hsdes.intel.com/resource/14013158813","14013158813")</f>
        <v>14013158813</v>
      </c>
      <c r="B80" t="s">
        <v>163</v>
      </c>
      <c r="C80" t="s">
        <v>164</v>
      </c>
      <c r="D80" t="s">
        <v>9</v>
      </c>
    </row>
    <row r="81" spans="1:4" x14ac:dyDescent="0.3">
      <c r="A81" t="str">
        <f>HYPERLINK("https://hsdes.intel.com/resource/14013158989","14013158989")</f>
        <v>14013158989</v>
      </c>
      <c r="B81" t="s">
        <v>165</v>
      </c>
      <c r="C81" t="s">
        <v>166</v>
      </c>
      <c r="D81" t="s">
        <v>17</v>
      </c>
    </row>
    <row r="82" spans="1:4" x14ac:dyDescent="0.3">
      <c r="A82" t="str">
        <f>HYPERLINK("https://hsdes.intel.com/resource/14013159022","14013159022")</f>
        <v>14013159022</v>
      </c>
      <c r="B82" t="s">
        <v>167</v>
      </c>
      <c r="C82" t="s">
        <v>168</v>
      </c>
      <c r="D82" t="s">
        <v>9</v>
      </c>
    </row>
    <row r="83" spans="1:4" x14ac:dyDescent="0.3">
      <c r="A83" t="str">
        <f>HYPERLINK("https://hsdes.intel.com/resource/14013159024","14013159024")</f>
        <v>14013159024</v>
      </c>
      <c r="B83" t="s">
        <v>169</v>
      </c>
      <c r="C83" t="s">
        <v>170</v>
      </c>
      <c r="D83" t="s">
        <v>9</v>
      </c>
    </row>
    <row r="84" spans="1:4" x14ac:dyDescent="0.3">
      <c r="A84" t="str">
        <f>HYPERLINK("https://hsdes.intel.com/resource/14013159040","14013159040")</f>
        <v>14013159040</v>
      </c>
      <c r="B84" t="s">
        <v>171</v>
      </c>
      <c r="C84" t="s">
        <v>172</v>
      </c>
      <c r="D84" t="s">
        <v>14</v>
      </c>
    </row>
    <row r="85" spans="1:4" x14ac:dyDescent="0.3">
      <c r="A85" t="str">
        <f>HYPERLINK("https://hsdes.intel.com/resource/14013159055","14013159055")</f>
        <v>14013159055</v>
      </c>
      <c r="B85" t="s">
        <v>173</v>
      </c>
      <c r="C85" t="s">
        <v>174</v>
      </c>
      <c r="D85" t="s">
        <v>17</v>
      </c>
    </row>
    <row r="86" spans="1:4" x14ac:dyDescent="0.3">
      <c r="A86" t="str">
        <f>HYPERLINK("https://hsdes.intel.com/resource/14013159080","14013159080")</f>
        <v>14013159080</v>
      </c>
      <c r="B86" t="s">
        <v>175</v>
      </c>
      <c r="C86" t="s">
        <v>176</v>
      </c>
      <c r="D86" t="s">
        <v>9</v>
      </c>
    </row>
    <row r="87" spans="1:4" x14ac:dyDescent="0.3">
      <c r="A87" t="str">
        <f>HYPERLINK("https://hsdes.intel.com/resource/14013159090","14013159090")</f>
        <v>14013159090</v>
      </c>
      <c r="B87" t="s">
        <v>177</v>
      </c>
      <c r="C87" t="s">
        <v>178</v>
      </c>
      <c r="D87" t="s">
        <v>9</v>
      </c>
    </row>
    <row r="88" spans="1:4" x14ac:dyDescent="0.3">
      <c r="A88" t="str">
        <f>HYPERLINK("https://hsdes.intel.com/resource/14013159094","14013159094")</f>
        <v>14013159094</v>
      </c>
      <c r="B88" t="s">
        <v>179</v>
      </c>
      <c r="C88" t="s">
        <v>180</v>
      </c>
      <c r="D88" t="s">
        <v>9</v>
      </c>
    </row>
    <row r="89" spans="1:4" x14ac:dyDescent="0.3">
      <c r="A89" t="str">
        <f>HYPERLINK("https://hsdes.intel.com/resource/14013159129","14013159129")</f>
        <v>14013159129</v>
      </c>
      <c r="B89" t="s">
        <v>181</v>
      </c>
      <c r="C89" t="s">
        <v>182</v>
      </c>
      <c r="D89" t="s">
        <v>9</v>
      </c>
    </row>
    <row r="90" spans="1:4" x14ac:dyDescent="0.3">
      <c r="A90" t="str">
        <f>HYPERLINK("https://hsdes.intel.com/resource/14013159248","14013159248")</f>
        <v>14013159248</v>
      </c>
      <c r="B90" t="s">
        <v>183</v>
      </c>
      <c r="C90" t="s">
        <v>184</v>
      </c>
      <c r="D90" t="s">
        <v>9</v>
      </c>
    </row>
    <row r="91" spans="1:4" x14ac:dyDescent="0.3">
      <c r="A91" t="str">
        <f>HYPERLINK("https://hsdes.intel.com/resource/14013159842","14013159842")</f>
        <v>14013159842</v>
      </c>
      <c r="B91" t="s">
        <v>185</v>
      </c>
      <c r="C91" t="s">
        <v>186</v>
      </c>
      <c r="D91" t="s">
        <v>17</v>
      </c>
    </row>
    <row r="92" spans="1:4" x14ac:dyDescent="0.3">
      <c r="A92" t="str">
        <f>HYPERLINK("https://hsdes.intel.com/resource/14013160085","14013160085")</f>
        <v>14013160085</v>
      </c>
      <c r="B92" t="s">
        <v>187</v>
      </c>
      <c r="C92" t="s">
        <v>188</v>
      </c>
      <c r="D92" t="s">
        <v>146</v>
      </c>
    </row>
    <row r="93" spans="1:4" x14ac:dyDescent="0.3">
      <c r="A93" t="str">
        <f>HYPERLINK("https://hsdes.intel.com/resource/14013160087","14013160087")</f>
        <v>14013160087</v>
      </c>
      <c r="B93" t="s">
        <v>189</v>
      </c>
      <c r="C93" t="s">
        <v>190</v>
      </c>
      <c r="D93" t="s">
        <v>14</v>
      </c>
    </row>
    <row r="94" spans="1:4" x14ac:dyDescent="0.3">
      <c r="A94" t="str">
        <f>HYPERLINK("https://hsdes.intel.com/resource/14013160094","14013160094")</f>
        <v>14013160094</v>
      </c>
      <c r="B94" t="s">
        <v>191</v>
      </c>
      <c r="C94" t="s">
        <v>192</v>
      </c>
      <c r="D94" t="s">
        <v>14</v>
      </c>
    </row>
    <row r="95" spans="1:4" x14ac:dyDescent="0.3">
      <c r="A95" t="str">
        <f>HYPERLINK("https://hsdes.intel.com/resource/14013160106","14013160106")</f>
        <v>14013160106</v>
      </c>
      <c r="B95" t="s">
        <v>193</v>
      </c>
      <c r="C95" t="s">
        <v>194</v>
      </c>
      <c r="D95" t="s">
        <v>20</v>
      </c>
    </row>
    <row r="96" spans="1:4" x14ac:dyDescent="0.3">
      <c r="A96" t="str">
        <f>HYPERLINK("https://hsdes.intel.com/resource/14013160109","14013160109")</f>
        <v>14013160109</v>
      </c>
      <c r="B96" t="s">
        <v>195</v>
      </c>
      <c r="C96" t="s">
        <v>196</v>
      </c>
      <c r="D96" t="s">
        <v>20</v>
      </c>
    </row>
    <row r="97" spans="1:4" x14ac:dyDescent="0.3">
      <c r="A97" t="str">
        <f>HYPERLINK("https://hsdes.intel.com/resource/14013160244","14013160244")</f>
        <v>14013160244</v>
      </c>
      <c r="B97" t="s">
        <v>197</v>
      </c>
      <c r="C97" t="s">
        <v>198</v>
      </c>
      <c r="D97" t="s">
        <v>20</v>
      </c>
    </row>
    <row r="98" spans="1:4" x14ac:dyDescent="0.3">
      <c r="A98" t="str">
        <f>HYPERLINK("https://hsdes.intel.com/resource/14013160249","14013160249")</f>
        <v>14013160249</v>
      </c>
      <c r="B98" t="s">
        <v>199</v>
      </c>
      <c r="C98" t="s">
        <v>200</v>
      </c>
      <c r="D98" t="s">
        <v>20</v>
      </c>
    </row>
    <row r="99" spans="1:4" x14ac:dyDescent="0.3">
      <c r="A99" t="str">
        <f>HYPERLINK("https://hsdes.intel.com/resource/14013160446","14013160446")</f>
        <v>14013160446</v>
      </c>
      <c r="B99" t="s">
        <v>201</v>
      </c>
      <c r="C99" t="s">
        <v>202</v>
      </c>
      <c r="D99" t="s">
        <v>5</v>
      </c>
    </row>
    <row r="100" spans="1:4" x14ac:dyDescent="0.3">
      <c r="A100" t="str">
        <f>HYPERLINK("https://hsdes.intel.com/resource/14013160449","14013160449")</f>
        <v>14013160449</v>
      </c>
      <c r="B100" t="s">
        <v>203</v>
      </c>
      <c r="C100" t="s">
        <v>204</v>
      </c>
      <c r="D100" t="s">
        <v>17</v>
      </c>
    </row>
    <row r="101" spans="1:4" x14ac:dyDescent="0.3">
      <c r="A101" t="str">
        <f>HYPERLINK("https://hsdes.intel.com/resource/14013160451","14013160451")</f>
        <v>14013160451</v>
      </c>
      <c r="B101" t="s">
        <v>205</v>
      </c>
      <c r="C101" t="s">
        <v>206</v>
      </c>
      <c r="D101" t="s">
        <v>17</v>
      </c>
    </row>
    <row r="102" spans="1:4" x14ac:dyDescent="0.3">
      <c r="A102" t="str">
        <f>HYPERLINK("https://hsdes.intel.com/resource/14013160473","14013160473")</f>
        <v>14013160473</v>
      </c>
      <c r="B102" t="s">
        <v>207</v>
      </c>
      <c r="C102" t="s">
        <v>208</v>
      </c>
      <c r="D102" t="s">
        <v>17</v>
      </c>
    </row>
    <row r="103" spans="1:4" x14ac:dyDescent="0.3">
      <c r="A103" t="str">
        <f>HYPERLINK("https://hsdes.intel.com/resource/14013160481","14013160481")</f>
        <v>14013160481</v>
      </c>
      <c r="B103" t="s">
        <v>209</v>
      </c>
      <c r="C103" t="s">
        <v>210</v>
      </c>
      <c r="D103" t="s">
        <v>20</v>
      </c>
    </row>
    <row r="104" spans="1:4" x14ac:dyDescent="0.3">
      <c r="A104" t="str">
        <f>HYPERLINK("https://hsdes.intel.com/resource/14013160568","14013160568")</f>
        <v>14013160568</v>
      </c>
      <c r="B104" t="s">
        <v>211</v>
      </c>
      <c r="C104" t="s">
        <v>212</v>
      </c>
      <c r="D104" t="s">
        <v>9</v>
      </c>
    </row>
    <row r="105" spans="1:4" x14ac:dyDescent="0.3">
      <c r="A105" t="str">
        <f>HYPERLINK("https://hsdes.intel.com/resource/14013160571","14013160571")</f>
        <v>14013160571</v>
      </c>
      <c r="B105" t="s">
        <v>213</v>
      </c>
      <c r="C105" t="s">
        <v>214</v>
      </c>
      <c r="D105" t="s">
        <v>9</v>
      </c>
    </row>
    <row r="106" spans="1:4" x14ac:dyDescent="0.3">
      <c r="A106" t="str">
        <f>HYPERLINK("https://hsdes.intel.com/resource/14013160614","14013160614")</f>
        <v>14013160614</v>
      </c>
      <c r="B106" t="s">
        <v>215</v>
      </c>
      <c r="C106" t="s">
        <v>216</v>
      </c>
      <c r="D106" t="s">
        <v>14</v>
      </c>
    </row>
    <row r="107" spans="1:4" x14ac:dyDescent="0.3">
      <c r="A107" t="str">
        <f>HYPERLINK("https://hsdes.intel.com/resource/14013160620","14013160620")</f>
        <v>14013160620</v>
      </c>
      <c r="B107" t="s">
        <v>217</v>
      </c>
      <c r="C107" t="s">
        <v>218</v>
      </c>
      <c r="D107" t="s">
        <v>14</v>
      </c>
    </row>
    <row r="108" spans="1:4" x14ac:dyDescent="0.3">
      <c r="A108" t="str">
        <f>HYPERLINK("https://hsdes.intel.com/resource/14013160631","14013160631")</f>
        <v>14013160631</v>
      </c>
      <c r="B108" t="s">
        <v>219</v>
      </c>
      <c r="C108" t="s">
        <v>220</v>
      </c>
      <c r="D108" t="s">
        <v>14</v>
      </c>
    </row>
    <row r="109" spans="1:4" x14ac:dyDescent="0.3">
      <c r="A109" t="str">
        <f>HYPERLINK("https://hsdes.intel.com/resource/14013160666","14013160666")</f>
        <v>14013160666</v>
      </c>
      <c r="B109" t="s">
        <v>221</v>
      </c>
      <c r="C109" t="s">
        <v>222</v>
      </c>
      <c r="D109" t="s">
        <v>5</v>
      </c>
    </row>
    <row r="110" spans="1:4" x14ac:dyDescent="0.3">
      <c r="A110" t="str">
        <f>HYPERLINK("https://hsdes.intel.com/resource/14013160672","14013160672")</f>
        <v>14013160672</v>
      </c>
      <c r="B110" t="s">
        <v>223</v>
      </c>
      <c r="C110" t="s">
        <v>224</v>
      </c>
      <c r="D110" t="s">
        <v>20</v>
      </c>
    </row>
    <row r="111" spans="1:4" x14ac:dyDescent="0.3">
      <c r="A111" t="str">
        <f>HYPERLINK("https://hsdes.intel.com/resource/14013160689","14013160689")</f>
        <v>14013160689</v>
      </c>
      <c r="B111" t="s">
        <v>225</v>
      </c>
      <c r="C111" t="s">
        <v>226</v>
      </c>
      <c r="D111" t="s">
        <v>14</v>
      </c>
    </row>
    <row r="112" spans="1:4" x14ac:dyDescent="0.3">
      <c r="A112" t="str">
        <f>HYPERLINK("https://hsdes.intel.com/resource/14013160694","14013160694")</f>
        <v>14013160694</v>
      </c>
      <c r="B112" t="s">
        <v>227</v>
      </c>
      <c r="C112" t="s">
        <v>228</v>
      </c>
      <c r="D112" t="s">
        <v>20</v>
      </c>
    </row>
    <row r="113" spans="1:4" x14ac:dyDescent="0.3">
      <c r="A113" t="str">
        <f>HYPERLINK("https://hsdes.intel.com/resource/14013160697","14013160697")</f>
        <v>14013160697</v>
      </c>
      <c r="B113" t="s">
        <v>229</v>
      </c>
      <c r="C113" t="s">
        <v>230</v>
      </c>
      <c r="D113" t="s">
        <v>20</v>
      </c>
    </row>
    <row r="114" spans="1:4" x14ac:dyDescent="0.3">
      <c r="A114" t="str">
        <f>HYPERLINK("https://hsdes.intel.com/resource/14013160698","14013160698")</f>
        <v>14013160698</v>
      </c>
      <c r="B114" t="s">
        <v>231</v>
      </c>
      <c r="C114" t="s">
        <v>232</v>
      </c>
      <c r="D114" t="s">
        <v>20</v>
      </c>
    </row>
    <row r="115" spans="1:4" x14ac:dyDescent="0.3">
      <c r="A115" t="str">
        <f>HYPERLINK("https://hsdes.intel.com/resource/14013160711","14013160711")</f>
        <v>14013160711</v>
      </c>
      <c r="B115" t="s">
        <v>233</v>
      </c>
      <c r="C115" t="s">
        <v>234</v>
      </c>
      <c r="D115" t="s">
        <v>14</v>
      </c>
    </row>
    <row r="116" spans="1:4" x14ac:dyDescent="0.3">
      <c r="A116" t="str">
        <f>HYPERLINK("https://hsdes.intel.com/resource/14013160712","14013160712")</f>
        <v>14013160712</v>
      </c>
      <c r="B116" t="s">
        <v>235</v>
      </c>
      <c r="C116" t="s">
        <v>236</v>
      </c>
      <c r="D116" t="s">
        <v>20</v>
      </c>
    </row>
    <row r="117" spans="1:4" x14ac:dyDescent="0.3">
      <c r="A117" t="str">
        <f>HYPERLINK("https://hsdes.intel.com/resource/14013160713","14013160713")</f>
        <v>14013160713</v>
      </c>
      <c r="B117" t="s">
        <v>237</v>
      </c>
      <c r="C117" t="s">
        <v>238</v>
      </c>
      <c r="D117" t="s">
        <v>20</v>
      </c>
    </row>
    <row r="118" spans="1:4" x14ac:dyDescent="0.3">
      <c r="A118" t="str">
        <f>HYPERLINK("https://hsdes.intel.com/resource/14013160756","14013160756")</f>
        <v>14013160756</v>
      </c>
      <c r="B118" t="s">
        <v>239</v>
      </c>
      <c r="C118" t="s">
        <v>240</v>
      </c>
      <c r="D118" t="s">
        <v>9</v>
      </c>
    </row>
    <row r="119" spans="1:4" x14ac:dyDescent="0.3">
      <c r="A119" t="str">
        <f>HYPERLINK("https://hsdes.intel.com/resource/14013160910","14013160910")</f>
        <v>14013160910</v>
      </c>
      <c r="B119" t="s">
        <v>241</v>
      </c>
      <c r="C119" t="s">
        <v>242</v>
      </c>
      <c r="D119" t="s">
        <v>9</v>
      </c>
    </row>
    <row r="120" spans="1:4" x14ac:dyDescent="0.3">
      <c r="A120" t="str">
        <f>HYPERLINK("https://hsdes.intel.com/resource/14013161102","14013161102")</f>
        <v>14013161102</v>
      </c>
      <c r="B120" t="s">
        <v>243</v>
      </c>
      <c r="C120" t="s">
        <v>244</v>
      </c>
      <c r="D120" t="s">
        <v>146</v>
      </c>
    </row>
    <row r="121" spans="1:4" x14ac:dyDescent="0.3">
      <c r="A121" t="str">
        <f>HYPERLINK("https://hsdes.intel.com/resource/14013161111","14013161111")</f>
        <v>14013161111</v>
      </c>
      <c r="B121" t="s">
        <v>245</v>
      </c>
      <c r="C121" t="s">
        <v>246</v>
      </c>
      <c r="D121" t="s">
        <v>146</v>
      </c>
    </row>
    <row r="122" spans="1:4" x14ac:dyDescent="0.3">
      <c r="A122" t="str">
        <f>HYPERLINK("https://hsdes.intel.com/resource/14013161178","14013161178")</f>
        <v>14013161178</v>
      </c>
      <c r="B122" t="s">
        <v>247</v>
      </c>
      <c r="C122" t="s">
        <v>248</v>
      </c>
      <c r="D122" t="s">
        <v>17</v>
      </c>
    </row>
    <row r="123" spans="1:4" x14ac:dyDescent="0.3">
      <c r="A123" t="str">
        <f>HYPERLINK("https://hsdes.intel.com/resource/14013161304","14013161304")</f>
        <v>14013161304</v>
      </c>
      <c r="B123" t="s">
        <v>249</v>
      </c>
      <c r="C123" t="s">
        <v>250</v>
      </c>
      <c r="D123" t="s">
        <v>5</v>
      </c>
    </row>
    <row r="124" spans="1:4" x14ac:dyDescent="0.3">
      <c r="A124" t="str">
        <f>HYPERLINK("https://hsdes.intel.com/resource/14013161309","14013161309")</f>
        <v>14013161309</v>
      </c>
      <c r="B124" t="s">
        <v>251</v>
      </c>
      <c r="C124" t="s">
        <v>252</v>
      </c>
      <c r="D124" t="s">
        <v>14</v>
      </c>
    </row>
    <row r="125" spans="1:4" x14ac:dyDescent="0.3">
      <c r="A125" t="str">
        <f>HYPERLINK("https://hsdes.intel.com/resource/14013161312","14013161312")</f>
        <v>14013161312</v>
      </c>
      <c r="B125" t="s">
        <v>253</v>
      </c>
      <c r="C125" t="s">
        <v>254</v>
      </c>
      <c r="D125" t="s">
        <v>17</v>
      </c>
    </row>
    <row r="126" spans="1:4" x14ac:dyDescent="0.3">
      <c r="A126" t="str">
        <f>HYPERLINK("https://hsdes.intel.com/resource/14013161454","14013161454")</f>
        <v>14013161454</v>
      </c>
      <c r="B126" t="s">
        <v>255</v>
      </c>
      <c r="C126" t="s">
        <v>256</v>
      </c>
      <c r="D126" t="s">
        <v>20</v>
      </c>
    </row>
    <row r="127" spans="1:4" x14ac:dyDescent="0.3">
      <c r="A127" t="str">
        <f>HYPERLINK("https://hsdes.intel.com/resource/14013161528","14013161528")</f>
        <v>14013161528</v>
      </c>
      <c r="B127" t="s">
        <v>257</v>
      </c>
      <c r="C127" t="s">
        <v>258</v>
      </c>
      <c r="D127" t="s">
        <v>14</v>
      </c>
    </row>
    <row r="128" spans="1:4" x14ac:dyDescent="0.3">
      <c r="A128" t="str">
        <f>HYPERLINK("https://hsdes.intel.com/resource/14013161557","14013161557")</f>
        <v>14013161557</v>
      </c>
      <c r="B128" t="s">
        <v>259</v>
      </c>
      <c r="C128" t="s">
        <v>260</v>
      </c>
      <c r="D128" t="s">
        <v>17</v>
      </c>
    </row>
    <row r="129" spans="1:4" x14ac:dyDescent="0.3">
      <c r="A129" t="str">
        <f>HYPERLINK("https://hsdes.intel.com/resource/14013161592","14013161592")</f>
        <v>14013161592</v>
      </c>
      <c r="B129" t="s">
        <v>261</v>
      </c>
      <c r="C129" t="s">
        <v>262</v>
      </c>
      <c r="D129" t="s">
        <v>9</v>
      </c>
    </row>
    <row r="130" spans="1:4" x14ac:dyDescent="0.3">
      <c r="A130" t="str">
        <f>HYPERLINK("https://hsdes.intel.com/resource/14013161609","14013161609")</f>
        <v>14013161609</v>
      </c>
      <c r="B130" t="s">
        <v>263</v>
      </c>
      <c r="C130" t="s">
        <v>264</v>
      </c>
      <c r="D130" t="s">
        <v>5</v>
      </c>
    </row>
    <row r="131" spans="1:4" x14ac:dyDescent="0.3">
      <c r="A131" t="str">
        <f>HYPERLINK("https://hsdes.intel.com/resource/14013161623","14013161623")</f>
        <v>14013161623</v>
      </c>
      <c r="B131" t="s">
        <v>265</v>
      </c>
      <c r="C131" t="s">
        <v>266</v>
      </c>
      <c r="D131" t="s">
        <v>14</v>
      </c>
    </row>
    <row r="132" spans="1:4" x14ac:dyDescent="0.3">
      <c r="A132" t="str">
        <f>HYPERLINK("https://hsdes.intel.com/resource/14013161629","14013161629")</f>
        <v>14013161629</v>
      </c>
      <c r="B132" t="s">
        <v>267</v>
      </c>
      <c r="C132" t="s">
        <v>268</v>
      </c>
      <c r="D132" t="s">
        <v>14</v>
      </c>
    </row>
    <row r="133" spans="1:4" x14ac:dyDescent="0.3">
      <c r="A133" t="str">
        <f>HYPERLINK("https://hsdes.intel.com/resource/14013161630","14013161630")</f>
        <v>14013161630</v>
      </c>
      <c r="B133" t="s">
        <v>269</v>
      </c>
      <c r="C133" t="s">
        <v>270</v>
      </c>
      <c r="D133" t="s">
        <v>14</v>
      </c>
    </row>
    <row r="134" spans="1:4" x14ac:dyDescent="0.3">
      <c r="A134" t="str">
        <f>HYPERLINK("https://hsdes.intel.com/resource/14013161693","14013161693")</f>
        <v>14013161693</v>
      </c>
      <c r="B134" t="s">
        <v>271</v>
      </c>
      <c r="C134" t="s">
        <v>272</v>
      </c>
      <c r="D134" t="s">
        <v>14</v>
      </c>
    </row>
    <row r="135" spans="1:4" x14ac:dyDescent="0.3">
      <c r="A135" t="str">
        <f>HYPERLINK("https://hsdes.intel.com/resource/14013161809","14013161809")</f>
        <v>14013161809</v>
      </c>
      <c r="B135" t="s">
        <v>273</v>
      </c>
      <c r="C135" t="s">
        <v>274</v>
      </c>
      <c r="D135" t="s">
        <v>14</v>
      </c>
    </row>
    <row r="136" spans="1:4" x14ac:dyDescent="0.3">
      <c r="A136" t="str">
        <f>HYPERLINK("https://hsdes.intel.com/resource/14013161826","14013161826")</f>
        <v>14013161826</v>
      </c>
      <c r="B136" t="s">
        <v>275</v>
      </c>
      <c r="C136" t="s">
        <v>276</v>
      </c>
      <c r="D136" t="s">
        <v>146</v>
      </c>
    </row>
    <row r="137" spans="1:4" x14ac:dyDescent="0.3">
      <c r="A137" t="str">
        <f>HYPERLINK("https://hsdes.intel.com/resource/14013161879","14013161879")</f>
        <v>14013161879</v>
      </c>
      <c r="B137" t="s">
        <v>277</v>
      </c>
      <c r="C137" t="s">
        <v>278</v>
      </c>
      <c r="D137" t="s">
        <v>9</v>
      </c>
    </row>
    <row r="138" spans="1:4" x14ac:dyDescent="0.3">
      <c r="A138" t="str">
        <f>HYPERLINK("https://hsdes.intel.com/resource/14013161920","14013161920")</f>
        <v>14013161920</v>
      </c>
      <c r="B138" t="s">
        <v>279</v>
      </c>
      <c r="C138" t="s">
        <v>280</v>
      </c>
      <c r="D138" t="s">
        <v>20</v>
      </c>
    </row>
    <row r="139" spans="1:4" x14ac:dyDescent="0.3">
      <c r="A139" t="str">
        <f>HYPERLINK("https://hsdes.intel.com/resource/14013161969","14013161969")</f>
        <v>14013161969</v>
      </c>
      <c r="B139" t="s">
        <v>281</v>
      </c>
      <c r="C139" t="s">
        <v>282</v>
      </c>
      <c r="D139" t="s">
        <v>17</v>
      </c>
    </row>
    <row r="140" spans="1:4" x14ac:dyDescent="0.3">
      <c r="A140" t="str">
        <f>HYPERLINK("https://hsdes.intel.com/resource/14013161993","14013161993")</f>
        <v>14013161993</v>
      </c>
      <c r="B140" t="s">
        <v>283</v>
      </c>
      <c r="C140" t="s">
        <v>284</v>
      </c>
      <c r="D140" t="s">
        <v>17</v>
      </c>
    </row>
    <row r="141" spans="1:4" x14ac:dyDescent="0.3">
      <c r="A141" t="str">
        <f>HYPERLINK("https://hsdes.intel.com/resource/14013162108","14013162108")</f>
        <v>14013162108</v>
      </c>
      <c r="B141" t="s">
        <v>285</v>
      </c>
      <c r="C141" t="s">
        <v>286</v>
      </c>
      <c r="D141" t="s">
        <v>20</v>
      </c>
    </row>
    <row r="142" spans="1:4" x14ac:dyDescent="0.3">
      <c r="A142" t="str">
        <f>HYPERLINK("https://hsdes.intel.com/resource/14013162132","14013162132")</f>
        <v>14013162132</v>
      </c>
      <c r="B142" t="s">
        <v>287</v>
      </c>
      <c r="C142" t="s">
        <v>288</v>
      </c>
      <c r="D142" t="s">
        <v>20</v>
      </c>
    </row>
    <row r="143" spans="1:4" x14ac:dyDescent="0.3">
      <c r="A143" t="str">
        <f>HYPERLINK("https://hsdes.intel.com/resource/14013162168","14013162168")</f>
        <v>14013162168</v>
      </c>
      <c r="B143" t="s">
        <v>289</v>
      </c>
      <c r="C143" t="s">
        <v>290</v>
      </c>
      <c r="D143" t="s">
        <v>20</v>
      </c>
    </row>
    <row r="144" spans="1:4" x14ac:dyDescent="0.3">
      <c r="A144" t="str">
        <f>HYPERLINK("https://hsdes.intel.com/resource/14013162422","14013162422")</f>
        <v>14013162422</v>
      </c>
      <c r="B144" t="s">
        <v>291</v>
      </c>
      <c r="C144" t="s">
        <v>292</v>
      </c>
      <c r="D144" t="s">
        <v>14</v>
      </c>
    </row>
    <row r="145" spans="1:4" x14ac:dyDescent="0.3">
      <c r="A145" t="str">
        <f>HYPERLINK("https://hsdes.intel.com/resource/14013162433","14013162433")</f>
        <v>14013162433</v>
      </c>
      <c r="B145" t="s">
        <v>293</v>
      </c>
      <c r="C145" t="s">
        <v>294</v>
      </c>
      <c r="D145" t="s">
        <v>14</v>
      </c>
    </row>
    <row r="146" spans="1:4" x14ac:dyDescent="0.3">
      <c r="A146" t="str">
        <f>HYPERLINK("https://hsdes.intel.com/resource/14013162496","14013162496")</f>
        <v>14013162496</v>
      </c>
      <c r="B146" t="s">
        <v>295</v>
      </c>
      <c r="C146" t="s">
        <v>296</v>
      </c>
      <c r="D146" t="s">
        <v>5</v>
      </c>
    </row>
    <row r="147" spans="1:4" x14ac:dyDescent="0.3">
      <c r="A147" t="str">
        <f>HYPERLINK("https://hsdes.intel.com/resource/14013162499","14013162499")</f>
        <v>14013162499</v>
      </c>
      <c r="B147" t="s">
        <v>297</v>
      </c>
      <c r="C147" t="s">
        <v>298</v>
      </c>
      <c r="D147" t="s">
        <v>5</v>
      </c>
    </row>
    <row r="148" spans="1:4" x14ac:dyDescent="0.3">
      <c r="A148" t="str">
        <f>HYPERLINK("https://hsdes.intel.com/resource/14013162512","14013162512")</f>
        <v>14013162512</v>
      </c>
      <c r="B148" t="s">
        <v>299</v>
      </c>
      <c r="C148" t="s">
        <v>300</v>
      </c>
      <c r="D148" t="s">
        <v>5</v>
      </c>
    </row>
    <row r="149" spans="1:4" x14ac:dyDescent="0.3">
      <c r="A149" t="str">
        <f>HYPERLINK("https://hsdes.intel.com/resource/14013162515","14013162515")</f>
        <v>14013162515</v>
      </c>
      <c r="B149" t="s">
        <v>301</v>
      </c>
      <c r="C149" t="s">
        <v>302</v>
      </c>
      <c r="D149" t="s">
        <v>5</v>
      </c>
    </row>
    <row r="150" spans="1:4" x14ac:dyDescent="0.3">
      <c r="A150" t="str">
        <f>HYPERLINK("https://hsdes.intel.com/resource/14013162538","14013162538")</f>
        <v>14013162538</v>
      </c>
      <c r="B150" t="s">
        <v>303</v>
      </c>
      <c r="C150" t="s">
        <v>304</v>
      </c>
      <c r="D150" t="s">
        <v>5</v>
      </c>
    </row>
    <row r="151" spans="1:4" x14ac:dyDescent="0.3">
      <c r="A151" t="str">
        <f>HYPERLINK("https://hsdes.intel.com/resource/14013162548","14013162548")</f>
        <v>14013162548</v>
      </c>
      <c r="B151" t="s">
        <v>305</v>
      </c>
      <c r="C151" t="s">
        <v>306</v>
      </c>
      <c r="D151" t="s">
        <v>20</v>
      </c>
    </row>
    <row r="152" spans="1:4" x14ac:dyDescent="0.3">
      <c r="A152" t="str">
        <f>HYPERLINK("https://hsdes.intel.com/resource/14013162551","14013162551")</f>
        <v>14013162551</v>
      </c>
      <c r="B152" t="s">
        <v>307</v>
      </c>
      <c r="C152" t="s">
        <v>308</v>
      </c>
      <c r="D152" t="s">
        <v>20</v>
      </c>
    </row>
    <row r="153" spans="1:4" x14ac:dyDescent="0.3">
      <c r="A153" t="str">
        <f>HYPERLINK("https://hsdes.intel.com/resource/14013162577","14013162577")</f>
        <v>14013162577</v>
      </c>
      <c r="B153" t="s">
        <v>309</v>
      </c>
      <c r="C153" t="s">
        <v>310</v>
      </c>
      <c r="D153" t="s">
        <v>5</v>
      </c>
    </row>
    <row r="154" spans="1:4" x14ac:dyDescent="0.3">
      <c r="A154" t="str">
        <f>HYPERLINK("https://hsdes.intel.com/resource/14013162764","14013162764")</f>
        <v>14013162764</v>
      </c>
      <c r="B154" t="s">
        <v>311</v>
      </c>
      <c r="C154" t="s">
        <v>312</v>
      </c>
      <c r="D154" t="s">
        <v>17</v>
      </c>
    </row>
    <row r="155" spans="1:4" x14ac:dyDescent="0.3">
      <c r="A155" t="str">
        <f>HYPERLINK("https://hsdes.intel.com/resource/14013162847","14013162847")</f>
        <v>14013162847</v>
      </c>
      <c r="B155" t="s">
        <v>313</v>
      </c>
      <c r="C155" t="s">
        <v>314</v>
      </c>
      <c r="D155" t="s">
        <v>9</v>
      </c>
    </row>
    <row r="156" spans="1:4" x14ac:dyDescent="0.3">
      <c r="A156" t="str">
        <f>HYPERLINK("https://hsdes.intel.com/resource/14013162852","14013162852")</f>
        <v>14013162852</v>
      </c>
      <c r="B156" t="s">
        <v>315</v>
      </c>
      <c r="C156" t="s">
        <v>316</v>
      </c>
      <c r="D156" t="s">
        <v>17</v>
      </c>
    </row>
    <row r="157" spans="1:4" x14ac:dyDescent="0.3">
      <c r="A157" t="str">
        <f>HYPERLINK("https://hsdes.intel.com/resource/14013162869","14013162869")</f>
        <v>14013162869</v>
      </c>
      <c r="B157" t="s">
        <v>317</v>
      </c>
      <c r="C157" t="s">
        <v>318</v>
      </c>
      <c r="D157" t="s">
        <v>5</v>
      </c>
    </row>
    <row r="158" spans="1:4" x14ac:dyDescent="0.3">
      <c r="A158" t="str">
        <f>HYPERLINK("https://hsdes.intel.com/resource/14013162983","14013162983")</f>
        <v>14013162983</v>
      </c>
      <c r="B158" t="s">
        <v>319</v>
      </c>
      <c r="C158" t="s">
        <v>320</v>
      </c>
      <c r="D158" t="s">
        <v>17</v>
      </c>
    </row>
    <row r="159" spans="1:4" x14ac:dyDescent="0.3">
      <c r="A159" t="str">
        <f>HYPERLINK("https://hsdes.intel.com/resource/14013162993","14013162993")</f>
        <v>14013162993</v>
      </c>
      <c r="B159" t="s">
        <v>321</v>
      </c>
      <c r="C159" t="s">
        <v>322</v>
      </c>
      <c r="D159" t="s">
        <v>20</v>
      </c>
    </row>
    <row r="160" spans="1:4" x14ac:dyDescent="0.3">
      <c r="A160" t="str">
        <f>HYPERLINK("https://hsdes.intel.com/resource/14013163063","14013163063")</f>
        <v>14013163063</v>
      </c>
      <c r="B160" t="s">
        <v>323</v>
      </c>
      <c r="C160" t="s">
        <v>324</v>
      </c>
      <c r="D160" t="s">
        <v>9</v>
      </c>
    </row>
    <row r="161" spans="1:4" x14ac:dyDescent="0.3">
      <c r="A161" t="str">
        <f>HYPERLINK("https://hsdes.intel.com/resource/14013163067","14013163067")</f>
        <v>14013163067</v>
      </c>
      <c r="B161" t="s">
        <v>325</v>
      </c>
      <c r="C161" t="s">
        <v>326</v>
      </c>
      <c r="D161" t="s">
        <v>9</v>
      </c>
    </row>
    <row r="162" spans="1:4" x14ac:dyDescent="0.3">
      <c r="A162" t="str">
        <f>HYPERLINK("https://hsdes.intel.com/resource/14013163080","14013163080")</f>
        <v>14013163080</v>
      </c>
      <c r="B162" t="s">
        <v>327</v>
      </c>
      <c r="C162" t="s">
        <v>328</v>
      </c>
      <c r="D162" t="s">
        <v>14</v>
      </c>
    </row>
    <row r="163" spans="1:4" x14ac:dyDescent="0.3">
      <c r="A163" t="str">
        <f>HYPERLINK("https://hsdes.intel.com/resource/14013163101","14013163101")</f>
        <v>14013163101</v>
      </c>
      <c r="B163" t="s">
        <v>329</v>
      </c>
      <c r="C163" t="s">
        <v>330</v>
      </c>
      <c r="D163" t="s">
        <v>146</v>
      </c>
    </row>
    <row r="164" spans="1:4" x14ac:dyDescent="0.3">
      <c r="A164" t="str">
        <f>HYPERLINK("https://hsdes.intel.com/resource/14013163150","14013163150")</f>
        <v>14013163150</v>
      </c>
      <c r="B164" t="s">
        <v>331</v>
      </c>
      <c r="C164" t="s">
        <v>332</v>
      </c>
      <c r="D164" t="s">
        <v>9</v>
      </c>
    </row>
    <row r="165" spans="1:4" x14ac:dyDescent="0.3">
      <c r="A165" t="str">
        <f>HYPERLINK("https://hsdes.intel.com/resource/14013163162","14013163162")</f>
        <v>14013163162</v>
      </c>
      <c r="B165" t="s">
        <v>333</v>
      </c>
      <c r="C165" t="s">
        <v>334</v>
      </c>
      <c r="D165" t="s">
        <v>146</v>
      </c>
    </row>
    <row r="166" spans="1:4" x14ac:dyDescent="0.3">
      <c r="A166" t="str">
        <f>HYPERLINK("https://hsdes.intel.com/resource/14013163226","14013163226")</f>
        <v>14013163226</v>
      </c>
      <c r="B166" t="s">
        <v>335</v>
      </c>
      <c r="C166" t="s">
        <v>336</v>
      </c>
      <c r="D166" t="s">
        <v>9</v>
      </c>
    </row>
    <row r="167" spans="1:4" x14ac:dyDescent="0.3">
      <c r="A167" t="str">
        <f>HYPERLINK("https://hsdes.intel.com/resource/14013163230","14013163230")</f>
        <v>14013163230</v>
      </c>
      <c r="B167" t="s">
        <v>337</v>
      </c>
      <c r="C167" t="s">
        <v>338</v>
      </c>
      <c r="D167" t="s">
        <v>9</v>
      </c>
    </row>
    <row r="168" spans="1:4" x14ac:dyDescent="0.3">
      <c r="A168" t="str">
        <f>HYPERLINK("https://hsdes.intel.com/resource/14013163232","14013163232")</f>
        <v>14013163232</v>
      </c>
      <c r="B168" t="s">
        <v>339</v>
      </c>
      <c r="C168" t="s">
        <v>340</v>
      </c>
      <c r="D168" t="s">
        <v>9</v>
      </c>
    </row>
    <row r="169" spans="1:4" x14ac:dyDescent="0.3">
      <c r="A169" t="str">
        <f>HYPERLINK("https://hsdes.intel.com/resource/14013163281","14013163281")</f>
        <v>14013163281</v>
      </c>
      <c r="B169" t="s">
        <v>341</v>
      </c>
      <c r="C169" t="s">
        <v>342</v>
      </c>
      <c r="D169" t="s">
        <v>9</v>
      </c>
    </row>
    <row r="170" spans="1:4" x14ac:dyDescent="0.3">
      <c r="A170" t="str">
        <f>HYPERLINK("https://hsdes.intel.com/resource/14013163315","14013163315")</f>
        <v>14013163315</v>
      </c>
      <c r="B170" t="s">
        <v>343</v>
      </c>
      <c r="C170" t="s">
        <v>344</v>
      </c>
      <c r="D170" t="s">
        <v>9</v>
      </c>
    </row>
    <row r="171" spans="1:4" x14ac:dyDescent="0.3">
      <c r="A171" t="str">
        <f>HYPERLINK("https://hsdes.intel.com/resource/14013163332","14013163332")</f>
        <v>14013163332</v>
      </c>
      <c r="B171" t="s">
        <v>345</v>
      </c>
      <c r="C171" t="s">
        <v>346</v>
      </c>
      <c r="D171" t="s">
        <v>9</v>
      </c>
    </row>
    <row r="172" spans="1:4" x14ac:dyDescent="0.3">
      <c r="A172" t="str">
        <f>HYPERLINK("https://hsdes.intel.com/resource/14013163339","14013163339")</f>
        <v>14013163339</v>
      </c>
      <c r="B172" t="s">
        <v>347</v>
      </c>
      <c r="C172" t="s">
        <v>348</v>
      </c>
      <c r="D172" t="s">
        <v>9</v>
      </c>
    </row>
    <row r="173" spans="1:4" x14ac:dyDescent="0.3">
      <c r="A173" t="str">
        <f>HYPERLINK("https://hsdes.intel.com/resource/14013163359","14013163359")</f>
        <v>14013163359</v>
      </c>
      <c r="B173" t="s">
        <v>349</v>
      </c>
      <c r="C173" t="s">
        <v>350</v>
      </c>
      <c r="D173" t="s">
        <v>9</v>
      </c>
    </row>
    <row r="174" spans="1:4" x14ac:dyDescent="0.3">
      <c r="A174" t="str">
        <f>HYPERLINK("https://hsdes.intel.com/resource/14013163371","14013163371")</f>
        <v>14013163371</v>
      </c>
      <c r="B174" t="s">
        <v>351</v>
      </c>
      <c r="C174" t="s">
        <v>352</v>
      </c>
      <c r="D174" t="s">
        <v>9</v>
      </c>
    </row>
    <row r="175" spans="1:4" x14ac:dyDescent="0.3">
      <c r="A175" t="str">
        <f>HYPERLINK("https://hsdes.intel.com/resource/14013163390","14013163390")</f>
        <v>14013163390</v>
      </c>
      <c r="B175" t="s">
        <v>353</v>
      </c>
      <c r="C175" t="s">
        <v>354</v>
      </c>
      <c r="D175" t="s">
        <v>9</v>
      </c>
    </row>
    <row r="176" spans="1:4" x14ac:dyDescent="0.3">
      <c r="A176" t="str">
        <f>HYPERLINK("https://hsdes.intel.com/resource/14013163393","14013163393")</f>
        <v>14013163393</v>
      </c>
      <c r="B176" t="s">
        <v>355</v>
      </c>
      <c r="C176" t="s">
        <v>356</v>
      </c>
      <c r="D176" t="s">
        <v>9</v>
      </c>
    </row>
    <row r="177" spans="1:4" x14ac:dyDescent="0.3">
      <c r="A177" t="str">
        <f>HYPERLINK("https://hsdes.intel.com/resource/14013163402","14013163402")</f>
        <v>14013163402</v>
      </c>
      <c r="B177" t="s">
        <v>357</v>
      </c>
      <c r="C177" t="s">
        <v>358</v>
      </c>
      <c r="D177" t="s">
        <v>9</v>
      </c>
    </row>
    <row r="178" spans="1:4" x14ac:dyDescent="0.3">
      <c r="A178" t="str">
        <f>HYPERLINK("https://hsdes.intel.com/resource/14013163415","14013163415")</f>
        <v>14013163415</v>
      </c>
      <c r="B178" t="s">
        <v>359</v>
      </c>
      <c r="C178" t="s">
        <v>360</v>
      </c>
      <c r="D178" t="s">
        <v>9</v>
      </c>
    </row>
    <row r="179" spans="1:4" x14ac:dyDescent="0.3">
      <c r="A179" t="str">
        <f>HYPERLINK("https://hsdes.intel.com/resource/14013163425","14013163425")</f>
        <v>14013163425</v>
      </c>
      <c r="B179" t="s">
        <v>361</v>
      </c>
      <c r="C179" t="s">
        <v>362</v>
      </c>
      <c r="D179" t="s">
        <v>9</v>
      </c>
    </row>
    <row r="180" spans="1:4" x14ac:dyDescent="0.3">
      <c r="A180" t="str">
        <f>HYPERLINK("https://hsdes.intel.com/resource/14013163434","14013163434")</f>
        <v>14013163434</v>
      </c>
      <c r="B180" t="s">
        <v>363</v>
      </c>
      <c r="C180" t="s">
        <v>364</v>
      </c>
      <c r="D180" t="s">
        <v>9</v>
      </c>
    </row>
    <row r="181" spans="1:4" x14ac:dyDescent="0.3">
      <c r="A181" t="str">
        <f>HYPERLINK("https://hsdes.intel.com/resource/14013163449","14013163449")</f>
        <v>14013163449</v>
      </c>
      <c r="B181" t="s">
        <v>365</v>
      </c>
      <c r="C181" t="s">
        <v>366</v>
      </c>
      <c r="D181" t="s">
        <v>9</v>
      </c>
    </row>
    <row r="182" spans="1:4" x14ac:dyDescent="0.3">
      <c r="A182" t="str">
        <f>HYPERLINK("https://hsdes.intel.com/resource/14013163467","14013163467")</f>
        <v>14013163467</v>
      </c>
      <c r="B182" t="s">
        <v>367</v>
      </c>
      <c r="C182" t="s">
        <v>368</v>
      </c>
      <c r="D182" t="s">
        <v>5</v>
      </c>
    </row>
    <row r="183" spans="1:4" x14ac:dyDescent="0.3">
      <c r="A183" t="str">
        <f>HYPERLINK("https://hsdes.intel.com/resource/14013163931","14013163931")</f>
        <v>14013163931</v>
      </c>
      <c r="B183" t="s">
        <v>369</v>
      </c>
      <c r="C183" t="s">
        <v>370</v>
      </c>
      <c r="D183" t="s">
        <v>9</v>
      </c>
    </row>
    <row r="184" spans="1:4" x14ac:dyDescent="0.3">
      <c r="A184" t="str">
        <f>HYPERLINK("https://hsdes.intel.com/resource/14013164082","14013164082")</f>
        <v>14013164082</v>
      </c>
      <c r="B184" t="s">
        <v>371</v>
      </c>
      <c r="C184" t="s">
        <v>372</v>
      </c>
      <c r="D184" t="s">
        <v>14</v>
      </c>
    </row>
    <row r="185" spans="1:4" x14ac:dyDescent="0.3">
      <c r="A185" t="str">
        <f>HYPERLINK("https://hsdes.intel.com/resource/14013164115","14013164115")</f>
        <v>14013164115</v>
      </c>
      <c r="B185" t="s">
        <v>373</v>
      </c>
      <c r="C185" t="s">
        <v>374</v>
      </c>
      <c r="D185" t="s">
        <v>9</v>
      </c>
    </row>
    <row r="186" spans="1:4" x14ac:dyDescent="0.3">
      <c r="A186" t="str">
        <f>HYPERLINK("https://hsdes.intel.com/resource/14013164345","14013164345")</f>
        <v>14013164345</v>
      </c>
      <c r="B186" t="s">
        <v>375</v>
      </c>
      <c r="C186" t="s">
        <v>376</v>
      </c>
      <c r="D186" t="s">
        <v>5</v>
      </c>
    </row>
    <row r="187" spans="1:4" x14ac:dyDescent="0.3">
      <c r="A187" t="str">
        <f>HYPERLINK("https://hsdes.intel.com/resource/14013164359","14013164359")</f>
        <v>14013164359</v>
      </c>
      <c r="B187" t="s">
        <v>377</v>
      </c>
      <c r="C187" t="s">
        <v>378</v>
      </c>
      <c r="D187" t="s">
        <v>5</v>
      </c>
    </row>
    <row r="188" spans="1:4" x14ac:dyDescent="0.3">
      <c r="A188" t="str">
        <f>HYPERLINK("https://hsdes.intel.com/resource/14013164519","14013164519")</f>
        <v>14013164519</v>
      </c>
      <c r="B188" t="s">
        <v>379</v>
      </c>
      <c r="C188" t="s">
        <v>380</v>
      </c>
      <c r="D188" t="s">
        <v>20</v>
      </c>
    </row>
    <row r="189" spans="1:4" x14ac:dyDescent="0.3">
      <c r="A189" t="str">
        <f>HYPERLINK("https://hsdes.intel.com/resource/14013164543","14013164543")</f>
        <v>14013164543</v>
      </c>
      <c r="B189" t="s">
        <v>381</v>
      </c>
      <c r="C189" t="s">
        <v>382</v>
      </c>
      <c r="D189" t="s">
        <v>20</v>
      </c>
    </row>
    <row r="190" spans="1:4" x14ac:dyDescent="0.3">
      <c r="A190" t="str">
        <f>HYPERLINK("https://hsdes.intel.com/resource/14013164625","14013164625")</f>
        <v>14013164625</v>
      </c>
      <c r="B190" t="s">
        <v>383</v>
      </c>
      <c r="C190" t="s">
        <v>384</v>
      </c>
      <c r="D190" t="s">
        <v>20</v>
      </c>
    </row>
    <row r="191" spans="1:4" x14ac:dyDescent="0.3">
      <c r="A191" t="str">
        <f>HYPERLINK("https://hsdes.intel.com/resource/14013164746","14013164746")</f>
        <v>14013164746</v>
      </c>
      <c r="B191" t="s">
        <v>385</v>
      </c>
      <c r="C191" t="s">
        <v>386</v>
      </c>
      <c r="D191" t="s">
        <v>14</v>
      </c>
    </row>
    <row r="192" spans="1:4" x14ac:dyDescent="0.3">
      <c r="A192" t="str">
        <f>HYPERLINK("https://hsdes.intel.com/resource/14013164753","14013164753")</f>
        <v>14013164753</v>
      </c>
      <c r="B192" t="s">
        <v>387</v>
      </c>
      <c r="C192" t="s">
        <v>388</v>
      </c>
      <c r="D192" t="s">
        <v>14</v>
      </c>
    </row>
    <row r="193" spans="1:4" x14ac:dyDescent="0.3">
      <c r="A193" t="str">
        <f>HYPERLINK("https://hsdes.intel.com/resource/14013164939","14013164939")</f>
        <v>14013164939</v>
      </c>
      <c r="B193" t="s">
        <v>389</v>
      </c>
      <c r="C193" t="s">
        <v>390</v>
      </c>
      <c r="D193" t="s">
        <v>5</v>
      </c>
    </row>
    <row r="194" spans="1:4" x14ac:dyDescent="0.3">
      <c r="A194" t="str">
        <f>HYPERLINK("https://hsdes.intel.com/resource/14013165037","14013165037")</f>
        <v>14013165037</v>
      </c>
      <c r="B194" t="s">
        <v>391</v>
      </c>
      <c r="C194" t="s">
        <v>392</v>
      </c>
      <c r="D194" t="s">
        <v>17</v>
      </c>
    </row>
    <row r="195" spans="1:4" x14ac:dyDescent="0.3">
      <c r="A195" t="str">
        <f>HYPERLINK("https://hsdes.intel.com/resource/14013165053","14013165053")</f>
        <v>14013165053</v>
      </c>
      <c r="B195" t="s">
        <v>393</v>
      </c>
      <c r="C195" t="s">
        <v>394</v>
      </c>
      <c r="D195" t="s">
        <v>5</v>
      </c>
    </row>
    <row r="196" spans="1:4" x14ac:dyDescent="0.3">
      <c r="A196" t="str">
        <f>HYPERLINK("https://hsdes.intel.com/resource/14013165106","14013165106")</f>
        <v>14013165106</v>
      </c>
      <c r="B196" t="s">
        <v>395</v>
      </c>
      <c r="C196" t="s">
        <v>396</v>
      </c>
      <c r="D196" t="s">
        <v>20</v>
      </c>
    </row>
    <row r="197" spans="1:4" x14ac:dyDescent="0.3">
      <c r="A197" t="str">
        <f>HYPERLINK("https://hsdes.intel.com/resource/14013165112","14013165112")</f>
        <v>14013165112</v>
      </c>
      <c r="B197" t="s">
        <v>397</v>
      </c>
      <c r="C197" t="s">
        <v>398</v>
      </c>
      <c r="D197" t="s">
        <v>9</v>
      </c>
    </row>
    <row r="198" spans="1:4" x14ac:dyDescent="0.3">
      <c r="A198" t="str">
        <f>HYPERLINK("https://hsdes.intel.com/resource/14013165116","14013165116")</f>
        <v>14013165116</v>
      </c>
      <c r="B198" t="s">
        <v>399</v>
      </c>
      <c r="C198" t="s">
        <v>400</v>
      </c>
      <c r="D198" t="s">
        <v>9</v>
      </c>
    </row>
    <row r="199" spans="1:4" x14ac:dyDescent="0.3">
      <c r="A199" t="str">
        <f>HYPERLINK("https://hsdes.intel.com/resource/14013165121","14013165121")</f>
        <v>14013165121</v>
      </c>
      <c r="B199" t="s">
        <v>401</v>
      </c>
      <c r="C199" t="s">
        <v>402</v>
      </c>
      <c r="D199" t="s">
        <v>9</v>
      </c>
    </row>
    <row r="200" spans="1:4" x14ac:dyDescent="0.3">
      <c r="A200" t="str">
        <f>HYPERLINK("https://hsdes.intel.com/resource/14013165202","14013165202")</f>
        <v>14013165202</v>
      </c>
      <c r="B200" t="s">
        <v>403</v>
      </c>
      <c r="C200" t="s">
        <v>404</v>
      </c>
      <c r="D200" t="s">
        <v>9</v>
      </c>
    </row>
    <row r="201" spans="1:4" x14ac:dyDescent="0.3">
      <c r="A201" t="str">
        <f>HYPERLINK("https://hsdes.intel.com/resource/14013165225","14013165225")</f>
        <v>14013165225</v>
      </c>
      <c r="B201" t="s">
        <v>405</v>
      </c>
      <c r="C201" t="s">
        <v>406</v>
      </c>
      <c r="D201" t="s">
        <v>9</v>
      </c>
    </row>
    <row r="202" spans="1:4" x14ac:dyDescent="0.3">
      <c r="A202" t="str">
        <f>HYPERLINK("https://hsdes.intel.com/resource/14013165243","14013165243")</f>
        <v>14013165243</v>
      </c>
      <c r="B202" t="s">
        <v>407</v>
      </c>
      <c r="C202" t="s">
        <v>408</v>
      </c>
      <c r="D202" t="s">
        <v>9</v>
      </c>
    </row>
    <row r="203" spans="1:4" x14ac:dyDescent="0.3">
      <c r="A203" t="str">
        <f>HYPERLINK("https://hsdes.intel.com/resource/14013165260","14013165260")</f>
        <v>14013165260</v>
      </c>
      <c r="B203" t="s">
        <v>409</v>
      </c>
      <c r="C203" t="s">
        <v>410</v>
      </c>
      <c r="D203" t="s">
        <v>9</v>
      </c>
    </row>
    <row r="204" spans="1:4" x14ac:dyDescent="0.3">
      <c r="A204" t="str">
        <f>HYPERLINK("https://hsdes.intel.com/resource/14013165272","14013165272")</f>
        <v>14013165272</v>
      </c>
      <c r="B204" t="s">
        <v>411</v>
      </c>
      <c r="C204" t="s">
        <v>412</v>
      </c>
      <c r="D204" t="s">
        <v>9</v>
      </c>
    </row>
    <row r="205" spans="1:4" x14ac:dyDescent="0.3">
      <c r="A205" t="str">
        <f>HYPERLINK("https://hsdes.intel.com/resource/14013165281","14013165281")</f>
        <v>14013165281</v>
      </c>
      <c r="B205" t="s">
        <v>413</v>
      </c>
      <c r="C205" t="s">
        <v>414</v>
      </c>
      <c r="D205" t="s">
        <v>9</v>
      </c>
    </row>
    <row r="206" spans="1:4" x14ac:dyDescent="0.3">
      <c r="A206" t="str">
        <f>HYPERLINK("https://hsdes.intel.com/resource/14013165287","14013165287")</f>
        <v>14013165287</v>
      </c>
      <c r="B206" t="s">
        <v>415</v>
      </c>
      <c r="C206" t="s">
        <v>416</v>
      </c>
      <c r="D206" t="s">
        <v>9</v>
      </c>
    </row>
    <row r="207" spans="1:4" x14ac:dyDescent="0.3">
      <c r="A207" t="str">
        <f>HYPERLINK("https://hsdes.intel.com/resource/14013165290","14013165290")</f>
        <v>14013165290</v>
      </c>
      <c r="B207" t="s">
        <v>417</v>
      </c>
      <c r="C207" t="s">
        <v>418</v>
      </c>
      <c r="D207" t="s">
        <v>9</v>
      </c>
    </row>
    <row r="208" spans="1:4" x14ac:dyDescent="0.3">
      <c r="A208" t="str">
        <f>HYPERLINK("https://hsdes.intel.com/resource/14013165295","14013165295")</f>
        <v>14013165295</v>
      </c>
      <c r="B208" t="s">
        <v>419</v>
      </c>
      <c r="C208" t="s">
        <v>420</v>
      </c>
      <c r="D208" t="s">
        <v>9</v>
      </c>
    </row>
    <row r="209" spans="1:4" x14ac:dyDescent="0.3">
      <c r="A209" t="str">
        <f>HYPERLINK("https://hsdes.intel.com/resource/14013165425","14013165425")</f>
        <v>14013165425</v>
      </c>
      <c r="B209" t="s">
        <v>421</v>
      </c>
      <c r="C209" t="s">
        <v>422</v>
      </c>
      <c r="D209" t="s">
        <v>20</v>
      </c>
    </row>
    <row r="210" spans="1:4" x14ac:dyDescent="0.3">
      <c r="A210" t="str">
        <f>HYPERLINK("https://hsdes.intel.com/resource/14013165524","14013165524")</f>
        <v>14013165524</v>
      </c>
      <c r="B210" t="s">
        <v>423</v>
      </c>
      <c r="C210" t="s">
        <v>424</v>
      </c>
      <c r="D210" t="s">
        <v>146</v>
      </c>
    </row>
    <row r="211" spans="1:4" x14ac:dyDescent="0.3">
      <c r="A211" t="str">
        <f>HYPERLINK("https://hsdes.intel.com/resource/14013165526","14013165526")</f>
        <v>14013165526</v>
      </c>
      <c r="B211" t="s">
        <v>425</v>
      </c>
      <c r="C211" t="s">
        <v>426</v>
      </c>
      <c r="D211" t="s">
        <v>23</v>
      </c>
    </row>
    <row r="212" spans="1:4" x14ac:dyDescent="0.3">
      <c r="A212" t="str">
        <f>HYPERLINK("https://hsdes.intel.com/resource/14013165541","14013165541")</f>
        <v>14013165541</v>
      </c>
      <c r="B212" t="s">
        <v>427</v>
      </c>
      <c r="C212" t="s">
        <v>428</v>
      </c>
      <c r="D212" t="s">
        <v>20</v>
      </c>
    </row>
    <row r="213" spans="1:4" x14ac:dyDescent="0.3">
      <c r="A213" t="str">
        <f>HYPERLINK("https://hsdes.intel.com/resource/14013165562","14013165562")</f>
        <v>14013165562</v>
      </c>
      <c r="B213" t="s">
        <v>429</v>
      </c>
      <c r="C213" t="s">
        <v>430</v>
      </c>
      <c r="D213" t="s">
        <v>9</v>
      </c>
    </row>
    <row r="214" spans="1:4" x14ac:dyDescent="0.3">
      <c r="A214" t="str">
        <f>HYPERLINK("https://hsdes.intel.com/resource/14013165567","14013165567")</f>
        <v>14013165567</v>
      </c>
      <c r="B214" t="s">
        <v>431</v>
      </c>
      <c r="C214" t="s">
        <v>432</v>
      </c>
      <c r="D214" t="s">
        <v>9</v>
      </c>
    </row>
    <row r="215" spans="1:4" x14ac:dyDescent="0.3">
      <c r="A215" t="str">
        <f>HYPERLINK("https://hsdes.intel.com/resource/14013165569","14013165569")</f>
        <v>14013165569</v>
      </c>
      <c r="B215" t="s">
        <v>433</v>
      </c>
      <c r="C215" t="s">
        <v>434</v>
      </c>
      <c r="D215" t="s">
        <v>9</v>
      </c>
    </row>
    <row r="216" spans="1:4" x14ac:dyDescent="0.3">
      <c r="A216" t="str">
        <f>HYPERLINK("https://hsdes.intel.com/resource/14013165574","14013165574")</f>
        <v>14013165574</v>
      </c>
      <c r="B216" t="s">
        <v>435</v>
      </c>
      <c r="C216" t="s">
        <v>436</v>
      </c>
      <c r="D216" t="s">
        <v>9</v>
      </c>
    </row>
    <row r="217" spans="1:4" x14ac:dyDescent="0.3">
      <c r="A217" t="str">
        <f>HYPERLINK("https://hsdes.intel.com/resource/14013165586","14013165586")</f>
        <v>14013165586</v>
      </c>
      <c r="B217" t="s">
        <v>437</v>
      </c>
      <c r="C217" t="s">
        <v>438</v>
      </c>
      <c r="D217" t="s">
        <v>20</v>
      </c>
    </row>
    <row r="218" spans="1:4" x14ac:dyDescent="0.3">
      <c r="A218" t="str">
        <f>HYPERLINK("https://hsdes.intel.com/resource/14013165591","14013165591")</f>
        <v>14013165591</v>
      </c>
      <c r="B218" t="s">
        <v>439</v>
      </c>
      <c r="C218" t="s">
        <v>440</v>
      </c>
      <c r="D218" t="s">
        <v>146</v>
      </c>
    </row>
    <row r="219" spans="1:4" x14ac:dyDescent="0.3">
      <c r="A219" t="str">
        <f>HYPERLINK("https://hsdes.intel.com/resource/14013165597","14013165597")</f>
        <v>14013165597</v>
      </c>
      <c r="B219" t="s">
        <v>441</v>
      </c>
      <c r="C219" t="s">
        <v>442</v>
      </c>
      <c r="D219" t="s">
        <v>146</v>
      </c>
    </row>
    <row r="220" spans="1:4" x14ac:dyDescent="0.3">
      <c r="A220" t="str">
        <f>HYPERLINK("https://hsdes.intel.com/resource/14013165608","14013165608")</f>
        <v>14013165608</v>
      </c>
      <c r="B220" t="s">
        <v>443</v>
      </c>
      <c r="C220" t="s">
        <v>444</v>
      </c>
      <c r="D220" t="s">
        <v>5</v>
      </c>
    </row>
    <row r="221" spans="1:4" x14ac:dyDescent="0.3">
      <c r="A221" t="str">
        <f>HYPERLINK("https://hsdes.intel.com/resource/14013165616","14013165616")</f>
        <v>14013165616</v>
      </c>
      <c r="B221" t="s">
        <v>445</v>
      </c>
      <c r="C221" t="s">
        <v>446</v>
      </c>
      <c r="D221" t="s">
        <v>5</v>
      </c>
    </row>
    <row r="222" spans="1:4" x14ac:dyDescent="0.3">
      <c r="A222" t="str">
        <f>HYPERLINK("https://hsdes.intel.com/resource/14013165637","14013165637")</f>
        <v>14013165637</v>
      </c>
      <c r="B222" t="s">
        <v>447</v>
      </c>
      <c r="C222" t="s">
        <v>448</v>
      </c>
      <c r="D222" t="s">
        <v>20</v>
      </c>
    </row>
    <row r="223" spans="1:4" x14ac:dyDescent="0.3">
      <c r="A223" t="str">
        <f>HYPERLINK("https://hsdes.intel.com/resource/14013165647","14013165647")</f>
        <v>14013165647</v>
      </c>
      <c r="B223" t="s">
        <v>449</v>
      </c>
      <c r="C223" t="s">
        <v>450</v>
      </c>
      <c r="D223" t="s">
        <v>20</v>
      </c>
    </row>
    <row r="224" spans="1:4" x14ac:dyDescent="0.3">
      <c r="A224" t="str">
        <f>HYPERLINK("https://hsdes.intel.com/resource/14013165649","14013165649")</f>
        <v>14013165649</v>
      </c>
      <c r="B224" t="s">
        <v>451</v>
      </c>
      <c r="C224" t="s">
        <v>452</v>
      </c>
      <c r="D224" t="s">
        <v>20</v>
      </c>
    </row>
    <row r="225" spans="1:4" x14ac:dyDescent="0.3">
      <c r="A225" t="str">
        <f>HYPERLINK("https://hsdes.intel.com/resource/14013165652","14013165652")</f>
        <v>14013165652</v>
      </c>
      <c r="B225" t="s">
        <v>453</v>
      </c>
      <c r="C225" t="s">
        <v>454</v>
      </c>
      <c r="D225" t="s">
        <v>20</v>
      </c>
    </row>
    <row r="226" spans="1:4" x14ac:dyDescent="0.3">
      <c r="A226" t="str">
        <f>HYPERLINK("https://hsdes.intel.com/resource/14013165663","14013165663")</f>
        <v>14013165663</v>
      </c>
      <c r="B226" t="s">
        <v>455</v>
      </c>
      <c r="C226" t="s">
        <v>456</v>
      </c>
      <c r="D226" t="s">
        <v>20</v>
      </c>
    </row>
    <row r="227" spans="1:4" x14ac:dyDescent="0.3">
      <c r="A227" t="str">
        <f>HYPERLINK("https://hsdes.intel.com/resource/14013165665","14013165665")</f>
        <v>14013165665</v>
      </c>
      <c r="B227" t="s">
        <v>457</v>
      </c>
      <c r="C227" t="s">
        <v>458</v>
      </c>
      <c r="D227" t="s">
        <v>20</v>
      </c>
    </row>
    <row r="228" spans="1:4" x14ac:dyDescent="0.3">
      <c r="A228" t="str">
        <f>HYPERLINK("https://hsdes.intel.com/resource/14013166467","14013166467")</f>
        <v>14013166467</v>
      </c>
      <c r="B228" t="s">
        <v>459</v>
      </c>
      <c r="C228" t="s">
        <v>460</v>
      </c>
      <c r="D228" t="s">
        <v>17</v>
      </c>
    </row>
    <row r="229" spans="1:4" x14ac:dyDescent="0.3">
      <c r="A229" t="str">
        <f>HYPERLINK("https://hsdes.intel.com/resource/14013166595","14013166595")</f>
        <v>14013166595</v>
      </c>
      <c r="B229" t="s">
        <v>461</v>
      </c>
      <c r="C229" t="s">
        <v>462</v>
      </c>
      <c r="D229" t="s">
        <v>17</v>
      </c>
    </row>
    <row r="230" spans="1:4" x14ac:dyDescent="0.3">
      <c r="A230" t="str">
        <f>HYPERLINK("https://hsdes.intel.com/resource/14013166601","14013166601")</f>
        <v>14013166601</v>
      </c>
      <c r="B230" t="s">
        <v>463</v>
      </c>
      <c r="C230" t="s">
        <v>464</v>
      </c>
      <c r="D230" t="s">
        <v>17</v>
      </c>
    </row>
    <row r="231" spans="1:4" x14ac:dyDescent="0.3">
      <c r="A231" t="str">
        <f>HYPERLINK("https://hsdes.intel.com/resource/14013166606","14013166606")</f>
        <v>14013166606</v>
      </c>
      <c r="B231" t="s">
        <v>465</v>
      </c>
      <c r="C231" t="s">
        <v>466</v>
      </c>
      <c r="D231" t="s">
        <v>17</v>
      </c>
    </row>
    <row r="232" spans="1:4" x14ac:dyDescent="0.3">
      <c r="A232" t="str">
        <f>HYPERLINK("https://hsdes.intel.com/resource/14013166698","14013166698")</f>
        <v>14013166698</v>
      </c>
      <c r="B232" t="s">
        <v>467</v>
      </c>
      <c r="C232" t="s">
        <v>468</v>
      </c>
      <c r="D232" t="s">
        <v>17</v>
      </c>
    </row>
    <row r="233" spans="1:4" x14ac:dyDescent="0.3">
      <c r="A233" t="str">
        <f>HYPERLINK("https://hsdes.intel.com/resource/14013166704","14013166704")</f>
        <v>14013166704</v>
      </c>
      <c r="B233" t="s">
        <v>469</v>
      </c>
      <c r="C233" t="s">
        <v>470</v>
      </c>
      <c r="D233" t="s">
        <v>17</v>
      </c>
    </row>
    <row r="234" spans="1:4" x14ac:dyDescent="0.3">
      <c r="A234" t="str">
        <f>HYPERLINK("https://hsdes.intel.com/resource/14013166904","14013166904")</f>
        <v>14013166904</v>
      </c>
      <c r="B234" t="s">
        <v>471</v>
      </c>
      <c r="C234" t="s">
        <v>472</v>
      </c>
      <c r="D234" t="s">
        <v>20</v>
      </c>
    </row>
    <row r="235" spans="1:4" x14ac:dyDescent="0.3">
      <c r="A235" t="str">
        <f>HYPERLINK("https://hsdes.intel.com/resource/14013166922","14013166922")</f>
        <v>14013166922</v>
      </c>
      <c r="B235" t="s">
        <v>473</v>
      </c>
      <c r="C235" t="s">
        <v>474</v>
      </c>
      <c r="D235" t="s">
        <v>20</v>
      </c>
    </row>
    <row r="236" spans="1:4" x14ac:dyDescent="0.3">
      <c r="A236" t="str">
        <f>HYPERLINK("https://hsdes.intel.com/resource/14013167719","14013167719")</f>
        <v>14013167719</v>
      </c>
      <c r="B236" t="s">
        <v>475</v>
      </c>
      <c r="C236" t="s">
        <v>476</v>
      </c>
      <c r="D236" t="s">
        <v>23</v>
      </c>
    </row>
    <row r="237" spans="1:4" x14ac:dyDescent="0.3">
      <c r="A237" t="str">
        <f>HYPERLINK("https://hsdes.intel.com/resource/14013169121","14013169121")</f>
        <v>14013169121</v>
      </c>
      <c r="B237" t="s">
        <v>477</v>
      </c>
      <c r="C237" t="s">
        <v>478</v>
      </c>
      <c r="D237" t="s">
        <v>23</v>
      </c>
    </row>
    <row r="238" spans="1:4" x14ac:dyDescent="0.3">
      <c r="A238" t="str">
        <f>HYPERLINK("https://hsdes.intel.com/resource/14013169126","14013169126")</f>
        <v>14013169126</v>
      </c>
      <c r="B238" t="s">
        <v>479</v>
      </c>
      <c r="C238" t="s">
        <v>480</v>
      </c>
      <c r="D238" t="s">
        <v>23</v>
      </c>
    </row>
    <row r="239" spans="1:4" x14ac:dyDescent="0.3">
      <c r="A239" t="str">
        <f>HYPERLINK("https://hsdes.intel.com/resource/14013169128","14013169128")</f>
        <v>14013169128</v>
      </c>
      <c r="B239" t="s">
        <v>481</v>
      </c>
      <c r="C239" t="s">
        <v>482</v>
      </c>
      <c r="D239" t="s">
        <v>23</v>
      </c>
    </row>
    <row r="240" spans="1:4" x14ac:dyDescent="0.3">
      <c r="A240" t="str">
        <f>HYPERLINK("https://hsdes.intel.com/resource/14013172087","14013172087")</f>
        <v>14013172087</v>
      </c>
      <c r="B240" t="s">
        <v>483</v>
      </c>
      <c r="C240" t="s">
        <v>484</v>
      </c>
      <c r="D240" t="s">
        <v>485</v>
      </c>
    </row>
    <row r="241" spans="1:4" x14ac:dyDescent="0.3">
      <c r="A241" t="str">
        <f>HYPERLINK("https://hsdes.intel.com/resource/14013172868","14013172868")</f>
        <v>14013172868</v>
      </c>
      <c r="B241" t="s">
        <v>486</v>
      </c>
      <c r="C241" t="s">
        <v>487</v>
      </c>
      <c r="D241" t="s">
        <v>9</v>
      </c>
    </row>
    <row r="242" spans="1:4" x14ac:dyDescent="0.3">
      <c r="A242" t="str">
        <f>HYPERLINK("https://hsdes.intel.com/resource/14013172875","14013172875")</f>
        <v>14013172875</v>
      </c>
      <c r="B242" t="s">
        <v>488</v>
      </c>
      <c r="C242" t="s">
        <v>489</v>
      </c>
      <c r="D242" t="s">
        <v>9</v>
      </c>
    </row>
    <row r="243" spans="1:4" x14ac:dyDescent="0.3">
      <c r="A243" t="str">
        <f>HYPERLINK("https://hsdes.intel.com/resource/14013172888","14013172888")</f>
        <v>14013172888</v>
      </c>
      <c r="B243" t="s">
        <v>490</v>
      </c>
      <c r="C243" t="s">
        <v>491</v>
      </c>
      <c r="D243" t="s">
        <v>9</v>
      </c>
    </row>
    <row r="244" spans="1:4" x14ac:dyDescent="0.3">
      <c r="A244" t="str">
        <f>HYPERLINK("https://hsdes.intel.com/resource/14013172908","14013172908")</f>
        <v>14013172908</v>
      </c>
      <c r="B244" t="s">
        <v>492</v>
      </c>
      <c r="C244" t="s">
        <v>493</v>
      </c>
      <c r="D244" t="s">
        <v>17</v>
      </c>
    </row>
    <row r="245" spans="1:4" x14ac:dyDescent="0.3">
      <c r="A245" t="str">
        <f>HYPERLINK("https://hsdes.intel.com/resource/14013172915","14013172915")</f>
        <v>14013172915</v>
      </c>
      <c r="B245" t="s">
        <v>494</v>
      </c>
      <c r="C245" t="s">
        <v>495</v>
      </c>
      <c r="D245" t="s">
        <v>9</v>
      </c>
    </row>
    <row r="246" spans="1:4" ht="43.2" x14ac:dyDescent="0.3">
      <c r="A246" t="str">
        <f>HYPERLINK("https://hsdes.intel.com/resource/14013172938","14013172938")</f>
        <v>14013172938</v>
      </c>
      <c r="B246" s="1" t="s">
        <v>496</v>
      </c>
      <c r="C246" t="s">
        <v>497</v>
      </c>
      <c r="D246" t="s">
        <v>9</v>
      </c>
    </row>
    <row r="247" spans="1:4" x14ac:dyDescent="0.3">
      <c r="A247" t="str">
        <f>HYPERLINK("https://hsdes.intel.com/resource/14013172940","14013172940")</f>
        <v>14013172940</v>
      </c>
      <c r="B247" t="s">
        <v>498</v>
      </c>
      <c r="C247" t="s">
        <v>499</v>
      </c>
      <c r="D247" t="s">
        <v>9</v>
      </c>
    </row>
    <row r="248" spans="1:4" x14ac:dyDescent="0.3">
      <c r="A248" t="str">
        <f>HYPERLINK("https://hsdes.intel.com/resource/14013172956","14013172956")</f>
        <v>14013172956</v>
      </c>
      <c r="B248" t="s">
        <v>500</v>
      </c>
      <c r="C248" t="s">
        <v>501</v>
      </c>
      <c r="D248" t="s">
        <v>23</v>
      </c>
    </row>
    <row r="249" spans="1:4" x14ac:dyDescent="0.3">
      <c r="A249" t="str">
        <f>HYPERLINK("https://hsdes.intel.com/resource/14013173144","14013173144")</f>
        <v>14013173144</v>
      </c>
      <c r="B249" t="s">
        <v>502</v>
      </c>
      <c r="C249" t="s">
        <v>503</v>
      </c>
      <c r="D249" t="s">
        <v>17</v>
      </c>
    </row>
    <row r="250" spans="1:4" x14ac:dyDescent="0.3">
      <c r="A250" t="str">
        <f>HYPERLINK("https://hsdes.intel.com/resource/14013173175","14013173175")</f>
        <v>14013173175</v>
      </c>
      <c r="B250" t="s">
        <v>504</v>
      </c>
      <c r="C250" t="s">
        <v>505</v>
      </c>
      <c r="D250" t="s">
        <v>17</v>
      </c>
    </row>
    <row r="251" spans="1:4" x14ac:dyDescent="0.3">
      <c r="A251" t="str">
        <f>HYPERLINK("https://hsdes.intel.com/resource/14013173176","14013173176")</f>
        <v>14013173176</v>
      </c>
      <c r="B251" t="s">
        <v>506</v>
      </c>
      <c r="C251" t="s">
        <v>507</v>
      </c>
      <c r="D251" t="s">
        <v>17</v>
      </c>
    </row>
    <row r="252" spans="1:4" x14ac:dyDescent="0.3">
      <c r="A252" t="str">
        <f>HYPERLINK("https://hsdes.intel.com/resource/14013173177","14013173177")</f>
        <v>14013173177</v>
      </c>
      <c r="B252" t="s">
        <v>508</v>
      </c>
      <c r="C252" t="s">
        <v>509</v>
      </c>
      <c r="D252" t="s">
        <v>17</v>
      </c>
    </row>
    <row r="253" spans="1:4" x14ac:dyDescent="0.3">
      <c r="A253" t="str">
        <f>HYPERLINK("https://hsdes.intel.com/resource/14013173187","14013173187")</f>
        <v>14013173187</v>
      </c>
      <c r="B253" t="s">
        <v>510</v>
      </c>
      <c r="C253" t="s">
        <v>511</v>
      </c>
      <c r="D253" t="s">
        <v>17</v>
      </c>
    </row>
    <row r="254" spans="1:4" x14ac:dyDescent="0.3">
      <c r="A254" t="str">
        <f>HYPERLINK("https://hsdes.intel.com/resource/14013173189","14013173189")</f>
        <v>14013173189</v>
      </c>
      <c r="B254" t="s">
        <v>512</v>
      </c>
      <c r="C254" t="s">
        <v>513</v>
      </c>
      <c r="D254" t="s">
        <v>17</v>
      </c>
    </row>
    <row r="255" spans="1:4" x14ac:dyDescent="0.3">
      <c r="A255" t="str">
        <f>HYPERLINK("https://hsdes.intel.com/resource/14013173197","14013173197")</f>
        <v>14013173197</v>
      </c>
      <c r="B255" t="s">
        <v>514</v>
      </c>
      <c r="C255" t="s">
        <v>515</v>
      </c>
      <c r="D255" t="s">
        <v>17</v>
      </c>
    </row>
    <row r="256" spans="1:4" x14ac:dyDescent="0.3">
      <c r="A256" t="str">
        <f>HYPERLINK("https://hsdes.intel.com/resource/14013173200","14013173200")</f>
        <v>14013173200</v>
      </c>
      <c r="B256" t="s">
        <v>516</v>
      </c>
      <c r="C256" t="s">
        <v>517</v>
      </c>
      <c r="D256" t="s">
        <v>17</v>
      </c>
    </row>
    <row r="257" spans="1:4" x14ac:dyDescent="0.3">
      <c r="A257" t="str">
        <f>HYPERLINK("https://hsdes.intel.com/resource/14013173203","14013173203")</f>
        <v>14013173203</v>
      </c>
      <c r="B257" t="s">
        <v>518</v>
      </c>
      <c r="C257" t="s">
        <v>519</v>
      </c>
      <c r="D257" t="s">
        <v>17</v>
      </c>
    </row>
    <row r="258" spans="1:4" x14ac:dyDescent="0.3">
      <c r="A258" t="str">
        <f>HYPERLINK("https://hsdes.intel.com/resource/14013173229","14013173229")</f>
        <v>14013173229</v>
      </c>
      <c r="B258" t="s">
        <v>520</v>
      </c>
      <c r="C258" t="s">
        <v>521</v>
      </c>
      <c r="D258" t="s">
        <v>5</v>
      </c>
    </row>
    <row r="259" spans="1:4" x14ac:dyDescent="0.3">
      <c r="A259" t="str">
        <f>HYPERLINK("https://hsdes.intel.com/resource/14013173249","14013173249")</f>
        <v>14013173249</v>
      </c>
      <c r="B259" t="s">
        <v>522</v>
      </c>
      <c r="C259" t="s">
        <v>523</v>
      </c>
      <c r="D259" t="s">
        <v>14</v>
      </c>
    </row>
    <row r="260" spans="1:4" x14ac:dyDescent="0.3">
      <c r="A260" t="str">
        <f>HYPERLINK("https://hsdes.intel.com/resource/14013173252","14013173252")</f>
        <v>14013173252</v>
      </c>
      <c r="B260" t="s">
        <v>524</v>
      </c>
      <c r="C260" t="s">
        <v>525</v>
      </c>
      <c r="D260" t="s">
        <v>14</v>
      </c>
    </row>
    <row r="261" spans="1:4" x14ac:dyDescent="0.3">
      <c r="A261" t="str">
        <f>HYPERLINK("https://hsdes.intel.com/resource/14013173254","14013173254")</f>
        <v>14013173254</v>
      </c>
      <c r="B261" t="s">
        <v>526</v>
      </c>
      <c r="C261" t="s">
        <v>527</v>
      </c>
      <c r="D261" t="s">
        <v>14</v>
      </c>
    </row>
    <row r="262" spans="1:4" x14ac:dyDescent="0.3">
      <c r="A262" t="str">
        <f>HYPERLINK("https://hsdes.intel.com/resource/14013173257","14013173257")</f>
        <v>14013173257</v>
      </c>
      <c r="B262" t="s">
        <v>528</v>
      </c>
      <c r="C262" t="s">
        <v>529</v>
      </c>
      <c r="D262" t="s">
        <v>14</v>
      </c>
    </row>
    <row r="263" spans="1:4" x14ac:dyDescent="0.3">
      <c r="A263" t="str">
        <f>HYPERLINK("https://hsdes.intel.com/resource/14013173259","14013173259")</f>
        <v>14013173259</v>
      </c>
      <c r="B263" t="s">
        <v>530</v>
      </c>
      <c r="C263" t="s">
        <v>531</v>
      </c>
      <c r="D263" t="s">
        <v>14</v>
      </c>
    </row>
    <row r="264" spans="1:4" x14ac:dyDescent="0.3">
      <c r="A264" t="str">
        <f>HYPERLINK("https://hsdes.intel.com/resource/14013173279","14013173279")</f>
        <v>14013173279</v>
      </c>
      <c r="B264" t="s">
        <v>532</v>
      </c>
      <c r="C264" t="s">
        <v>533</v>
      </c>
      <c r="D264" t="s">
        <v>14</v>
      </c>
    </row>
    <row r="265" spans="1:4" x14ac:dyDescent="0.3">
      <c r="A265" t="str">
        <f>HYPERLINK("https://hsdes.intel.com/resource/14013173289","14013173289")</f>
        <v>14013173289</v>
      </c>
      <c r="B265" t="s">
        <v>534</v>
      </c>
      <c r="C265" t="s">
        <v>535</v>
      </c>
      <c r="D265" t="s">
        <v>14</v>
      </c>
    </row>
    <row r="266" spans="1:4" x14ac:dyDescent="0.3">
      <c r="A266" t="str">
        <f>HYPERLINK("https://hsdes.intel.com/resource/14013173307","14013173307")</f>
        <v>14013173307</v>
      </c>
      <c r="B266" t="s">
        <v>536</v>
      </c>
      <c r="C266" t="s">
        <v>537</v>
      </c>
      <c r="D266" t="s">
        <v>14</v>
      </c>
    </row>
    <row r="267" spans="1:4" x14ac:dyDescent="0.3">
      <c r="A267" t="str">
        <f>HYPERLINK("https://hsdes.intel.com/resource/14013173311","14013173311")</f>
        <v>14013173311</v>
      </c>
      <c r="B267" t="s">
        <v>538</v>
      </c>
      <c r="C267" t="s">
        <v>539</v>
      </c>
      <c r="D267" t="s">
        <v>14</v>
      </c>
    </row>
    <row r="268" spans="1:4" x14ac:dyDescent="0.3">
      <c r="A268" t="str">
        <f>HYPERLINK("https://hsdes.intel.com/resource/14013173313","14013173313")</f>
        <v>14013173313</v>
      </c>
      <c r="B268" t="s">
        <v>540</v>
      </c>
      <c r="C268" t="s">
        <v>541</v>
      </c>
      <c r="D268" t="s">
        <v>14</v>
      </c>
    </row>
    <row r="269" spans="1:4" x14ac:dyDescent="0.3">
      <c r="A269" t="str">
        <f>HYPERLINK("https://hsdes.intel.com/resource/14013173326","14013173326")</f>
        <v>14013173326</v>
      </c>
      <c r="B269" t="s">
        <v>542</v>
      </c>
      <c r="C269" t="s">
        <v>543</v>
      </c>
      <c r="D269" t="s">
        <v>14</v>
      </c>
    </row>
    <row r="270" spans="1:4" x14ac:dyDescent="0.3">
      <c r="A270" t="str">
        <f>HYPERLINK("https://hsdes.intel.com/resource/14013173339","14013173339")</f>
        <v>14013173339</v>
      </c>
      <c r="B270" t="s">
        <v>544</v>
      </c>
      <c r="C270" t="s">
        <v>545</v>
      </c>
      <c r="D270" t="s">
        <v>14</v>
      </c>
    </row>
    <row r="271" spans="1:4" x14ac:dyDescent="0.3">
      <c r="A271" t="str">
        <f>HYPERLINK("https://hsdes.intel.com/resource/14013173341","14013173341")</f>
        <v>14013173341</v>
      </c>
      <c r="B271" t="s">
        <v>546</v>
      </c>
      <c r="C271" t="s">
        <v>547</v>
      </c>
      <c r="D271" t="s">
        <v>14</v>
      </c>
    </row>
    <row r="272" spans="1:4" x14ac:dyDescent="0.3">
      <c r="A272" t="str">
        <f>HYPERLINK("https://hsdes.intel.com/resource/14013173347","14013173347")</f>
        <v>14013173347</v>
      </c>
      <c r="B272" t="s">
        <v>548</v>
      </c>
      <c r="C272" t="s">
        <v>549</v>
      </c>
      <c r="D272" t="s">
        <v>14</v>
      </c>
    </row>
    <row r="273" spans="1:4" x14ac:dyDescent="0.3">
      <c r="A273" t="str">
        <f>HYPERLINK("https://hsdes.intel.com/resource/14013173351","14013173351")</f>
        <v>14013173351</v>
      </c>
      <c r="B273" t="s">
        <v>550</v>
      </c>
      <c r="C273" t="s">
        <v>551</v>
      </c>
      <c r="D273" t="s">
        <v>14</v>
      </c>
    </row>
    <row r="274" spans="1:4" x14ac:dyDescent="0.3">
      <c r="A274" t="str">
        <f>HYPERLINK("https://hsdes.intel.com/resource/14013173952","14013173952")</f>
        <v>14013173952</v>
      </c>
      <c r="B274" t="s">
        <v>552</v>
      </c>
      <c r="C274" t="s">
        <v>553</v>
      </c>
      <c r="D274" t="s">
        <v>146</v>
      </c>
    </row>
    <row r="275" spans="1:4" x14ac:dyDescent="0.3">
      <c r="A275" t="str">
        <f>HYPERLINK("https://hsdes.intel.com/resource/14013174020","14013174020")</f>
        <v>14013174020</v>
      </c>
      <c r="B275" t="s">
        <v>554</v>
      </c>
      <c r="C275" t="s">
        <v>555</v>
      </c>
      <c r="D275" t="s">
        <v>146</v>
      </c>
    </row>
    <row r="276" spans="1:4" x14ac:dyDescent="0.3">
      <c r="A276" t="str">
        <f>HYPERLINK("https://hsdes.intel.com/resource/14013174056","14013174056")</f>
        <v>14013174056</v>
      </c>
      <c r="B276" t="s">
        <v>556</v>
      </c>
      <c r="C276" t="s">
        <v>557</v>
      </c>
      <c r="D276" t="s">
        <v>17</v>
      </c>
    </row>
    <row r="277" spans="1:4" x14ac:dyDescent="0.3">
      <c r="A277" t="str">
        <f>HYPERLINK("https://hsdes.intel.com/resource/14013174260","14013174260")</f>
        <v>14013174260</v>
      </c>
      <c r="B277" t="s">
        <v>558</v>
      </c>
      <c r="C277" t="s">
        <v>559</v>
      </c>
      <c r="D277" t="s">
        <v>146</v>
      </c>
    </row>
    <row r="278" spans="1:4" x14ac:dyDescent="0.3">
      <c r="A278" t="str">
        <f>HYPERLINK("https://hsdes.intel.com/resource/14013174341","14013174341")</f>
        <v>14013174341</v>
      </c>
      <c r="B278" t="s">
        <v>560</v>
      </c>
      <c r="C278" t="s">
        <v>561</v>
      </c>
      <c r="D278" t="s">
        <v>14</v>
      </c>
    </row>
    <row r="279" spans="1:4" x14ac:dyDescent="0.3">
      <c r="A279" t="str">
        <f>HYPERLINK("https://hsdes.intel.com/resource/14013174344","14013174344")</f>
        <v>14013174344</v>
      </c>
      <c r="B279" t="s">
        <v>562</v>
      </c>
      <c r="C279" t="s">
        <v>563</v>
      </c>
      <c r="D279" t="s">
        <v>146</v>
      </c>
    </row>
    <row r="280" spans="1:4" x14ac:dyDescent="0.3">
      <c r="A280" t="str">
        <f>HYPERLINK("https://hsdes.intel.com/resource/14013174447","14013174447")</f>
        <v>14013174447</v>
      </c>
      <c r="B280" t="s">
        <v>564</v>
      </c>
      <c r="C280" t="s">
        <v>565</v>
      </c>
      <c r="D280" t="s">
        <v>146</v>
      </c>
    </row>
    <row r="281" spans="1:4" x14ac:dyDescent="0.3">
      <c r="A281" t="str">
        <f>HYPERLINK("https://hsdes.intel.com/resource/14013174476","14013174476")</f>
        <v>14013174476</v>
      </c>
      <c r="B281" t="s">
        <v>566</v>
      </c>
      <c r="C281" t="s">
        <v>567</v>
      </c>
      <c r="D281" t="s">
        <v>146</v>
      </c>
    </row>
    <row r="282" spans="1:4" x14ac:dyDescent="0.3">
      <c r="A282" t="str">
        <f>HYPERLINK("https://hsdes.intel.com/resource/14013174597","14013174597")</f>
        <v>14013174597</v>
      </c>
      <c r="B282" t="s">
        <v>568</v>
      </c>
      <c r="C282" t="s">
        <v>569</v>
      </c>
      <c r="D282" t="s">
        <v>146</v>
      </c>
    </row>
    <row r="283" spans="1:4" x14ac:dyDescent="0.3">
      <c r="A283" t="str">
        <f>HYPERLINK("https://hsdes.intel.com/resource/14013174635","14013174635")</f>
        <v>14013174635</v>
      </c>
      <c r="B283" t="s">
        <v>570</v>
      </c>
      <c r="C283" t="s">
        <v>571</v>
      </c>
      <c r="D283" t="s">
        <v>146</v>
      </c>
    </row>
    <row r="284" spans="1:4" x14ac:dyDescent="0.3">
      <c r="A284" t="str">
        <f>HYPERLINK("https://hsdes.intel.com/resource/14013174685","14013174685")</f>
        <v>14013174685</v>
      </c>
      <c r="B284" t="s">
        <v>572</v>
      </c>
      <c r="C284" t="s">
        <v>573</v>
      </c>
      <c r="D284" t="s">
        <v>146</v>
      </c>
    </row>
    <row r="285" spans="1:4" x14ac:dyDescent="0.3">
      <c r="A285" t="str">
        <f>HYPERLINK("https://hsdes.intel.com/resource/14013174718","14013174718")</f>
        <v>14013174718</v>
      </c>
      <c r="B285" t="s">
        <v>574</v>
      </c>
      <c r="C285" t="s">
        <v>575</v>
      </c>
      <c r="D285" t="s">
        <v>146</v>
      </c>
    </row>
    <row r="286" spans="1:4" x14ac:dyDescent="0.3">
      <c r="A286" t="str">
        <f>HYPERLINK("https://hsdes.intel.com/resource/14013174768","14013174768")</f>
        <v>14013174768</v>
      </c>
      <c r="B286" t="s">
        <v>576</v>
      </c>
      <c r="C286" t="s">
        <v>577</v>
      </c>
      <c r="D286" t="s">
        <v>146</v>
      </c>
    </row>
    <row r="287" spans="1:4" x14ac:dyDescent="0.3">
      <c r="A287" t="str">
        <f>HYPERLINK("https://hsdes.intel.com/resource/14013174775","14013174775")</f>
        <v>14013174775</v>
      </c>
      <c r="B287" t="s">
        <v>578</v>
      </c>
      <c r="C287" t="s">
        <v>579</v>
      </c>
      <c r="D287" t="s">
        <v>146</v>
      </c>
    </row>
    <row r="288" spans="1:4" x14ac:dyDescent="0.3">
      <c r="A288" t="str">
        <f>HYPERLINK("https://hsdes.intel.com/resource/14013174849","14013174849")</f>
        <v>14013174849</v>
      </c>
      <c r="B288" t="s">
        <v>580</v>
      </c>
      <c r="C288" t="s">
        <v>581</v>
      </c>
      <c r="D288" t="s">
        <v>146</v>
      </c>
    </row>
    <row r="289" spans="1:4" x14ac:dyDescent="0.3">
      <c r="A289" t="str">
        <f>HYPERLINK("https://hsdes.intel.com/resource/14013174859","14013174859")</f>
        <v>14013174859</v>
      </c>
      <c r="B289" t="s">
        <v>582</v>
      </c>
      <c r="C289" t="s">
        <v>583</v>
      </c>
      <c r="D289" t="s">
        <v>146</v>
      </c>
    </row>
    <row r="290" spans="1:4" x14ac:dyDescent="0.3">
      <c r="A290" t="str">
        <f>HYPERLINK("https://hsdes.intel.com/resource/14013174902","14013174902")</f>
        <v>14013174902</v>
      </c>
      <c r="B290" t="s">
        <v>584</v>
      </c>
      <c r="C290" t="s">
        <v>585</v>
      </c>
      <c r="D290" t="s">
        <v>146</v>
      </c>
    </row>
    <row r="291" spans="1:4" x14ac:dyDescent="0.3">
      <c r="A291" t="str">
        <f>HYPERLINK("https://hsdes.intel.com/resource/14013174909","14013174909")</f>
        <v>14013174909</v>
      </c>
      <c r="B291" t="s">
        <v>586</v>
      </c>
      <c r="C291" t="s">
        <v>587</v>
      </c>
      <c r="D291" t="s">
        <v>146</v>
      </c>
    </row>
    <row r="292" spans="1:4" x14ac:dyDescent="0.3">
      <c r="A292" t="str">
        <f>HYPERLINK("https://hsdes.intel.com/resource/14013174911","14013174911")</f>
        <v>14013174911</v>
      </c>
      <c r="B292" t="s">
        <v>588</v>
      </c>
      <c r="C292" t="s">
        <v>589</v>
      </c>
      <c r="D292" t="s">
        <v>146</v>
      </c>
    </row>
    <row r="293" spans="1:4" x14ac:dyDescent="0.3">
      <c r="A293" t="str">
        <f>HYPERLINK("https://hsdes.intel.com/resource/14013174969","14013174969")</f>
        <v>14013174969</v>
      </c>
      <c r="B293" t="s">
        <v>590</v>
      </c>
      <c r="C293" t="s">
        <v>591</v>
      </c>
      <c r="D293" t="s">
        <v>146</v>
      </c>
    </row>
    <row r="294" spans="1:4" x14ac:dyDescent="0.3">
      <c r="A294" t="str">
        <f>HYPERLINK("https://hsdes.intel.com/resource/14013174979","14013174979")</f>
        <v>14013174979</v>
      </c>
      <c r="B294" t="s">
        <v>592</v>
      </c>
      <c r="C294" t="s">
        <v>593</v>
      </c>
      <c r="D294" t="s">
        <v>146</v>
      </c>
    </row>
    <row r="295" spans="1:4" x14ac:dyDescent="0.3">
      <c r="A295" t="str">
        <f>HYPERLINK("https://hsdes.intel.com/resource/14013174983","14013174983")</f>
        <v>14013174983</v>
      </c>
      <c r="B295" t="s">
        <v>594</v>
      </c>
      <c r="C295" t="s">
        <v>595</v>
      </c>
      <c r="D295" t="s">
        <v>146</v>
      </c>
    </row>
    <row r="296" spans="1:4" x14ac:dyDescent="0.3">
      <c r="A296" t="str">
        <f>HYPERLINK("https://hsdes.intel.com/resource/14013174987","14013174987")</f>
        <v>14013174987</v>
      </c>
      <c r="B296" t="s">
        <v>596</v>
      </c>
      <c r="C296" t="s">
        <v>597</v>
      </c>
      <c r="D296" t="s">
        <v>146</v>
      </c>
    </row>
    <row r="297" spans="1:4" x14ac:dyDescent="0.3">
      <c r="A297" t="str">
        <f>HYPERLINK("https://hsdes.intel.com/resource/14013174993","14013174993")</f>
        <v>14013174993</v>
      </c>
      <c r="B297" t="s">
        <v>598</v>
      </c>
      <c r="C297" t="s">
        <v>599</v>
      </c>
      <c r="D297" t="s">
        <v>146</v>
      </c>
    </row>
    <row r="298" spans="1:4" x14ac:dyDescent="0.3">
      <c r="A298" t="str">
        <f>HYPERLINK("https://hsdes.intel.com/resource/14013175110","14013175110")</f>
        <v>14013175110</v>
      </c>
      <c r="B298" t="s">
        <v>600</v>
      </c>
      <c r="C298" t="s">
        <v>601</v>
      </c>
      <c r="D298" t="s">
        <v>146</v>
      </c>
    </row>
    <row r="299" spans="1:4" x14ac:dyDescent="0.3">
      <c r="A299" t="str">
        <f>HYPERLINK("https://hsdes.intel.com/resource/14013175204","14013175204")</f>
        <v>14013175204</v>
      </c>
      <c r="B299" t="s">
        <v>602</v>
      </c>
      <c r="C299" t="s">
        <v>603</v>
      </c>
      <c r="D299" t="s">
        <v>146</v>
      </c>
    </row>
    <row r="300" spans="1:4" x14ac:dyDescent="0.3">
      <c r="A300" t="str">
        <f>HYPERLINK("https://hsdes.intel.com/resource/14013175266","14013175266")</f>
        <v>14013175266</v>
      </c>
      <c r="B300" t="s">
        <v>604</v>
      </c>
      <c r="C300" t="s">
        <v>605</v>
      </c>
      <c r="D300" t="s">
        <v>146</v>
      </c>
    </row>
    <row r="301" spans="1:4" x14ac:dyDescent="0.3">
      <c r="A301" t="str">
        <f>HYPERLINK("https://hsdes.intel.com/resource/14013175271","14013175271")</f>
        <v>14013175271</v>
      </c>
      <c r="B301" t="s">
        <v>606</v>
      </c>
      <c r="C301" t="s">
        <v>607</v>
      </c>
      <c r="D301" t="s">
        <v>146</v>
      </c>
    </row>
    <row r="302" spans="1:4" x14ac:dyDescent="0.3">
      <c r="A302" t="str">
        <f>HYPERLINK("https://hsdes.intel.com/resource/14013175366","14013175366")</f>
        <v>14013175366</v>
      </c>
      <c r="B302" t="s">
        <v>608</v>
      </c>
      <c r="C302" t="s">
        <v>609</v>
      </c>
      <c r="D302" t="s">
        <v>146</v>
      </c>
    </row>
    <row r="303" spans="1:4" x14ac:dyDescent="0.3">
      <c r="A303" t="str">
        <f>HYPERLINK("https://hsdes.intel.com/resource/14013175370","14013175370")</f>
        <v>14013175370</v>
      </c>
      <c r="B303" t="s">
        <v>610</v>
      </c>
      <c r="C303" t="s">
        <v>611</v>
      </c>
      <c r="D303" t="s">
        <v>146</v>
      </c>
    </row>
    <row r="304" spans="1:4" x14ac:dyDescent="0.3">
      <c r="A304" t="str">
        <f>HYPERLINK("https://hsdes.intel.com/resource/14013175391","14013175391")</f>
        <v>14013175391</v>
      </c>
      <c r="B304" t="s">
        <v>612</v>
      </c>
      <c r="C304" t="s">
        <v>613</v>
      </c>
      <c r="D304" t="s">
        <v>146</v>
      </c>
    </row>
    <row r="305" spans="1:4" x14ac:dyDescent="0.3">
      <c r="A305" t="str">
        <f>HYPERLINK("https://hsdes.intel.com/resource/14013175394","14013175394")</f>
        <v>14013175394</v>
      </c>
      <c r="B305" t="s">
        <v>614</v>
      </c>
      <c r="C305" t="s">
        <v>615</v>
      </c>
      <c r="D305" t="s">
        <v>146</v>
      </c>
    </row>
    <row r="306" spans="1:4" x14ac:dyDescent="0.3">
      <c r="A306" t="str">
        <f>HYPERLINK("https://hsdes.intel.com/resource/14013175416","14013175416")</f>
        <v>14013175416</v>
      </c>
      <c r="B306" t="s">
        <v>616</v>
      </c>
      <c r="C306" t="s">
        <v>617</v>
      </c>
      <c r="D306" t="s">
        <v>146</v>
      </c>
    </row>
    <row r="307" spans="1:4" x14ac:dyDescent="0.3">
      <c r="A307" t="str">
        <f>HYPERLINK("https://hsdes.intel.com/resource/14013175421","14013175421")</f>
        <v>14013175421</v>
      </c>
      <c r="B307" t="s">
        <v>618</v>
      </c>
      <c r="C307" t="s">
        <v>619</v>
      </c>
      <c r="D307" t="s">
        <v>146</v>
      </c>
    </row>
    <row r="308" spans="1:4" x14ac:dyDescent="0.3">
      <c r="A308" t="str">
        <f>HYPERLINK("https://hsdes.intel.com/resource/14013175465","14013175465")</f>
        <v>14013175465</v>
      </c>
      <c r="B308" t="s">
        <v>620</v>
      </c>
      <c r="C308" t="s">
        <v>621</v>
      </c>
      <c r="D308" t="s">
        <v>146</v>
      </c>
    </row>
    <row r="309" spans="1:4" x14ac:dyDescent="0.3">
      <c r="A309" t="str">
        <f>HYPERLINK("https://hsdes.intel.com/resource/14013175473","14013175473")</f>
        <v>14013175473</v>
      </c>
      <c r="B309" t="s">
        <v>622</v>
      </c>
      <c r="C309" t="s">
        <v>623</v>
      </c>
      <c r="D309" t="s">
        <v>146</v>
      </c>
    </row>
    <row r="310" spans="1:4" x14ac:dyDescent="0.3">
      <c r="A310" t="str">
        <f>HYPERLINK("https://hsdes.intel.com/resource/14013175476","14013175476")</f>
        <v>14013175476</v>
      </c>
      <c r="B310" t="s">
        <v>624</v>
      </c>
      <c r="C310" t="s">
        <v>625</v>
      </c>
      <c r="D310" t="s">
        <v>146</v>
      </c>
    </row>
    <row r="311" spans="1:4" x14ac:dyDescent="0.3">
      <c r="A311" t="str">
        <f>HYPERLINK("https://hsdes.intel.com/resource/14013175479","14013175479")</f>
        <v>14013175479</v>
      </c>
      <c r="B311" t="s">
        <v>626</v>
      </c>
      <c r="C311" t="s">
        <v>627</v>
      </c>
      <c r="D311" t="s">
        <v>146</v>
      </c>
    </row>
    <row r="312" spans="1:4" x14ac:dyDescent="0.3">
      <c r="A312" t="str">
        <f>HYPERLINK("https://hsdes.intel.com/resource/14013175517","14013175517")</f>
        <v>14013175517</v>
      </c>
      <c r="B312" t="s">
        <v>628</v>
      </c>
      <c r="C312" t="s">
        <v>629</v>
      </c>
      <c r="D312" t="s">
        <v>630</v>
      </c>
    </row>
    <row r="313" spans="1:4" x14ac:dyDescent="0.3">
      <c r="A313" t="str">
        <f>HYPERLINK("https://hsdes.intel.com/resource/14013175525","14013175525")</f>
        <v>14013175525</v>
      </c>
      <c r="B313" t="s">
        <v>631</v>
      </c>
      <c r="C313" t="s">
        <v>632</v>
      </c>
      <c r="D313" t="s">
        <v>146</v>
      </c>
    </row>
    <row r="314" spans="1:4" x14ac:dyDescent="0.3">
      <c r="A314" t="str">
        <f>HYPERLINK("https://hsdes.intel.com/resource/14013175598","14013175598")</f>
        <v>14013175598</v>
      </c>
      <c r="B314" t="s">
        <v>633</v>
      </c>
      <c r="C314" t="s">
        <v>634</v>
      </c>
      <c r="D314" t="s">
        <v>5</v>
      </c>
    </row>
    <row r="315" spans="1:4" x14ac:dyDescent="0.3">
      <c r="A315" t="str">
        <f>HYPERLINK("https://hsdes.intel.com/resource/14013175646","14013175646")</f>
        <v>14013175646</v>
      </c>
      <c r="B315" t="s">
        <v>635</v>
      </c>
      <c r="C315" t="s">
        <v>636</v>
      </c>
      <c r="D315" t="s">
        <v>5</v>
      </c>
    </row>
    <row r="316" spans="1:4" x14ac:dyDescent="0.3">
      <c r="A316" t="str">
        <f>HYPERLINK("https://hsdes.intel.com/resource/14013175736","14013175736")</f>
        <v>14013175736</v>
      </c>
      <c r="B316" t="s">
        <v>637</v>
      </c>
      <c r="C316" t="s">
        <v>638</v>
      </c>
      <c r="D316" t="s">
        <v>23</v>
      </c>
    </row>
    <row r="317" spans="1:4" x14ac:dyDescent="0.3">
      <c r="A317" t="str">
        <f>HYPERLINK("https://hsdes.intel.com/resource/14013175738","14013175738")</f>
        <v>14013175738</v>
      </c>
      <c r="B317" t="s">
        <v>639</v>
      </c>
      <c r="C317" t="s">
        <v>640</v>
      </c>
      <c r="D317" t="s">
        <v>17</v>
      </c>
    </row>
    <row r="318" spans="1:4" x14ac:dyDescent="0.3">
      <c r="A318" t="str">
        <f>HYPERLINK("https://hsdes.intel.com/resource/14013175760","14013175760")</f>
        <v>14013175760</v>
      </c>
      <c r="B318" t="s">
        <v>641</v>
      </c>
      <c r="C318" t="s">
        <v>642</v>
      </c>
      <c r="D318" t="s">
        <v>23</v>
      </c>
    </row>
    <row r="319" spans="1:4" x14ac:dyDescent="0.3">
      <c r="A319" t="str">
        <f>HYPERLINK("https://hsdes.intel.com/resource/14013175884","14013175884")</f>
        <v>14013175884</v>
      </c>
      <c r="B319" t="s">
        <v>643</v>
      </c>
      <c r="C319" t="s">
        <v>644</v>
      </c>
      <c r="D319" t="s">
        <v>23</v>
      </c>
    </row>
    <row r="320" spans="1:4" x14ac:dyDescent="0.3">
      <c r="A320" t="str">
        <f>HYPERLINK("https://hsdes.intel.com/resource/14013176011","14013176011")</f>
        <v>14013176011</v>
      </c>
      <c r="B320" t="s">
        <v>645</v>
      </c>
      <c r="C320" t="s">
        <v>646</v>
      </c>
      <c r="D320" t="s">
        <v>9</v>
      </c>
    </row>
    <row r="321" spans="1:4" x14ac:dyDescent="0.3">
      <c r="A321" t="str">
        <f>HYPERLINK("https://hsdes.intel.com/resource/14013176141","14013176141")</f>
        <v>14013176141</v>
      </c>
      <c r="B321" t="s">
        <v>647</v>
      </c>
      <c r="C321" t="s">
        <v>648</v>
      </c>
      <c r="D321" t="s">
        <v>14</v>
      </c>
    </row>
    <row r="322" spans="1:4" x14ac:dyDescent="0.3">
      <c r="A322" t="str">
        <f>HYPERLINK("https://hsdes.intel.com/resource/14013176151","14013176151")</f>
        <v>14013176151</v>
      </c>
      <c r="B322" t="s">
        <v>649</v>
      </c>
      <c r="C322" t="s">
        <v>650</v>
      </c>
      <c r="D322" t="s">
        <v>17</v>
      </c>
    </row>
    <row r="323" spans="1:4" x14ac:dyDescent="0.3">
      <c r="A323" t="str">
        <f>HYPERLINK("https://hsdes.intel.com/resource/14013176415","14013176415")</f>
        <v>14013176415</v>
      </c>
      <c r="B323" t="s">
        <v>651</v>
      </c>
      <c r="C323" t="s">
        <v>652</v>
      </c>
      <c r="D323" t="s">
        <v>5</v>
      </c>
    </row>
    <row r="324" spans="1:4" x14ac:dyDescent="0.3">
      <c r="A324" t="str">
        <f>HYPERLINK("https://hsdes.intel.com/resource/14013176453","14013176453")</f>
        <v>14013176453</v>
      </c>
      <c r="B324" t="s">
        <v>653</v>
      </c>
      <c r="C324" t="s">
        <v>654</v>
      </c>
      <c r="D324" t="s">
        <v>23</v>
      </c>
    </row>
    <row r="325" spans="1:4" x14ac:dyDescent="0.3">
      <c r="A325" t="str">
        <f>HYPERLINK("https://hsdes.intel.com/resource/14013176541","14013176541")</f>
        <v>14013176541</v>
      </c>
      <c r="B325" t="s">
        <v>655</v>
      </c>
      <c r="C325" t="s">
        <v>656</v>
      </c>
      <c r="D325" t="s">
        <v>17</v>
      </c>
    </row>
    <row r="326" spans="1:4" x14ac:dyDescent="0.3">
      <c r="A326" t="str">
        <f>HYPERLINK("https://hsdes.intel.com/resource/14013176789","14013176789")</f>
        <v>14013176789</v>
      </c>
      <c r="B326" t="s">
        <v>657</v>
      </c>
      <c r="C326" t="s">
        <v>658</v>
      </c>
      <c r="D326" t="s">
        <v>17</v>
      </c>
    </row>
    <row r="327" spans="1:4" x14ac:dyDescent="0.3">
      <c r="A327" t="str">
        <f>HYPERLINK("https://hsdes.intel.com/resource/14013176861","14013176861")</f>
        <v>14013176861</v>
      </c>
      <c r="B327" t="s">
        <v>659</v>
      </c>
      <c r="C327" t="s">
        <v>660</v>
      </c>
      <c r="D327" t="s">
        <v>17</v>
      </c>
    </row>
    <row r="328" spans="1:4" x14ac:dyDescent="0.3">
      <c r="A328" t="str">
        <f>HYPERLINK("https://hsdes.intel.com/resource/14013176869","14013176869")</f>
        <v>14013176869</v>
      </c>
      <c r="B328" t="s">
        <v>661</v>
      </c>
      <c r="C328" t="s">
        <v>662</v>
      </c>
      <c r="D328" t="s">
        <v>23</v>
      </c>
    </row>
    <row r="329" spans="1:4" x14ac:dyDescent="0.3">
      <c r="A329" t="str">
        <f>HYPERLINK("https://hsdes.intel.com/resource/14013176877","14013176877")</f>
        <v>14013176877</v>
      </c>
      <c r="B329" t="s">
        <v>663</v>
      </c>
      <c r="C329" t="s">
        <v>664</v>
      </c>
      <c r="D329" t="s">
        <v>23</v>
      </c>
    </row>
    <row r="330" spans="1:4" x14ac:dyDescent="0.3">
      <c r="A330" t="str">
        <f>HYPERLINK("https://hsdes.intel.com/resource/14013176928","14013176928")</f>
        <v>14013176928</v>
      </c>
      <c r="B330" t="s">
        <v>665</v>
      </c>
      <c r="C330" t="s">
        <v>666</v>
      </c>
      <c r="D330" t="s">
        <v>5</v>
      </c>
    </row>
    <row r="331" spans="1:4" x14ac:dyDescent="0.3">
      <c r="A331" t="str">
        <f>HYPERLINK("https://hsdes.intel.com/resource/14013176942","14013176942")</f>
        <v>14013176942</v>
      </c>
      <c r="B331" t="s">
        <v>667</v>
      </c>
      <c r="C331" t="s">
        <v>668</v>
      </c>
      <c r="D331" t="s">
        <v>23</v>
      </c>
    </row>
    <row r="332" spans="1:4" x14ac:dyDescent="0.3">
      <c r="A332" t="str">
        <f>HYPERLINK("https://hsdes.intel.com/resource/14013176948","14013176948")</f>
        <v>14013176948</v>
      </c>
      <c r="B332" t="s">
        <v>669</v>
      </c>
      <c r="C332" t="s">
        <v>670</v>
      </c>
      <c r="D332" t="s">
        <v>17</v>
      </c>
    </row>
    <row r="333" spans="1:4" x14ac:dyDescent="0.3">
      <c r="A333" t="str">
        <f>HYPERLINK("https://hsdes.intel.com/resource/14013176958","14013176958")</f>
        <v>14013176958</v>
      </c>
      <c r="B333" t="s">
        <v>671</v>
      </c>
      <c r="C333" t="s">
        <v>672</v>
      </c>
      <c r="D333" t="s">
        <v>17</v>
      </c>
    </row>
    <row r="334" spans="1:4" x14ac:dyDescent="0.3">
      <c r="A334" t="str">
        <f>HYPERLINK("https://hsdes.intel.com/resource/14013176969","14013176969")</f>
        <v>14013176969</v>
      </c>
      <c r="B334" t="s">
        <v>673</v>
      </c>
      <c r="C334" t="s">
        <v>674</v>
      </c>
      <c r="D334" t="s">
        <v>17</v>
      </c>
    </row>
    <row r="335" spans="1:4" x14ac:dyDescent="0.3">
      <c r="A335" t="str">
        <f>HYPERLINK("https://hsdes.intel.com/resource/14013176972","14013176972")</f>
        <v>14013176972</v>
      </c>
      <c r="B335" t="s">
        <v>675</v>
      </c>
      <c r="C335" t="s">
        <v>676</v>
      </c>
      <c r="D335" t="s">
        <v>17</v>
      </c>
    </row>
    <row r="336" spans="1:4" x14ac:dyDescent="0.3">
      <c r="A336" t="str">
        <f>HYPERLINK("https://hsdes.intel.com/resource/14013176995","14013176995")</f>
        <v>14013176995</v>
      </c>
      <c r="B336" t="s">
        <v>677</v>
      </c>
      <c r="C336" t="s">
        <v>678</v>
      </c>
      <c r="D336" t="s">
        <v>23</v>
      </c>
    </row>
    <row r="337" spans="1:4" x14ac:dyDescent="0.3">
      <c r="A337" t="str">
        <f>HYPERLINK("https://hsdes.intel.com/resource/14013177003","14013177003")</f>
        <v>14013177003</v>
      </c>
      <c r="B337" t="s">
        <v>679</v>
      </c>
      <c r="C337" t="s">
        <v>680</v>
      </c>
      <c r="D337" t="s">
        <v>23</v>
      </c>
    </row>
    <row r="338" spans="1:4" x14ac:dyDescent="0.3">
      <c r="A338" t="str">
        <f>HYPERLINK("https://hsdes.intel.com/resource/14013177024","14013177024")</f>
        <v>14013177024</v>
      </c>
      <c r="B338" t="s">
        <v>681</v>
      </c>
      <c r="C338" t="s">
        <v>682</v>
      </c>
      <c r="D338" t="s">
        <v>23</v>
      </c>
    </row>
    <row r="339" spans="1:4" x14ac:dyDescent="0.3">
      <c r="A339" t="str">
        <f>HYPERLINK("https://hsdes.intel.com/resource/14013177029","14013177029")</f>
        <v>14013177029</v>
      </c>
      <c r="B339" t="s">
        <v>683</v>
      </c>
      <c r="C339" t="s">
        <v>684</v>
      </c>
      <c r="D339" t="s">
        <v>23</v>
      </c>
    </row>
    <row r="340" spans="1:4" x14ac:dyDescent="0.3">
      <c r="A340" t="str">
        <f>HYPERLINK("https://hsdes.intel.com/resource/14013177155","14013177155")</f>
        <v>14013177155</v>
      </c>
      <c r="B340" t="s">
        <v>685</v>
      </c>
      <c r="C340" t="s">
        <v>686</v>
      </c>
      <c r="D340" t="s">
        <v>23</v>
      </c>
    </row>
    <row r="341" spans="1:4" x14ac:dyDescent="0.3">
      <c r="A341" t="str">
        <f>HYPERLINK("https://hsdes.intel.com/resource/14013177158","14013177158")</f>
        <v>14013177158</v>
      </c>
      <c r="B341" t="s">
        <v>687</v>
      </c>
      <c r="C341" t="s">
        <v>688</v>
      </c>
      <c r="D341" t="s">
        <v>23</v>
      </c>
    </row>
    <row r="342" spans="1:4" x14ac:dyDescent="0.3">
      <c r="A342" t="str">
        <f>HYPERLINK("https://hsdes.intel.com/resource/14013177167","14013177167")</f>
        <v>14013177167</v>
      </c>
      <c r="B342" t="s">
        <v>689</v>
      </c>
      <c r="C342" t="s">
        <v>690</v>
      </c>
      <c r="D342" t="s">
        <v>17</v>
      </c>
    </row>
    <row r="343" spans="1:4" x14ac:dyDescent="0.3">
      <c r="A343" t="str">
        <f>HYPERLINK("https://hsdes.intel.com/resource/14013177211","14013177211")</f>
        <v>14013177211</v>
      </c>
      <c r="B343" t="s">
        <v>691</v>
      </c>
      <c r="C343" t="s">
        <v>692</v>
      </c>
      <c r="D343" t="s">
        <v>23</v>
      </c>
    </row>
    <row r="344" spans="1:4" x14ac:dyDescent="0.3">
      <c r="A344" t="str">
        <f>HYPERLINK("https://hsdes.intel.com/resource/14013177213","14013177213")</f>
        <v>14013177213</v>
      </c>
      <c r="B344" t="s">
        <v>693</v>
      </c>
      <c r="C344" t="s">
        <v>694</v>
      </c>
      <c r="D344" t="s">
        <v>23</v>
      </c>
    </row>
    <row r="345" spans="1:4" x14ac:dyDescent="0.3">
      <c r="A345" t="str">
        <f>HYPERLINK("https://hsdes.intel.com/resource/14013177238","14013177238")</f>
        <v>14013177238</v>
      </c>
      <c r="B345" t="s">
        <v>695</v>
      </c>
      <c r="C345" t="s">
        <v>696</v>
      </c>
      <c r="D345" t="s">
        <v>23</v>
      </c>
    </row>
    <row r="346" spans="1:4" x14ac:dyDescent="0.3">
      <c r="A346" t="str">
        <f>HYPERLINK("https://hsdes.intel.com/resource/14013177247","14013177247")</f>
        <v>14013177247</v>
      </c>
      <c r="B346" t="s">
        <v>697</v>
      </c>
      <c r="C346" t="s">
        <v>698</v>
      </c>
      <c r="D346" t="s">
        <v>23</v>
      </c>
    </row>
    <row r="347" spans="1:4" x14ac:dyDescent="0.3">
      <c r="A347" t="str">
        <f>HYPERLINK("https://hsdes.intel.com/resource/14013177249","14013177249")</f>
        <v>14013177249</v>
      </c>
      <c r="B347" t="s">
        <v>699</v>
      </c>
      <c r="C347" t="s">
        <v>700</v>
      </c>
      <c r="D347" t="s">
        <v>23</v>
      </c>
    </row>
    <row r="348" spans="1:4" x14ac:dyDescent="0.3">
      <c r="A348" t="str">
        <f>HYPERLINK("https://hsdes.intel.com/resource/14013177272","14013177272")</f>
        <v>14013177272</v>
      </c>
      <c r="B348" t="s">
        <v>701</v>
      </c>
      <c r="C348" t="s">
        <v>702</v>
      </c>
      <c r="D348" t="s">
        <v>23</v>
      </c>
    </row>
    <row r="349" spans="1:4" x14ac:dyDescent="0.3">
      <c r="A349" t="str">
        <f>HYPERLINK("https://hsdes.intel.com/resource/14013177277","14013177277")</f>
        <v>14013177277</v>
      </c>
      <c r="B349" t="s">
        <v>703</v>
      </c>
      <c r="C349" t="s">
        <v>704</v>
      </c>
      <c r="D349" t="s">
        <v>23</v>
      </c>
    </row>
    <row r="350" spans="1:4" x14ac:dyDescent="0.3">
      <c r="A350" t="str">
        <f>HYPERLINK("https://hsdes.intel.com/resource/14013177299","14013177299")</f>
        <v>14013177299</v>
      </c>
      <c r="B350" t="s">
        <v>705</v>
      </c>
      <c r="C350" t="s">
        <v>706</v>
      </c>
      <c r="D350" t="s">
        <v>17</v>
      </c>
    </row>
    <row r="351" spans="1:4" x14ac:dyDescent="0.3">
      <c r="A351" t="str">
        <f>HYPERLINK("https://hsdes.intel.com/resource/14013177371","14013177371")</f>
        <v>14013177371</v>
      </c>
      <c r="B351" t="s">
        <v>707</v>
      </c>
      <c r="C351" t="s">
        <v>708</v>
      </c>
      <c r="D351" t="s">
        <v>23</v>
      </c>
    </row>
    <row r="352" spans="1:4" x14ac:dyDescent="0.3">
      <c r="A352" t="str">
        <f>HYPERLINK("https://hsdes.intel.com/resource/14013177396","14013177396")</f>
        <v>14013177396</v>
      </c>
      <c r="B352" t="s">
        <v>709</v>
      </c>
      <c r="C352" t="s">
        <v>710</v>
      </c>
      <c r="D352" t="s">
        <v>17</v>
      </c>
    </row>
    <row r="353" spans="1:4" x14ac:dyDescent="0.3">
      <c r="A353" t="str">
        <f>HYPERLINK("https://hsdes.intel.com/resource/14013177401","14013177401")</f>
        <v>14013177401</v>
      </c>
      <c r="B353" t="s">
        <v>711</v>
      </c>
      <c r="C353" t="s">
        <v>712</v>
      </c>
      <c r="D353" t="s">
        <v>17</v>
      </c>
    </row>
    <row r="354" spans="1:4" x14ac:dyDescent="0.3">
      <c r="A354" t="str">
        <f>HYPERLINK("https://hsdes.intel.com/resource/14013177439","14013177439")</f>
        <v>14013177439</v>
      </c>
      <c r="B354" t="s">
        <v>713</v>
      </c>
      <c r="C354" t="s">
        <v>714</v>
      </c>
      <c r="D354" t="s">
        <v>17</v>
      </c>
    </row>
    <row r="355" spans="1:4" x14ac:dyDescent="0.3">
      <c r="A355" t="str">
        <f>HYPERLINK("https://hsdes.intel.com/resource/14013177650","14013177650")</f>
        <v>14013177650</v>
      </c>
      <c r="B355" t="s">
        <v>715</v>
      </c>
      <c r="C355" t="s">
        <v>716</v>
      </c>
      <c r="D355" t="s">
        <v>23</v>
      </c>
    </row>
    <row r="356" spans="1:4" x14ac:dyDescent="0.3">
      <c r="A356" t="str">
        <f>HYPERLINK("https://hsdes.intel.com/resource/14013177652","14013177652")</f>
        <v>14013177652</v>
      </c>
      <c r="B356" t="s">
        <v>717</v>
      </c>
      <c r="C356" t="s">
        <v>718</v>
      </c>
      <c r="D356" t="s">
        <v>17</v>
      </c>
    </row>
    <row r="357" spans="1:4" x14ac:dyDescent="0.3">
      <c r="A357" t="str">
        <f>HYPERLINK("https://hsdes.intel.com/resource/14013177665","14013177665")</f>
        <v>14013177665</v>
      </c>
      <c r="B357" t="s">
        <v>719</v>
      </c>
      <c r="C357" t="s">
        <v>720</v>
      </c>
      <c r="D357" t="s">
        <v>23</v>
      </c>
    </row>
    <row r="358" spans="1:4" x14ac:dyDescent="0.3">
      <c r="A358" t="str">
        <f>HYPERLINK("https://hsdes.intel.com/resource/14013177668","14013177668")</f>
        <v>14013177668</v>
      </c>
      <c r="B358" t="s">
        <v>721</v>
      </c>
      <c r="C358" t="s">
        <v>722</v>
      </c>
      <c r="D358" t="s">
        <v>23</v>
      </c>
    </row>
    <row r="359" spans="1:4" x14ac:dyDescent="0.3">
      <c r="A359" t="str">
        <f>HYPERLINK("https://hsdes.intel.com/resource/14013177670","14013177670")</f>
        <v>14013177670</v>
      </c>
      <c r="B359" t="s">
        <v>723</v>
      </c>
      <c r="C359" t="s">
        <v>724</v>
      </c>
      <c r="D359" t="s">
        <v>23</v>
      </c>
    </row>
    <row r="360" spans="1:4" x14ac:dyDescent="0.3">
      <c r="A360" t="str">
        <f>HYPERLINK("https://hsdes.intel.com/resource/14013177672","14013177672")</f>
        <v>14013177672</v>
      </c>
      <c r="B360" t="s">
        <v>725</v>
      </c>
      <c r="C360" t="s">
        <v>726</v>
      </c>
      <c r="D360" t="s">
        <v>23</v>
      </c>
    </row>
    <row r="361" spans="1:4" x14ac:dyDescent="0.3">
      <c r="A361" t="str">
        <f>HYPERLINK("https://hsdes.intel.com/resource/14013177676","14013177676")</f>
        <v>14013177676</v>
      </c>
      <c r="B361" t="s">
        <v>727</v>
      </c>
      <c r="C361" t="s">
        <v>728</v>
      </c>
      <c r="D361" t="s">
        <v>146</v>
      </c>
    </row>
    <row r="362" spans="1:4" x14ac:dyDescent="0.3">
      <c r="A362" t="str">
        <f>HYPERLINK("https://hsdes.intel.com/resource/14013177681","14013177681")</f>
        <v>14013177681</v>
      </c>
      <c r="B362" t="s">
        <v>729</v>
      </c>
      <c r="C362" t="s">
        <v>730</v>
      </c>
      <c r="D362" t="s">
        <v>23</v>
      </c>
    </row>
    <row r="363" spans="1:4" x14ac:dyDescent="0.3">
      <c r="A363" t="str">
        <f>HYPERLINK("https://hsdes.intel.com/resource/14013177687","14013177687")</f>
        <v>14013177687</v>
      </c>
      <c r="B363" t="s">
        <v>731</v>
      </c>
      <c r="C363" t="s">
        <v>732</v>
      </c>
      <c r="D363" t="s">
        <v>23</v>
      </c>
    </row>
    <row r="364" spans="1:4" x14ac:dyDescent="0.3">
      <c r="A364" t="str">
        <f>HYPERLINK("https://hsdes.intel.com/resource/14013177697","14013177697")</f>
        <v>14013177697</v>
      </c>
      <c r="B364" t="s">
        <v>733</v>
      </c>
      <c r="C364" t="s">
        <v>734</v>
      </c>
      <c r="D364" t="s">
        <v>23</v>
      </c>
    </row>
    <row r="365" spans="1:4" x14ac:dyDescent="0.3">
      <c r="A365" t="str">
        <f>HYPERLINK("https://hsdes.intel.com/resource/14013177703","14013177703")</f>
        <v>14013177703</v>
      </c>
      <c r="B365" t="s">
        <v>735</v>
      </c>
      <c r="C365" t="s">
        <v>736</v>
      </c>
      <c r="D365" t="s">
        <v>23</v>
      </c>
    </row>
    <row r="366" spans="1:4" x14ac:dyDescent="0.3">
      <c r="A366" t="str">
        <f>HYPERLINK("https://hsdes.intel.com/resource/14013177742","14013177742")</f>
        <v>14013177742</v>
      </c>
      <c r="B366" t="s">
        <v>737</v>
      </c>
      <c r="C366" t="s">
        <v>738</v>
      </c>
      <c r="D366" t="s">
        <v>23</v>
      </c>
    </row>
    <row r="367" spans="1:4" x14ac:dyDescent="0.3">
      <c r="A367" t="str">
        <f>HYPERLINK("https://hsdes.intel.com/resource/14013177744","14013177744")</f>
        <v>14013177744</v>
      </c>
      <c r="B367" t="s">
        <v>739</v>
      </c>
      <c r="C367" t="s">
        <v>740</v>
      </c>
      <c r="D367" t="s">
        <v>23</v>
      </c>
    </row>
    <row r="368" spans="1:4" x14ac:dyDescent="0.3">
      <c r="A368" t="str">
        <f>HYPERLINK("https://hsdes.intel.com/resource/14013177761","14013177761")</f>
        <v>14013177761</v>
      </c>
      <c r="B368" t="s">
        <v>741</v>
      </c>
      <c r="C368" t="s">
        <v>742</v>
      </c>
      <c r="D368" t="s">
        <v>17</v>
      </c>
    </row>
    <row r="369" spans="1:4" x14ac:dyDescent="0.3">
      <c r="A369" t="str">
        <f>HYPERLINK("https://hsdes.intel.com/resource/14013177828","14013177828")</f>
        <v>14013177828</v>
      </c>
      <c r="B369" t="s">
        <v>743</v>
      </c>
      <c r="C369" t="s">
        <v>744</v>
      </c>
      <c r="D369" t="s">
        <v>23</v>
      </c>
    </row>
    <row r="370" spans="1:4" x14ac:dyDescent="0.3">
      <c r="A370" t="str">
        <f>HYPERLINK("https://hsdes.intel.com/resource/14013177835","14013177835")</f>
        <v>14013177835</v>
      </c>
      <c r="B370" t="s">
        <v>745</v>
      </c>
      <c r="C370" t="s">
        <v>746</v>
      </c>
      <c r="D370" t="s">
        <v>23</v>
      </c>
    </row>
    <row r="371" spans="1:4" x14ac:dyDescent="0.3">
      <c r="A371" t="str">
        <f>HYPERLINK("https://hsdes.intel.com/resource/14013177881","14013177881")</f>
        <v>14013177881</v>
      </c>
      <c r="B371" t="s">
        <v>747</v>
      </c>
      <c r="C371" t="s">
        <v>748</v>
      </c>
      <c r="D371" t="s">
        <v>23</v>
      </c>
    </row>
    <row r="372" spans="1:4" x14ac:dyDescent="0.3">
      <c r="A372" t="str">
        <f>HYPERLINK("https://hsdes.intel.com/resource/14013177900","14013177900")</f>
        <v>14013177900</v>
      </c>
      <c r="B372" t="s">
        <v>749</v>
      </c>
      <c r="C372" t="s">
        <v>750</v>
      </c>
      <c r="D372" t="s">
        <v>17</v>
      </c>
    </row>
    <row r="373" spans="1:4" x14ac:dyDescent="0.3">
      <c r="A373" t="str">
        <f>HYPERLINK("https://hsdes.intel.com/resource/14013177947","14013177947")</f>
        <v>14013177947</v>
      </c>
      <c r="B373" t="s">
        <v>751</v>
      </c>
      <c r="C373" t="s">
        <v>752</v>
      </c>
      <c r="D373" t="s">
        <v>146</v>
      </c>
    </row>
    <row r="374" spans="1:4" x14ac:dyDescent="0.3">
      <c r="A374" t="str">
        <f>HYPERLINK("https://hsdes.intel.com/resource/14013177968","14013177968")</f>
        <v>14013177968</v>
      </c>
      <c r="B374" t="s">
        <v>753</v>
      </c>
      <c r="C374" t="s">
        <v>754</v>
      </c>
      <c r="D374" t="s">
        <v>23</v>
      </c>
    </row>
    <row r="375" spans="1:4" x14ac:dyDescent="0.3">
      <c r="A375" t="str">
        <f>HYPERLINK("https://hsdes.intel.com/resource/14013177974","14013177974")</f>
        <v>14013177974</v>
      </c>
      <c r="B375" t="s">
        <v>755</v>
      </c>
      <c r="C375" t="s">
        <v>756</v>
      </c>
      <c r="D375" t="s">
        <v>23</v>
      </c>
    </row>
    <row r="376" spans="1:4" x14ac:dyDescent="0.3">
      <c r="A376" t="str">
        <f>HYPERLINK("https://hsdes.intel.com/resource/14013177978","14013177978")</f>
        <v>14013177978</v>
      </c>
      <c r="B376" t="s">
        <v>757</v>
      </c>
      <c r="C376" t="s">
        <v>758</v>
      </c>
      <c r="D376" t="s">
        <v>23</v>
      </c>
    </row>
    <row r="377" spans="1:4" x14ac:dyDescent="0.3">
      <c r="A377" t="str">
        <f>HYPERLINK("https://hsdes.intel.com/resource/14013177988","14013177988")</f>
        <v>14013177988</v>
      </c>
      <c r="B377" t="s">
        <v>759</v>
      </c>
      <c r="C377" t="s">
        <v>760</v>
      </c>
      <c r="D377" t="s">
        <v>23</v>
      </c>
    </row>
    <row r="378" spans="1:4" x14ac:dyDescent="0.3">
      <c r="A378" t="str">
        <f>HYPERLINK("https://hsdes.intel.com/resource/14013177993","14013177993")</f>
        <v>14013177993</v>
      </c>
      <c r="B378" t="s">
        <v>761</v>
      </c>
      <c r="C378" t="s">
        <v>762</v>
      </c>
      <c r="D378" t="s">
        <v>23</v>
      </c>
    </row>
    <row r="379" spans="1:4" x14ac:dyDescent="0.3">
      <c r="A379" t="str">
        <f>HYPERLINK("https://hsdes.intel.com/resource/14013178001","14013178001")</f>
        <v>14013178001</v>
      </c>
      <c r="B379" t="s">
        <v>763</v>
      </c>
      <c r="C379" t="s">
        <v>764</v>
      </c>
      <c r="D379" t="s">
        <v>17</v>
      </c>
    </row>
    <row r="380" spans="1:4" x14ac:dyDescent="0.3">
      <c r="A380" t="str">
        <f>HYPERLINK("https://hsdes.intel.com/resource/14013178068","14013178068")</f>
        <v>14013178068</v>
      </c>
      <c r="B380" t="s">
        <v>765</v>
      </c>
      <c r="C380" t="s">
        <v>766</v>
      </c>
      <c r="D380" t="s">
        <v>23</v>
      </c>
    </row>
    <row r="381" spans="1:4" x14ac:dyDescent="0.3">
      <c r="A381" t="str">
        <f>HYPERLINK("https://hsdes.intel.com/resource/14013178078","14013178078")</f>
        <v>14013178078</v>
      </c>
      <c r="B381" t="s">
        <v>767</v>
      </c>
      <c r="C381" t="s">
        <v>768</v>
      </c>
      <c r="D381" t="s">
        <v>23</v>
      </c>
    </row>
    <row r="382" spans="1:4" x14ac:dyDescent="0.3">
      <c r="A382" t="str">
        <f>HYPERLINK("https://hsdes.intel.com/resource/14013178085","14013178085")</f>
        <v>14013178085</v>
      </c>
      <c r="B382" t="s">
        <v>769</v>
      </c>
      <c r="C382" t="s">
        <v>770</v>
      </c>
      <c r="D382" t="s">
        <v>23</v>
      </c>
    </row>
    <row r="383" spans="1:4" x14ac:dyDescent="0.3">
      <c r="A383" t="str">
        <f>HYPERLINK("https://hsdes.intel.com/resource/14013178088","14013178088")</f>
        <v>14013178088</v>
      </c>
      <c r="B383" t="s">
        <v>771</v>
      </c>
      <c r="C383" t="s">
        <v>772</v>
      </c>
      <c r="D383" t="s">
        <v>23</v>
      </c>
    </row>
    <row r="384" spans="1:4" x14ac:dyDescent="0.3">
      <c r="A384" t="str">
        <f>HYPERLINK("https://hsdes.intel.com/resource/14013178094","14013178094")</f>
        <v>14013178094</v>
      </c>
      <c r="B384" t="s">
        <v>773</v>
      </c>
      <c r="C384" t="s">
        <v>774</v>
      </c>
      <c r="D384" t="s">
        <v>23</v>
      </c>
    </row>
    <row r="385" spans="1:4" x14ac:dyDescent="0.3">
      <c r="A385" t="str">
        <f>HYPERLINK("https://hsdes.intel.com/resource/14013178130","14013178130")</f>
        <v>14013178130</v>
      </c>
      <c r="B385" t="s">
        <v>775</v>
      </c>
      <c r="C385" t="s">
        <v>776</v>
      </c>
      <c r="D385" t="s">
        <v>17</v>
      </c>
    </row>
    <row r="386" spans="1:4" x14ac:dyDescent="0.3">
      <c r="A386" t="str">
        <f>HYPERLINK("https://hsdes.intel.com/resource/14013178138","14013178138")</f>
        <v>14013178138</v>
      </c>
      <c r="B386" t="s">
        <v>777</v>
      </c>
      <c r="C386" t="s">
        <v>778</v>
      </c>
      <c r="D386" t="s">
        <v>23</v>
      </c>
    </row>
    <row r="387" spans="1:4" x14ac:dyDescent="0.3">
      <c r="A387" t="str">
        <f>HYPERLINK("https://hsdes.intel.com/resource/14013178190","14013178190")</f>
        <v>14013178190</v>
      </c>
      <c r="B387" t="s">
        <v>779</v>
      </c>
      <c r="C387" t="s">
        <v>780</v>
      </c>
      <c r="D387" t="s">
        <v>146</v>
      </c>
    </row>
    <row r="388" spans="1:4" x14ac:dyDescent="0.3">
      <c r="A388" t="str">
        <f>HYPERLINK("https://hsdes.intel.com/resource/14013178252","14013178252")</f>
        <v>14013178252</v>
      </c>
      <c r="B388" t="s">
        <v>781</v>
      </c>
      <c r="C388" t="s">
        <v>782</v>
      </c>
      <c r="D388" t="s">
        <v>23</v>
      </c>
    </row>
    <row r="389" spans="1:4" x14ac:dyDescent="0.3">
      <c r="A389" t="str">
        <f>HYPERLINK("https://hsdes.intel.com/resource/14013178260","14013178260")</f>
        <v>14013178260</v>
      </c>
      <c r="B389" t="s">
        <v>783</v>
      </c>
      <c r="C389" t="s">
        <v>784</v>
      </c>
      <c r="D389" t="s">
        <v>23</v>
      </c>
    </row>
    <row r="390" spans="1:4" x14ac:dyDescent="0.3">
      <c r="A390" t="str">
        <f>HYPERLINK("https://hsdes.intel.com/resource/14013178329","14013178329")</f>
        <v>14013178329</v>
      </c>
      <c r="B390" t="s">
        <v>785</v>
      </c>
      <c r="C390" t="s">
        <v>786</v>
      </c>
      <c r="D390" t="s">
        <v>17</v>
      </c>
    </row>
    <row r="391" spans="1:4" x14ac:dyDescent="0.3">
      <c r="A391" t="str">
        <f>HYPERLINK("https://hsdes.intel.com/resource/14013178330","14013178330")</f>
        <v>14013178330</v>
      </c>
      <c r="B391" t="s">
        <v>787</v>
      </c>
      <c r="C391" t="s">
        <v>788</v>
      </c>
      <c r="D391" t="s">
        <v>17</v>
      </c>
    </row>
    <row r="392" spans="1:4" x14ac:dyDescent="0.3">
      <c r="A392" t="str">
        <f>HYPERLINK("https://hsdes.intel.com/resource/14013178376","14013178376")</f>
        <v>14013178376</v>
      </c>
      <c r="B392" t="s">
        <v>789</v>
      </c>
      <c r="C392" t="s">
        <v>790</v>
      </c>
      <c r="D392" t="s">
        <v>23</v>
      </c>
    </row>
    <row r="393" spans="1:4" x14ac:dyDescent="0.3">
      <c r="A393" t="str">
        <f>HYPERLINK("https://hsdes.intel.com/resource/14013178382","14013178382")</f>
        <v>14013178382</v>
      </c>
      <c r="B393" t="s">
        <v>791</v>
      </c>
      <c r="C393" t="s">
        <v>792</v>
      </c>
      <c r="D393" t="s">
        <v>23</v>
      </c>
    </row>
    <row r="394" spans="1:4" x14ac:dyDescent="0.3">
      <c r="A394" t="str">
        <f>HYPERLINK("https://hsdes.intel.com/resource/14013178387","14013178387")</f>
        <v>14013178387</v>
      </c>
      <c r="B394" t="s">
        <v>793</v>
      </c>
      <c r="C394" t="s">
        <v>794</v>
      </c>
      <c r="D394" t="s">
        <v>23</v>
      </c>
    </row>
    <row r="395" spans="1:4" x14ac:dyDescent="0.3">
      <c r="A395" t="str">
        <f>HYPERLINK("https://hsdes.intel.com/resource/14013178413","14013178413")</f>
        <v>14013178413</v>
      </c>
      <c r="B395" t="s">
        <v>795</v>
      </c>
      <c r="C395" t="s">
        <v>796</v>
      </c>
      <c r="D395" t="s">
        <v>23</v>
      </c>
    </row>
    <row r="396" spans="1:4" x14ac:dyDescent="0.3">
      <c r="A396" t="str">
        <f>HYPERLINK("https://hsdes.intel.com/resource/14013178496","14013178496")</f>
        <v>14013178496</v>
      </c>
      <c r="B396" t="s">
        <v>797</v>
      </c>
      <c r="C396" t="s">
        <v>798</v>
      </c>
      <c r="D396" t="s">
        <v>23</v>
      </c>
    </row>
    <row r="397" spans="1:4" x14ac:dyDescent="0.3">
      <c r="A397" t="str">
        <f>HYPERLINK("https://hsdes.intel.com/resource/14013178509","14013178509")</f>
        <v>14013178509</v>
      </c>
      <c r="B397" t="s">
        <v>799</v>
      </c>
      <c r="C397" t="s">
        <v>800</v>
      </c>
      <c r="D397" t="s">
        <v>23</v>
      </c>
    </row>
    <row r="398" spans="1:4" x14ac:dyDescent="0.3">
      <c r="A398" t="str">
        <f>HYPERLINK("https://hsdes.intel.com/resource/14013178532","14013178532")</f>
        <v>14013178532</v>
      </c>
      <c r="B398" t="s">
        <v>801</v>
      </c>
      <c r="C398" t="s">
        <v>802</v>
      </c>
      <c r="D398" t="s">
        <v>23</v>
      </c>
    </row>
    <row r="399" spans="1:4" x14ac:dyDescent="0.3">
      <c r="A399" t="str">
        <f>HYPERLINK("https://hsdes.intel.com/resource/14013178765","14013178765")</f>
        <v>14013178765</v>
      </c>
      <c r="B399" t="s">
        <v>803</v>
      </c>
      <c r="C399" t="s">
        <v>804</v>
      </c>
      <c r="D399" t="s">
        <v>23</v>
      </c>
    </row>
    <row r="400" spans="1:4" x14ac:dyDescent="0.3">
      <c r="A400" t="str">
        <f>HYPERLINK("https://hsdes.intel.com/resource/14013178773","14013178773")</f>
        <v>14013178773</v>
      </c>
      <c r="B400" t="s">
        <v>805</v>
      </c>
      <c r="C400" t="s">
        <v>806</v>
      </c>
      <c r="D400" t="s">
        <v>23</v>
      </c>
    </row>
    <row r="401" spans="1:4" x14ac:dyDescent="0.3">
      <c r="A401" t="str">
        <f>HYPERLINK("https://hsdes.intel.com/resource/14013178784","14013178784")</f>
        <v>14013178784</v>
      </c>
      <c r="B401" t="s">
        <v>807</v>
      </c>
      <c r="C401" t="s">
        <v>808</v>
      </c>
      <c r="D401" t="s">
        <v>23</v>
      </c>
    </row>
    <row r="402" spans="1:4" x14ac:dyDescent="0.3">
      <c r="A402" t="str">
        <f>HYPERLINK("https://hsdes.intel.com/resource/14013178789","14013178789")</f>
        <v>14013178789</v>
      </c>
      <c r="B402" t="s">
        <v>809</v>
      </c>
      <c r="C402" t="s">
        <v>810</v>
      </c>
      <c r="D402" t="s">
        <v>23</v>
      </c>
    </row>
    <row r="403" spans="1:4" x14ac:dyDescent="0.3">
      <c r="A403" t="str">
        <f>HYPERLINK("https://hsdes.intel.com/resource/14013178803","14013178803")</f>
        <v>14013178803</v>
      </c>
      <c r="B403" t="s">
        <v>811</v>
      </c>
      <c r="C403" t="s">
        <v>812</v>
      </c>
      <c r="D403" t="s">
        <v>23</v>
      </c>
    </row>
    <row r="404" spans="1:4" x14ac:dyDescent="0.3">
      <c r="A404" t="str">
        <f>HYPERLINK("https://hsdes.intel.com/resource/14013178927","14013178927")</f>
        <v>14013178927</v>
      </c>
      <c r="B404" t="s">
        <v>813</v>
      </c>
      <c r="C404" t="s">
        <v>814</v>
      </c>
      <c r="D404" t="s">
        <v>14</v>
      </c>
    </row>
    <row r="405" spans="1:4" x14ac:dyDescent="0.3">
      <c r="A405" t="str">
        <f>HYPERLINK("https://hsdes.intel.com/resource/14013178930","14013178930")</f>
        <v>14013178930</v>
      </c>
      <c r="B405" t="s">
        <v>815</v>
      </c>
      <c r="C405" t="s">
        <v>816</v>
      </c>
      <c r="D405" t="s">
        <v>146</v>
      </c>
    </row>
    <row r="406" spans="1:4" x14ac:dyDescent="0.3">
      <c r="A406" t="str">
        <f>HYPERLINK("https://hsdes.intel.com/resource/14013178947","14013178947")</f>
        <v>14013178947</v>
      </c>
      <c r="B406" t="s">
        <v>817</v>
      </c>
      <c r="C406" t="s">
        <v>818</v>
      </c>
      <c r="D406" t="s">
        <v>146</v>
      </c>
    </row>
    <row r="407" spans="1:4" x14ac:dyDescent="0.3">
      <c r="A407" t="str">
        <f>HYPERLINK("https://hsdes.intel.com/resource/14013178956","14013178956")</f>
        <v>14013178956</v>
      </c>
      <c r="B407" t="s">
        <v>819</v>
      </c>
      <c r="C407" t="s">
        <v>820</v>
      </c>
      <c r="D407" t="s">
        <v>146</v>
      </c>
    </row>
    <row r="408" spans="1:4" x14ac:dyDescent="0.3">
      <c r="A408" t="str">
        <f>HYPERLINK("https://hsdes.intel.com/resource/14013178967","14013178967")</f>
        <v>14013178967</v>
      </c>
      <c r="B408" t="s">
        <v>821</v>
      </c>
      <c r="C408" t="s">
        <v>822</v>
      </c>
      <c r="D408" t="s">
        <v>146</v>
      </c>
    </row>
    <row r="409" spans="1:4" x14ac:dyDescent="0.3">
      <c r="A409" t="str">
        <f>HYPERLINK("https://hsdes.intel.com/resource/14013179000","14013179000")</f>
        <v>14013179000</v>
      </c>
      <c r="B409" t="s">
        <v>823</v>
      </c>
      <c r="C409" t="s">
        <v>824</v>
      </c>
      <c r="D409" t="s">
        <v>23</v>
      </c>
    </row>
    <row r="410" spans="1:4" x14ac:dyDescent="0.3">
      <c r="A410" t="str">
        <f>HYPERLINK("https://hsdes.intel.com/resource/14013179017","14013179017")</f>
        <v>14013179017</v>
      </c>
      <c r="B410" t="s">
        <v>825</v>
      </c>
      <c r="C410" t="s">
        <v>826</v>
      </c>
      <c r="D410" t="s">
        <v>23</v>
      </c>
    </row>
    <row r="411" spans="1:4" x14ac:dyDescent="0.3">
      <c r="A411" t="str">
        <f>HYPERLINK("https://hsdes.intel.com/resource/14013179021","14013179021")</f>
        <v>14013179021</v>
      </c>
      <c r="B411" t="s">
        <v>827</v>
      </c>
      <c r="C411" t="s">
        <v>828</v>
      </c>
      <c r="D411" t="s">
        <v>23</v>
      </c>
    </row>
    <row r="412" spans="1:4" x14ac:dyDescent="0.3">
      <c r="A412" t="str">
        <f>HYPERLINK("https://hsdes.intel.com/resource/14013179024","14013179024")</f>
        <v>14013179024</v>
      </c>
      <c r="B412" t="s">
        <v>829</v>
      </c>
      <c r="C412" t="s">
        <v>830</v>
      </c>
      <c r="D412" t="s">
        <v>23</v>
      </c>
    </row>
    <row r="413" spans="1:4" x14ac:dyDescent="0.3">
      <c r="A413" t="str">
        <f>HYPERLINK("https://hsdes.intel.com/resource/14013179059","14013179059")</f>
        <v>14013179059</v>
      </c>
      <c r="B413" t="s">
        <v>831</v>
      </c>
      <c r="C413" t="s">
        <v>832</v>
      </c>
      <c r="D413" t="s">
        <v>14</v>
      </c>
    </row>
    <row r="414" spans="1:4" x14ac:dyDescent="0.3">
      <c r="A414" t="str">
        <f>HYPERLINK("https://hsdes.intel.com/resource/14013179074","14013179074")</f>
        <v>14013179074</v>
      </c>
      <c r="B414" t="s">
        <v>833</v>
      </c>
      <c r="C414" t="s">
        <v>834</v>
      </c>
      <c r="D414" t="s">
        <v>14</v>
      </c>
    </row>
    <row r="415" spans="1:4" x14ac:dyDescent="0.3">
      <c r="A415" t="str">
        <f>HYPERLINK("https://hsdes.intel.com/resource/14013179079","14013179079")</f>
        <v>14013179079</v>
      </c>
      <c r="B415" t="s">
        <v>835</v>
      </c>
      <c r="C415" t="s">
        <v>836</v>
      </c>
      <c r="D415" t="s">
        <v>14</v>
      </c>
    </row>
    <row r="416" spans="1:4" x14ac:dyDescent="0.3">
      <c r="A416" t="str">
        <f>HYPERLINK("https://hsdes.intel.com/resource/14013179108","14013179108")</f>
        <v>14013179108</v>
      </c>
      <c r="B416" t="s">
        <v>837</v>
      </c>
      <c r="C416" t="s">
        <v>838</v>
      </c>
      <c r="D416" t="s">
        <v>146</v>
      </c>
    </row>
    <row r="417" spans="1:4" x14ac:dyDescent="0.3">
      <c r="A417" t="str">
        <f>HYPERLINK("https://hsdes.intel.com/resource/14013179118","14013179118")</f>
        <v>14013179118</v>
      </c>
      <c r="B417" t="s">
        <v>839</v>
      </c>
      <c r="C417" t="s">
        <v>840</v>
      </c>
      <c r="D417" t="s">
        <v>14</v>
      </c>
    </row>
    <row r="418" spans="1:4" x14ac:dyDescent="0.3">
      <c r="A418" t="str">
        <f>HYPERLINK("https://hsdes.intel.com/resource/14013179142","14013179142")</f>
        <v>14013179142</v>
      </c>
      <c r="B418" t="s">
        <v>841</v>
      </c>
      <c r="C418" t="s">
        <v>842</v>
      </c>
      <c r="D418" t="s">
        <v>146</v>
      </c>
    </row>
    <row r="419" spans="1:4" x14ac:dyDescent="0.3">
      <c r="A419" t="str">
        <f>HYPERLINK("https://hsdes.intel.com/resource/14013179157","14013179157")</f>
        <v>14013179157</v>
      </c>
      <c r="B419" t="s">
        <v>843</v>
      </c>
      <c r="C419" t="s">
        <v>844</v>
      </c>
      <c r="D419" t="s">
        <v>146</v>
      </c>
    </row>
    <row r="420" spans="1:4" x14ac:dyDescent="0.3">
      <c r="A420" t="str">
        <f>HYPERLINK("https://hsdes.intel.com/resource/14013179162","14013179162")</f>
        <v>14013179162</v>
      </c>
      <c r="B420" t="s">
        <v>845</v>
      </c>
      <c r="C420" t="s">
        <v>846</v>
      </c>
      <c r="D420" t="s">
        <v>146</v>
      </c>
    </row>
    <row r="421" spans="1:4" x14ac:dyDescent="0.3">
      <c r="A421" t="str">
        <f>HYPERLINK("https://hsdes.intel.com/resource/14013179168","14013179168")</f>
        <v>14013179168</v>
      </c>
      <c r="B421" t="s">
        <v>847</v>
      </c>
      <c r="C421" t="s">
        <v>848</v>
      </c>
      <c r="D421" t="s">
        <v>146</v>
      </c>
    </row>
    <row r="422" spans="1:4" x14ac:dyDescent="0.3">
      <c r="A422" t="str">
        <f>HYPERLINK("https://hsdes.intel.com/resource/14013179183","14013179183")</f>
        <v>14013179183</v>
      </c>
      <c r="B422" t="s">
        <v>849</v>
      </c>
      <c r="C422" t="s">
        <v>850</v>
      </c>
      <c r="D422" t="s">
        <v>146</v>
      </c>
    </row>
    <row r="423" spans="1:4" x14ac:dyDescent="0.3">
      <c r="A423" t="str">
        <f>HYPERLINK("https://hsdes.intel.com/resource/14013179255","14013179255")</f>
        <v>14013179255</v>
      </c>
      <c r="B423" t="s">
        <v>851</v>
      </c>
      <c r="C423" t="s">
        <v>852</v>
      </c>
      <c r="D423" t="s">
        <v>5</v>
      </c>
    </row>
    <row r="424" spans="1:4" x14ac:dyDescent="0.3">
      <c r="A424" t="str">
        <f>HYPERLINK("https://hsdes.intel.com/resource/14013179310","14013179310")</f>
        <v>14013179310</v>
      </c>
      <c r="B424" t="s">
        <v>853</v>
      </c>
      <c r="C424" t="s">
        <v>854</v>
      </c>
      <c r="D424" t="s">
        <v>5</v>
      </c>
    </row>
    <row r="425" spans="1:4" x14ac:dyDescent="0.3">
      <c r="A425" t="str">
        <f>HYPERLINK("https://hsdes.intel.com/resource/14013179437","14013179437")</f>
        <v>14013179437</v>
      </c>
      <c r="B425" t="s">
        <v>855</v>
      </c>
      <c r="C425" t="s">
        <v>856</v>
      </c>
      <c r="D425" t="s">
        <v>14</v>
      </c>
    </row>
    <row r="426" spans="1:4" x14ac:dyDescent="0.3">
      <c r="A426" t="str">
        <f>HYPERLINK("https://hsdes.intel.com/resource/14013179479","14013179479")</f>
        <v>14013179479</v>
      </c>
      <c r="B426" t="s">
        <v>857</v>
      </c>
      <c r="C426" t="s">
        <v>858</v>
      </c>
      <c r="D426" t="s">
        <v>14</v>
      </c>
    </row>
    <row r="427" spans="1:4" x14ac:dyDescent="0.3">
      <c r="A427" t="str">
        <f>HYPERLINK("https://hsdes.intel.com/resource/14013180258","14013180258")</f>
        <v>14013180258</v>
      </c>
      <c r="B427" t="s">
        <v>859</v>
      </c>
      <c r="C427" t="s">
        <v>860</v>
      </c>
      <c r="D427" t="s">
        <v>20</v>
      </c>
    </row>
    <row r="428" spans="1:4" x14ac:dyDescent="0.3">
      <c r="A428" t="str">
        <f>HYPERLINK("https://hsdes.intel.com/resource/14013180375","14013180375")</f>
        <v>14013180375</v>
      </c>
      <c r="B428" t="s">
        <v>861</v>
      </c>
      <c r="C428" t="s">
        <v>862</v>
      </c>
      <c r="D428" t="s">
        <v>20</v>
      </c>
    </row>
    <row r="429" spans="1:4" x14ac:dyDescent="0.3">
      <c r="A429" t="str">
        <f>HYPERLINK("https://hsdes.intel.com/resource/14013180382","14013180382")</f>
        <v>14013180382</v>
      </c>
      <c r="B429" t="s">
        <v>863</v>
      </c>
      <c r="C429" t="s">
        <v>864</v>
      </c>
      <c r="D429" t="s">
        <v>20</v>
      </c>
    </row>
    <row r="430" spans="1:4" x14ac:dyDescent="0.3">
      <c r="A430" t="str">
        <f>HYPERLINK("https://hsdes.intel.com/resource/14013180406","14013180406")</f>
        <v>14013180406</v>
      </c>
      <c r="B430" t="s">
        <v>865</v>
      </c>
      <c r="C430" t="s">
        <v>866</v>
      </c>
      <c r="D430" t="s">
        <v>20</v>
      </c>
    </row>
    <row r="431" spans="1:4" x14ac:dyDescent="0.3">
      <c r="A431" t="str">
        <f>HYPERLINK("https://hsdes.intel.com/resource/14013180470","14013180470")</f>
        <v>14013180470</v>
      </c>
      <c r="B431" t="s">
        <v>867</v>
      </c>
      <c r="C431" t="s">
        <v>868</v>
      </c>
      <c r="D431" t="s">
        <v>20</v>
      </c>
    </row>
    <row r="432" spans="1:4" x14ac:dyDescent="0.3">
      <c r="A432" t="str">
        <f>HYPERLINK("https://hsdes.intel.com/resource/14013180512","14013180512")</f>
        <v>14013180512</v>
      </c>
      <c r="B432" t="s">
        <v>869</v>
      </c>
      <c r="C432" t="s">
        <v>870</v>
      </c>
      <c r="D432" t="s">
        <v>20</v>
      </c>
    </row>
    <row r="433" spans="1:4" x14ac:dyDescent="0.3">
      <c r="A433" t="str">
        <f>HYPERLINK("https://hsdes.intel.com/resource/14013180605","14013180605")</f>
        <v>14013180605</v>
      </c>
      <c r="B433" t="s">
        <v>871</v>
      </c>
      <c r="C433" t="s">
        <v>872</v>
      </c>
      <c r="D433" t="s">
        <v>20</v>
      </c>
    </row>
    <row r="434" spans="1:4" x14ac:dyDescent="0.3">
      <c r="A434" t="str">
        <f>HYPERLINK("https://hsdes.intel.com/resource/14013181906","14013181906")</f>
        <v>14013181906</v>
      </c>
      <c r="B434" t="s">
        <v>873</v>
      </c>
      <c r="C434" t="s">
        <v>874</v>
      </c>
      <c r="D434" t="s">
        <v>17</v>
      </c>
    </row>
    <row r="435" spans="1:4" x14ac:dyDescent="0.3">
      <c r="A435" t="str">
        <f>HYPERLINK("https://hsdes.intel.com/resource/14013181910","14013181910")</f>
        <v>14013181910</v>
      </c>
      <c r="B435" t="s">
        <v>875</v>
      </c>
      <c r="C435" t="s">
        <v>876</v>
      </c>
      <c r="D435" t="s">
        <v>17</v>
      </c>
    </row>
    <row r="436" spans="1:4" x14ac:dyDescent="0.3">
      <c r="A436" t="str">
        <f>HYPERLINK("https://hsdes.intel.com/resource/14013181927","14013181927")</f>
        <v>14013181927</v>
      </c>
      <c r="B436" t="s">
        <v>877</v>
      </c>
      <c r="C436" t="s">
        <v>878</v>
      </c>
      <c r="D436" t="s">
        <v>17</v>
      </c>
    </row>
    <row r="437" spans="1:4" x14ac:dyDescent="0.3">
      <c r="A437" t="str">
        <f>HYPERLINK("https://hsdes.intel.com/resource/14013181939","14013181939")</f>
        <v>14013181939</v>
      </c>
      <c r="B437" t="s">
        <v>879</v>
      </c>
      <c r="C437" t="s">
        <v>880</v>
      </c>
      <c r="D437" t="s">
        <v>17</v>
      </c>
    </row>
    <row r="438" spans="1:4" x14ac:dyDescent="0.3">
      <c r="A438" t="str">
        <f>HYPERLINK("https://hsdes.intel.com/resource/14013182324","14013182324")</f>
        <v>14013182324</v>
      </c>
      <c r="B438" t="s">
        <v>881</v>
      </c>
      <c r="C438" t="s">
        <v>882</v>
      </c>
      <c r="D438" t="s">
        <v>9</v>
      </c>
    </row>
    <row r="439" spans="1:4" x14ac:dyDescent="0.3">
      <c r="A439" t="str">
        <f>HYPERLINK("https://hsdes.intel.com/resource/14013182348","14013182348")</f>
        <v>14013182348</v>
      </c>
      <c r="B439" t="s">
        <v>883</v>
      </c>
      <c r="C439" t="s">
        <v>884</v>
      </c>
      <c r="D439" t="s">
        <v>9</v>
      </c>
    </row>
    <row r="440" spans="1:4" x14ac:dyDescent="0.3">
      <c r="A440" t="str">
        <f>HYPERLINK("https://hsdes.intel.com/resource/14013182355","14013182355")</f>
        <v>14013182355</v>
      </c>
      <c r="B440" t="s">
        <v>885</v>
      </c>
      <c r="C440" t="s">
        <v>886</v>
      </c>
      <c r="D440" t="s">
        <v>9</v>
      </c>
    </row>
    <row r="441" spans="1:4" x14ac:dyDescent="0.3">
      <c r="A441" t="str">
        <f>HYPERLINK("https://hsdes.intel.com/resource/14013182446","14013182446")</f>
        <v>14013182446</v>
      </c>
      <c r="B441" t="s">
        <v>887</v>
      </c>
      <c r="C441" t="s">
        <v>888</v>
      </c>
      <c r="D441" t="s">
        <v>17</v>
      </c>
    </row>
    <row r="442" spans="1:4" x14ac:dyDescent="0.3">
      <c r="A442" t="str">
        <f>HYPERLINK("https://hsdes.intel.com/resource/14013182515","14013182515")</f>
        <v>14013182515</v>
      </c>
      <c r="B442" t="s">
        <v>889</v>
      </c>
      <c r="C442" t="s">
        <v>890</v>
      </c>
      <c r="D442" t="s">
        <v>23</v>
      </c>
    </row>
    <row r="443" spans="1:4" x14ac:dyDescent="0.3">
      <c r="A443" t="str">
        <f>HYPERLINK("https://hsdes.intel.com/resource/14013182531","14013182531")</f>
        <v>14013182531</v>
      </c>
      <c r="B443" t="s">
        <v>891</v>
      </c>
      <c r="C443" t="s">
        <v>892</v>
      </c>
      <c r="D443" t="s">
        <v>23</v>
      </c>
    </row>
    <row r="444" spans="1:4" x14ac:dyDescent="0.3">
      <c r="A444" t="str">
        <f>HYPERLINK("https://hsdes.intel.com/resource/14013182597","14013182597")</f>
        <v>14013182597</v>
      </c>
      <c r="B444" t="s">
        <v>893</v>
      </c>
      <c r="C444" t="s">
        <v>894</v>
      </c>
      <c r="D444" t="s">
        <v>17</v>
      </c>
    </row>
    <row r="445" spans="1:4" x14ac:dyDescent="0.3">
      <c r="A445" t="str">
        <f>HYPERLINK("https://hsdes.intel.com/resource/14013182798","14013182798")</f>
        <v>14013182798</v>
      </c>
      <c r="B445" t="s">
        <v>895</v>
      </c>
      <c r="C445" t="s">
        <v>896</v>
      </c>
      <c r="D445" t="s">
        <v>23</v>
      </c>
    </row>
    <row r="446" spans="1:4" x14ac:dyDescent="0.3">
      <c r="A446" t="str">
        <f>HYPERLINK("https://hsdes.intel.com/resource/14013182806","14013182806")</f>
        <v>14013182806</v>
      </c>
      <c r="B446" t="s">
        <v>897</v>
      </c>
      <c r="C446" t="s">
        <v>898</v>
      </c>
      <c r="D446" t="s">
        <v>23</v>
      </c>
    </row>
    <row r="447" spans="1:4" x14ac:dyDescent="0.3">
      <c r="A447" t="str">
        <f>HYPERLINK("https://hsdes.intel.com/resource/14013182858","14013182858")</f>
        <v>14013182858</v>
      </c>
      <c r="B447" t="s">
        <v>899</v>
      </c>
      <c r="C447" t="s">
        <v>900</v>
      </c>
      <c r="D447" t="s">
        <v>5</v>
      </c>
    </row>
    <row r="448" spans="1:4" x14ac:dyDescent="0.3">
      <c r="A448" t="str">
        <f>HYPERLINK("https://hsdes.intel.com/resource/14013182891","14013182891")</f>
        <v>14013182891</v>
      </c>
      <c r="B448" t="s">
        <v>901</v>
      </c>
      <c r="C448" t="s">
        <v>902</v>
      </c>
      <c r="D448" t="s">
        <v>20</v>
      </c>
    </row>
    <row r="449" spans="1:4" x14ac:dyDescent="0.3">
      <c r="A449" t="str">
        <f>HYPERLINK("https://hsdes.intel.com/resource/14013182957","14013182957")</f>
        <v>14013182957</v>
      </c>
      <c r="B449" t="s">
        <v>903</v>
      </c>
      <c r="C449" t="s">
        <v>904</v>
      </c>
      <c r="D449" t="s">
        <v>14</v>
      </c>
    </row>
    <row r="450" spans="1:4" x14ac:dyDescent="0.3">
      <c r="A450" t="str">
        <f>HYPERLINK("https://hsdes.intel.com/resource/14013183384","14013183384")</f>
        <v>14013183384</v>
      </c>
      <c r="B450" t="s">
        <v>905</v>
      </c>
      <c r="C450" t="s">
        <v>906</v>
      </c>
      <c r="D450" t="s">
        <v>17</v>
      </c>
    </row>
    <row r="451" spans="1:4" x14ac:dyDescent="0.3">
      <c r="A451" t="str">
        <f>HYPERLINK("https://hsdes.intel.com/resource/14013183460","14013183460")</f>
        <v>14013183460</v>
      </c>
      <c r="B451" t="s">
        <v>907</v>
      </c>
      <c r="C451" t="s">
        <v>908</v>
      </c>
      <c r="D451" t="s">
        <v>23</v>
      </c>
    </row>
    <row r="452" spans="1:4" x14ac:dyDescent="0.3">
      <c r="A452" t="str">
        <f>HYPERLINK("https://hsdes.intel.com/resource/14013183691","14013183691")</f>
        <v>14013183691</v>
      </c>
      <c r="B452" t="s">
        <v>909</v>
      </c>
      <c r="C452" t="s">
        <v>910</v>
      </c>
      <c r="D452" t="s">
        <v>14</v>
      </c>
    </row>
    <row r="453" spans="1:4" x14ac:dyDescent="0.3">
      <c r="A453" t="str">
        <f>HYPERLINK("https://hsdes.intel.com/resource/14013183707","14013183707")</f>
        <v>14013183707</v>
      </c>
      <c r="B453" t="s">
        <v>911</v>
      </c>
      <c r="C453" t="s">
        <v>912</v>
      </c>
      <c r="D453" t="s">
        <v>17</v>
      </c>
    </row>
    <row r="454" spans="1:4" x14ac:dyDescent="0.3">
      <c r="A454" t="str">
        <f>HYPERLINK("https://hsdes.intel.com/resource/14013183790","14013183790")</f>
        <v>14013183790</v>
      </c>
      <c r="B454" t="s">
        <v>913</v>
      </c>
      <c r="C454" t="s">
        <v>914</v>
      </c>
      <c r="D454" t="s">
        <v>23</v>
      </c>
    </row>
    <row r="455" spans="1:4" x14ac:dyDescent="0.3">
      <c r="A455" t="str">
        <f>HYPERLINK("https://hsdes.intel.com/resource/14013183898","14013183898")</f>
        <v>14013183898</v>
      </c>
      <c r="B455" t="s">
        <v>915</v>
      </c>
      <c r="C455" t="s">
        <v>916</v>
      </c>
      <c r="D455" t="s">
        <v>23</v>
      </c>
    </row>
    <row r="456" spans="1:4" x14ac:dyDescent="0.3">
      <c r="A456" t="str">
        <f>HYPERLINK("https://hsdes.intel.com/resource/14013184303","14013184303")</f>
        <v>14013184303</v>
      </c>
      <c r="B456" t="s">
        <v>917</v>
      </c>
      <c r="C456" t="s">
        <v>918</v>
      </c>
      <c r="D456" t="s">
        <v>20</v>
      </c>
    </row>
    <row r="457" spans="1:4" x14ac:dyDescent="0.3">
      <c r="A457" t="str">
        <f>HYPERLINK("https://hsdes.intel.com/resource/14013184473","14013184473")</f>
        <v>14013184473</v>
      </c>
      <c r="B457" t="s">
        <v>919</v>
      </c>
      <c r="C457" t="s">
        <v>920</v>
      </c>
      <c r="D457" t="s">
        <v>146</v>
      </c>
    </row>
    <row r="458" spans="1:4" x14ac:dyDescent="0.3">
      <c r="A458" t="str">
        <f>HYPERLINK("https://hsdes.intel.com/resource/14013184477","14013184477")</f>
        <v>14013184477</v>
      </c>
      <c r="B458" t="s">
        <v>921</v>
      </c>
      <c r="C458" t="s">
        <v>922</v>
      </c>
      <c r="D458" t="s">
        <v>9</v>
      </c>
    </row>
    <row r="459" spans="1:4" x14ac:dyDescent="0.3">
      <c r="A459" t="str">
        <f>HYPERLINK("https://hsdes.intel.com/resource/14013184690","14013184690")</f>
        <v>14013184690</v>
      </c>
      <c r="B459" t="s">
        <v>923</v>
      </c>
      <c r="C459" t="s">
        <v>924</v>
      </c>
      <c r="D459" t="s">
        <v>23</v>
      </c>
    </row>
    <row r="460" spans="1:4" x14ac:dyDescent="0.3">
      <c r="A460" t="str">
        <f>HYPERLINK("https://hsdes.intel.com/resource/14013184742","14013184742")</f>
        <v>14013184742</v>
      </c>
      <c r="B460" t="s">
        <v>925</v>
      </c>
      <c r="C460" t="s">
        <v>926</v>
      </c>
      <c r="D460" t="s">
        <v>17</v>
      </c>
    </row>
    <row r="461" spans="1:4" x14ac:dyDescent="0.3">
      <c r="A461" t="str">
        <f>HYPERLINK("https://hsdes.intel.com/resource/14013184750","14013184750")</f>
        <v>14013184750</v>
      </c>
      <c r="B461" t="s">
        <v>927</v>
      </c>
      <c r="C461" t="s">
        <v>928</v>
      </c>
      <c r="D461" t="s">
        <v>17</v>
      </c>
    </row>
    <row r="462" spans="1:4" x14ac:dyDescent="0.3">
      <c r="A462" t="str">
        <f>HYPERLINK("https://hsdes.intel.com/resource/14013184816","14013184816")</f>
        <v>14013184816</v>
      </c>
      <c r="B462" t="s">
        <v>929</v>
      </c>
      <c r="C462" t="s">
        <v>930</v>
      </c>
      <c r="D462" t="s">
        <v>23</v>
      </c>
    </row>
    <row r="463" spans="1:4" x14ac:dyDescent="0.3">
      <c r="A463" t="str">
        <f>HYPERLINK("https://hsdes.intel.com/resource/14013184823","14013184823")</f>
        <v>14013184823</v>
      </c>
      <c r="B463" t="s">
        <v>931</v>
      </c>
      <c r="C463" t="s">
        <v>932</v>
      </c>
      <c r="D463" t="s">
        <v>5</v>
      </c>
    </row>
    <row r="464" spans="1:4" x14ac:dyDescent="0.3">
      <c r="A464" t="str">
        <f>HYPERLINK("https://hsdes.intel.com/resource/14013184835","14013184835")</f>
        <v>14013184835</v>
      </c>
      <c r="B464" t="s">
        <v>933</v>
      </c>
      <c r="C464" t="s">
        <v>934</v>
      </c>
      <c r="D464" t="s">
        <v>5</v>
      </c>
    </row>
    <row r="465" spans="1:4" x14ac:dyDescent="0.3">
      <c r="A465" t="str">
        <f>HYPERLINK("https://hsdes.intel.com/resource/14013185200","14013185200")</f>
        <v>14013185200</v>
      </c>
      <c r="B465" t="s">
        <v>935</v>
      </c>
      <c r="C465" t="s">
        <v>936</v>
      </c>
      <c r="D465" t="s">
        <v>9</v>
      </c>
    </row>
    <row r="466" spans="1:4" x14ac:dyDescent="0.3">
      <c r="A466" t="str">
        <f>HYPERLINK("https://hsdes.intel.com/resource/14013185220","14013185220")</f>
        <v>14013185220</v>
      </c>
      <c r="B466" t="s">
        <v>937</v>
      </c>
      <c r="C466" t="s">
        <v>938</v>
      </c>
      <c r="D466" t="s">
        <v>23</v>
      </c>
    </row>
    <row r="467" spans="1:4" x14ac:dyDescent="0.3">
      <c r="A467" t="str">
        <f>HYPERLINK("https://hsdes.intel.com/resource/14013185270","14013185270")</f>
        <v>14013185270</v>
      </c>
      <c r="B467" t="s">
        <v>939</v>
      </c>
      <c r="C467" t="s">
        <v>940</v>
      </c>
      <c r="D467" t="s">
        <v>9</v>
      </c>
    </row>
    <row r="468" spans="1:4" x14ac:dyDescent="0.3">
      <c r="A468" t="str">
        <f>HYPERLINK("https://hsdes.intel.com/resource/14013185276","14013185276")</f>
        <v>14013185276</v>
      </c>
      <c r="B468" t="s">
        <v>941</v>
      </c>
      <c r="C468" t="s">
        <v>942</v>
      </c>
      <c r="D468" t="s">
        <v>17</v>
      </c>
    </row>
    <row r="469" spans="1:4" x14ac:dyDescent="0.3">
      <c r="A469" t="str">
        <f>HYPERLINK("https://hsdes.intel.com/resource/14013185336","14013185336")</f>
        <v>14013185336</v>
      </c>
      <c r="B469" t="s">
        <v>943</v>
      </c>
      <c r="C469" t="s">
        <v>944</v>
      </c>
      <c r="D469" t="s">
        <v>23</v>
      </c>
    </row>
    <row r="470" spans="1:4" x14ac:dyDescent="0.3">
      <c r="A470" t="str">
        <f>HYPERLINK("https://hsdes.intel.com/resource/14013185356","14013185356")</f>
        <v>14013185356</v>
      </c>
      <c r="B470" t="s">
        <v>945</v>
      </c>
      <c r="C470" t="s">
        <v>946</v>
      </c>
      <c r="D470" t="s">
        <v>146</v>
      </c>
    </row>
    <row r="471" spans="1:4" x14ac:dyDescent="0.3">
      <c r="A471" t="str">
        <f>HYPERLINK("https://hsdes.intel.com/resource/14013185370","14013185370")</f>
        <v>14013185370</v>
      </c>
      <c r="B471" t="s">
        <v>947</v>
      </c>
      <c r="C471" t="s">
        <v>948</v>
      </c>
      <c r="D471" t="s">
        <v>23</v>
      </c>
    </row>
    <row r="472" spans="1:4" x14ac:dyDescent="0.3">
      <c r="A472" t="str">
        <f>HYPERLINK("https://hsdes.intel.com/resource/14013185372","14013185372")</f>
        <v>14013185372</v>
      </c>
      <c r="B472" t="s">
        <v>949</v>
      </c>
      <c r="C472" t="s">
        <v>950</v>
      </c>
      <c r="D472" t="s">
        <v>146</v>
      </c>
    </row>
    <row r="473" spans="1:4" x14ac:dyDescent="0.3">
      <c r="A473" t="str">
        <f>HYPERLINK("https://hsdes.intel.com/resource/14013185376","14013185376")</f>
        <v>14013185376</v>
      </c>
      <c r="B473" t="s">
        <v>951</v>
      </c>
      <c r="C473" t="s">
        <v>952</v>
      </c>
      <c r="D473" t="s">
        <v>23</v>
      </c>
    </row>
    <row r="474" spans="1:4" x14ac:dyDescent="0.3">
      <c r="A474" t="str">
        <f>HYPERLINK("https://hsdes.intel.com/resource/14013185378","14013185378")</f>
        <v>14013185378</v>
      </c>
      <c r="B474" t="s">
        <v>953</v>
      </c>
      <c r="C474" t="s">
        <v>954</v>
      </c>
      <c r="D474" t="s">
        <v>23</v>
      </c>
    </row>
    <row r="475" spans="1:4" x14ac:dyDescent="0.3">
      <c r="A475" t="str">
        <f>HYPERLINK("https://hsdes.intel.com/resource/14013185388","14013185388")</f>
        <v>14013185388</v>
      </c>
      <c r="B475" t="s">
        <v>955</v>
      </c>
      <c r="C475" t="s">
        <v>956</v>
      </c>
      <c r="D475" t="s">
        <v>23</v>
      </c>
    </row>
    <row r="476" spans="1:4" x14ac:dyDescent="0.3">
      <c r="A476" t="str">
        <f>HYPERLINK("https://hsdes.intel.com/resource/14013185392","14013185392")</f>
        <v>14013185392</v>
      </c>
      <c r="B476" t="s">
        <v>957</v>
      </c>
      <c r="C476" t="s">
        <v>958</v>
      </c>
      <c r="D476" t="s">
        <v>9</v>
      </c>
    </row>
    <row r="477" spans="1:4" x14ac:dyDescent="0.3">
      <c r="A477" t="str">
        <f>HYPERLINK("https://hsdes.intel.com/resource/14013185476","14013185476")</f>
        <v>14013185476</v>
      </c>
      <c r="B477" t="s">
        <v>959</v>
      </c>
      <c r="C477" t="s">
        <v>960</v>
      </c>
      <c r="D477" t="s">
        <v>146</v>
      </c>
    </row>
    <row r="478" spans="1:4" x14ac:dyDescent="0.3">
      <c r="A478" t="str">
        <f>HYPERLINK("https://hsdes.intel.com/resource/14013185479","14013185479")</f>
        <v>14013185479</v>
      </c>
      <c r="B478" t="s">
        <v>961</v>
      </c>
      <c r="C478" t="s">
        <v>962</v>
      </c>
      <c r="D478" t="s">
        <v>146</v>
      </c>
    </row>
    <row r="479" spans="1:4" x14ac:dyDescent="0.3">
      <c r="A479" t="str">
        <f>HYPERLINK("https://hsdes.intel.com/resource/14013185500","14013185500")</f>
        <v>14013185500</v>
      </c>
      <c r="B479" t="s">
        <v>963</v>
      </c>
      <c r="C479" t="s">
        <v>964</v>
      </c>
      <c r="D479" t="s">
        <v>5</v>
      </c>
    </row>
    <row r="480" spans="1:4" x14ac:dyDescent="0.3">
      <c r="A480" t="str">
        <f>HYPERLINK("https://hsdes.intel.com/resource/14013185503","14013185503")</f>
        <v>14013185503</v>
      </c>
      <c r="B480" t="s">
        <v>965</v>
      </c>
      <c r="C480" t="s">
        <v>966</v>
      </c>
      <c r="D480" t="s">
        <v>146</v>
      </c>
    </row>
    <row r="481" spans="1:4" x14ac:dyDescent="0.3">
      <c r="A481" t="str">
        <f>HYPERLINK("https://hsdes.intel.com/resource/14013185684","14013185684")</f>
        <v>14013185684</v>
      </c>
      <c r="B481" t="s">
        <v>967</v>
      </c>
      <c r="C481" t="s">
        <v>968</v>
      </c>
      <c r="D481" t="s">
        <v>14</v>
      </c>
    </row>
    <row r="482" spans="1:4" x14ac:dyDescent="0.3">
      <c r="A482" t="str">
        <f>HYPERLINK("https://hsdes.intel.com/resource/14013185694","14013185694")</f>
        <v>14013185694</v>
      </c>
      <c r="B482" t="s">
        <v>969</v>
      </c>
      <c r="C482" t="s">
        <v>970</v>
      </c>
      <c r="D482" t="s">
        <v>14</v>
      </c>
    </row>
    <row r="483" spans="1:4" x14ac:dyDescent="0.3">
      <c r="A483" t="str">
        <f>HYPERLINK("https://hsdes.intel.com/resource/14013185710","14013185710")</f>
        <v>14013185710</v>
      </c>
      <c r="B483" t="s">
        <v>971</v>
      </c>
      <c r="C483" t="s">
        <v>972</v>
      </c>
      <c r="D483" t="s">
        <v>14</v>
      </c>
    </row>
    <row r="484" spans="1:4" x14ac:dyDescent="0.3">
      <c r="A484" t="str">
        <f>HYPERLINK("https://hsdes.intel.com/resource/14013185728","14013185728")</f>
        <v>14013185728</v>
      </c>
      <c r="B484" t="s">
        <v>973</v>
      </c>
      <c r="C484" t="s">
        <v>974</v>
      </c>
      <c r="D484" t="s">
        <v>23</v>
      </c>
    </row>
    <row r="485" spans="1:4" x14ac:dyDescent="0.3">
      <c r="A485" t="str">
        <f>HYPERLINK("https://hsdes.intel.com/resource/14013185729","14013185729")</f>
        <v>14013185729</v>
      </c>
      <c r="B485" t="s">
        <v>975</v>
      </c>
      <c r="C485" t="s">
        <v>976</v>
      </c>
      <c r="D485" t="s">
        <v>23</v>
      </c>
    </row>
    <row r="486" spans="1:4" x14ac:dyDescent="0.3">
      <c r="A486" t="str">
        <f>HYPERLINK("https://hsdes.intel.com/resource/14013185758","14013185758")</f>
        <v>14013185758</v>
      </c>
      <c r="B486" t="s">
        <v>977</v>
      </c>
      <c r="C486" t="s">
        <v>978</v>
      </c>
      <c r="D486" t="s">
        <v>9</v>
      </c>
    </row>
    <row r="487" spans="1:4" x14ac:dyDescent="0.3">
      <c r="A487" t="str">
        <f>HYPERLINK("https://hsdes.intel.com/resource/14013185811","14013185811")</f>
        <v>14013185811</v>
      </c>
      <c r="B487" t="s">
        <v>979</v>
      </c>
      <c r="C487" t="s">
        <v>980</v>
      </c>
      <c r="D487" t="s">
        <v>9</v>
      </c>
    </row>
    <row r="488" spans="1:4" x14ac:dyDescent="0.3">
      <c r="A488" t="str">
        <f>HYPERLINK("https://hsdes.intel.com/resource/14013185824","14013185824")</f>
        <v>14013185824</v>
      </c>
      <c r="B488" t="s">
        <v>981</v>
      </c>
      <c r="C488" t="s">
        <v>982</v>
      </c>
      <c r="D488" t="s">
        <v>23</v>
      </c>
    </row>
    <row r="489" spans="1:4" x14ac:dyDescent="0.3">
      <c r="A489" t="str">
        <f>HYPERLINK("https://hsdes.intel.com/resource/14013185830","14013185830")</f>
        <v>14013185830</v>
      </c>
      <c r="B489" t="s">
        <v>983</v>
      </c>
      <c r="C489" t="s">
        <v>984</v>
      </c>
      <c r="D489" t="s">
        <v>23</v>
      </c>
    </row>
    <row r="490" spans="1:4" x14ac:dyDescent="0.3">
      <c r="A490" t="str">
        <f>HYPERLINK("https://hsdes.intel.com/resource/14013185855","14013185855")</f>
        <v>14013185855</v>
      </c>
      <c r="B490" t="s">
        <v>985</v>
      </c>
      <c r="C490" t="s">
        <v>986</v>
      </c>
      <c r="D490" t="s">
        <v>20</v>
      </c>
    </row>
    <row r="491" spans="1:4" x14ac:dyDescent="0.3">
      <c r="A491" t="str">
        <f>HYPERLINK("https://hsdes.intel.com/resource/14013185864","14013185864")</f>
        <v>14013185864</v>
      </c>
      <c r="B491" t="s">
        <v>987</v>
      </c>
      <c r="C491" t="s">
        <v>988</v>
      </c>
      <c r="D491" t="s">
        <v>20</v>
      </c>
    </row>
    <row r="492" spans="1:4" x14ac:dyDescent="0.3">
      <c r="A492" t="str">
        <f>HYPERLINK("https://hsdes.intel.com/resource/14013186891","14013186891")</f>
        <v>14013186891</v>
      </c>
      <c r="B492" t="s">
        <v>989</v>
      </c>
      <c r="C492" t="s">
        <v>990</v>
      </c>
      <c r="D492" t="s">
        <v>20</v>
      </c>
    </row>
    <row r="493" spans="1:4" x14ac:dyDescent="0.3">
      <c r="A493" t="str">
        <f>HYPERLINK("https://hsdes.intel.com/resource/14013186924","14013186924")</f>
        <v>14013186924</v>
      </c>
      <c r="B493" t="s">
        <v>991</v>
      </c>
      <c r="C493" t="s">
        <v>992</v>
      </c>
      <c r="D493" t="s">
        <v>20</v>
      </c>
    </row>
    <row r="494" spans="1:4" x14ac:dyDescent="0.3">
      <c r="A494" t="str">
        <f>HYPERLINK("https://hsdes.intel.com/resource/14013186947","14013186947")</f>
        <v>14013186947</v>
      </c>
      <c r="B494" t="s">
        <v>861</v>
      </c>
      <c r="C494" t="s">
        <v>993</v>
      </c>
      <c r="D494" t="s">
        <v>20</v>
      </c>
    </row>
    <row r="495" spans="1:4" x14ac:dyDescent="0.3">
      <c r="A495" t="str">
        <f>HYPERLINK("https://hsdes.intel.com/resource/14013186951","14013186951")</f>
        <v>14013186951</v>
      </c>
      <c r="B495" t="s">
        <v>863</v>
      </c>
      <c r="C495" t="s">
        <v>994</v>
      </c>
      <c r="D495" t="s">
        <v>20</v>
      </c>
    </row>
    <row r="496" spans="1:4" x14ac:dyDescent="0.3">
      <c r="A496" t="str">
        <f>HYPERLINK("https://hsdes.intel.com/resource/14013186953","14013186953")</f>
        <v>14013186953</v>
      </c>
      <c r="B496" t="s">
        <v>995</v>
      </c>
      <c r="C496" t="s">
        <v>996</v>
      </c>
      <c r="D496" t="s">
        <v>20</v>
      </c>
    </row>
    <row r="497" spans="1:4" x14ac:dyDescent="0.3">
      <c r="A497" t="str">
        <f>HYPERLINK("https://hsdes.intel.com/resource/14013186956","14013186956")</f>
        <v>14013186956</v>
      </c>
      <c r="B497" t="s">
        <v>997</v>
      </c>
      <c r="C497" t="s">
        <v>998</v>
      </c>
      <c r="D497" t="s">
        <v>20</v>
      </c>
    </row>
    <row r="498" spans="1:4" x14ac:dyDescent="0.3">
      <c r="A498" t="str">
        <f>HYPERLINK("https://hsdes.intel.com/resource/14013186967","14013186967")</f>
        <v>14013186967</v>
      </c>
      <c r="B498" t="s">
        <v>999</v>
      </c>
      <c r="C498" t="s">
        <v>1000</v>
      </c>
      <c r="D498" t="s">
        <v>20</v>
      </c>
    </row>
    <row r="499" spans="1:4" x14ac:dyDescent="0.3">
      <c r="A499" t="str">
        <f>HYPERLINK("https://hsdes.intel.com/resource/14013186993","14013186993")</f>
        <v>14013186993</v>
      </c>
      <c r="B499" t="s">
        <v>1001</v>
      </c>
      <c r="C499" t="s">
        <v>1002</v>
      </c>
      <c r="D499" t="s">
        <v>20</v>
      </c>
    </row>
    <row r="500" spans="1:4" x14ac:dyDescent="0.3">
      <c r="A500" t="str">
        <f>HYPERLINK("https://hsdes.intel.com/resource/14013186997","14013186997")</f>
        <v>14013186997</v>
      </c>
      <c r="B500" t="s">
        <v>1003</v>
      </c>
      <c r="C500" t="s">
        <v>1004</v>
      </c>
      <c r="D500" t="s">
        <v>20</v>
      </c>
    </row>
    <row r="501" spans="1:4" x14ac:dyDescent="0.3">
      <c r="A501" t="str">
        <f>HYPERLINK("https://hsdes.intel.com/resource/14013187018","14013187018")</f>
        <v>14013187018</v>
      </c>
      <c r="B501" t="s">
        <v>1005</v>
      </c>
      <c r="C501" t="s">
        <v>1006</v>
      </c>
      <c r="D501" t="s">
        <v>20</v>
      </c>
    </row>
    <row r="502" spans="1:4" x14ac:dyDescent="0.3">
      <c r="A502" t="str">
        <f>HYPERLINK("https://hsdes.intel.com/resource/14013187020","14013187020")</f>
        <v>14013187020</v>
      </c>
      <c r="B502" t="s">
        <v>1007</v>
      </c>
      <c r="C502" t="s">
        <v>1008</v>
      </c>
      <c r="D502" t="s">
        <v>20</v>
      </c>
    </row>
    <row r="503" spans="1:4" x14ac:dyDescent="0.3">
      <c r="A503" t="str">
        <f>HYPERLINK("https://hsdes.intel.com/resource/14013187021","14013187021")</f>
        <v>14013187021</v>
      </c>
      <c r="B503" t="s">
        <v>1009</v>
      </c>
      <c r="C503" t="s">
        <v>1010</v>
      </c>
      <c r="D503" t="s">
        <v>20</v>
      </c>
    </row>
    <row r="504" spans="1:4" x14ac:dyDescent="0.3">
      <c r="A504" t="str">
        <f>HYPERLINK("https://hsdes.intel.com/resource/14013187024","14013187024")</f>
        <v>14013187024</v>
      </c>
      <c r="B504" t="s">
        <v>1011</v>
      </c>
      <c r="C504" t="s">
        <v>1012</v>
      </c>
      <c r="D504" t="s">
        <v>20</v>
      </c>
    </row>
    <row r="505" spans="1:4" x14ac:dyDescent="0.3">
      <c r="A505" t="str">
        <f>HYPERLINK("https://hsdes.intel.com/resource/14013187026","14013187026")</f>
        <v>14013187026</v>
      </c>
      <c r="B505" t="s">
        <v>1013</v>
      </c>
      <c r="C505" t="s">
        <v>1014</v>
      </c>
      <c r="D505" t="s">
        <v>20</v>
      </c>
    </row>
    <row r="506" spans="1:4" x14ac:dyDescent="0.3">
      <c r="A506" t="str">
        <f>HYPERLINK("https://hsdes.intel.com/resource/14013187934","14013187934")</f>
        <v>14013187934</v>
      </c>
      <c r="B506" t="s">
        <v>1015</v>
      </c>
      <c r="C506" t="s">
        <v>1016</v>
      </c>
      <c r="D506" t="s">
        <v>9</v>
      </c>
    </row>
    <row r="507" spans="1:4" x14ac:dyDescent="0.3">
      <c r="A507" t="str">
        <f>HYPERLINK("https://hsdes.intel.com/resource/14013641054","14013641054")</f>
        <v>14013641054</v>
      </c>
      <c r="B507" t="s">
        <v>1017</v>
      </c>
      <c r="D507" t="s">
        <v>1018</v>
      </c>
    </row>
    <row r="508" spans="1:4" x14ac:dyDescent="0.3">
      <c r="A508" t="str">
        <f>HYPERLINK("https://hsdes.intel.com/resource/15011140750","15011140750")</f>
        <v>15011140750</v>
      </c>
      <c r="B508" t="s">
        <v>1019</v>
      </c>
      <c r="D508" t="s">
        <v>1020</v>
      </c>
    </row>
    <row r="509" spans="1:4" x14ac:dyDescent="0.3">
      <c r="A509" t="str">
        <f>HYPERLINK("https://hsdes.intel.com/resource/16012661522","16012661522")</f>
        <v>16012661522</v>
      </c>
      <c r="B509" t="s">
        <v>1021</v>
      </c>
      <c r="C509" t="s">
        <v>557</v>
      </c>
      <c r="D509" t="s">
        <v>17</v>
      </c>
    </row>
    <row r="510" spans="1:4" x14ac:dyDescent="0.3">
      <c r="A510" t="str">
        <f>HYPERLINK("https://hsdes.intel.com/resource/16012676183","16012676183")</f>
        <v>16012676183</v>
      </c>
      <c r="B510" t="s">
        <v>1022</v>
      </c>
      <c r="D510" t="s">
        <v>5</v>
      </c>
    </row>
    <row r="511" spans="1:4" x14ac:dyDescent="0.3">
      <c r="A511" t="str">
        <f>HYPERLINK("https://hsdes.intel.com/resource/16012695195","16012695195")</f>
        <v>16012695195</v>
      </c>
      <c r="B511" t="s">
        <v>1023</v>
      </c>
      <c r="D511" t="s">
        <v>23</v>
      </c>
    </row>
    <row r="512" spans="1:4" x14ac:dyDescent="0.3">
      <c r="A512" t="str">
        <f>HYPERLINK("https://hsdes.intel.com/resource/16012741086","16012741086")</f>
        <v>16012741086</v>
      </c>
      <c r="B512" t="s">
        <v>1024</v>
      </c>
      <c r="C512" t="s">
        <v>1025</v>
      </c>
      <c r="D512" t="s">
        <v>146</v>
      </c>
    </row>
    <row r="513" spans="1:4" x14ac:dyDescent="0.3">
      <c r="A513" t="str">
        <f>HYPERLINK("https://hsdes.intel.com/resource/16012838549","16012838549")</f>
        <v>16012838549</v>
      </c>
      <c r="B513" t="s">
        <v>1026</v>
      </c>
      <c r="D513" t="s">
        <v>23</v>
      </c>
    </row>
    <row r="514" spans="1:4" x14ac:dyDescent="0.3">
      <c r="A514" t="str">
        <f>HYPERLINK("https://hsdes.intel.com/resource/16012848216","16012848216")</f>
        <v>16012848216</v>
      </c>
      <c r="B514" t="s">
        <v>1027</v>
      </c>
      <c r="D514" t="s">
        <v>23</v>
      </c>
    </row>
    <row r="515" spans="1:4" x14ac:dyDescent="0.3">
      <c r="A515" t="str">
        <f>HYPERLINK("https://hsdes.intel.com/resource/16012862733","16012862733")</f>
        <v>16012862733</v>
      </c>
      <c r="B515" t="s">
        <v>1028</v>
      </c>
      <c r="C515" t="s">
        <v>1029</v>
      </c>
      <c r="D515" t="s">
        <v>1030</v>
      </c>
    </row>
    <row r="516" spans="1:4" x14ac:dyDescent="0.3">
      <c r="A516" t="str">
        <f>HYPERLINK("https://hsdes.intel.com/resource/16012893578","16012893578")</f>
        <v>16012893578</v>
      </c>
      <c r="B516" t="s">
        <v>1031</v>
      </c>
      <c r="D516" t="s">
        <v>485</v>
      </c>
    </row>
    <row r="517" spans="1:4" x14ac:dyDescent="0.3">
      <c r="A517" t="str">
        <f>HYPERLINK("https://hsdes.intel.com/resource/16012963869","16012963869")</f>
        <v>16012963869</v>
      </c>
      <c r="B517" t="s">
        <v>1032</v>
      </c>
      <c r="C517" t="s">
        <v>1033</v>
      </c>
      <c r="D517" t="s">
        <v>146</v>
      </c>
    </row>
    <row r="518" spans="1:4" x14ac:dyDescent="0.3">
      <c r="A518" t="str">
        <f>HYPERLINK("https://hsdes.intel.com/resource/16012975448","16012975448")</f>
        <v>16012975448</v>
      </c>
      <c r="B518" t="s">
        <v>1034</v>
      </c>
      <c r="D518" t="s">
        <v>23</v>
      </c>
    </row>
    <row r="519" spans="1:4" x14ac:dyDescent="0.3">
      <c r="A519" t="str">
        <f>HYPERLINK("https://hsdes.intel.com/resource/16012980276","16012980276")</f>
        <v>16012980276</v>
      </c>
      <c r="B519" t="s">
        <v>1035</v>
      </c>
      <c r="D519" t="s">
        <v>485</v>
      </c>
    </row>
    <row r="520" spans="1:4" x14ac:dyDescent="0.3">
      <c r="A520" t="str">
        <f>HYPERLINK("https://hsdes.intel.com/resource/16012980309","16012980309")</f>
        <v>16012980309</v>
      </c>
      <c r="B520" t="s">
        <v>1036</v>
      </c>
      <c r="D520" t="s">
        <v>485</v>
      </c>
    </row>
    <row r="521" spans="1:4" x14ac:dyDescent="0.3">
      <c r="A521" t="str">
        <f>HYPERLINK("https://hsdes.intel.com/resource/16013019950","16013019950")</f>
        <v>16013019950</v>
      </c>
      <c r="B521" t="s">
        <v>1037</v>
      </c>
      <c r="D521" t="s">
        <v>23</v>
      </c>
    </row>
    <row r="522" spans="1:4" x14ac:dyDescent="0.3">
      <c r="A522" t="str">
        <f>HYPERLINK("https://hsdes.intel.com/resource/16013021252","16013021252")</f>
        <v>16013021252</v>
      </c>
      <c r="B522" t="s">
        <v>1038</v>
      </c>
      <c r="D522" t="s">
        <v>23</v>
      </c>
    </row>
    <row r="523" spans="1:4" x14ac:dyDescent="0.3">
      <c r="A523" t="str">
        <f>HYPERLINK("https://hsdes.intel.com/resource/16013027290","16013027290")</f>
        <v>16013027290</v>
      </c>
      <c r="B523" t="s">
        <v>1039</v>
      </c>
      <c r="C523" t="s">
        <v>1040</v>
      </c>
      <c r="D523" t="s">
        <v>20</v>
      </c>
    </row>
    <row r="524" spans="1:4" x14ac:dyDescent="0.3">
      <c r="A524" t="str">
        <f>HYPERLINK("https://hsdes.intel.com/resource/16013028888","16013028888")</f>
        <v>16013028888</v>
      </c>
      <c r="B524" t="s">
        <v>1041</v>
      </c>
      <c r="C524" t="s">
        <v>342</v>
      </c>
      <c r="D524" t="s">
        <v>9</v>
      </c>
    </row>
    <row r="525" spans="1:4" x14ac:dyDescent="0.3">
      <c r="A525" t="str">
        <f>HYPERLINK("https://hsdes.intel.com/resource/16013039722","16013039722")</f>
        <v>16013039722</v>
      </c>
      <c r="B525" t="s">
        <v>1042</v>
      </c>
      <c r="D525" t="s">
        <v>23</v>
      </c>
    </row>
    <row r="526" spans="1:4" x14ac:dyDescent="0.3">
      <c r="A526" t="str">
        <f>HYPERLINK("https://hsdes.intel.com/resource/16013058771","16013058771")</f>
        <v>16013058771</v>
      </c>
      <c r="B526" t="s">
        <v>1043</v>
      </c>
      <c r="C526" t="s">
        <v>1029</v>
      </c>
      <c r="D526" t="s">
        <v>20</v>
      </c>
    </row>
    <row r="527" spans="1:4" x14ac:dyDescent="0.3">
      <c r="A527" t="str">
        <f>HYPERLINK("https://hsdes.intel.com/resource/16013076663","16013076663")</f>
        <v>16013076663</v>
      </c>
      <c r="B527" t="s">
        <v>1044</v>
      </c>
      <c r="C527" t="s">
        <v>1045</v>
      </c>
      <c r="D527" t="s">
        <v>20</v>
      </c>
    </row>
    <row r="528" spans="1:4" x14ac:dyDescent="0.3">
      <c r="A528" t="str">
        <f>HYPERLINK("https://hsdes.intel.com/resource/16013155366","16013155366")</f>
        <v>16013155366</v>
      </c>
      <c r="B528" t="s">
        <v>1046</v>
      </c>
      <c r="C528" t="s">
        <v>1047</v>
      </c>
      <c r="D528" t="s">
        <v>146</v>
      </c>
    </row>
    <row r="529" spans="1:4" x14ac:dyDescent="0.3">
      <c r="A529" t="str">
        <f>HYPERLINK("https://hsdes.intel.com/resource/16013158308","16013158308")</f>
        <v>16013158308</v>
      </c>
      <c r="B529" t="s">
        <v>1048</v>
      </c>
      <c r="D529" t="s">
        <v>1049</v>
      </c>
    </row>
    <row r="530" spans="1:4" x14ac:dyDescent="0.3">
      <c r="A530" t="str">
        <f>HYPERLINK("https://hsdes.intel.com/resource/16013214329","16013214329")</f>
        <v>16013214329</v>
      </c>
      <c r="B530" t="s">
        <v>1050</v>
      </c>
      <c r="C530" t="s">
        <v>1051</v>
      </c>
      <c r="D530" t="s">
        <v>20</v>
      </c>
    </row>
    <row r="531" spans="1:4" x14ac:dyDescent="0.3">
      <c r="A531" t="str">
        <f>HYPERLINK("https://hsdes.intel.com/resource/16013223650","16013223650")</f>
        <v>16013223650</v>
      </c>
      <c r="B531" t="s">
        <v>1052</v>
      </c>
      <c r="C531" t="s">
        <v>1053</v>
      </c>
      <c r="D531" t="s">
        <v>1030</v>
      </c>
    </row>
    <row r="532" spans="1:4" x14ac:dyDescent="0.3">
      <c r="A532" t="str">
        <f>HYPERLINK("https://hsdes.intel.com/resource/16013229221","16013229221")</f>
        <v>16013229221</v>
      </c>
      <c r="B532" t="s">
        <v>1054</v>
      </c>
      <c r="C532" t="s">
        <v>1055</v>
      </c>
      <c r="D532" t="s">
        <v>146</v>
      </c>
    </row>
    <row r="533" spans="1:4" x14ac:dyDescent="0.3">
      <c r="A533" t="str">
        <f>HYPERLINK("https://hsdes.intel.com/resource/16013240691","16013240691")</f>
        <v>16013240691</v>
      </c>
      <c r="B533" t="s">
        <v>1056</v>
      </c>
      <c r="C533" t="s">
        <v>1057</v>
      </c>
      <c r="D533" t="s">
        <v>146</v>
      </c>
    </row>
    <row r="534" spans="1:4" x14ac:dyDescent="0.3">
      <c r="A534" t="str">
        <f>HYPERLINK("https://hsdes.intel.com/resource/16013252950","16013252950")</f>
        <v>16013252950</v>
      </c>
      <c r="B534" t="s">
        <v>1058</v>
      </c>
      <c r="C534" t="s">
        <v>1059</v>
      </c>
      <c r="D534" t="s">
        <v>146</v>
      </c>
    </row>
    <row r="535" spans="1:4" x14ac:dyDescent="0.3">
      <c r="A535" t="str">
        <f>HYPERLINK("https://hsdes.intel.com/resource/16013261881","16013261881")</f>
        <v>16013261881</v>
      </c>
      <c r="B535" t="s">
        <v>1060</v>
      </c>
      <c r="D535" t="s">
        <v>1061</v>
      </c>
    </row>
    <row r="536" spans="1:4" x14ac:dyDescent="0.3">
      <c r="A536" t="str">
        <f>HYPERLINK("https://hsdes.intel.com/resource/16013268668","16013268668")</f>
        <v>16013268668</v>
      </c>
      <c r="B536" t="s">
        <v>1062</v>
      </c>
      <c r="D536" t="s">
        <v>20</v>
      </c>
    </row>
    <row r="537" spans="1:4" x14ac:dyDescent="0.3">
      <c r="A537" t="str">
        <f>HYPERLINK("https://hsdes.intel.com/resource/16013283230","16013283230")</f>
        <v>16013283230</v>
      </c>
      <c r="B537" t="s">
        <v>1063</v>
      </c>
      <c r="D537" t="s">
        <v>20</v>
      </c>
    </row>
    <row r="538" spans="1:4" x14ac:dyDescent="0.3">
      <c r="A538" t="str">
        <f>HYPERLINK("https://hsdes.intel.com/resource/16013283616","16013283616")</f>
        <v>16013283616</v>
      </c>
      <c r="B538" t="s">
        <v>1064</v>
      </c>
      <c r="C538" t="s">
        <v>1025</v>
      </c>
      <c r="D538" t="s">
        <v>146</v>
      </c>
    </row>
    <row r="539" spans="1:4" x14ac:dyDescent="0.3">
      <c r="A539" t="str">
        <f>HYPERLINK("https://hsdes.intel.com/resource/16013291229","16013291229")</f>
        <v>16013291229</v>
      </c>
      <c r="B539" t="s">
        <v>1065</v>
      </c>
      <c r="C539" t="s">
        <v>1025</v>
      </c>
      <c r="D539" t="s">
        <v>146</v>
      </c>
    </row>
    <row r="540" spans="1:4" x14ac:dyDescent="0.3">
      <c r="A540" t="str">
        <f>HYPERLINK("https://hsdes.intel.com/resource/16013307746","16013307746")</f>
        <v>16013307746</v>
      </c>
      <c r="B540" t="s">
        <v>1066</v>
      </c>
      <c r="D540" t="s">
        <v>23</v>
      </c>
    </row>
    <row r="541" spans="1:4" x14ac:dyDescent="0.3">
      <c r="A541" t="str">
        <f>HYPERLINK("https://hsdes.intel.com/resource/16013307753","16013307753")</f>
        <v>16013307753</v>
      </c>
      <c r="B541" t="s">
        <v>1067</v>
      </c>
      <c r="D541" t="s">
        <v>1061</v>
      </c>
    </row>
    <row r="542" spans="1:4" x14ac:dyDescent="0.3">
      <c r="A542" t="str">
        <f>HYPERLINK("https://hsdes.intel.com/resource/16013307758","16013307758")</f>
        <v>16013307758</v>
      </c>
      <c r="B542" t="s">
        <v>1068</v>
      </c>
      <c r="D542" t="s">
        <v>1061</v>
      </c>
    </row>
    <row r="543" spans="1:4" x14ac:dyDescent="0.3">
      <c r="A543" t="str">
        <f>HYPERLINK("https://hsdes.intel.com/resource/16013327278","16013327278")</f>
        <v>16013327278</v>
      </c>
      <c r="B543" t="s">
        <v>1069</v>
      </c>
      <c r="C543" t="s">
        <v>1025</v>
      </c>
      <c r="D543" t="s">
        <v>146</v>
      </c>
    </row>
    <row r="544" spans="1:4" x14ac:dyDescent="0.3">
      <c r="A544" t="str">
        <f>HYPERLINK("https://hsdes.intel.com/resource/16013342192","16013342192")</f>
        <v>16013342192</v>
      </c>
      <c r="B544" t="s">
        <v>1070</v>
      </c>
      <c r="D544" t="s">
        <v>9</v>
      </c>
    </row>
    <row r="545" spans="1:4" x14ac:dyDescent="0.3">
      <c r="A545" t="str">
        <f>HYPERLINK("https://hsdes.intel.com/resource/16013376115","16013376115")</f>
        <v>16013376115</v>
      </c>
      <c r="B545" t="s">
        <v>1071</v>
      </c>
      <c r="D545" t="s">
        <v>1061</v>
      </c>
    </row>
    <row r="546" spans="1:4" x14ac:dyDescent="0.3">
      <c r="A546" t="str">
        <f>HYPERLINK("https://hsdes.intel.com/resource/16013377011","16013377011")</f>
        <v>16013377011</v>
      </c>
      <c r="B546" t="s">
        <v>1072</v>
      </c>
      <c r="D546" t="s">
        <v>1061</v>
      </c>
    </row>
    <row r="547" spans="1:4" x14ac:dyDescent="0.3">
      <c r="A547" t="str">
        <f>HYPERLINK("https://hsdes.intel.com/resource/16013431292","16013431292")</f>
        <v>16013431292</v>
      </c>
      <c r="B547" t="s">
        <v>1073</v>
      </c>
      <c r="C547" t="s">
        <v>770</v>
      </c>
      <c r="D547" t="s">
        <v>23</v>
      </c>
    </row>
    <row r="548" spans="1:4" x14ac:dyDescent="0.3">
      <c r="A548" t="str">
        <f>HYPERLINK("https://hsdes.intel.com/resource/16013517997","16013517997")</f>
        <v>16013517997</v>
      </c>
      <c r="B548" t="s">
        <v>1074</v>
      </c>
      <c r="D548" t="s">
        <v>1061</v>
      </c>
    </row>
    <row r="549" spans="1:4" x14ac:dyDescent="0.3">
      <c r="A549" t="str">
        <f>HYPERLINK("https://hsdes.intel.com/resource/16013677281","16013677281")</f>
        <v>16013677281</v>
      </c>
      <c r="B549" t="s">
        <v>1075</v>
      </c>
      <c r="C549" t="s">
        <v>1076</v>
      </c>
      <c r="D549" t="s">
        <v>146</v>
      </c>
    </row>
    <row r="550" spans="1:4" x14ac:dyDescent="0.3">
      <c r="A550" t="str">
        <f>HYPERLINK("https://hsdes.intel.com/resource/16013692914","16013692914")</f>
        <v>16013692914</v>
      </c>
      <c r="B550" t="s">
        <v>1077</v>
      </c>
      <c r="D550" t="s">
        <v>1061</v>
      </c>
    </row>
    <row r="551" spans="1:4" x14ac:dyDescent="0.3">
      <c r="A551" t="str">
        <f>HYPERLINK("https://hsdes.intel.com/resource/16013697548","16013697548")</f>
        <v>16013697548</v>
      </c>
      <c r="B551" t="s">
        <v>1078</v>
      </c>
      <c r="C551" t="s">
        <v>314</v>
      </c>
      <c r="D551" t="s">
        <v>9</v>
      </c>
    </row>
    <row r="552" spans="1:4" x14ac:dyDescent="0.3">
      <c r="A552" t="str">
        <f>HYPERLINK("https://hsdes.intel.com/resource/16013829771","16013829771")</f>
        <v>16013829771</v>
      </c>
      <c r="B552" t="s">
        <v>1079</v>
      </c>
      <c r="D552" t="s">
        <v>23</v>
      </c>
    </row>
    <row r="553" spans="1:4" x14ac:dyDescent="0.3">
      <c r="A553" t="str">
        <f>HYPERLINK("https://hsdes.intel.com/resource/16013830759","16013830759")</f>
        <v>16013830759</v>
      </c>
      <c r="B553" t="s">
        <v>1080</v>
      </c>
      <c r="D553" t="s">
        <v>23</v>
      </c>
    </row>
    <row r="554" spans="1:4" x14ac:dyDescent="0.3">
      <c r="A554" t="str">
        <f>HYPERLINK("https://hsdes.intel.com/resource/16013832714","16013832714")</f>
        <v>16013832714</v>
      </c>
      <c r="B554" t="s">
        <v>1081</v>
      </c>
      <c r="C554" t="s">
        <v>1082</v>
      </c>
      <c r="D554" t="s">
        <v>9</v>
      </c>
    </row>
    <row r="555" spans="1:4" x14ac:dyDescent="0.3">
      <c r="A555" t="str">
        <f>HYPERLINK("https://hsdes.intel.com/resource/16013835355","16013835355")</f>
        <v>16013835355</v>
      </c>
      <c r="B555" t="s">
        <v>1083</v>
      </c>
      <c r="D555" t="s">
        <v>23</v>
      </c>
    </row>
    <row r="556" spans="1:4" x14ac:dyDescent="0.3">
      <c r="A556" t="str">
        <f>HYPERLINK("https://hsdes.intel.com/resource/16013836569","16013836569")</f>
        <v>16013836569</v>
      </c>
      <c r="B556" t="s">
        <v>1084</v>
      </c>
      <c r="D556" t="s">
        <v>23</v>
      </c>
    </row>
    <row r="557" spans="1:4" x14ac:dyDescent="0.3">
      <c r="A557" t="str">
        <f>HYPERLINK("https://hsdes.intel.com/resource/16013883162","16013883162")</f>
        <v>16013883162</v>
      </c>
      <c r="B557" t="s">
        <v>1085</v>
      </c>
      <c r="D557" t="s">
        <v>23</v>
      </c>
    </row>
    <row r="558" spans="1:4" x14ac:dyDescent="0.3">
      <c r="A558" t="str">
        <f>HYPERLINK("https://hsdes.intel.com/resource/16013998932","16013998932")</f>
        <v>16013998932</v>
      </c>
      <c r="B558" t="s">
        <v>1086</v>
      </c>
      <c r="C558" t="s">
        <v>370</v>
      </c>
      <c r="D558" t="s">
        <v>9</v>
      </c>
    </row>
    <row r="559" spans="1:4" x14ac:dyDescent="0.3">
      <c r="A559" t="str">
        <f>HYPERLINK("https://hsdes.intel.com/resource/16014045413","16014045413")</f>
        <v>16014045413</v>
      </c>
      <c r="B559" t="s">
        <v>1087</v>
      </c>
      <c r="D559" t="s">
        <v>1061</v>
      </c>
    </row>
    <row r="560" spans="1:4" x14ac:dyDescent="0.3">
      <c r="A560" t="str">
        <f>HYPERLINK("https://hsdes.intel.com/resource/16014266497","16014266497")</f>
        <v>16014266497</v>
      </c>
      <c r="B560" t="s">
        <v>1088</v>
      </c>
      <c r="C560" t="s">
        <v>1025</v>
      </c>
      <c r="D560" t="s">
        <v>146</v>
      </c>
    </row>
    <row r="561" spans="1:4" x14ac:dyDescent="0.3">
      <c r="A561" t="str">
        <f>HYPERLINK("https://hsdes.intel.com/resource/16014267287","16014267287")</f>
        <v>16014267287</v>
      </c>
      <c r="B561" t="s">
        <v>1089</v>
      </c>
      <c r="C561" t="s">
        <v>1025</v>
      </c>
      <c r="D561" t="s">
        <v>146</v>
      </c>
    </row>
    <row r="562" spans="1:4" x14ac:dyDescent="0.3">
      <c r="A562" t="str">
        <f>HYPERLINK("https://hsdes.intel.com/resource/16014272818","16014272818")</f>
        <v>16014272818</v>
      </c>
      <c r="B562" t="s">
        <v>1090</v>
      </c>
      <c r="D562" t="s">
        <v>1061</v>
      </c>
    </row>
    <row r="563" spans="1:4" x14ac:dyDescent="0.3">
      <c r="A563" t="str">
        <f>HYPERLINK("https://hsdes.intel.com/resource/16014360983","16014360983")</f>
        <v>16014360983</v>
      </c>
      <c r="B563" t="s">
        <v>1091</v>
      </c>
      <c r="D563" t="s">
        <v>20</v>
      </c>
    </row>
    <row r="564" spans="1:4" x14ac:dyDescent="0.3">
      <c r="A564" t="str">
        <f>HYPERLINK("https://hsdes.intel.com/resource/16014380710","16014380710")</f>
        <v>16014380710</v>
      </c>
      <c r="B564" t="s">
        <v>1092</v>
      </c>
      <c r="D564" t="s">
        <v>5</v>
      </c>
    </row>
    <row r="565" spans="1:4" x14ac:dyDescent="0.3">
      <c r="A565" t="str">
        <f>HYPERLINK("https://hsdes.intel.com/resource/16014467574","16014467574")</f>
        <v>16014467574</v>
      </c>
      <c r="B565" t="s">
        <v>1093</v>
      </c>
      <c r="D565" t="s">
        <v>9</v>
      </c>
    </row>
    <row r="566" spans="1:4" x14ac:dyDescent="0.3">
      <c r="A566" t="str">
        <f>HYPERLINK("https://hsdes.intel.com/resource/16014559659","16014559659")</f>
        <v>16014559659</v>
      </c>
      <c r="B566" t="s">
        <v>1094</v>
      </c>
      <c r="C566" t="s">
        <v>1095</v>
      </c>
      <c r="D566" t="s">
        <v>146</v>
      </c>
    </row>
    <row r="567" spans="1:4" x14ac:dyDescent="0.3">
      <c r="A567" t="str">
        <f>HYPERLINK("https://hsdes.intel.com/resource/16014571537","16014571537")</f>
        <v>16014571537</v>
      </c>
      <c r="B567" t="s">
        <v>1096</v>
      </c>
      <c r="D567" t="s">
        <v>9</v>
      </c>
    </row>
    <row r="568" spans="1:4" x14ac:dyDescent="0.3">
      <c r="A568" t="str">
        <f>HYPERLINK("https://hsdes.intel.com/resource/16014621255","16014621255")</f>
        <v>16014621255</v>
      </c>
      <c r="B568" t="s">
        <v>1097</v>
      </c>
      <c r="D568" t="s">
        <v>5</v>
      </c>
    </row>
    <row r="569" spans="1:4" x14ac:dyDescent="0.3">
      <c r="A569" t="str">
        <f>HYPERLINK("https://hsdes.intel.com/resource/16014824143","16014824143")</f>
        <v>16014824143</v>
      </c>
      <c r="B569" t="s">
        <v>1098</v>
      </c>
      <c r="D569" t="s">
        <v>14</v>
      </c>
    </row>
    <row r="570" spans="1:4" x14ac:dyDescent="0.3">
      <c r="A570" t="str">
        <f>HYPERLINK("https://hsdes.intel.com/resource/16014868604","16014868604")</f>
        <v>16014868604</v>
      </c>
      <c r="B570" t="s">
        <v>1099</v>
      </c>
      <c r="C570" t="s">
        <v>1100</v>
      </c>
      <c r="D570" t="s">
        <v>5</v>
      </c>
    </row>
    <row r="571" spans="1:4" x14ac:dyDescent="0.3">
      <c r="A571" t="str">
        <f>HYPERLINK("https://hsdes.intel.com/resource/16014934572","16014934572")</f>
        <v>16014934572</v>
      </c>
      <c r="B571" t="s">
        <v>1101</v>
      </c>
      <c r="C571" t="s">
        <v>652</v>
      </c>
      <c r="D571" t="s">
        <v>5</v>
      </c>
    </row>
    <row r="572" spans="1:4" x14ac:dyDescent="0.3">
      <c r="A572" t="str">
        <f>HYPERLINK("https://hsdes.intel.com/resource/16015025624","16015025624")</f>
        <v>16015025624</v>
      </c>
      <c r="B572" t="s">
        <v>1102</v>
      </c>
      <c r="D572" t="s">
        <v>20</v>
      </c>
    </row>
    <row r="573" spans="1:4" x14ac:dyDescent="0.3">
      <c r="A573" t="str">
        <f>HYPERLINK("https://hsdes.intel.com/resource/16015052880","16015052880")</f>
        <v>16015052880</v>
      </c>
      <c r="B573" t="s">
        <v>1103</v>
      </c>
      <c r="D573" t="s">
        <v>20</v>
      </c>
    </row>
    <row r="574" spans="1:4" x14ac:dyDescent="0.3">
      <c r="A574" t="str">
        <f>HYPERLINK("https://hsdes.intel.com/resource/16015167637","16015167637")</f>
        <v>16015167637</v>
      </c>
      <c r="B574" t="s">
        <v>1104</v>
      </c>
      <c r="D574" t="s">
        <v>23</v>
      </c>
    </row>
    <row r="575" spans="1:4" x14ac:dyDescent="0.3">
      <c r="A575" t="str">
        <f>HYPERLINK("https://hsdes.intel.com/resource/16015177385","16015177385")</f>
        <v>16015177385</v>
      </c>
      <c r="B575" t="s">
        <v>1105</v>
      </c>
      <c r="D575" t="s">
        <v>1106</v>
      </c>
    </row>
    <row r="576" spans="1:4" x14ac:dyDescent="0.3">
      <c r="A576" t="str">
        <f>HYPERLINK("https://hsdes.intel.com/resource/16015353517","16015353517")</f>
        <v>16015353517</v>
      </c>
      <c r="B576" t="s">
        <v>1107</v>
      </c>
      <c r="D576" t="s">
        <v>17</v>
      </c>
    </row>
    <row r="577" spans="1:4" x14ac:dyDescent="0.3">
      <c r="A577" t="str">
        <f>HYPERLINK("https://hsdes.intel.com/resource/16015455092","16015455092")</f>
        <v>16015455092</v>
      </c>
      <c r="B577" t="s">
        <v>1108</v>
      </c>
      <c r="D577" t="s">
        <v>23</v>
      </c>
    </row>
    <row r="578" spans="1:4" x14ac:dyDescent="0.3">
      <c r="A578" t="str">
        <f>HYPERLINK("https://hsdes.intel.com/resource/16015633458","16015633458")</f>
        <v>16015633458</v>
      </c>
      <c r="B578" t="s">
        <v>1109</v>
      </c>
      <c r="D578" t="s">
        <v>23</v>
      </c>
    </row>
    <row r="579" spans="1:4" x14ac:dyDescent="0.3">
      <c r="A579" t="str">
        <f>HYPERLINK("https://hsdes.intel.com/resource/16015778009","16015778009")</f>
        <v>16015778009</v>
      </c>
      <c r="B579" t="s">
        <v>1110</v>
      </c>
      <c r="D579" t="s">
        <v>17</v>
      </c>
    </row>
    <row r="580" spans="1:4" x14ac:dyDescent="0.3">
      <c r="A580" t="str">
        <f>HYPERLINK("https://hsdes.intel.com/resource/16015792381","16015792381")</f>
        <v>16015792381</v>
      </c>
      <c r="B580" t="s">
        <v>1111</v>
      </c>
      <c r="D580" t="s">
        <v>20</v>
      </c>
    </row>
    <row r="581" spans="1:4" x14ac:dyDescent="0.3">
      <c r="A581" t="str">
        <f>HYPERLINK("https://hsdes.intel.com/resource/16015879097","16015879097")</f>
        <v>16015879097</v>
      </c>
      <c r="B581" t="s">
        <v>1112</v>
      </c>
      <c r="D581" t="s">
        <v>9</v>
      </c>
    </row>
    <row r="582" spans="1:4" x14ac:dyDescent="0.3">
      <c r="A582" t="str">
        <f>HYPERLINK("https://hsdes.intel.com/resource/16015879238","16015879238")</f>
        <v>16015879238</v>
      </c>
      <c r="B582" t="s">
        <v>1113</v>
      </c>
      <c r="D582" t="s">
        <v>23</v>
      </c>
    </row>
    <row r="583" spans="1:4" x14ac:dyDescent="0.3">
      <c r="A583" t="str">
        <f>HYPERLINK("https://hsdes.intel.com/resource/16015889071","16015889071")</f>
        <v>16015889071</v>
      </c>
      <c r="B583" t="s">
        <v>1114</v>
      </c>
      <c r="D583" t="s">
        <v>17</v>
      </c>
    </row>
    <row r="584" spans="1:4" x14ac:dyDescent="0.3">
      <c r="A584" t="str">
        <f>HYPERLINK("https://hsdes.intel.com/resource/16015984160","16015984160")</f>
        <v>16015984160</v>
      </c>
      <c r="B584" t="s">
        <v>1115</v>
      </c>
      <c r="D584" t="s">
        <v>20</v>
      </c>
    </row>
    <row r="585" spans="1:4" x14ac:dyDescent="0.3">
      <c r="A585" t="str">
        <f>HYPERLINK("https://hsdes.intel.com/resource/16015997461","16015997461")</f>
        <v>16015997461</v>
      </c>
      <c r="B585" t="s">
        <v>1116</v>
      </c>
      <c r="D585" t="s">
        <v>23</v>
      </c>
    </row>
    <row r="586" spans="1:4" x14ac:dyDescent="0.3">
      <c r="A586" t="str">
        <f>HYPERLINK("https://hsdes.intel.com/resource/16016018054","16016018054")</f>
        <v>16016018054</v>
      </c>
      <c r="B586" t="s">
        <v>1117</v>
      </c>
      <c r="D586" t="s">
        <v>23</v>
      </c>
    </row>
    <row r="587" spans="1:4" x14ac:dyDescent="0.3">
      <c r="A587" t="str">
        <f>HYPERLINK("https://hsdes.intel.com/resource/16016045588","16016045588")</f>
        <v>16016045588</v>
      </c>
      <c r="B587" t="s">
        <v>1118</v>
      </c>
      <c r="D587" t="s">
        <v>9</v>
      </c>
    </row>
    <row r="588" spans="1:4" x14ac:dyDescent="0.3">
      <c r="A588" t="str">
        <f>HYPERLINK("https://hsdes.intel.com/resource/16016062149","16016062149")</f>
        <v>16016062149</v>
      </c>
      <c r="B588" t="s">
        <v>1119</v>
      </c>
      <c r="D588" t="s">
        <v>20</v>
      </c>
    </row>
    <row r="589" spans="1:4" x14ac:dyDescent="0.3">
      <c r="A589" t="str">
        <f>HYPERLINK("https://hsdes.intel.com/resource/16016240713","16016240713")</f>
        <v>16016240713</v>
      </c>
      <c r="B589" t="s">
        <v>1120</v>
      </c>
      <c r="D589" t="s">
        <v>17</v>
      </c>
    </row>
    <row r="590" spans="1:4" x14ac:dyDescent="0.3">
      <c r="A590" t="str">
        <f>HYPERLINK("https://hsdes.intel.com/resource/16016399017","16016399017")</f>
        <v>16016399017</v>
      </c>
      <c r="B590" t="s">
        <v>1121</v>
      </c>
      <c r="D590" t="s">
        <v>20</v>
      </c>
    </row>
    <row r="591" spans="1:4" x14ac:dyDescent="0.3">
      <c r="A591" t="str">
        <f>HYPERLINK("https://hsdes.intel.com/resource/16016484511","16016484511")</f>
        <v>16016484511</v>
      </c>
      <c r="B591" t="s">
        <v>1122</v>
      </c>
      <c r="D591" t="s">
        <v>23</v>
      </c>
    </row>
    <row r="592" spans="1:4" x14ac:dyDescent="0.3">
      <c r="A592" t="str">
        <f>HYPERLINK("https://hsdes.intel.com/resource/16016484527","16016484527")</f>
        <v>16016484527</v>
      </c>
      <c r="B592" t="s">
        <v>1123</v>
      </c>
      <c r="D592" t="s">
        <v>23</v>
      </c>
    </row>
    <row r="593" spans="1:4" x14ac:dyDescent="0.3">
      <c r="A593" t="str">
        <f>HYPERLINK("https://hsdes.intel.com/resource/16016532493","16016532493")</f>
        <v>16016532493</v>
      </c>
      <c r="B593" t="s">
        <v>1124</v>
      </c>
      <c r="D593" t="s">
        <v>17</v>
      </c>
    </row>
    <row r="594" spans="1:4" x14ac:dyDescent="0.3">
      <c r="A594" t="str">
        <f>HYPERLINK("https://hsdes.intel.com/resource/16016576054","16016576054")</f>
        <v>16016576054</v>
      </c>
      <c r="B594" t="s">
        <v>1125</v>
      </c>
      <c r="D594" t="s">
        <v>20</v>
      </c>
    </row>
    <row r="595" spans="1:4" x14ac:dyDescent="0.3">
      <c r="A595" t="str">
        <f>HYPERLINK("https://hsdes.intel.com/resource/16016667318","16016667318")</f>
        <v>16016667318</v>
      </c>
      <c r="B595" t="s">
        <v>1126</v>
      </c>
      <c r="D595" t="s">
        <v>17</v>
      </c>
    </row>
    <row r="596" spans="1:4" x14ac:dyDescent="0.3">
      <c r="A596" t="str">
        <f>HYPERLINK("https://hsdes.intel.com/resource/16016730107","16016730107")</f>
        <v>16016730107</v>
      </c>
      <c r="B596" t="s">
        <v>1127</v>
      </c>
      <c r="D596" t="s">
        <v>146</v>
      </c>
    </row>
    <row r="597" spans="1:4" x14ac:dyDescent="0.3">
      <c r="A597" t="str">
        <f>HYPERLINK("https://hsdes.intel.com/resource/16016730215","16016730215")</f>
        <v>16016730215</v>
      </c>
      <c r="B597" t="s">
        <v>1128</v>
      </c>
      <c r="D597" t="s">
        <v>23</v>
      </c>
    </row>
    <row r="598" spans="1:4" x14ac:dyDescent="0.3">
      <c r="A598" t="str">
        <f>HYPERLINK("https://hsdes.intel.com/resource/16016882747","16016882747")</f>
        <v>16016882747</v>
      </c>
      <c r="B598" t="s">
        <v>1129</v>
      </c>
      <c r="D598" t="s">
        <v>23</v>
      </c>
    </row>
    <row r="599" spans="1:4" x14ac:dyDescent="0.3">
      <c r="A599" t="str">
        <f>HYPERLINK("https://hsdes.intel.com/resource/16016916848","16016916848")</f>
        <v>16016916848</v>
      </c>
      <c r="B599" t="s">
        <v>1130</v>
      </c>
      <c r="D599" t="s">
        <v>9</v>
      </c>
    </row>
    <row r="600" spans="1:4" x14ac:dyDescent="0.3">
      <c r="A600" t="str">
        <f>HYPERLINK("https://hsdes.intel.com/resource/16016996199","16016996199")</f>
        <v>16016996199</v>
      </c>
      <c r="B600" t="s">
        <v>1131</v>
      </c>
      <c r="D600" t="s">
        <v>23</v>
      </c>
    </row>
    <row r="601" spans="1:4" x14ac:dyDescent="0.3">
      <c r="A601" t="str">
        <f>HYPERLINK("https://hsdes.intel.com/resource/16017015053","16017015053")</f>
        <v>16017015053</v>
      </c>
      <c r="B601" t="s">
        <v>1132</v>
      </c>
      <c r="C601" t="s">
        <v>557</v>
      </c>
      <c r="D601" t="s">
        <v>23</v>
      </c>
    </row>
    <row r="602" spans="1:4" x14ac:dyDescent="0.3">
      <c r="A602" t="str">
        <f>HYPERLINK("https://hsdes.intel.com/resource/16017088502","16017088502")</f>
        <v>16017088502</v>
      </c>
      <c r="B602" t="s">
        <v>1133</v>
      </c>
      <c r="C602" t="s">
        <v>646</v>
      </c>
      <c r="D602" t="s">
        <v>5</v>
      </c>
    </row>
    <row r="603" spans="1:4" x14ac:dyDescent="0.3">
      <c r="A603" t="str">
        <f>HYPERLINK("https://hsdes.intel.com/resource/16017097395","16017097395")</f>
        <v>16017097395</v>
      </c>
      <c r="B603" t="s">
        <v>1134</v>
      </c>
      <c r="D603" t="s">
        <v>23</v>
      </c>
    </row>
    <row r="604" spans="1:4" x14ac:dyDescent="0.3">
      <c r="A604" t="str">
        <f>HYPERLINK("https://hsdes.intel.com/resource/16017147549","16017147549")</f>
        <v>16017147549</v>
      </c>
      <c r="B604" t="s">
        <v>1135</v>
      </c>
      <c r="D604" t="s">
        <v>23</v>
      </c>
    </row>
    <row r="605" spans="1:4" x14ac:dyDescent="0.3">
      <c r="A605" t="str">
        <f>HYPERLINK("https://hsdes.intel.com/resource/16017151232","16017151232")</f>
        <v>16017151232</v>
      </c>
      <c r="B605" t="s">
        <v>1136</v>
      </c>
      <c r="D605" t="s">
        <v>23</v>
      </c>
    </row>
    <row r="606" spans="1:4" x14ac:dyDescent="0.3">
      <c r="A606" t="str">
        <f>HYPERLINK("https://hsdes.intel.com/resource/16017244733","16017244733")</f>
        <v>16017244733</v>
      </c>
      <c r="B606" t="s">
        <v>1137</v>
      </c>
      <c r="D606" t="s">
        <v>17</v>
      </c>
    </row>
    <row r="607" spans="1:4" x14ac:dyDescent="0.3">
      <c r="A607" t="str">
        <f>HYPERLINK("https://hsdes.intel.com/resource/16017269826","16017269826")</f>
        <v>16017269826</v>
      </c>
      <c r="B607" t="s">
        <v>1138</v>
      </c>
      <c r="D607" t="s">
        <v>23</v>
      </c>
    </row>
    <row r="608" spans="1:4" x14ac:dyDescent="0.3">
      <c r="A608" t="str">
        <f>HYPERLINK("https://hsdes.intel.com/resource/16017280240","16017280240")</f>
        <v>16017280240</v>
      </c>
      <c r="B608" t="s">
        <v>1139</v>
      </c>
      <c r="D608" t="s">
        <v>23</v>
      </c>
    </row>
    <row r="609" spans="1:4" x14ac:dyDescent="0.3">
      <c r="A609" t="str">
        <f>HYPERLINK("https://hsdes.intel.com/resource/16017293161","16017293161")</f>
        <v>16017293161</v>
      </c>
      <c r="B609" t="s">
        <v>1140</v>
      </c>
      <c r="D609" t="s">
        <v>23</v>
      </c>
    </row>
    <row r="610" spans="1:4" x14ac:dyDescent="0.3">
      <c r="A610" t="str">
        <f>HYPERLINK("https://hsdes.intel.com/resource/16017295838","16017295838")</f>
        <v>16017295838</v>
      </c>
      <c r="B610" t="s">
        <v>1141</v>
      </c>
      <c r="D610" t="s">
        <v>23</v>
      </c>
    </row>
    <row r="611" spans="1:4" x14ac:dyDescent="0.3">
      <c r="A611" t="str">
        <f>HYPERLINK("https://hsdes.intel.com/resource/16017442095","16017442095")</f>
        <v>16017442095</v>
      </c>
      <c r="B611" t="s">
        <v>1142</v>
      </c>
      <c r="D611" t="s">
        <v>17</v>
      </c>
    </row>
    <row r="612" spans="1:4" x14ac:dyDescent="0.3">
      <c r="A612" t="str">
        <f>HYPERLINK("https://hsdes.intel.com/resource/16017632550","16017632550")</f>
        <v>16017632550</v>
      </c>
      <c r="B612" t="s">
        <v>1143</v>
      </c>
      <c r="D612" t="s">
        <v>1020</v>
      </c>
    </row>
    <row r="613" spans="1:4" x14ac:dyDescent="0.3">
      <c r="A613" t="str">
        <f>HYPERLINK("https://hsdes.intel.com/resource/16017697851","16017697851")</f>
        <v>16017697851</v>
      </c>
      <c r="B613" t="s">
        <v>1144</v>
      </c>
      <c r="D613" t="s">
        <v>1145</v>
      </c>
    </row>
    <row r="614" spans="1:4" x14ac:dyDescent="0.3">
      <c r="A614" t="str">
        <f>HYPERLINK("https://hsdes.intel.com/resource/16017748989","16017748989")</f>
        <v>16017748989</v>
      </c>
      <c r="B614" t="s">
        <v>1146</v>
      </c>
      <c r="D614" t="s">
        <v>23</v>
      </c>
    </row>
    <row r="615" spans="1:4" x14ac:dyDescent="0.3">
      <c r="A615" t="str">
        <f>HYPERLINK("https://hsdes.intel.com/resource/16017783481","16017783481")</f>
        <v>16017783481</v>
      </c>
      <c r="B615" t="s">
        <v>1147</v>
      </c>
      <c r="D615" t="s">
        <v>17</v>
      </c>
    </row>
    <row r="616" spans="1:4" x14ac:dyDescent="0.3">
      <c r="A616" t="str">
        <f>HYPERLINK("https://hsdes.intel.com/resource/16017785220","16017785220")</f>
        <v>16017785220</v>
      </c>
      <c r="B616" t="s">
        <v>1148</v>
      </c>
      <c r="D616" t="s">
        <v>17</v>
      </c>
    </row>
    <row r="617" spans="1:4" x14ac:dyDescent="0.3">
      <c r="A617" t="str">
        <f>HYPERLINK("https://hsdes.intel.com/resource/16017829295","16017829295")</f>
        <v>16017829295</v>
      </c>
      <c r="B617" t="s">
        <v>1149</v>
      </c>
      <c r="D617" t="s">
        <v>23</v>
      </c>
    </row>
    <row r="618" spans="1:4" x14ac:dyDescent="0.3">
      <c r="A618" t="str">
        <f>HYPERLINK("https://hsdes.intel.com/resource/16017961115","16017961115")</f>
        <v>16017961115</v>
      </c>
      <c r="B618" t="s">
        <v>1150</v>
      </c>
      <c r="D618" t="s">
        <v>23</v>
      </c>
    </row>
    <row r="619" spans="1:4" x14ac:dyDescent="0.3">
      <c r="A619" t="str">
        <f>HYPERLINK("https://hsdes.intel.com/resource/16017995481","16017995481")</f>
        <v>16017995481</v>
      </c>
      <c r="B619" t="s">
        <v>1151</v>
      </c>
      <c r="D619" t="s">
        <v>5</v>
      </c>
    </row>
    <row r="620" spans="1:4" x14ac:dyDescent="0.3">
      <c r="A620" t="str">
        <f>HYPERLINK("https://hsdes.intel.com/resource/16017999538","16017999538")</f>
        <v>16017999538</v>
      </c>
      <c r="B620" t="s">
        <v>1152</v>
      </c>
      <c r="D620" t="s">
        <v>23</v>
      </c>
    </row>
    <row r="621" spans="1:4" x14ac:dyDescent="0.3">
      <c r="A621" t="str">
        <f>HYPERLINK("https://hsdes.intel.com/resource/16018046695","16018046695")</f>
        <v>16018046695</v>
      </c>
      <c r="B621" t="s">
        <v>1153</v>
      </c>
      <c r="D621" t="s">
        <v>17</v>
      </c>
    </row>
    <row r="622" spans="1:4" x14ac:dyDescent="0.3">
      <c r="A622" t="str">
        <f>HYPERLINK("https://hsdes.intel.com/resource/16018492040","16018492040")</f>
        <v>16018492040</v>
      </c>
      <c r="B622" t="s">
        <v>1154</v>
      </c>
      <c r="D622" t="s">
        <v>23</v>
      </c>
    </row>
    <row r="623" spans="1:4" x14ac:dyDescent="0.3">
      <c r="A623" t="str">
        <f>HYPERLINK("https://hsdes.intel.com/resource/16018564232","16018564232")</f>
        <v>16018564232</v>
      </c>
      <c r="B623" t="s">
        <v>1155</v>
      </c>
      <c r="D623" t="s">
        <v>17</v>
      </c>
    </row>
    <row r="624" spans="1:4" x14ac:dyDescent="0.3">
      <c r="A624" t="str">
        <f>HYPERLINK("https://hsdes.intel.com/resource/16018635712","16018635712")</f>
        <v>16018635712</v>
      </c>
      <c r="B624" t="s">
        <v>1156</v>
      </c>
      <c r="D624" t="s">
        <v>14</v>
      </c>
    </row>
    <row r="625" spans="1:4" x14ac:dyDescent="0.3">
      <c r="A625" t="str">
        <f>HYPERLINK("https://hsdes.intel.com/resource/16018723453","16018723453")</f>
        <v>16018723453</v>
      </c>
      <c r="B625" t="s">
        <v>1157</v>
      </c>
      <c r="D625" t="s">
        <v>5</v>
      </c>
    </row>
    <row r="626" spans="1:4" x14ac:dyDescent="0.3">
      <c r="A626" t="str">
        <f>HYPERLINK("https://hsdes.intel.com/resource/16018723635","16018723635")</f>
        <v>16018723635</v>
      </c>
      <c r="B626" t="s">
        <v>1158</v>
      </c>
      <c r="D626" t="s">
        <v>14</v>
      </c>
    </row>
    <row r="627" spans="1:4" x14ac:dyDescent="0.3">
      <c r="A627" t="str">
        <f>HYPERLINK("https://hsdes.intel.com/resource/16018963876","16018963876")</f>
        <v>16018963876</v>
      </c>
      <c r="B627" t="s">
        <v>1159</v>
      </c>
      <c r="D627" t="s">
        <v>20</v>
      </c>
    </row>
    <row r="628" spans="1:4" x14ac:dyDescent="0.3">
      <c r="A628" t="str">
        <f>HYPERLINK("https://hsdes.intel.com/resource/16018964330","16018964330")</f>
        <v>16018964330</v>
      </c>
      <c r="B628" t="s">
        <v>1160</v>
      </c>
      <c r="D628" t="s">
        <v>20</v>
      </c>
    </row>
    <row r="629" spans="1:4" x14ac:dyDescent="0.3">
      <c r="A629" t="str">
        <f>HYPERLINK("https://hsdes.intel.com/resource/16018974363","16018974363")</f>
        <v>16018974363</v>
      </c>
      <c r="B629" t="s">
        <v>1161</v>
      </c>
      <c r="D629" t="s">
        <v>20</v>
      </c>
    </row>
    <row r="630" spans="1:4" x14ac:dyDescent="0.3">
      <c r="A630" t="str">
        <f>HYPERLINK("https://hsdes.intel.com/resource/16018977782","16018977782")</f>
        <v>16018977782</v>
      </c>
      <c r="B630" t="s">
        <v>1162</v>
      </c>
      <c r="D630" t="s">
        <v>17</v>
      </c>
    </row>
    <row r="631" spans="1:4" x14ac:dyDescent="0.3">
      <c r="A631" t="str">
        <f>HYPERLINK("https://hsdes.intel.com/resource/16019028567","16019028567")</f>
        <v>16019028567</v>
      </c>
      <c r="B631" t="s">
        <v>1163</v>
      </c>
      <c r="D631" t="s">
        <v>20</v>
      </c>
    </row>
    <row r="632" spans="1:4" x14ac:dyDescent="0.3">
      <c r="A632" t="str">
        <f>HYPERLINK("https://hsdes.intel.com/resource/16019155370","16019155370")</f>
        <v>16019155370</v>
      </c>
      <c r="B632" t="s">
        <v>1164</v>
      </c>
      <c r="D632" t="s">
        <v>17</v>
      </c>
    </row>
    <row r="633" spans="1:4" x14ac:dyDescent="0.3">
      <c r="A633" t="str">
        <f>HYPERLINK("https://hsdes.intel.com/resource/16019206950","16019206950")</f>
        <v>16019206950</v>
      </c>
      <c r="B633" t="s">
        <v>1165</v>
      </c>
      <c r="D633" t="s">
        <v>146</v>
      </c>
    </row>
    <row r="634" spans="1:4" x14ac:dyDescent="0.3">
      <c r="A634" t="str">
        <f>HYPERLINK("https://hsdes.intel.com/resource/16019298707","16019298707")</f>
        <v>16019298707</v>
      </c>
      <c r="B634" t="s">
        <v>1166</v>
      </c>
      <c r="D634" t="s">
        <v>20</v>
      </c>
    </row>
    <row r="635" spans="1:4" x14ac:dyDescent="0.3">
      <c r="A635" t="str">
        <f>HYPERLINK("https://hsdes.intel.com/resource/16019340053","16019340053")</f>
        <v>16019340053</v>
      </c>
      <c r="B635" t="s">
        <v>1167</v>
      </c>
      <c r="D635" t="s">
        <v>23</v>
      </c>
    </row>
    <row r="636" spans="1:4" x14ac:dyDescent="0.3">
      <c r="A636" t="str">
        <f>HYPERLINK("https://hsdes.intel.com/resource/16019340407","16019340407")</f>
        <v>16019340407</v>
      </c>
      <c r="B636" t="s">
        <v>1168</v>
      </c>
      <c r="D636" t="s">
        <v>23</v>
      </c>
    </row>
    <row r="637" spans="1:4" x14ac:dyDescent="0.3">
      <c r="A637" t="str">
        <f>HYPERLINK("https://hsdes.intel.com/resource/16019358759","16019358759")</f>
        <v>16019358759</v>
      </c>
      <c r="B637" t="s">
        <v>1169</v>
      </c>
      <c r="D637" t="s">
        <v>20</v>
      </c>
    </row>
    <row r="638" spans="1:4" x14ac:dyDescent="0.3">
      <c r="A638" t="str">
        <f>HYPERLINK("https://hsdes.intel.com/resource/16019380777","16019380777")</f>
        <v>16019380777</v>
      </c>
      <c r="B638" t="s">
        <v>1170</v>
      </c>
      <c r="D638" t="s">
        <v>23</v>
      </c>
    </row>
    <row r="639" spans="1:4" x14ac:dyDescent="0.3">
      <c r="A639" t="str">
        <f>HYPERLINK("https://hsdes.intel.com/resource/16019508897","16019508897")</f>
        <v>16019508897</v>
      </c>
      <c r="B639" t="s">
        <v>1171</v>
      </c>
      <c r="D639" t="s">
        <v>5</v>
      </c>
    </row>
    <row r="640" spans="1:4" x14ac:dyDescent="0.3">
      <c r="A640" t="str">
        <f>HYPERLINK("https://hsdes.intel.com/resource/16019508973","16019508973")</f>
        <v>16019508973</v>
      </c>
      <c r="B640" t="s">
        <v>1172</v>
      </c>
      <c r="D640" t="s">
        <v>5</v>
      </c>
    </row>
    <row r="641" spans="1:4" x14ac:dyDescent="0.3">
      <c r="A641" t="str">
        <f>HYPERLINK("https://hsdes.intel.com/resource/16019509672","16019509672")</f>
        <v>16019509672</v>
      </c>
      <c r="B641" t="s">
        <v>1173</v>
      </c>
      <c r="D641" t="s">
        <v>5</v>
      </c>
    </row>
    <row r="642" spans="1:4" x14ac:dyDescent="0.3">
      <c r="A642" t="str">
        <f>HYPERLINK("https://hsdes.intel.com/resource/16019526540","16019526540")</f>
        <v>16019526540</v>
      </c>
      <c r="B642" t="s">
        <v>1174</v>
      </c>
      <c r="D642" t="s">
        <v>5</v>
      </c>
    </row>
    <row r="643" spans="1:4" x14ac:dyDescent="0.3">
      <c r="A643" t="str">
        <f>HYPERLINK("https://hsdes.intel.com/resource/16019543377","16019543377")</f>
        <v>16019543377</v>
      </c>
      <c r="B643" t="s">
        <v>1175</v>
      </c>
      <c r="D643" t="s">
        <v>5</v>
      </c>
    </row>
    <row r="644" spans="1:4" x14ac:dyDescent="0.3">
      <c r="A644" t="str">
        <f>HYPERLINK("https://hsdes.intel.com/resource/16019663602","16019663602")</f>
        <v>16019663602</v>
      </c>
      <c r="B644" t="s">
        <v>1176</v>
      </c>
      <c r="D644" t="s">
        <v>5</v>
      </c>
    </row>
    <row r="645" spans="1:4" x14ac:dyDescent="0.3">
      <c r="A645" t="str">
        <f>HYPERLINK("https://hsdes.intel.com/resource/16019847988","16019847988")</f>
        <v>16019847988</v>
      </c>
      <c r="B645" t="s">
        <v>1177</v>
      </c>
      <c r="D645" t="s">
        <v>20</v>
      </c>
    </row>
    <row r="646" spans="1:4" x14ac:dyDescent="0.3">
      <c r="A646" t="str">
        <f>HYPERLINK("https://hsdes.intel.com/resource/22011834534","22011834534")</f>
        <v>22011834534</v>
      </c>
      <c r="B646" t="s">
        <v>1178</v>
      </c>
      <c r="C646" t="s">
        <v>1179</v>
      </c>
      <c r="D646" t="s">
        <v>20</v>
      </c>
    </row>
    <row r="647" spans="1:4" x14ac:dyDescent="0.3">
      <c r="A647" t="str">
        <f>HYPERLINK("https://hsdes.intel.com/resource/22011834621","22011834621")</f>
        <v>22011834621</v>
      </c>
      <c r="B647" t="s">
        <v>1180</v>
      </c>
      <c r="C647" t="s">
        <v>1181</v>
      </c>
      <c r="D647" t="s">
        <v>17</v>
      </c>
    </row>
    <row r="648" spans="1:4" x14ac:dyDescent="0.3">
      <c r="A648" t="str">
        <f>HYPERLINK("https://hsdes.intel.com/resource/22011834694","22011834694")</f>
        <v>22011834694</v>
      </c>
      <c r="B648" t="s">
        <v>1182</v>
      </c>
      <c r="C648" t="s">
        <v>1183</v>
      </c>
      <c r="D648" t="s">
        <v>17</v>
      </c>
    </row>
    <row r="649" spans="1:4" x14ac:dyDescent="0.3">
      <c r="A649" t="str">
        <f>HYPERLINK("https://hsdes.intel.com/resource/22012637245","22012637245")</f>
        <v>22012637245</v>
      </c>
      <c r="B649" t="s">
        <v>1184</v>
      </c>
      <c r="D649" t="s">
        <v>1018</v>
      </c>
    </row>
    <row r="650" spans="1:4" x14ac:dyDescent="0.3">
      <c r="A650" t="str">
        <f>HYPERLINK("https://hsdes.intel.com/resource/22012637308","22012637308")</f>
        <v>22012637308</v>
      </c>
      <c r="B650" t="s">
        <v>1185</v>
      </c>
      <c r="D650" t="s">
        <v>1018</v>
      </c>
    </row>
    <row r="651" spans="1:4" x14ac:dyDescent="0.3">
      <c r="A651" t="str">
        <f>HYPERLINK("https://hsdes.intel.com/resource/22013068292","22013068292")</f>
        <v>22013068292</v>
      </c>
      <c r="B651" t="s">
        <v>1186</v>
      </c>
      <c r="D651" t="s">
        <v>1018</v>
      </c>
    </row>
    <row r="652" spans="1:4" x14ac:dyDescent="0.3">
      <c r="A652" t="str">
        <f>HYPERLINK("https://hsdes.intel.com/resource/22013170891","22013170891")</f>
        <v>22013170891</v>
      </c>
      <c r="B652" t="s">
        <v>1187</v>
      </c>
      <c r="D652" t="s">
        <v>1030</v>
      </c>
    </row>
    <row r="653" spans="1:4" x14ac:dyDescent="0.3">
      <c r="A653" t="str">
        <f>HYPERLINK("https://hsdes.intel.com/resource/22013990126","22013990126")</f>
        <v>22013990126</v>
      </c>
      <c r="B653" t="s">
        <v>1188</v>
      </c>
      <c r="D653" t="s">
        <v>1018</v>
      </c>
    </row>
    <row r="654" spans="1:4" x14ac:dyDescent="0.3">
      <c r="A654" t="str">
        <f>HYPERLINK("https://hsdes.intel.com/resource/22015148768","22015148768")</f>
        <v>22015148768</v>
      </c>
      <c r="B654" t="s">
        <v>1189</v>
      </c>
      <c r="D654" t="s">
        <v>5</v>
      </c>
    </row>
    <row r="655" spans="1:4" x14ac:dyDescent="0.3">
      <c r="A655" t="str">
        <f>HYPERLINK("https://hsdes.intel.com/resource/22016142525","22016142525")</f>
        <v>22016142525</v>
      </c>
      <c r="B655" t="s">
        <v>1190</v>
      </c>
      <c r="D655" t="s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FIVC_BIOS_MTL_S_EXTBAT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2023-03-15T02:56:53Z</dcterms:created>
  <dcterms:modified xsi:type="dcterms:W3CDTF">2023-03-15T04:15:02Z</dcterms:modified>
</cp:coreProperties>
</file>