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13_ncr:1_{1F3C8013-BD64-4D49-8DD8-3132DAF0AA31}" xr6:coauthVersionLast="47" xr6:coauthVersionMax="47" xr10:uidLastSave="{00000000-0000-0000-0000-000000000000}"/>
  <bookViews>
    <workbookView xWindow="-108" yWindow="-108" windowWidth="23256" windowHeight="12576" xr2:uid="{5086A371-A6C9-4FC4-B10F-994D7DAB89B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56" i="1" l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<sst xmlns="http://schemas.openxmlformats.org/spreadsheetml/2006/main" count="1008" uniqueCount="742">
  <si>
    <t>Verify System wakes from C-MoS using USB device connected to USB Type-C port</t>
  </si>
  <si>
    <t>Verify bootable USB devices connected over USB Type-A port can set as first Boot device in BIOS</t>
  </si>
  <si>
    <t>Validate USB2.0/3.0 device enumeration and functionality in EFI shell and OS on cold-plug over USB Type-A port</t>
  </si>
  <si>
    <t>Verify BIOS reports correct SMBIOS table structure</t>
  </si>
  <si>
    <t>Validate GOP driver enumeration in UEFI</t>
  </si>
  <si>
    <t>Verifying PCIe-USB add-on card support</t>
  </si>
  <si>
    <t>Verify if offline Crash Dump created during system on crash</t>
  </si>
  <si>
    <t>Validate warm reboot cycle from EFI Shell using USB keyboard connected over USB Type-A port</t>
  </si>
  <si>
    <t>Verify that BIOS presents options to change the Boot Order</t>
  </si>
  <si>
    <t>Verify system stability post Warm reboot cycles</t>
  </si>
  <si>
    <t>Verify system exit from Connected Modern standby / S0i3 state via USB mouse</t>
  </si>
  <si>
    <t>Validate digital audio functionality over Type-C port</t>
  </si>
  <si>
    <t>Verify Sx cycles with SATA SSD connected when Windbg &amp; Hyper V enabled.</t>
  </si>
  <si>
    <t>BIOS should update the changes for SMBIOS type 7</t>
  </si>
  <si>
    <t>Verify CPU switches between all P-states when Number of P states set to 0</t>
  </si>
  <si>
    <t>BIOS should update the changes for SMBIOS type 4 [Processor Information]</t>
  </si>
  <si>
    <t>Verify C-state residencies during Connected Modern Standby/S0i3 with system in AC mode</t>
  </si>
  <si>
    <t>Verify if Intel SelfTest completes successfully</t>
  </si>
  <si>
    <t>Verify Chipset information displayed in BIOS</t>
  </si>
  <si>
    <t>Validate system residency for SLP_S0 post audio playback in Connected MOS/S0i3 mode,RPL-P_5SGC1,RPL-P_4SDC1,RPL-P_3SDC2,RPL-P_2SDC3,RPL-P_2SDC4,RPL-P_2SDC5,RPL-P_2SDC6</t>
  </si>
  <si>
    <t>Verify CPU enters C10 state irrespective of PS_ON status</t>
  </si>
  <si>
    <t>Verify PC10 when S0 idle condition</t>
  </si>
  <si>
    <t>Verify RAR TIMER CONFIG</t>
  </si>
  <si>
    <t>[Hybrid]Verify that BIOS can have active processor cores with Hyper Threading (SMT) enabled in [Dual Big core + Octa Small core] SKUs with Small cores  Enabled(2C+8A)</t>
  </si>
  <si>
    <t>[Hybrid]Verify that BIOS can have active processor cores with Hyper Threading (SMT) enabled in [Octa Big Core + Octa Small Core] SKUs when Small cores and Big core is Enabled (8C+8A)</t>
  </si>
  <si>
    <t>[Hybrid]Verify that BIOS can have active processor cores with Hyper Threading (SMT) enabled in [Dual Big Core+Octa Small cores] SKUs with Small cores and Big Core is enabled (2C+8A)</t>
  </si>
  <si>
    <t>[Hybrid]Verify 3D benchmark tool  on Hybrid Processor When Big and Small Cores are enabled</t>
  </si>
  <si>
    <t>[Hybrid]Verify 3D benchmark tool  on Hybrid Processor When Big is enabled and Small Cores is disabled</t>
  </si>
  <si>
    <t>[Hybrid]Verify 3D benchmark tool  on Hybrid Processor When Big is Disabled/1 and Small Cores is Enabled</t>
  </si>
  <si>
    <t>[Hybrid]Verify core and thread in  BIOS/EFI , when core 1  is enabled</t>
  </si>
  <si>
    <t>[Hybrid]Verify 3D benchmark tool  on Hybrid Processor When Big and Small core is Enabled and Hyper-Threading is  Disabled</t>
  </si>
  <si>
    <t>[Hybrid]Verify that BIOS can have active processor cores with Hyper Threading (SMT) enabled in [Octa Big Core + Octa Small Core] SKUs with and without all Small cores disabled</t>
  </si>
  <si>
    <t>[Hybrid]Verify that BIOS can have active processor cores with Hyper Threading (SMT) enabled in Hetero Big Core SKUs with  all Small cores disabled</t>
  </si>
  <si>
    <t>Verify CNVi BT/ WiFi enumeration in the device manager when BT/WiFI core enabled and disabled in the setup</t>
  </si>
  <si>
    <t>Verify TBT Boot to OS functionality using Thunderbolt 3 SSD</t>
  </si>
  <si>
    <t>Verify ACPI table for S0ix Support</t>
  </si>
  <si>
    <t>Verify system wakes from CMS / S0i3 state successfully via USB Keyboard</t>
  </si>
  <si>
    <t>Verify DP display &amp; USB Keyboard functionality over USB Type-C port during Pre and Post boot</t>
  </si>
  <si>
    <t>Verify On-Board Audio ADSP is Functional</t>
  </si>
  <si>
    <t>Verify system state post flashing IFWI on an eSPI enabled system</t>
  </si>
  <si>
    <t>Verify Post Codes for Connected Standby entry and exit</t>
  </si>
  <si>
    <t>Verify BIOS passes all PEP Constraints using WOS PEP BIOS Checker tool</t>
  </si>
  <si>
    <t>Validate system residency for SLP_S0 in CMS with system in AC mode</t>
  </si>
  <si>
    <t>Verify TBT Hot-Plug device functionality after CMS cycling</t>
  </si>
  <si>
    <t>Validate PEP constraints and Hardware low power residency is achieved using sleepstudy command</t>
  </si>
  <si>
    <t>Verify RTD3 flow support for Type-C USB3.1 device</t>
  </si>
  <si>
    <t>Verify C-state low power audio residency on system entry and exit to low power state with audio playback</t>
  </si>
  <si>
    <t>Verify USB device functionality at EFI shell connected over Type-C port</t>
  </si>
  <si>
    <t>[TBT] Verify SUT wake from S3/S4 using TBT-Dock connected over TBT port</t>
  </si>
  <si>
    <t>[TBT] Verify SUT wake from S3/S4 using Type-C dock connected over TBT port</t>
  </si>
  <si>
    <t>Verify CNVi WLAN ON-OFF-ON functionality in OS</t>
  </si>
  <si>
    <t>Verify USB 3.1 Gen1 (Type-C) Device functionality in Host Router before/after Sx Cycles</t>
  </si>
  <si>
    <t>Verify TBT device functionality before/after CMS cycling</t>
  </si>
  <si>
    <t>[TBT] Verify SUT wake from S3/S4 using USB Lan Adapter over TBT connector</t>
  </si>
  <si>
    <t>[TBT] Verify USB 2.0 Device functionality in Host Router before/after Sx cycles</t>
  </si>
  <si>
    <t>[TBT] Verify DP display functionality on hot-plug and after Sx states over TBT port</t>
  </si>
  <si>
    <t>Verify Type-C Concurrent x4 DP, High Speed Device Functionality on Clod-plug</t>
  </si>
  <si>
    <t>Verify S0ix/CS LED Status</t>
  </si>
  <si>
    <t>Verify detection and enumeration of 3.5mm Jack Wired headphones/headset</t>
  </si>
  <si>
    <t>Validate BIOS passes all PEP Constraints for DMS</t>
  </si>
  <si>
    <t>Verify CNVi Mode BIOS Options</t>
  </si>
  <si>
    <t>ME FW response and version check in OS</t>
  </si>
  <si>
    <t>ME FW response and version check in EFI Shell</t>
  </si>
  <si>
    <t>Verify DCI Enable BIOS policy/options</t>
  </si>
  <si>
    <t>Verify "Platform Debug Consent" BIOS option/policy</t>
  </si>
  <si>
    <t>Verify different power state changes on Modern standby enabled system</t>
  </si>
  <si>
    <t>Verify different power state changes on system post Sleep cycle</t>
  </si>
  <si>
    <t>Verify system stability on waking from idle state pre and post S3 cycle</t>
  </si>
  <si>
    <t>Verify HDCP 2.2 functionality over TBT port</t>
  </si>
  <si>
    <t>Verify HDCP 2.2 functionality over TBT port after Sx and warm reboot cycles</t>
  </si>
  <si>
    <t>Verify Bluetooth BLE Devices scan in BIOS</t>
  </si>
  <si>
    <t>Validate Wi-Fi Network Connectivity by self and External ping</t>
  </si>
  <si>
    <t>Verify CNVi WLAN Enumeration in OS before / after Connected Standby (CMS) cycle</t>
  </si>
  <si>
    <t>Verify SMBUS Initialization/Enumeration</t>
  </si>
  <si>
    <t>Verify SUT wake from S3, S4 using PCIE LAN devices (WOL)</t>
  </si>
  <si>
    <t>Verify USB devices information are displayed in BIOS setup, Connected over Type C port</t>
  </si>
  <si>
    <t>Verify SoC crash dump and crash logging</t>
  </si>
  <si>
    <t>Verify 3.5mm jack Wired headphones/headset detection on Pre and Post S3 cycle</t>
  </si>
  <si>
    <t>Verify 3.5mm jack Wired headphones/headset detection on Pre and Post S0i3 (Modern Standby) cycle</t>
  </si>
  <si>
    <t>Verify 3.5mm jack Wired headphones/headset detection after abrupt G3</t>
  </si>
  <si>
    <t>Verify system completes S4 Resume Cycles using "ResumeOK.efi" tool</t>
  </si>
  <si>
    <t>Verify Booting with UEFI HTTPv6 network support availability in BIOS</t>
  </si>
  <si>
    <t>Verify Booting with UEFI HTTPv4 network support availability in BIOS</t>
  </si>
  <si>
    <t>Validate Network functionality over USB3.0 Type-A port</t>
  </si>
  <si>
    <t>Validate Network functionality over USB Type-C port</t>
  </si>
  <si>
    <t>Verify PPIN feature support using Processor Utility tool</t>
  </si>
  <si>
    <t>Verify PPIN Feature when SUT is in EOM mode</t>
  </si>
  <si>
    <t>[FSP] Verify SX transition of the system with FSP VS build</t>
  </si>
  <si>
    <t>Verify Connected MoS entry/exit using power button/Timer option</t>
  </si>
  <si>
    <t>Validate system residency for SLP_S0 in CMS post Sx</t>
  </si>
  <si>
    <t>Verify BIOS shall provide the support to publish the CNVi WIFI and BT UEFI variables with connectivity platform configurations</t>
  </si>
  <si>
    <t>Verify BIOS shall provide support to add new Switched Antenna Diversity Selection (SADS) field to BIOS configuration</t>
  </si>
  <si>
    <t>Verify BIOS shall provide support to add new Bluetooth SAR tables (BRDS) and GPC Method</t>
  </si>
  <si>
    <t>Verify Bluetooth BLE supported HID device Functionality in OS</t>
  </si>
  <si>
    <t>Validate system residency for SLP_S0 after audio playback in Connected MOS/S0i3 using BT-Headset</t>
  </si>
  <si>
    <t>Verify Wi-Fi and Bluetooth functionality after Sx(S3, S4, S5) and reboot cycles with RTD3 option enabled in BIOS</t>
  </si>
  <si>
    <t>Verify RTD3 flow support for TBT SSD device</t>
  </si>
  <si>
    <t>Verify Xml Cli support for External Bios</t>
  </si>
  <si>
    <t>Verify Per Platform Antenna Gain support in BIOS</t>
  </si>
  <si>
    <t>Verify stability of Wi-Fi and BT functionality with PPAG (Per Platform Antenna Gain) option enabled in BIOS</t>
  </si>
  <si>
    <t>Verify External 32KHz clock support in BIOS for WLAN function with optimal power</t>
  </si>
  <si>
    <t>Verify stability of Wi-Fi and BT functionality with ECKV (External Clock Valid) option enabled in BIOS</t>
  </si>
  <si>
    <t>Verify BIOS settings remains intact with MAF mode booting after Warm and Cold Boot cycles</t>
  </si>
  <si>
    <t>Verify BIOS settings remains intact with MAF mode booting after Sx cycles</t>
  </si>
  <si>
    <t>Verify Debug log for no Heci Timeout</t>
  </si>
  <si>
    <t>Verify CSME change from MKHI agent to MCHI agent</t>
  </si>
  <si>
    <t>Verify BIOS settings remains intact with MAF mode booting after power interrupts (Reset / G3) cycles</t>
  </si>
  <si>
    <t>Verify system stability on performing Modern Standby cycle on freshly preloaded OS post flashing Release BIOS</t>
  </si>
  <si>
    <t>Verify USB4 storage functionality after S4,S5, warm and cold boot cycles</t>
  </si>
  <si>
    <t>Validate the CPU ID information is captured in Debug logs</t>
  </si>
  <si>
    <t>Verify PC10 with TBT Dock Hotplug/unplug after S4</t>
  </si>
  <si>
    <t>Verify SUT halt at memory initialization when SUT booted without Memory</t>
  </si>
  <si>
    <t>Verify Bus0 Devices with function disabled in bios setup using PEP bios checker tool</t>
  </si>
  <si>
    <t>Verify BIOS to implement DSM to enable UAOL workaround</t>
  </si>
  <si>
    <t>Verify TBT-External Graphics hot-plug functionality with Integrated graphics</t>
  </si>
  <si>
    <t>Validate GOP-VBT Merge tool functionality by comparing VBT dump file from EDK shell with modified VBT file</t>
  </si>
  <si>
    <t>Verify display plug/unplug using Type-C Dock when SUT in CMS</t>
  </si>
  <si>
    <t>Verify all Type-C port functionality with debug settings disabled</t>
  </si>
  <si>
    <t>Verify TBT Device functionality with TCSS D3 Cold support enabled</t>
  </si>
  <si>
    <t>Verify system stability on performing 5 cycles of Hybrid Sleep</t>
  </si>
  <si>
    <t>Validate USB4 Hub Device functionality on hot insert and removal</t>
  </si>
  <si>
    <t>Validate USB4 Hub Device functionality after S4, S5, warm and cold boot cycles</t>
  </si>
  <si>
    <t>Validate USB4 Hub Device functionality hot plug during S4, S5 cycles</t>
  </si>
  <si>
    <t>Validate USB4 Hub Device functionality on cold plug</t>
  </si>
  <si>
    <t>Validate USB4 Dock Device functionality on hot insert and removal</t>
  </si>
  <si>
    <t>Validate USB4 Dock Device functionality after S4,S5, warm and cold boot cycles</t>
  </si>
  <si>
    <t>Validate USB4 Dock Device functionality hot plug during S4, S5 cycles</t>
  </si>
  <si>
    <t>Validate USB4 Dock Device functionality on cold plug</t>
  </si>
  <si>
    <t>Verify Display Functionality over USB4 Dock Device when SUT is in BIOS, EFI and OS level</t>
  </si>
  <si>
    <t>Verify USB4 Storage connection swap during S4, S5 cycle</t>
  </si>
  <si>
    <t>Verify SUT wake from S3/S4 using USB device &amp; LAN connected behind USB4 Dock</t>
  </si>
  <si>
    <t>Verify Boot to OS functionality using USB4 Storage</t>
  </si>
  <si>
    <t>Verify PCH DFx Trace hub support</t>
  </si>
  <si>
    <t>Verify 40 Gbps Link speed for TBT3 device on hot plug</t>
  </si>
  <si>
    <t>Verify CNVi WLAN Enumeration in OS before / after warm reset cycle</t>
  </si>
  <si>
    <t>Verify 40 Gbps CIO Link speed for USB4 Storage</t>
  </si>
  <si>
    <t>Verify BIOS support for  [CNV] New ACPI table WPFC - Wi-Fi PHY Filter Configuration</t>
  </si>
  <si>
    <t>Verify BIOS support for ACPI table WRDS  and EWRD for Concurrency Dual Band (CDB)</t>
  </si>
  <si>
    <t>Verify multiple global reset functionality cycles check in SUT with Debug BIOS</t>
  </si>
  <si>
    <t>Verify Concurrent Type-C Display functionality on hot plug over Type-C port and Connector reversibility</t>
  </si>
  <si>
    <t>Verify Concurrent Type-C Display functionality on cold plug over Type-C port</t>
  </si>
  <si>
    <t>Verify USB4 Storage enumeration in  EFI shell and BIOS setup</t>
  </si>
  <si>
    <t>Verify Concurrent DP Display functionality on hot plug over Type-C port</t>
  </si>
  <si>
    <t>Verify Concurrent HDMI Display functionality on hot plug over Type-C port and Connector reversibility</t>
  </si>
  <si>
    <t>Verify Concurrent Type-C Display and DP Display functionality on hot plug over Type-C port and connector reversibility</t>
  </si>
  <si>
    <t>Verify Concurrent Type-C Display and HDMI Display functionality on hot plug over Type-C port and connector revresibility</t>
  </si>
  <si>
    <t>Verify Concurrent Type-C Display and Type-C Dock with DP Display functionality on hot plug over Type-C port and Connector reversibility</t>
  </si>
  <si>
    <t>Verify Concurrent Type-C Display and Type-C Dock with HDMI Display functionality on hot plug over Type-C port and Connector reversibility</t>
  </si>
  <si>
    <t>Verify Concurrent TBT3 Display and Type-C Dock with DP Display functionality on hot plug over Type-C port and Connector reversibility</t>
  </si>
  <si>
    <t>Verify Concurrent TBT3 Display and Type-C Dock with HDMI Display functionality on hot plug over Type-C port and connector reversibility</t>
  </si>
  <si>
    <t>Verify Concurrent USB3.1-Gen2-SSD and TBT3 Display functionality on hot plug over Type-C port and Connector reversibility</t>
  </si>
  <si>
    <t>Verify MEBx Menu should not Present in BIOS on Consumer SKU IFWI</t>
  </si>
  <si>
    <t>Validate GOP-VBT Merge tool functionality with Release and Debug image</t>
  </si>
  <si>
    <t>Verify booting support through USB 3.2 Gen2 (SS+ mass storage) connected over USB Type-A port</t>
  </si>
  <si>
    <t>Verify HD Display Audio enumeration and functionality using Type-C to HDMI display by hot-plugging/unplugging display during and before/after S3/S4 cycles</t>
  </si>
  <si>
    <t>[Hybrid] Verify system stability post Connected Modern Standby when only Atom or BIG cores are  individually enabled</t>
  </si>
  <si>
    <t>Verify the BIOS first Boot time and Cold Boot time is inline with responsiveness metrics</t>
  </si>
  <si>
    <t>Verify System Memory Details in BIOS (SODIMM)</t>
  </si>
  <si>
    <t>Verify System Memory Details in BIOS (UDIMM)</t>
  </si>
  <si>
    <t>Verify stability of system memory after DeepSX Cycle</t>
  </si>
  <si>
    <t>Verify System memory using Windows Memory Diagnostics tool (Basic)</t>
  </si>
  <si>
    <t>Verify System memory using Windows Memory Diagnostics tool (Standard)</t>
  </si>
  <si>
    <t>Verify SUT boots with 2xRefresh/Hardware RHP Enabled/Disabled</t>
  </si>
  <si>
    <t>Verify  MRC training with 2xRefresh  is Enabled</t>
  </si>
  <si>
    <t>Verify  MRC training when 2xRefresh  is Disabled and Hardware RHP is Enabled</t>
  </si>
  <si>
    <t>Verify if the SUT shuts down when the Power Button is held for more than 10 seconds</t>
  </si>
  <si>
    <t>Verify Press power button can act as a wake source for S4 and S3 states</t>
  </si>
  <si>
    <t>Verify Power Button press can shutdown and power up the system</t>
  </si>
  <si>
    <t>Verify "Slide to shutdown" option does not come up on UI on resuming from CMS / S0i3</t>
  </si>
  <si>
    <t>Verify USB Type-C device Connector reversibility functionality when SUT is in Sx (S3,S4,S5)
 state</t>
  </si>
  <si>
    <t>Verify Type-C Connector reversibility functionality for Display over Type-C port</t>
  </si>
  <si>
    <t>Verify Boot to OS from NVMe Storage</t>
  </si>
  <si>
    <t>Verify system Shutdown, Hibernate and Restart from OS via command Line</t>
  </si>
  <si>
    <t>Verify system entry and exit from Deep S4 and Deep S5 power state</t>
  </si>
  <si>
    <t>Verify system entry and exit to Deep S4 and Deep S5 modes with system in AC mode</t>
  </si>
  <si>
    <t>Verify post code functionality across Sx cycles</t>
  </si>
  <si>
    <t>[FSP2.0]: Verify FSP_INFO_HEADER Information</t>
  </si>
  <si>
    <t>[FSP2.0]: Verify FSP Patch Table Information</t>
  </si>
  <si>
    <t>[FSP] Verify FSP Header File(.fd) and boot setting file(.bsf) loads correctly into BCT tool</t>
  </si>
  <si>
    <t>[FSP2.0]: Verify GUID of SMBIOS HOB"s (Memory, Processor and Cache)</t>
  </si>
  <si>
    <t>[FSP] Verify FSP BIOS Boot Flow</t>
  </si>
  <si>
    <t>[FSP] Verify FSP BIOS Dispatch mode Boot Flow</t>
  </si>
  <si>
    <t>[FSP2.1]: Verify FSP_SMBIOS_EFI_PEI_GRAPHICS_DEVICE_INFO_HOB table</t>
  </si>
  <si>
    <t>[FSP][GCC]: Verify FSP Patch Table Information</t>
  </si>
  <si>
    <t>[FSP][GCC]: Verify FSP image ID and Image Revision</t>
  </si>
  <si>
    <t>[FSP][GCC]: Verify GUID of SMBIOS HOB"s (Memory, Processor and Cache)</t>
  </si>
  <si>
    <t>[FSP][GCC]: Verify FSP BIOS Boot Flow</t>
  </si>
  <si>
    <t>[FSP][GCC] Verify FSP BIOS Dispatch/API mode Boot Flow</t>
  </si>
  <si>
    <t>[FSP2.0][GCC]: Verify "FSP Information" under BIOS</t>
  </si>
  <si>
    <t>[FSP] [GCC]Verify SX transition of the system with FSP GCC Release build</t>
  </si>
  <si>
    <t>[FSP][GCC]: Verify FSP_INFO_HEADER Information</t>
  </si>
  <si>
    <t>[FSP][GCC]: Verify FSP version on SUT</t>
  </si>
  <si>
    <t>[FSP][GCC]: Validate FSP TempRamInit initialization and TempRamExit API"s</t>
  </si>
  <si>
    <t>[FSP][GCC]: Verify FSP_INFO_EXTENDED_HEADER Information.</t>
  </si>
  <si>
    <t>[FSP2.1][GCC]: Verify FSP_SMBIOS_EFI_PEI_GRAPHICS_DEVICE_INFO_HOB table</t>
  </si>
  <si>
    <t>Verify BIOS expose option to enable/disable the SRIOV feature</t>
  </si>
  <si>
    <t>Exercising GMM/GNA Error check in BIOS and corresponding BDF values</t>
  </si>
  <si>
    <t>Check if GMM/GNA device is fused enabled and check for BIOS option to Enable/ Disable GMM/GNA</t>
  </si>
  <si>
    <t>Verify that the BIOS shall display the VBIOS/GOP version</t>
  </si>
  <si>
    <t>Verify PAVP BIOS option</t>
  </si>
  <si>
    <t>Verify HDMI &amp; DP hot-plug functionality, with default display connected</t>
  </si>
  <si>
    <t>Verify that platform supports for DP and Hot-plug of DP in dual display mode</t>
  </si>
  <si>
    <t>Verifying EDID (Extended Display Identification Data) support check for display resolution/refresh rate</t>
  </si>
  <si>
    <t>Check DMI is enabled by default in BIOS for Halo/ DT boards</t>
  </si>
  <si>
    <t>Verify Power Management (PM) support for GT</t>
  </si>
  <si>
    <t>Verify FHD USB camera is functioning properly for capturing images &amp; video</t>
  </si>
  <si>
    <t>Verify ACPI Id of Audio DSP Device in ACPI dump</t>
  </si>
  <si>
    <t>Verify Display detection in EFI shell with 5K display panel</t>
  </si>
  <si>
    <t>Verification of resolution for 5K display panel in Pre-OS</t>
  </si>
  <si>
    <t>Verify Video play back on Extended Mode with eDP+HDMI Display panels connected</t>
  </si>
  <si>
    <t>Verify Video play back on Extended Mode with eDP+DP Display panels connected</t>
  </si>
  <si>
    <t>Verification of resolution for 8K display panel in Pre-OS</t>
  </si>
  <si>
    <t>Verification of resolution for 8K display panel in Post OS</t>
  </si>
  <si>
    <t>Verify VP9 video playback functionality in OS</t>
  </si>
  <si>
    <t>Verify Display detection in Pre OS with 4K display panel</t>
  </si>
  <si>
    <t>Verify Audio Play back on HDMI 4K Display Panel</t>
  </si>
  <si>
    <t>Verify Tri-display is working in Extended mode</t>
  </si>
  <si>
    <t>Verify Audio Play back on 8K DP Monitor</t>
  </si>
  <si>
    <t>Verify Pkg C-state with SUT idle and display ON</t>
  </si>
  <si>
    <t>Verify PlayReady3 functionality pre and post S4 and S5 cycles</t>
  </si>
  <si>
    <t>Verify Display detection and resolution check in post OS with 5K display panel</t>
  </si>
  <si>
    <t>Verify Display detection and resolution check in post OS with 4K display panel</t>
  </si>
  <si>
    <t>Verify display in eDP panel in BIOS Setup ,EFI and OS</t>
  </si>
  <si>
    <t>Verify display in HDMI/mini HDMI panel in BIOS Setup, EFI and OS</t>
  </si>
  <si>
    <t>Verify correct CPU details displayed in BIOS Setup page</t>
  </si>
  <si>
    <t>Verify that the BIOS shall display the Memory details on BIOS Setup System Information page</t>
  </si>
  <si>
    <t>Validate presence of computer systems/components information as per Intel standards</t>
  </si>
  <si>
    <t>Verify that Platform firmware Information is correctly displayed in BIOS setup</t>
  </si>
  <si>
    <t>Verify Hiding NVMe interface on PCIe bus</t>
  </si>
  <si>
    <t>Verification of SPI Initialization</t>
  </si>
  <si>
    <t>Verify that M.2 SSD device is functional without errors connected to M.2 socket connector</t>
  </si>
  <si>
    <t>Verification on enumeration of PCIe NAND devices connected</t>
  </si>
  <si>
    <t>Verify plug &amp; unplug USB hub over USB Type-A port</t>
  </si>
  <si>
    <t>Validate USB 3.0 mass storage device enumeration and functionality over all USB3.0 Type-A ports</t>
  </si>
  <si>
    <t>Verify Trace hub initialization in debug BIOS</t>
  </si>
  <si>
    <t>Verify USB devices information are displayed in F7 - Boot menu</t>
  </si>
  <si>
    <t>Verify USB devices information are displayed in BIOS setup</t>
  </si>
  <si>
    <t>ACPI entry for GPIO controller</t>
  </si>
  <si>
    <t>Verify Audio device is enumerated as PCI device</t>
  </si>
  <si>
    <t>Verify SUT wake from Sx states (S3, S4, S5) using LAN</t>
  </si>
  <si>
    <t>Verify BIOS should provide UEFI support for onboard LAN</t>
  </si>
  <si>
    <t>Verify "PCH Trace Hub Enable Mode" BIOS policy/option for NPK Support</t>
  </si>
  <si>
    <t>Verify BIOS detects Gen 1 compatible PCI Express LAN Cards</t>
  </si>
  <si>
    <t>Verify "CPU Trace Hub Enable Mode" BIOS policy/option for NPK Support</t>
  </si>
  <si>
    <t>Verify "CPU/SOC TH Mem Buffer Size 1" BIOS option/policy for NPK Support</t>
  </si>
  <si>
    <t>Verify "CPU/SOC TH Mem Buffer Size 0" BIOS option/policy for NPK Support</t>
  </si>
  <si>
    <t>Verify LAN PHY revision from BIOS setup</t>
  </si>
  <si>
    <t>Verify GPIO driver and device entry in device Manager</t>
  </si>
  <si>
    <t>Verify BIOS display an option to set Detect timeout value on Root port links</t>
  </si>
  <si>
    <t>Verify NPK memory configuration is done only after IMR allocations (DID ack)</t>
  </si>
  <si>
    <t>Verify Bios shall support enable/disable PCIE ports options</t>
  </si>
  <si>
    <t>Verify device initialization and respective register configuration don"t have failures in Self test tool</t>
  </si>
  <si>
    <t>Verify BIOS set up option to enable/Disable GPIO Pad</t>
  </si>
  <si>
    <t>Verify setting Detect timeout value in BIOS and ensure no halt message in debug log with device connected</t>
  </si>
  <si>
    <t>Verify setting Detect timeout value in BIOS and respective system halt with device not connected</t>
  </si>
  <si>
    <t>Check Dekel FW Version from BIOS</t>
  </si>
  <si>
    <t>Check bios Provide an option to set the SA Root Port Preset values</t>
  </si>
  <si>
    <t>Verify VMD enabled CPU Attached Storage device boot and stability after Sx cycles</t>
  </si>
  <si>
    <t>Verify VMD device ID verification in EFI and OS</t>
  </si>
  <si>
    <t>Verify VMD enable/disable bit in OS with respect to option set in BIOS</t>
  </si>
  <si>
    <t>Verify Bios support for I2C RTD3</t>
  </si>
  <si>
    <t>Verify Bios support for I3C and UART RTD3</t>
  </si>
  <si>
    <t>Verify Bios support for SPI RTD3</t>
  </si>
  <si>
    <t>Verify GPIO initialization and respective values don"t have failures in GPIO configuration tool</t>
  </si>
  <si>
    <t>Verify PS_ON Residency with HDD Storage device</t>
  </si>
  <si>
    <t>Verify Bios have option to Enable/Disable On-board Components</t>
  </si>
  <si>
    <t>Verify PCIe SD Card 4.0 plug and play during CMS</t>
  </si>
  <si>
    <t>Verify HID driver event filter driver from BIOS menu for non-mobile platforms</t>
  </si>
  <si>
    <t>Verify Bios locks TCO_BASE by writing to specific TCO_BASE_LOCK</t>
  </si>
  <si>
    <t>Verify VTd support for PCIe ports</t>
  </si>
  <si>
    <t>Verify Gen1 to Gen4 speed check with PCIe Gen3 NVMe SSD connected over PCIe M.2 Gen4 slot</t>
  </si>
  <si>
    <t>Verify VMD RTD3 support with NVME connected</t>
  </si>
  <si>
    <t>Verify Secured registers are locked for PCIE Gen4</t>
  </si>
  <si>
    <t>Verify package C10 with PCIe NVMe SSD connected over PCIe Gen4 NVME Slot with VMD port disabled</t>
  </si>
  <si>
    <t>Verify NVMe-SSD achieve SLP_S0 and PC10 Residency with VMD enabled</t>
  </si>
  <si>
    <t>Verify Booting over LAN using UEFI PXEv4 Network with TBT + native security (VT-d) + IOMMU enabled in BIOS</t>
  </si>
  <si>
    <t>Verify BIOS updates the PCIe register for PEG60</t>
  </si>
  <si>
    <t>Verify System notification tones in OS</t>
  </si>
  <si>
    <t>Verify Audio playback over DP monitor</t>
  </si>
  <si>
    <t>Verify display for all connected panels (HDMI, eDP, DP, MIPI, Onboard Type-C)</t>
  </si>
  <si>
    <t>Verify Audio DRM playback over 3.5mm-Jack-Headsets (via HD-A)</t>
  </si>
  <si>
    <t>Validate digital audio functionality over Type-C port post S0i3 cycle</t>
  </si>
  <si>
    <t>Verify audio playback with USB Headset/DP/HDMI over Audio codec</t>
  </si>
  <si>
    <t>Verify SX cycles with NVMe connected to M.2 Gen4 slot</t>
  </si>
  <si>
    <t>Verify NVMe-SSD detection in Bios connected to Add-on-card connected over X16 Gen5 Slot</t>
  </si>
  <si>
    <t>Verify SX cycles with NVMe connected to Add-on-card connected over x16 PCIe Gen5 slot</t>
  </si>
  <si>
    <t>Verify VMD RTD3 support with NVMe connected During Sx cycles</t>
  </si>
  <si>
    <t>Verify functionalities of Western digital black NVMe connected to CPU M.2 Gen4 slot</t>
  </si>
  <si>
    <t>Verify that BIOS shall provide verb tables for HDA Config</t>
  </si>
  <si>
    <t>Verify PS_ON Residency with TypeC device connected to dTBT USBC port</t>
  </si>
  <si>
    <t>Boot to OS from NVMe connected to CPU M.2 Gen4 slot</t>
  </si>
  <si>
    <t>Boot to OS from M.2 NVMe-SSD connected to Add-on-card connected over PCIe-X4 Slot</t>
  </si>
  <si>
    <t>Verify Gen4 speed check with PCIe Gen4 NVMe SSD connected over PCIe M.2 Gen4 slot</t>
  </si>
  <si>
    <t>Verify Gen1 to Gen5 speed check with PCIe Gen3 NVMe SSD connected over PCIe Gen5 supported X16 slot</t>
  </si>
  <si>
    <t>Verify Gen1 to Gen5 speed check with PCIe Gen4 NVMe SSD connected over PCIe Gen5 supported X16 slot</t>
  </si>
  <si>
    <t>Verify NVMe-SSD detection in Bios connected to Add-on-card connected over X8 Gen5 Slot</t>
  </si>
  <si>
    <t>Verify SX cycles with NVMe connected to Add-on-card connected over x8 PCIe Gen5 slot</t>
  </si>
  <si>
    <t>Verify warm reset cycles with PCIe Gen5 NVMe SSD connected over PCIe Gen5 supported X8 slot</t>
  </si>
  <si>
    <t>Verify warm reset cycles with PCIe Gen5 NVMe SSD connected over PCIe Gen5 supported X16 slot</t>
  </si>
  <si>
    <t>Verify 3rd party NVMe-SSD detection in Bios connected to Add-on-card connected over X8 Gen5 Slot</t>
  </si>
  <si>
    <t>Verify 3rd party NVMe-SSD detection in Bios connected to Add-on-card connected over X16 Gen5 Slot</t>
  </si>
  <si>
    <t>Verify Gen5 NVMe device detection connected over x16 slot in OS after G3.</t>
  </si>
  <si>
    <t>Verify RAID support with NVMe SSD  Through VMD</t>
  </si>
  <si>
    <t>Verify CPU attached storage with OPAL supported NVME SSD in OPAL menu Through VMD</t>
  </si>
  <si>
    <t>Verify package C10 with CPU attached storage Through VMD</t>
  </si>
  <si>
    <t>Verify CPU Attached storage device detection in BIOS Through VMD</t>
  </si>
  <si>
    <t>Verify System boot from NVMe device connected in PEG port and stability after Sx cycles Through VMD</t>
  </si>
  <si>
    <t>Verify DMIC basic functionality test over High Definition Audio (HDA) Codec</t>
  </si>
  <si>
    <t>Verify DMIC basic functionality test over High Definition Audio (HDA) Codec, pre and post CMS cycles</t>
  </si>
  <si>
    <t>Verify Device Manager for yellow bang and USB storage re-enumeration status during Sx cycle</t>
  </si>
  <si>
    <t>Verify package C10 with CPU attached M.2 NVMe storage Through VMD</t>
  </si>
  <si>
    <t>Verify USB devices information are displayed correctly in BIOS Setup and F7 Boot menu</t>
  </si>
  <si>
    <t>Verify DP/mini DP panel display in BIOS Setup, EFI and OS</t>
  </si>
  <si>
    <t>Verify CNVi Bluetooth Enumeration in OS before and after warm and cold  reset</t>
  </si>
  <si>
    <t>Verify CNVi WLAN Enumeration in OS pre and post S4 , S5 , warm and cold reboot cycles</t>
  </si>
  <si>
    <t>Verify RTD3 support for HD Audio Controller with and without Audio playback</t>
  </si>
  <si>
    <t>Verify USB2.0/3.0 device functionality in EFI shell and OS on cold-plug over USB Type-A port</t>
  </si>
  <si>
    <t>Verify 3.5mm jack Wired headphones/headset detection on Pre and Post S4, S5, warm and reboot cycles</t>
  </si>
  <si>
    <t>Verify USB2.0/3.0 device functionality on cold plug over USB2.0 and USB3.0 Type-A port</t>
  </si>
  <si>
    <t>Verify basic boot check with different IFWI (Release, Performance and Debug)</t>
  </si>
  <si>
    <t>Verify that Debug Messages are sent over on Serial port with Debug BIOS</t>
  </si>
  <si>
    <t>Verify that Debug Messages are not sent over in Serial port with Release BIOS</t>
  </si>
  <si>
    <t>Verify WLAN and Bluetooth functionality in OS when AirPlane (Flight) Mode switch in On/OFF state</t>
  </si>
  <si>
    <t>Verify UEFI and OS should exchange of Bluetooth profile information</t>
  </si>
  <si>
    <t>Verify Booting over LAN using UEFI PXEv6 Boot with TPM enabled in BIOS</t>
  </si>
  <si>
    <t>Verify Booting with UEFI HTTPv6 network support availability with TPM enabled in BIOS</t>
  </si>
  <si>
    <t>Verify Booting over LAN using UEFI PXEv4 Boot with TPM enabled in BIOS</t>
  </si>
  <si>
    <t>Verify Booting with UEFI HTTPv4 network support availability with TPM enabled in BIOS</t>
  </si>
  <si>
    <t>Verify C10 package state support</t>
  </si>
  <si>
    <t>Verify the MEBx features with Non-vPRO sku</t>
  </si>
  <si>
    <t>Verify BIOS shall display ME,BIOS,KSC version in Bios setup page</t>
  </si>
  <si>
    <t>Verify IFR Update option is removed from PCH-FW Configuration page in BIOS setup</t>
  </si>
  <si>
    <t>Verify SUT boot from USB2.0 device</t>
  </si>
  <si>
    <t>Verify booting support through USB 3.2 Gen2 (SS+ mass storage) connected over USB Type-C port</t>
  </si>
  <si>
    <t>Validate hot-plug USB keyboard functionality check in OS over USB Type-A port</t>
  </si>
  <si>
    <t>Verify USB mouse enumeration and functionality on hot-plug over USB Type-A port</t>
  </si>
  <si>
    <t>Validate USB Keyboard Functionality check over USB Type-A port post S3/S0i3 cycle</t>
  </si>
  <si>
    <t>Validate USB Mouse enumeration and functionality over USB Type-A port after S3/S0i3 cycle</t>
  </si>
  <si>
    <t>Validate USB Keyboard Functionality check over USB Type-A port post S4 cycle</t>
  </si>
  <si>
    <t>Validate USB Mouse enumeration and Functionality over USB Type-A port before and after S4 cycle</t>
  </si>
  <si>
    <t>Validate USB Keyboard Functionality check over USB Type-A port post S5 cycle</t>
  </si>
  <si>
    <t>Validate USB Mouse enumeration and functionality over USB Type-A port after S5 cycle</t>
  </si>
  <si>
    <t>Validate hot-plug USB keyboard functionality check in BIOS over USB Type-A port</t>
  </si>
  <si>
    <t>Validate cold-plug USB keyboard functionality check in EFI over USB Type-A port</t>
  </si>
  <si>
    <t>Verify PCIe SD Card detection after plug and unplug in OS</t>
  </si>
  <si>
    <t>Verify Audio recording and Playback over 3.5mm-Jack-Headset (via HD-A), pre and post S3 cycles</t>
  </si>
  <si>
    <t>Validate USB 2.0 device hot-plug functionality over USB2.0 Type-A port</t>
  </si>
  <si>
    <t>Validate USB 2.0 device enumeration when hot plug device pre and post S4 cycle over USB Type-A port</t>
  </si>
  <si>
    <t>Verify HD Display Audio enumeration post S3 cycle</t>
  </si>
  <si>
    <t>Validate USB 2.0 devices functionality over USB Type-A port with pre and post S3 cycle</t>
  </si>
  <si>
    <t>Validate USB 3.0 devices functionality over USB Type-A port with pre and post S4 cycle</t>
  </si>
  <si>
    <t>Validate USB 3.0 devices functionality over USB Type-A port with pre and post S5 cycle</t>
  </si>
  <si>
    <t>Verify Intel HD Audio functionality over 3.5mm Jack Speakers post S3/S0i3 cycle</t>
  </si>
  <si>
    <t>Verify video playback in OS post S3/S0i3 cycle</t>
  </si>
  <si>
    <t>[TBT] Verify Thunderbolt Enumeration in device manager</t>
  </si>
  <si>
    <t>Validate system achieves more than 80% S0i3(CMS) residency</t>
  </si>
  <si>
    <t>Verification of hot keys (F2 &amp; F7) functionality check while BOOT</t>
  </si>
  <si>
    <t>Verify ucode firmware load/version check pre and post S3 cycle</t>
  </si>
  <si>
    <t>Verify Analog Microphone test connected to 3.5 mm Port post S3 cycle</t>
  </si>
  <si>
    <t>Validate POST Code Progress for IA during Booting on 7 seg Display.</t>
  </si>
  <si>
    <t>Verify system wakes up from S0i3( Disconnected Modern standby) with RTD3 option enabled in BIOS</t>
  </si>
  <si>
    <t>DPTF devices enumeration pre and post S0i3(Modern Standby) cycle</t>
  </si>
  <si>
    <t>Verify PCIe SD Card data transfer post Disconnected Modern Standby cycle</t>
  </si>
  <si>
    <t>Verify Audio recording and Playback over 3.5mm-Jack-Headset (via HD-A) pre and post S0i3(Modern Standby) cycle</t>
  </si>
  <si>
    <t>Verify HD Display Audio enumeration pre and post CMS cycle</t>
  </si>
  <si>
    <t>Validate USB 3.0 devices functionality over USB Type-A port with pre and post Disconnected-MOS cycle</t>
  </si>
  <si>
    <t>Verify Intel HD Audio functionality over 3.5mm Jack Speakers pre and post S0i3(Modern Standby) cycle</t>
  </si>
  <si>
    <t>Verify video playback in OS pre and post CMS/S0i3 cycle</t>
  </si>
  <si>
    <t>Verify Analog Microphone test connected to 3.5 mm Port pre and post CMS/S0i3 cycle</t>
  </si>
  <si>
    <t>Verify CNVi enumeration in BIOS and EFI Shell with respect to CNVi option enabled/disabled in BIOS</t>
  </si>
  <si>
    <t>Verify Coexistence Support of CNVi Wi-Fi and Bluetooth functionality in OS after S3, S4, S5, Warm and cold reboot cycles</t>
  </si>
  <si>
    <t>Verify CNVi WLAN Enumeration in OS before/after S3 cycle</t>
  </si>
  <si>
    <t>Verify CNVi Bluetooth Enumeration in OS before/after S3 cycle</t>
  </si>
  <si>
    <t>Validate USB2.0 HUB Functionality check in BIOS over USB Type-A port</t>
  </si>
  <si>
    <t>Validate USB2.0 HUB Functionality check in EFI over USB Type-A port</t>
  </si>
  <si>
    <t>Validate USB2.0 HUB Functionality check in OS over USB Type-A port</t>
  </si>
  <si>
    <t>Verify No device yellow bangs post S0i3.2 cycle with all device connected as per config planned ( Golden, delta, 5, 4, 3 STAR )</t>
  </si>
  <si>
    <t>Verify IDTT (DPTF) devices enumeration in device manager pre and post S4,S5, warm and cold reboot cycles</t>
  </si>
  <si>
    <t>Validate hot-plug USB keyboard functionality check in OS over USB Type-A port pre and post S4 , S5 , warm and cold reboot cycles</t>
  </si>
  <si>
    <t>Verify USB mouse enumeration and functionality on hot-plug over USB Type-A port pre and post S4 , S5 , warm and cold reboot cycles</t>
  </si>
  <si>
    <t>Verify SD Card plug and play connected to PCIe slot  pre and post S4 , S5 , warm and cold reboot cycles</t>
  </si>
  <si>
    <t>Validate USB2.0/3.0 HUB Functionality check in OS  pre and post S4 , S5 , warm and cold reboot cycles over USB Type-A port</t>
  </si>
  <si>
    <t>Validate USB 3.0 devices hot-plug functionality over USB3.0 Type-A port  pre and post S4 , S5 , warm and cold reboot cycles</t>
  </si>
  <si>
    <t>Validate USB 2.0 device hot-plug functionality over USB3.0 Type-A port pre and post S4 , S5 , warm and cold reboot cycles</t>
  </si>
  <si>
    <t>Validate USB 2.0 device hot-plug functionality over USB2.0 Type-A port pre and post S4 , S5 , warm and cold reboot cycles</t>
  </si>
  <si>
    <t>Validate USB 3.0 device hot-plug functionality over USB2.0-Type-A port pre and post S4 , S5 , warm and cold reboot cycles</t>
  </si>
  <si>
    <t>Verify multiple global reset functionality cycles check in SUT</t>
  </si>
  <si>
    <t>S0/M0 transition during Hbernate(S4) state</t>
  </si>
  <si>
    <t>S0/M0 transition during Hybrid sleep state</t>
  </si>
  <si>
    <t>Verify "Wake on Voice" functionality when System in SLP_S0 state using DMIC</t>
  </si>
  <si>
    <t>Verify SD Card plug and play connected to PCIe slot post S3 cycle</t>
  </si>
  <si>
    <t>Verify System boot to OS without any hang post cold reset(G3)/warm reset , when Active  cores set to '1' in BIOS</t>
  </si>
  <si>
    <t>Verify BIOS exposes the Setup option "Acoustic Context Awareness (ACA)" and HD Audio functionality works fine in OS</t>
  </si>
  <si>
    <t>Verify Bios option to enable and Disable the UAOL (USB AUDIO OFFLOAD)</t>
  </si>
  <si>
    <t>Verify Display Functionality over USB4 Dock Device when SUT is in BIOS, EFI and OS level as Primary Display</t>
  </si>
  <si>
    <t>Verify USB keyboard functionality connected to USB4 Port/Devices on Cold-plug in PreOS &amp; Post OS</t>
  </si>
  <si>
    <t>Verify the RTD3 support for USB device connected to PEG port</t>
  </si>
  <si>
    <t>Verify D0 support with USB device connected to PEG port when RTD3 Cold disabled.</t>
  </si>
  <si>
    <t>Verify MRC training with RH prevention enabled with 2X refresh enabled and REFRESH_PANIC_WM set to High</t>
  </si>
  <si>
    <t>Verify MRC training with RH prevention enabled with 2X refresh enabled and REFRESH_PANIC_WM set to Low</t>
  </si>
  <si>
    <t>Verify MRC training with RH prevention enabled with Hardware RHP enabled and REFRESH_PANIC_WM set to High</t>
  </si>
  <si>
    <t>Verify MRC training with RH prevention enabled with Hardware RHP enabled and REFRESH_PANIC_WM set to Low</t>
  </si>
  <si>
    <t>Verify system boot to OS with all channels populated  when RH prevention Disabled &amp; Refresh_Panic_WM set to High</t>
  </si>
  <si>
    <t>Verify system boot to OS with all channels populated  when RH prevention Disabled &amp; Refresh_Panic_WM set to Low</t>
  </si>
  <si>
    <t>Verify MRC training with Fast boot when RH prevention enabled  , Row hammer solution set to  2x refresh &amp; Refresh_Panic_WM set to High</t>
  </si>
  <si>
    <t>Verify MRC training with Fast boot when RH prevention enabled , Row Hammer sloution set to 2x refresh &amp; Refresh_Panic_WM set to Low</t>
  </si>
  <si>
    <t>Verify MRC training with Fast boot when RH prevention is enabled, Row Hammer Solution set to Hardware RHP &amp; Refresh_Panic_WM set to High</t>
  </si>
  <si>
    <t>Verify MRC training with Fast boot when RH prevention enabled , Row Hammer sloution set to Hardware RHP &amp; Refresh_Panic_WM set to Low</t>
  </si>
  <si>
    <t>Verify CMS (MOS) cycles  when RH prevention enabled , Row Hammer solution set to Hardware RHP &amp; Refresh_Panic_WM set to High/Low.</t>
  </si>
  <si>
    <t>Verify CMS (MOS) cycles  when RH prevention enabled , Row Hammer solution set to 2x Refresh &amp; Refresh_Panic_WM set to High/Low.</t>
  </si>
  <si>
    <t>Verify Sx cycles  when RH prevention enabled , Row Hammer solution set to 2x Refresh &amp; Refresh_Panic_WM set to High/Low.</t>
  </si>
  <si>
    <t>Verify Sx cycles  when RH prevention enabled , Row Hammer solution set to Hardware RHP &amp; Refresh_Panic_WM set to High/Low.</t>
  </si>
  <si>
    <t>Verify RTD3 support with add-on-card on x4 (CEM slot) slot connected with NVMe.</t>
  </si>
  <si>
    <t>Verify the system boot up successfully when PCH is upgrade/downgrade  &amp; RTC/CMOS cleared</t>
  </si>
  <si>
    <t>Verify System boot to OS without any hang post cold reset(G3)/warm reset , when Active processor cores set to '2' in BIOS</t>
  </si>
  <si>
    <t>Verify System boot to OS without any hang post cold reset(G3)/warm reset , when Active processor cores set to '5' in BIOS</t>
  </si>
  <si>
    <t>Verify System boot to OS without any hang post cold reset(G3)/warm reset , when Active processor cores set to '3' in BIOS</t>
  </si>
  <si>
    <t>Verify System boot to OS without any hang post cold reset(G3)/warm reset , when Active processor cores set to '4' in BIOS</t>
  </si>
  <si>
    <t>Verify System boot to OS without any hang post cold reset(G3)/warm reset , when Active processor cores set to '6' in BIOS</t>
  </si>
  <si>
    <t>Verify System boot to OS without any hang post cold reset(G3)/warm reset , when Active processor cores set to '7' in BIOS</t>
  </si>
  <si>
    <t>Verify System boot to OS without any hang after Sx cycle, when Active  cores set to '1' in BIOS</t>
  </si>
  <si>
    <t>Verify if System boots up successfully when CPU is Upgraded/downgraded with RTC/CMOS cleared</t>
  </si>
  <si>
    <t>Verify System boot to OS without any hang after Sx cycle, when Active  cores set to '2' in BIOS</t>
  </si>
  <si>
    <t>Verify System boot to OS without any hang after Sx cycle, when Active  cores set to '3' in BIOS</t>
  </si>
  <si>
    <t>Verify System boot to OS without any hang after Sx cycle, when Active  cores set to '4' in BIOS</t>
  </si>
  <si>
    <t>Verify System boot to OS without any hang after Sx cycle, when Active  cores set to '5' in BIOS</t>
  </si>
  <si>
    <t>Verify System boot to OS without any hang after Sx cycle, when Active  cores set to '6' in BIOS</t>
  </si>
  <si>
    <t>Verify System boot to OS without any hang after Sx cycle, when Active  cores set to '7' in BIOS</t>
  </si>
  <si>
    <t>Verify System boot to OS without any hang post cold reset(G3)/warm reset , when Active atom cores set to '1' in BIOS</t>
  </si>
  <si>
    <t>Verify USB4 Storage connection swap during S3 cycle</t>
  </si>
  <si>
    <t>Validate USB4 Dock Device functionality hot plug during S3 cycles</t>
  </si>
  <si>
    <t>Verify 8K Display Panel enumeration in Device Manager with CMS cycles</t>
  </si>
  <si>
    <t>Validate USB4 Dock Device functionality after S3 Cycle</t>
  </si>
  <si>
    <t>Validate USB4 Hub Device functionality hot plug during S3 cycles</t>
  </si>
  <si>
    <t>Validate USB4 Hub Device functionality after S3 cycles</t>
  </si>
  <si>
    <t>Verify USB4 storage functionality after S3 cycles</t>
  </si>
  <si>
    <t>Verify System boot to OS without any hang post cold reset(G3)/warm reset , when Active atom cores set to '2' in BIOS</t>
  </si>
  <si>
    <t>Verify System boot to OS without any hang post cold reset(G3)/warm reset , when Active atom cores set to '3' in BIOS</t>
  </si>
  <si>
    <t>Verify System boot to OS without any hang post cold reset(G3)/warm reset , when Active atom cores set to '4' in BIOS</t>
  </si>
  <si>
    <t>Verify Row Hammer PRT Bios Knob's Default status.</t>
  </si>
  <si>
    <t>Verify TBT Storage device enumeration with VMD settings enabled</t>
  </si>
  <si>
    <t>Verify Board ID with MRC training in Debug log</t>
  </si>
  <si>
    <t>Verify TBT device functionality before/after CMS cycling with PS_ON Enabled (dTBT)</t>
  </si>
  <si>
    <t>Verify USB &amp; USBC device functionality before/after CMS cycling with PS_ON Enabled (dTBT)</t>
  </si>
  <si>
    <t>Verify TBT/USB4 devices enumeration and and Functionality with SW CM mode enabled</t>
  </si>
  <si>
    <t>Verify System boot to OS without any hang post cold reset(G3)/warm reset , when Active atom cores set to '5' in BIOS</t>
  </si>
  <si>
    <t>Verify System boot to OS without any hang post cold reset(G3)/warm reset , when Active atom cores set to '6 in BIOS</t>
  </si>
  <si>
    <t>Verify System boot to OS without any hang post cold reset(G3)/warm reset , when Active atom cores set to '7' in BIOS</t>
  </si>
  <si>
    <t>Verify Type-C to Type-C and DP device functionality before/after CMS cycling with PS_ON Enabled (dTBT)</t>
  </si>
  <si>
    <t>Verify system Boot successfully without any delay with  20 MB BIOS</t>
  </si>
  <si>
    <t>[Negative]Verify "Reduced Platform Debug Consent" BIOS option/policy</t>
  </si>
  <si>
    <t>[Negative]Verify if offline Crash Dump created during system on crash when crash dump Bios option disabled</t>
  </si>
  <si>
    <t>[Negative]Verify Trace Hub Initialization when PCH and SOC trace hub disabled</t>
  </si>
  <si>
    <t>Verify "PCH and SOC Trace Hub Enable Mode" BIOS policy/option for NPK Support  when option is disabled</t>
  </si>
  <si>
    <t>[Negative]Verify NPK memory configuration is done only after IMR allocations (DID ack) when Platform debug consent  disabled</t>
  </si>
  <si>
    <t>Verify PPIN Feature BIOS option in Release BIOS</t>
  </si>
  <si>
    <t>Verify if RPE feature is not available on Consumer SKU</t>
  </si>
  <si>
    <t>Verify if BIOS shall not provide ASF configuration option on Consumer SKU</t>
  </si>
  <si>
    <t>Verify if FW Update option is not enumerated on Consumer SKU</t>
  </si>
  <si>
    <t>Verify CMS cycle and SLP_S0 when  Hyper-Threading is Disabled</t>
  </si>
  <si>
    <t>Verify CMS cycle with IPU Disabled and Hyper-Threading is enabled/Disabled</t>
  </si>
  <si>
    <t>Verify the Enumeration of PCIe device with PCIe option disabled in the Bios.</t>
  </si>
  <si>
    <t>Verify MRC specific setup option to determine whether to execute a fastboot or normal boot</t>
  </si>
  <si>
    <t>Verify if system boots in fast boot mode with normal shutdown rather than 4S power button override.</t>
  </si>
  <si>
    <t>Verify PCIe SD card support for RTD3 in S0ix</t>
  </si>
  <si>
    <t>[TBT] Verify SUT wake from S3 using Type-C dock connected over TBT port with a USB keyboard or mouse</t>
  </si>
  <si>
    <t>Verify BIOS handover the platform control to OS</t>
  </si>
  <si>
    <t>Verify USB 3.2 Gen 2x2 device functionality in pre and post OS</t>
  </si>
  <si>
    <t>Validate USB3.0 HUB Functionality check in BIOS over USB Type-A port</t>
  </si>
  <si>
    <t>Validate USB3.0 HUB Functionality check in EFI over USB Type-A port</t>
  </si>
  <si>
    <t>Verify Fan rotation speed at the time of temperature crosses active trip point during OS hung condition</t>
  </si>
  <si>
    <t>Verify BIOS can configure SATA mode to AHCI and OS can then be installed and verify device speed</t>
  </si>
  <si>
    <t>Verify SUT Entry and Exit in CS Low Power Mode</t>
  </si>
  <si>
    <t>Verify that SUT boots to S0 from G3 in   AC  mode with   AC  brick</t>
  </si>
  <si>
    <t>Verify BIOS shall display an option to set the IP address and port number of the Intel  AMT provisioning server under MEBx menu.</t>
  </si>
  <si>
    <t>Verify  Host Name could be set successfully under MEBx in BIOS</t>
  </si>
  <si>
    <t>Verify if AMT configuration menu is accessible under MEBx setup in BIOS</t>
  </si>
  <si>
    <t>Verify KVM can be enabled/disabled in BIOS under MEBx menu</t>
  </si>
  <si>
    <t>Verify Local FW Updates option is available in BIOS Setup</t>
  </si>
  <si>
    <t>Verify if MEBx password change is accepted (for password meeting specific criteria) and is successfully accepted on subsequent entries under MEBx menu in BIOS</t>
  </si>
  <si>
    <t>Verify "Password Policy" is set to "Any Time" under MEBx Setup option in BIOS</t>
  </si>
  <si>
    <t>Verify that Ctrl+P option should not displayed during SUT boot  and should not enter into MEBx windows with ME Corporate SKU</t>
  </si>
  <si>
    <t>Verify Processor reaches all P-states irrespective of C-states</t>
  </si>
  <si>
    <t>Verify flex ratio can be set between HFM and LFM ratio</t>
  </si>
  <si>
    <t>Verify Bios gives an option to configure Intel Processor Trace Feature(RTIT)</t>
  </si>
  <si>
    <t>Verify Intel(R) Dynamic Tuning technology support enabled in BIOS for DT SKUs</t>
  </si>
  <si>
    <t>Verify Bios configured Power Limit 4</t>
  </si>
  <si>
    <t>Verify PMC static function disable configuration locking</t>
  </si>
  <si>
    <t>Verify Reset and SX transition of system with AMT enabled</t>
  </si>
  <si>
    <t>BIOS Hotkey combination (CTRL-ALT-F1) should display by the BIOS during boot process</t>
  </si>
  <si>
    <t>Verify independent BIOS setup option to Enable/Disable INT3400 Device and Processor thermal device participants</t>
  </si>
  <si>
    <t>Verify  System Boot and respective MMIO register value with  "Dual Tau Boost" option Enabled</t>
  </si>
  <si>
    <t>[OCR] Verify AMT triggered Windows Recovery Environment (WinRE) over wired LAN</t>
  </si>
  <si>
    <t>[OCR] Verify Windows Recovery (WinRE) Functionality from AMT Remote session with OCR option disabled in BIOS over wired LAN</t>
  </si>
  <si>
    <t>[OCR] Verify AMT triggered PBA Boot Flow over wired LAN</t>
  </si>
  <si>
    <t>[OCR] Verify AMT triggered HTTPS Boot Flow over wired LAN</t>
  </si>
  <si>
    <t>[OCR] Verify Windows Recovery Environment (WinRE) Boot  with Reset PC(Keep my files) Option over wired LAN</t>
  </si>
  <si>
    <t>[OCR] Verify Windows Recovery Environment (WinRE) Boot  with Reset PC(Remove everything ) Option over wired LAN</t>
  </si>
  <si>
    <t>[OCR] Verify OCR progress and state via AMT Event log for WinRE boot over wired LAN</t>
  </si>
  <si>
    <t>[OCR] Verify OCR progress and state via AMT Event log for PBA boot over wired LAN</t>
  </si>
  <si>
    <t>[OCR] Verify OCR progress and state via AMT Event log for HTTPS Boot over wired LAN</t>
  </si>
  <si>
    <t>[OCR] Verify System Recovery When OCR_HTTPS boot Flow is interrupted from AMT Remote session over wired LAN</t>
  </si>
  <si>
    <t>[OCR] Verify System Recovery When OCR_PBA boot Flow is interrupted from AMT Remote session over wired LAN</t>
  </si>
  <si>
    <t>Verify BIOS to update post codes on punit register</t>
  </si>
  <si>
    <t>[OCR] Verify user consent flow is performed during OCR_WinRE boot in Client control Mode (CCM) Mode</t>
  </si>
  <si>
    <t>[OCR] Verify user consent flow is performed during OCR_WinRE boot in Admin control Mode (ACM) Mode</t>
  </si>
  <si>
    <t>Verify if  system support disable/enable of the Crossover Canyon capability</t>
  </si>
  <si>
    <t>Verify WiFi functionality in UEFI and KVM session establishment working same time for WiFi OCR support</t>
  </si>
  <si>
    <t>[OCR] Verify AMT triggered HTTPS Boot Flow over Wifi</t>
  </si>
  <si>
    <t>[OCR] Verify AMT triggered Windows Recovery Environment (WinRE) over Wireless LAN</t>
  </si>
  <si>
    <t>[OCR] Verify Windows Recovery (WinRE) Functionality from AMT Remote session with OCR option disabled in BIOS over Wireless LAN</t>
  </si>
  <si>
    <t>[OCR] Verify AMT triggered PBA Boot Flow over Wireless LAN</t>
  </si>
  <si>
    <t>[OCR] Verify Windows Recovery Environment (WinRE) Boot  with Reset PC(Keep my files) Option over Wireless LAN</t>
  </si>
  <si>
    <t>[OCR] Verify Windows Recovery Environment (WinRE) Boot  with Reset PC(Remove everything ) Option over Wireless LAN</t>
  </si>
  <si>
    <t>[OCR] Verify OCR progress and state via AMT Event log for WinRE boot over Wireless LAN</t>
  </si>
  <si>
    <t>[OCR] Verify OCR progress and state via AMT Event log for PBA boot over Wireless LAN</t>
  </si>
  <si>
    <t>[OCR] Verify OCR progress and state via AMT Event log for HTTPS Boot over Wireless LAN</t>
  </si>
  <si>
    <t>[OCR] Verify HTTPS Boot flow for One Click Recovery</t>
  </si>
  <si>
    <t>[OCR] Verify Windows Recovery Environment (WinRE) Boot flow for One Click Recovery</t>
  </si>
  <si>
    <t>[OCR] Verify PBA Boot flow for One Click Recovery</t>
  </si>
  <si>
    <t>[OCR] Verify System Recovery When OCR_WinRE boot Flow is interrupted from AMT Remote session over Wireless LAN</t>
  </si>
  <si>
    <t>[OCR] Verify System Recovery When OCR_HTTPS boot Flow is interrupted from AMT Remote session over Wireless LAN</t>
  </si>
  <si>
    <t>[OCR] Verify System Recovery When OCR_PBA boot Flow is interrupted from AMT Remote session over Wireless LAN</t>
  </si>
  <si>
    <t>[OCR] Verify One Click Recovery boot options when AC power is removed from SUT</t>
  </si>
  <si>
    <t>[OCR] Verify Remote Power Command after performing OCR_WinRE Boot flow</t>
  </si>
  <si>
    <t>Verify CPU fan is on during system boot</t>
  </si>
  <si>
    <t>Verify CPU Fan speed can be set/read through commands in EFI mode</t>
  </si>
  <si>
    <t>[FSP2.0]: Verify FSP_INFO_EXTENDED_HEADER Information.</t>
  </si>
  <si>
    <t>Verify video playback in OS  pre and post S4, S5, warm and cold reboot cycles</t>
  </si>
  <si>
    <t>Verify RST RAID UEFI driver must be available when SATA controller is in AHCI mode</t>
  </si>
  <si>
    <t>Verify AMT BIOS option check under PCH-FW configuration</t>
  </si>
  <si>
    <t>Verify BIOS options listed under AMT configuration in PCH-FW menu</t>
  </si>
  <si>
    <t>Verify SATA controller type device detection in EFI shell</t>
  </si>
  <si>
    <t>Verify BIOS detects PCIe device connected over X1 slot without remapping the same</t>
  </si>
  <si>
    <t>Verify device defined under VMD should not be detected in PCI line item</t>
  </si>
  <si>
    <t>Verify NVMe functionality over X4 slot across pre and Post Sx cycles</t>
  </si>
  <si>
    <t>Verify respective device detection by enabling VMD for SATA and disable for NVMe</t>
  </si>
  <si>
    <t>Verify VMD Register Lock bit when VMD device is not in use</t>
  </si>
  <si>
    <t>Verify Bios default value To SATA CLKREQ Assertion Select with remapped PCIe device</t>
  </si>
  <si>
    <t>Verify package C10 with PCIe Gen3 NVMe SSD connected over PCIe Gen4 supported X4 slot</t>
  </si>
  <si>
    <t>Verify warm reset and Sx cycle with PCIe Gen3 NVMe SSD connected over PCIe Gen4 supported X4 slot</t>
  </si>
  <si>
    <t>Verify Gen1 to Gen4 speed check with PCIe Gen4 NVMe SSD connected over PCIe Gen4 supported X4 slot</t>
  </si>
  <si>
    <t>Verify NVMe-SSD detection in Bios connected to Add-on-card connected over PCIe-X4 Slot</t>
  </si>
  <si>
    <t>Verify SX cycles with M.2 NVMe-SSD connected to Add-on-card connected over PCIe-X4 Slot</t>
  </si>
  <si>
    <t>Verify Automatic Partial to Slumber Transitions for SATA interface are disabled</t>
  </si>
  <si>
    <t>Verify SLP_S0 , Package C states &amp; S0I3.4 with M.2 NVMe connected.</t>
  </si>
  <si>
    <t>Verify that the PCH SATA Controller is set and operating in RAID Mode with NVMe SSD Through VMD</t>
  </si>
  <si>
    <t>Verify local user cannot enter MEBx settings to change Intel  Standard Manageability Configuration with Wired LAN, when Storage redirection is active</t>
  </si>
  <si>
    <t>Verify that MEBx shall display an option to set the IP address and port number of the Intel  AMT provisioning server</t>
  </si>
  <si>
    <t>[OCR] Verify SMBIOS Capability verification for one touch Recovery</t>
  </si>
  <si>
    <t>Verify KVM session can be established</t>
  </si>
  <si>
    <t>Verify Storage-Redirection Session over Wired LAN</t>
  </si>
  <si>
    <t>Verify user is prompted for a new password and can"t use a non-strong password</t>
  </si>
  <si>
    <t>Verify if MEBx password change is accepted (for password meeting specific criteria) and is successfully accepted on subsequent entries to MEBx</t>
  </si>
  <si>
    <t>Verify Local FW Updates option is available in MEBx /BIOS Setup</t>
  </si>
  <si>
    <t>Verify power control options available for ME</t>
  </si>
  <si>
    <t>Verify "Domain Name" and HostName" could be set successfully in MEBx setting</t>
  </si>
  <si>
    <t>Verify if user can Save MEBx settings and exit MEBx successfully</t>
  </si>
  <si>
    <t>Verify AMT connectivity Provision/Unprovision with static IP using WebUI</t>
  </si>
  <si>
    <t>Verify if AMT configuration menu is accessible in MEBx setup</t>
  </si>
  <si>
    <t>Very Intel AMT feature enabled/disabled option in BIOS</t>
  </si>
  <si>
    <t>Verify KVM can be enabled/disabled in MEBx</t>
  </si>
  <si>
    <t>Verify SUT completes  S3 and S4 cycles successfully with ME connection established</t>
  </si>
  <si>
    <t>Verify removal of MDES usage from MEBx</t>
  </si>
  <si>
    <t>Verify ME(M0) status pre &amp; post S5, warm reset cycle</t>
  </si>
  <si>
    <t>Verify "Manageability Feature Selection" is "Enabled" by default in MEBx setup</t>
  </si>
  <si>
    <t>Verify MEBX UI is accessible during SUT boot with ME Corporate SKU</t>
  </si>
  <si>
    <t>DPTF devices enumeration pre and post S3 cycle</t>
  </si>
  <si>
    <t>Verify CPU "C-state C7 "support</t>
  </si>
  <si>
    <t>Validate USB Keyboard Functionality check over USB Type-A port after DMS cycle</t>
  </si>
  <si>
    <t>Validate USB 3.0 device enumeration when hot plug device pre and post Disconnected-MOS cycle over USB Type-A port</t>
  </si>
  <si>
    <t>Validate USB 2.0 devices functionality over USB Type-A port with pre and post Disconnected-MOS cycle</t>
  </si>
  <si>
    <t>Validate USB2.0/3.0 HUB Functionality check in OS pre and post disconnected-MOS cycle over USB Type-A port</t>
  </si>
  <si>
    <t>S0/M0 transition during CS state</t>
  </si>
  <si>
    <t>Verify if user is able to change ME Password</t>
  </si>
  <si>
    <t>Verify if user can edit Network Name in MEBx Settings</t>
  </si>
  <si>
    <t>Verify AMT connectivity with static IP using WebUI</t>
  </si>
  <si>
    <t>Verify availability of Storage Redirection/ KVM under AMT and relevant options applicable for these features</t>
  </si>
  <si>
    <t>Verify Storage Redirection can be successfully enabled and disabled</t>
  </si>
  <si>
    <t>Verify AMT WEBUI is accessible after sx cycles</t>
  </si>
  <si>
    <t>Verify if SUT reboots after user enters incorrect MEBx password for 3 consecutive tries</t>
  </si>
  <si>
    <t>Verify SUT could be connected remotely to a server using WebUI</t>
  </si>
  <si>
    <t>S0/M0 transition during sleep(S3) state</t>
  </si>
  <si>
    <t>Verify ME(M0) status pre and post cold and warm reset cycle</t>
  </si>
  <si>
    <t>Verify CSE/TXE/SEC/CSME enumeration pre and post Sx cycle</t>
  </si>
  <si>
    <t>[OCR] Verify System Recovery When OCR_WinRE boot Flow is interrupted from AMT Remote session over wired LAN</t>
  </si>
  <si>
    <t>Verify if BIOS provides option to enable or disable Remote Platform Erase RPE</t>
  </si>
  <si>
    <t>Verify if MEBX option is displayed in the BIOS page with ME Corporate SKU</t>
  </si>
  <si>
    <t>Verify if BIOS provides an option to switch AMT support from onboard LAN to discrete Foxville LAN</t>
  </si>
  <si>
    <t>Verify inability of activating network access from USB provisioning flow</t>
  </si>
  <si>
    <t>Verify if MEBX screen does not display MEBx version on Integrated MEBx</t>
  </si>
  <si>
    <t>Verify if MEBx page is not displayed when AMT configuration is disabled in BIOS page</t>
  </si>
  <si>
    <t>Verify if MEBx page displays IP configuration settings when LAN platform is detected</t>
  </si>
  <si>
    <t>Verify if IP configuration is not exposed with DHCP enabled under Network settings</t>
  </si>
  <si>
    <t>Verify if system can not be connected to the host when network is not activated</t>
  </si>
  <si>
    <t>Verify if domain name and host name are replaced with FQDN on Integrated MEBx</t>
  </si>
  <si>
    <t>Verify if HTTPS One Click Recovery occurs with OCR disabled in the BIOS page over Wi-Fi</t>
  </si>
  <si>
    <t>Verify boot flow with SAGV Enable/Disable default option with Below 125W config</t>
  </si>
  <si>
    <t>Verify ME State option in Bios</t>
  </si>
  <si>
    <t>Verify ME un-configuration using Bios option</t>
  </si>
  <si>
    <t>Verify DashG card basic functionality with SRIOV enabled on x16 PEG slot connected in SUT</t>
  </si>
  <si>
    <t>Verify system stability after S4 and S5 cycles via power button</t>
  </si>
  <si>
    <t>Verify System Boot with  "Dual Tau Boost" option Enabled /Disabled Post Sx</t>
  </si>
  <si>
    <t>Verify System Boot with  "Dual Tau Boost" option Enabled /disabled</t>
  </si>
  <si>
    <t>Verify Platform PL1 and PL2 Bios options</t>
  </si>
  <si>
    <t>Verify user configured Power Limit 1 and Power Limit 2 values gets reflected correctly as part of PACKAGE_RAPL_LIMIT_0_0_0_MCHBAR_PCU MMIO region</t>
  </si>
  <si>
    <t>Verify user configured Power Limit 4 values pre and post Sx cycles</t>
  </si>
  <si>
    <t>Verify system stability on changing power state settings</t>
  </si>
  <si>
    <t>Verify no errors or failures get registered as part of event viewer log post Sx cycles</t>
  </si>
  <si>
    <t>Verify system stability post applying workload on CPU</t>
  </si>
  <si>
    <t>Verify System entry to Sx states via command line</t>
  </si>
  <si>
    <t>Verify system enters Sleep (S3) using "ALT+F4"</t>
  </si>
  <si>
    <t>Verify system enters Sleep (S3) using  OS start Menu</t>
  </si>
  <si>
    <t>Verify GPE event triggered in ACPI during ACPI wake alarm test in hibernate</t>
  </si>
  <si>
    <t>Verify S3 and S4 LED status</t>
  </si>
  <si>
    <t>Verify system can be Shutdown, Hibernate and Restart using "ALT+F4" key combination</t>
  </si>
  <si>
    <t>Verify Hibernate, Shutdown entry and exit via power button</t>
  </si>
  <si>
    <t>Verify system can be cold reset and warm reset from EDK shell</t>
  </si>
  <si>
    <t>Verify system stability on waking from idle state pre and post S4,S5 ,warm and cold reboot cycles</t>
  </si>
  <si>
    <t>Verify Audio play back on Speakers with enabling Soundwire option in BIOS</t>
  </si>
  <si>
    <t>Verify DashG card basic functionality on x16 PEG slot with HDMI display connected in SUT</t>
  </si>
  <si>
    <t>Verify DashG card basic functionality on x16 PEG slot post S3 cycles</t>
  </si>
  <si>
    <t>Verify DashG card basic functionality on x16 PEG slot post S4 cycles</t>
  </si>
  <si>
    <t>Verify DashG card basic functionality on x16 PEG slot post S5 cycles</t>
  </si>
  <si>
    <t>Verify DashG card basic functionality on x16 PEG slot post CMS cycles</t>
  </si>
  <si>
    <t>Verify DashG card basic functionality on x16 PEG slot post DMS cycles</t>
  </si>
  <si>
    <t>Verify DashG card basic functionality on x4 PCIe slot with HDMI display connected in SUT</t>
  </si>
  <si>
    <t>Verify DashG card basic functionality on x4 PCIe slot with DP display connected in SUT</t>
  </si>
  <si>
    <t>Verify DashG card basic functionality on x4 PCIe slot post S3 cycles with HDMI display connected in SUT</t>
  </si>
  <si>
    <t>Verify DashG card basic functionality on x4 PCIe slot post S4 cycles with HDMI display connected in SUT</t>
  </si>
  <si>
    <t>Verify DashG card basic functionality on x4 PCIe slot post S5 cycles with HDMI display connected in SUT</t>
  </si>
  <si>
    <t>Verify DashG card basic functionality on x4 PCIe slot post CMS cycles with HDMI display connected in SUT</t>
  </si>
  <si>
    <t>Verify DashG card basic functionality on x4 PCIe slot post S3 cycles with DP display connected in SUT</t>
  </si>
  <si>
    <t>Verify DashG card basic functionality on x4 PCIe slot post S4 cycles with DP display connected in SUT</t>
  </si>
  <si>
    <t>Verify DashG card basic functionality on x4 PCIe slot post S5 cycles with DP display connected in SUT</t>
  </si>
  <si>
    <t>Verify DashG card basic functionality on x4 PCIe slot post CMS cycles with DP display connected in SUT</t>
  </si>
  <si>
    <t>Verify DashG card basic functionality with Hybrid graphics (HG) on x4 PCIe slot with eDP display connected in SUT</t>
  </si>
  <si>
    <t>Verify DashG card basic functionality on x4 PCIe slot post S3 cycles with eDP display connected in SUT</t>
  </si>
  <si>
    <t>Verify DashG card basic functionality on x4 PCIe slot post S4 cycles with eDP display connected in SUT</t>
  </si>
  <si>
    <t>Verify DashG card basic functionality on x4 PCIe slot post S5 cycles with eDP display connected in SUT</t>
  </si>
  <si>
    <t>Verify DashG card basic functionality on x4 PCIe slot post CMS cycles with eDP display connected in SUT</t>
  </si>
  <si>
    <t>Verify NVMe-SSD"s detection in Bios &amp; O.S when connected to x4 slots &amp; M.2 slots from CPU &amp; PCH.</t>
  </si>
  <si>
    <t>Verify Dual Tau Feature writing MMIO values With cTDp &amp; Non- cTDP  Part</t>
  </si>
  <si>
    <t>Verify Remapped NVMe-SSD"s detection in Bios &amp; O.S when connected to  x4 slots &amp; M.2 slots from CPU &amp; PCH.</t>
  </si>
  <si>
    <t>Verify system stability post Sx  and Deep S4 cycling with RTD3 option enabled in BIOS</t>
  </si>
  <si>
    <t>Verify CPU turbo boost functionality post S3 cycle</t>
  </si>
  <si>
    <t>Verify PCIE Resizable BAR support with DashG graphics card on X16 PEG slot</t>
  </si>
  <si>
    <t>Verify discrete graphics (DGfx) functionality with/without PCIE Resizable BAR support with DashG graphics card on X16 PEG slot</t>
  </si>
  <si>
    <t>Verify System Boot with  "Dual Tau Boost" option Enabled /disabled with not cTDP parts</t>
  </si>
  <si>
    <t>[Negative] Verify RAID configuration in NVMe interface when VMD is Disabled</t>
  </si>
  <si>
    <t>Verify boot flow with SAGV Enable/Disable default option with 125W config</t>
  </si>
  <si>
    <t>Verify GPE event triggered in ACPI during ACPI wake alarm test in sleep state</t>
  </si>
  <si>
    <t>Verify system stability on performing Sleep cycle on freshly preloaded OS post flashing Release BIOS</t>
  </si>
  <si>
    <t>Verify system stability on performing Hibernate cycle on freshly preloaded OS post flashing Release BIOS</t>
  </si>
  <si>
    <t>Verify system stability on performing reboot cycle on freshly preloaded OS post flashing Release BIOS</t>
  </si>
  <si>
    <t>Verify Options available in the USB configuration page of BIOS Setup (AIO/DT/HALO)</t>
  </si>
  <si>
    <t>Verify ISH(Integrated sensor hub) enumeration for BOM1 configuration</t>
  </si>
  <si>
    <t>Verify Touch panel Enumeration pre and post Connected Standby (CMS) cycle</t>
  </si>
  <si>
    <t>[OCR] Verify BIOS should provide Boot options Support  for one Click recovery</t>
  </si>
  <si>
    <t>Verify Touch Panel(I2C) functionality in Bios</t>
  </si>
  <si>
    <t>Verify disable/enable ISH Controller option in BIOS</t>
  </si>
  <si>
    <t>Verify  Setting AMT feature state to enabled is not allowed While AMT is globally disabled</t>
  </si>
  <si>
    <t>Verify Touch function test using Touch Panel post S4 cycle</t>
  </si>
  <si>
    <t>Verify Touch function test using Touch Panel post S5 cycle</t>
  </si>
  <si>
    <t>Validate USB 2.0 device enumeration when hot plug device pre and post S3 cycle over USB Type-A port</t>
  </si>
  <si>
    <t>Validate USB2.0/3.0 HUB Functionality check in OS post S3/S0i3 cycle over USB Type-A port</t>
  </si>
  <si>
    <t>ISH Sensor Enumeration Pre and Post Sx - Ambient light (ALS)</t>
  </si>
  <si>
    <t>ISH FW response and version check in OS</t>
  </si>
  <si>
    <t>Verify System Login using Finger print Sensor (FPS)</t>
  </si>
  <si>
    <t>Verify ISH sensor module enumeration in OS</t>
  </si>
  <si>
    <t>Verify ISH Sensor Enumeration pre and post Connected Standby (CMS) cycle - Ambient Light Sensor (ALS)</t>
  </si>
  <si>
    <t>Verify the AMT connectivity with WIFI using WEBUI</t>
  </si>
  <si>
    <t>ISH Sensor Enumeration - Ambientlight (ALS)</t>
  </si>
  <si>
    <t>Verify ISH(Integrated sensor hub) enumeration for BOM1 configuration pre and post CMS</t>
  </si>
  <si>
    <t>Verify ISH(Integrated sensor hub) enumeration for BOM1 configuration pre and post S3 cycle</t>
  </si>
  <si>
    <t>Verify ISH(Integrated sensor hub) enumeration for BOM1 configuration pre and post S4, S5, Warm Reset, Cold Reset, G3 State</t>
  </si>
  <si>
    <t>Verify ISH(Integrated sensor hub) enumeration for BOM1 configuration pre and post deep S4 and deep S5 state</t>
  </si>
  <si>
    <t>Verify non por power state settings</t>
  </si>
  <si>
    <t>14013120885</t>
  </si>
  <si>
    <t>Verify CPU frequency transitions based on Turbo status</t>
  </si>
  <si>
    <t>14013121695</t>
  </si>
  <si>
    <t>14013157006</t>
  </si>
  <si>
    <t>Verify that BIOS gives an option to change Tcc Activation Offset</t>
  </si>
  <si>
    <t>14013157260</t>
  </si>
  <si>
    <t>14013157462</t>
  </si>
  <si>
    <t>14013158428</t>
  </si>
  <si>
    <t>Verify BT data transfer functionality using discrete BT module connected to System</t>
  </si>
  <si>
    <t>14013159096</t>
  </si>
  <si>
    <t>Verify system enters Sleep (S3) using OS start Menu or using "ALT+F4" in alternate validation cycle</t>
  </si>
  <si>
    <t>Verify Discrete BT Functionality with CNVi option Enabled in BIOS</t>
  </si>
  <si>
    <t>14013161969</t>
  </si>
  <si>
    <t>Verify CPU frequency throttles when core temperature exceeds passive trip point with DTS SMM enabled and DTT disabled</t>
  </si>
  <si>
    <t>14013161993</t>
  </si>
  <si>
    <t>Verify CPU FAN rotate when core temperature exceeds Active trip point with DTS SMM enabled and DTT disabled in BIOS</t>
  </si>
  <si>
    <t>14013162003</t>
  </si>
  <si>
    <t>s</t>
  </si>
  <si>
    <t>Verify "Ring down bin" feature is enabled by default after enabling OC in bios</t>
  </si>
  <si>
    <t>Verify default values set for Memory ratio and Memory reference clock as part of Setup</t>
  </si>
  <si>
    <t>Verify Bios does not display DVSF for the fabric domain</t>
  </si>
  <si>
    <t>14013173107</t>
  </si>
  <si>
    <t>14013176453</t>
  </si>
  <si>
    <t>Verify HDD serial number display at Ready To Boot event</t>
  </si>
  <si>
    <t>Verify CNVd Bluetooth functionality in OS pre and post S4, S5, warm and cold reboot cycles</t>
  </si>
  <si>
    <t>Verify CNVd Bluetooth Enumeration in OS before and after warm and cold reset</t>
  </si>
  <si>
    <t>Verify Discrete Wi-Fi enumeration post S3 cycle</t>
  </si>
  <si>
    <t>Verify Discrete Bluetooth device function test on OS post S3 cycle</t>
  </si>
  <si>
    <t>14013185220</t>
  </si>
  <si>
    <t>14013185370</t>
  </si>
  <si>
    <t>14013185376</t>
  </si>
  <si>
    <t>14013185388</t>
  </si>
  <si>
    <t>14013186924</t>
  </si>
  <si>
    <t>14013187020</t>
  </si>
  <si>
    <t>14013187021</t>
  </si>
  <si>
    <t>14013187722</t>
  </si>
  <si>
    <t>Verify Onboard Network functionality in EFI shell when network is disabled in BIOS</t>
  </si>
  <si>
    <t>16015157060</t>
  </si>
  <si>
    <t>Verify if BIOS populates SMBIOS table 130 with "vPro TBT dock  supported state</t>
  </si>
  <si>
    <t>Verify Booting over PCIe LAN using UEFI PXEv4 network</t>
  </si>
  <si>
    <t>Verify 8K Display Panel enumeration in Device Manager</t>
  </si>
  <si>
    <t>Verify if system boot with SAF configuration</t>
  </si>
  <si>
    <t>Verify BIOS settings remains intact with SAF mode booting after Warm and Cold Boot cycles</t>
  </si>
  <si>
    <t>Verify BIOS settings remains intact with SAF mode booting after Sx cycles</t>
  </si>
  <si>
    <t>Verify BIOS settings remains intact with SAF mode booting after power interrupts (Reset / G3) cycles</t>
  </si>
  <si>
    <t>Verify CPU enters C10 after removal of USB disk used as source for Music playback in Modern Standby</t>
  </si>
  <si>
    <t>Verify VMD driver version in BIOS HII menu Through VMD</t>
  </si>
  <si>
    <t>Boot to OS from SATA HDD</t>
  </si>
  <si>
    <t>Verify Drive does not Spin up when Bios option is disabled.</t>
  </si>
  <si>
    <t>[OCR] Verify PBA can not be triggered with PBA disabled for One Click Recovery over Wired LAN</t>
  </si>
  <si>
    <t>Validate Hybrid Graphics (HG) enumerated as PCI Device</t>
  </si>
  <si>
    <t>Verify Audio Play back on USB-Headset post S3 cycle</t>
  </si>
  <si>
    <t>Verify Audio Play back on USB-Headset pre and post S0i3(Modern Standby) cycle</t>
  </si>
  <si>
    <t>Verify Hybrid Gfx resume Over PCIe x16 slot post warm/cold reset cycles</t>
  </si>
  <si>
    <t>Verify RTD3 with Hybrid Gfx over x16 PEG slot</t>
  </si>
  <si>
    <t>Verify RTD3 with Discrete Graphics over x4 Gen4 PCIE slot</t>
  </si>
  <si>
    <t>Verify RTD3 with Discrete Graphics over x16 Gen4 PEG slot</t>
  </si>
  <si>
    <t>Verify Gen4 DG (Discrete Graphics) basic functionality with iGFX disabled on x16 PEG slot with CMS cycles</t>
  </si>
  <si>
    <t>Verify discrete graphics (DGfx) functionality with/without PCIE Resizable BAR support with external graphics card on X16 PEG slot</t>
  </si>
  <si>
    <t>Verify discrete graphics (DGfx) functionality with/without PCIE Resizable BAR support with external graphics card on X4 PCIE slot</t>
  </si>
  <si>
    <t>Verify discrete graphics (DGfx) functionality with/without PCIE Resizable BAR support with external graphics card on X4 PCIE slot, post CMS cycles</t>
  </si>
  <si>
    <t>Verify system can be Shutdown, Hibernate and Restart using OS start menu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</si>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</sst>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/>
    <xf numFmtId="0" fontId="3" fillId="0" borderId="1" xfId="0" applyFont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C4FD-007E-40C4-9756-7C0012511423}">
  <dimension ref="A1:B986"/>
  <sheetViews>
    <sheetView tabSelected="1" topLeftCell="A642" workbookViewId="0">
      <selection activeCell="A657" sqref="A657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740</v>
      </c>
      <c r="B1" t="s">
        <v>741</v>
      </c>
    </row>
    <row r="2" spans="1:2" x14ac:dyDescent="0.3">
      <c r="A2" s="1" t="str">
        <f>HYPERLINK("https://hsdes.intel.com/resource/14013114941","14013114941")</f>
        <v>14013114941</v>
      </c>
      <c r="B2" s="2" t="s">
        <v>0</v>
      </c>
    </row>
    <row r="3" spans="1:2" x14ac:dyDescent="0.3">
      <c r="A3" s="1" t="str">
        <f>HYPERLINK("https://hsdes.intel.com/resource/14013115165","14013115165")</f>
        <v>14013115165</v>
      </c>
      <c r="B3" s="2" t="s">
        <v>1</v>
      </c>
    </row>
    <row r="4" spans="1:2" x14ac:dyDescent="0.3">
      <c r="A4" s="1" t="str">
        <f>HYPERLINK("https://hsdes.intel.com/resource/14013115435","14013115435")</f>
        <v>14013115435</v>
      </c>
      <c r="B4" s="2" t="s">
        <v>2</v>
      </c>
    </row>
    <row r="5" spans="1:2" x14ac:dyDescent="0.3">
      <c r="A5" s="1" t="str">
        <f>HYPERLINK("https://hsdes.intel.com/resource/14013118918","14013118918")</f>
        <v>14013118918</v>
      </c>
      <c r="B5" s="2" t="s">
        <v>3</v>
      </c>
    </row>
    <row r="6" spans="1:2" x14ac:dyDescent="0.3">
      <c r="A6" s="1" t="str">
        <f>HYPERLINK("https://hsdes.intel.com/resource/14013119125","14013119125")</f>
        <v>14013119125</v>
      </c>
      <c r="B6" s="2" t="s">
        <v>4</v>
      </c>
    </row>
    <row r="7" spans="1:2" x14ac:dyDescent="0.3">
      <c r="A7" s="1" t="str">
        <f>HYPERLINK("https://hsdes.intel.com/resource/14013119320","14013119320")</f>
        <v>14013119320</v>
      </c>
      <c r="B7" s="2" t="s">
        <v>5</v>
      </c>
    </row>
    <row r="8" spans="1:2" x14ac:dyDescent="0.3">
      <c r="A8" s="1" t="str">
        <f>HYPERLINK("https://hsdes.intel.com/resource/14013119531","14013119531")</f>
        <v>14013119531</v>
      </c>
      <c r="B8" s="2" t="s">
        <v>6</v>
      </c>
    </row>
    <row r="9" spans="1:2" x14ac:dyDescent="0.3">
      <c r="A9" s="1" t="str">
        <f>HYPERLINK("https://hsdes.intel.com/resource/14013120195","14013120195")</f>
        <v>14013120195</v>
      </c>
      <c r="B9" s="2" t="s">
        <v>7</v>
      </c>
    </row>
    <row r="10" spans="1:2" x14ac:dyDescent="0.3">
      <c r="A10" s="1" t="str">
        <f>HYPERLINK("https://hsdes.intel.com/resource/14013120501","14013120501")</f>
        <v>14013120501</v>
      </c>
      <c r="B10" s="2" t="s">
        <v>8</v>
      </c>
    </row>
    <row r="11" spans="1:2" x14ac:dyDescent="0.3">
      <c r="A11" s="1" t="str">
        <f>HYPERLINK("https://hsdes.intel.com/resource/14013120979","14013120979")</f>
        <v>14013120979</v>
      </c>
      <c r="B11" s="2" t="s">
        <v>9</v>
      </c>
    </row>
    <row r="12" spans="1:2" x14ac:dyDescent="0.3">
      <c r="A12" s="1" t="str">
        <f>HYPERLINK("https://hsdes.intel.com/resource/14013121041","14013121041")</f>
        <v>14013121041</v>
      </c>
      <c r="B12" s="2" t="s">
        <v>10</v>
      </c>
    </row>
    <row r="13" spans="1:2" x14ac:dyDescent="0.3">
      <c r="A13" s="1" t="str">
        <f>HYPERLINK("https://hsdes.intel.com/resource/14013121252","14013121252")</f>
        <v>14013121252</v>
      </c>
      <c r="B13" s="2" t="s">
        <v>11</v>
      </c>
    </row>
    <row r="14" spans="1:2" x14ac:dyDescent="0.3">
      <c r="A14" s="1" t="str">
        <f>HYPERLINK("https://hsdes.intel.com/resource/14013156761","14013156761")</f>
        <v>14013156761</v>
      </c>
      <c r="B14" s="2" t="s">
        <v>12</v>
      </c>
    </row>
    <row r="15" spans="1:2" x14ac:dyDescent="0.3">
      <c r="A15" s="1" t="str">
        <f>HYPERLINK("https://hsdes.intel.com/resource/14013156867","14013156867")</f>
        <v>14013156867</v>
      </c>
      <c r="B15" s="2" t="s">
        <v>13</v>
      </c>
    </row>
    <row r="16" spans="1:2" x14ac:dyDescent="0.3">
      <c r="A16" s="1" t="str">
        <f>HYPERLINK("https://hsdes.intel.com/resource/14013156881","14013156881")</f>
        <v>14013156881</v>
      </c>
      <c r="B16" s="2" t="s">
        <v>14</v>
      </c>
    </row>
    <row r="17" spans="1:2" x14ac:dyDescent="0.3">
      <c r="A17" s="1" t="str">
        <f>HYPERLINK("https://hsdes.intel.com/resource/14013156884","14013156884")</f>
        <v>14013156884</v>
      </c>
      <c r="B17" s="2" t="s">
        <v>15</v>
      </c>
    </row>
    <row r="18" spans="1:2" x14ac:dyDescent="0.3">
      <c r="A18" s="1" t="str">
        <f>HYPERLINK("https://hsdes.intel.com/resource/14013157183","14013157183")</f>
        <v>14013157183</v>
      </c>
      <c r="B18" s="2" t="s">
        <v>16</v>
      </c>
    </row>
    <row r="19" spans="1:2" x14ac:dyDescent="0.3">
      <c r="A19" s="1" t="str">
        <f>HYPERLINK("https://hsdes.intel.com/resource/14013157206","14013157206")</f>
        <v>14013157206</v>
      </c>
      <c r="B19" s="2" t="s">
        <v>17</v>
      </c>
    </row>
    <row r="20" spans="1:2" x14ac:dyDescent="0.3">
      <c r="A20" s="1" t="str">
        <f>HYPERLINK("https://hsdes.intel.com/resource/14013157212","14013157212")</f>
        <v>14013157212</v>
      </c>
      <c r="B20" s="2" t="s">
        <v>18</v>
      </c>
    </row>
    <row r="21" spans="1:2" x14ac:dyDescent="0.3">
      <c r="A21" s="1" t="str">
        <f>HYPERLINK("https://hsdes.intel.com/resource/14013157230","14013157230")</f>
        <v>14013157230</v>
      </c>
      <c r="B21" s="2" t="s">
        <v>19</v>
      </c>
    </row>
    <row r="22" spans="1:2" x14ac:dyDescent="0.3">
      <c r="A22" s="1" t="str">
        <f>HYPERLINK("https://hsdes.intel.com/resource/14013157340","14013157340")</f>
        <v>14013157340</v>
      </c>
      <c r="B22" s="2" t="s">
        <v>20</v>
      </c>
    </row>
    <row r="23" spans="1:2" x14ac:dyDescent="0.3">
      <c r="A23" s="1" t="str">
        <f>HYPERLINK("https://hsdes.intel.com/resource/14013157552","14013157552")</f>
        <v>14013157552</v>
      </c>
      <c r="B23" s="2" t="s">
        <v>21</v>
      </c>
    </row>
    <row r="24" spans="1:2" x14ac:dyDescent="0.3">
      <c r="A24" s="1" t="str">
        <f>HYPERLINK("https://hsdes.intel.com/resource/14013157576","14013157576")</f>
        <v>14013157576</v>
      </c>
      <c r="B24" s="2" t="s">
        <v>22</v>
      </c>
    </row>
    <row r="25" spans="1:2" x14ac:dyDescent="0.3">
      <c r="A25" s="1" t="str">
        <f>HYPERLINK("https://hsdes.intel.com/resource/14013157594","14013157594")</f>
        <v>14013157594</v>
      </c>
      <c r="B25" s="2" t="s">
        <v>23</v>
      </c>
    </row>
    <row r="26" spans="1:2" x14ac:dyDescent="0.3">
      <c r="A26" s="1" t="str">
        <f>HYPERLINK("https://hsdes.intel.com/resource/14013157596","14013157596")</f>
        <v>14013157596</v>
      </c>
      <c r="B26" s="2" t="s">
        <v>24</v>
      </c>
    </row>
    <row r="27" spans="1:2" x14ac:dyDescent="0.3">
      <c r="A27" s="1" t="str">
        <f>HYPERLINK("https://hsdes.intel.com/resource/14013157601","14013157601")</f>
        <v>14013157601</v>
      </c>
      <c r="B27" s="2" t="s">
        <v>25</v>
      </c>
    </row>
    <row r="28" spans="1:2" x14ac:dyDescent="0.3">
      <c r="A28" s="1" t="str">
        <f>HYPERLINK("https://hsdes.intel.com/resource/14013157608","14013157608")</f>
        <v>14013157608</v>
      </c>
      <c r="B28" s="2" t="s">
        <v>26</v>
      </c>
    </row>
    <row r="29" spans="1:2" x14ac:dyDescent="0.3">
      <c r="A29" s="1" t="str">
        <f>HYPERLINK("https://hsdes.intel.com/resource/14013157611","14013157611")</f>
        <v>14013157611</v>
      </c>
      <c r="B29" s="2" t="s">
        <v>27</v>
      </c>
    </row>
    <row r="30" spans="1:2" x14ac:dyDescent="0.3">
      <c r="A30" s="1" t="str">
        <f>HYPERLINK("https://hsdes.intel.com/resource/14013157613","14013157613")</f>
        <v>14013157613</v>
      </c>
      <c r="B30" s="2" t="s">
        <v>28</v>
      </c>
    </row>
    <row r="31" spans="1:2" x14ac:dyDescent="0.3">
      <c r="A31" s="1" t="str">
        <f>HYPERLINK("https://hsdes.intel.com/resource/14013157614","14013157614")</f>
        <v>14013157614</v>
      </c>
      <c r="B31" s="2" t="s">
        <v>29</v>
      </c>
    </row>
    <row r="32" spans="1:2" x14ac:dyDescent="0.3">
      <c r="A32" s="1" t="str">
        <f>HYPERLINK("https://hsdes.intel.com/resource/14013157616","14013157616")</f>
        <v>14013157616</v>
      </c>
      <c r="B32" s="2" t="s">
        <v>30</v>
      </c>
    </row>
    <row r="33" spans="1:2" x14ac:dyDescent="0.3">
      <c r="A33" s="1" t="str">
        <f>HYPERLINK("https://hsdes.intel.com/resource/14013157654","14013157654")</f>
        <v>14013157654</v>
      </c>
      <c r="B33" s="2" t="s">
        <v>31</v>
      </c>
    </row>
    <row r="34" spans="1:2" x14ac:dyDescent="0.3">
      <c r="A34" s="1" t="str">
        <f>HYPERLINK("https://hsdes.intel.com/resource/14013157668","14013157668")</f>
        <v>14013157668</v>
      </c>
      <c r="B34" s="2" t="s">
        <v>32</v>
      </c>
    </row>
    <row r="35" spans="1:2" x14ac:dyDescent="0.3">
      <c r="A35" s="1" t="str">
        <f>HYPERLINK("https://hsdes.intel.com/resource/14013157757","14013157757")</f>
        <v>14013157757</v>
      </c>
      <c r="B35" s="2" t="s">
        <v>33</v>
      </c>
    </row>
    <row r="36" spans="1:2" x14ac:dyDescent="0.3">
      <c r="A36" s="1" t="str">
        <f>HYPERLINK("https://hsdes.intel.com/resource/14013158298","14013158298")</f>
        <v>14013158298</v>
      </c>
      <c r="B36" s="2" t="s">
        <v>34</v>
      </c>
    </row>
    <row r="37" spans="1:2" x14ac:dyDescent="0.3">
      <c r="A37" s="1" t="str">
        <f>HYPERLINK("https://hsdes.intel.com/resource/14013158359","14013158359")</f>
        <v>14013158359</v>
      </c>
      <c r="B37" s="2" t="s">
        <v>35</v>
      </c>
    </row>
    <row r="38" spans="1:2" x14ac:dyDescent="0.3">
      <c r="A38" s="1" t="str">
        <f>HYPERLINK("https://hsdes.intel.com/resource/14013158389","14013158389")</f>
        <v>14013158389</v>
      </c>
      <c r="B38" s="2" t="s">
        <v>36</v>
      </c>
    </row>
    <row r="39" spans="1:2" x14ac:dyDescent="0.3">
      <c r="A39" s="1" t="str">
        <f>HYPERLINK("https://hsdes.intel.com/resource/14013158399","14013158399")</f>
        <v>14013158399</v>
      </c>
      <c r="B39" s="2" t="s">
        <v>37</v>
      </c>
    </row>
    <row r="40" spans="1:2" x14ac:dyDescent="0.3">
      <c r="A40" s="1" t="str">
        <f>HYPERLINK("https://hsdes.intel.com/resource/14013158404","14013158404")</f>
        <v>14013158404</v>
      </c>
      <c r="B40" s="2" t="s">
        <v>38</v>
      </c>
    </row>
    <row r="41" spans="1:2" x14ac:dyDescent="0.3">
      <c r="A41" s="1" t="str">
        <f>HYPERLINK("https://hsdes.intel.com/resource/14013158479","14013158479")</f>
        <v>14013158479</v>
      </c>
      <c r="B41" s="2" t="s">
        <v>39</v>
      </c>
    </row>
    <row r="42" spans="1:2" x14ac:dyDescent="0.3">
      <c r="A42" s="1" t="str">
        <f>HYPERLINK("https://hsdes.intel.com/resource/14013158482","14013158482")</f>
        <v>14013158482</v>
      </c>
      <c r="B42" s="2" t="s">
        <v>40</v>
      </c>
    </row>
    <row r="43" spans="1:2" x14ac:dyDescent="0.3">
      <c r="A43" s="1" t="str">
        <f>HYPERLINK("https://hsdes.intel.com/resource/14013158543","14013158543")</f>
        <v>14013158543</v>
      </c>
      <c r="B43" s="2" t="s">
        <v>41</v>
      </c>
    </row>
    <row r="44" spans="1:2" x14ac:dyDescent="0.3">
      <c r="A44" s="1" t="str">
        <f>HYPERLINK("https://hsdes.intel.com/resource/14013158550","14013158550")</f>
        <v>14013158550</v>
      </c>
      <c r="B44" s="2" t="s">
        <v>42</v>
      </c>
    </row>
    <row r="45" spans="1:2" x14ac:dyDescent="0.3">
      <c r="A45" s="1" t="str">
        <f>HYPERLINK("https://hsdes.intel.com/resource/14013158689","14013158689")</f>
        <v>14013158689</v>
      </c>
      <c r="B45" s="2" t="s">
        <v>43</v>
      </c>
    </row>
    <row r="46" spans="1:2" x14ac:dyDescent="0.3">
      <c r="A46" s="1" t="str">
        <f>HYPERLINK("https://hsdes.intel.com/resource/14013158717","14013158717")</f>
        <v>14013158717</v>
      </c>
      <c r="B46" s="2" t="s">
        <v>44</v>
      </c>
    </row>
    <row r="47" spans="1:2" x14ac:dyDescent="0.3">
      <c r="A47" s="1" t="str">
        <f>HYPERLINK("https://hsdes.intel.com/resource/14013158813","14013158813")</f>
        <v>14013158813</v>
      </c>
      <c r="B47" s="2" t="s">
        <v>45</v>
      </c>
    </row>
    <row r="48" spans="1:2" x14ac:dyDescent="0.3">
      <c r="A48" s="1" t="str">
        <f>HYPERLINK("https://hsdes.intel.com/resource/14013159015","14013159015")</f>
        <v>14013159015</v>
      </c>
      <c r="B48" s="2" t="s">
        <v>46</v>
      </c>
    </row>
    <row r="49" spans="1:2" x14ac:dyDescent="0.3">
      <c r="A49" s="1" t="str">
        <f>HYPERLINK("https://hsdes.intel.com/resource/14013159021","14013159021")</f>
        <v>14013159021</v>
      </c>
      <c r="B49" s="2" t="s">
        <v>47</v>
      </c>
    </row>
    <row r="50" spans="1:2" x14ac:dyDescent="0.3">
      <c r="A50" s="1" t="str">
        <f>HYPERLINK("https://hsdes.intel.com/resource/14013159022","14013159022")</f>
        <v>14013159022</v>
      </c>
      <c r="B50" s="2" t="s">
        <v>48</v>
      </c>
    </row>
    <row r="51" spans="1:2" x14ac:dyDescent="0.3">
      <c r="A51" s="1" t="str">
        <f>HYPERLINK("https://hsdes.intel.com/resource/14013159024","14013159024")</f>
        <v>14013159024</v>
      </c>
      <c r="B51" s="2" t="s">
        <v>49</v>
      </c>
    </row>
    <row r="52" spans="1:2" x14ac:dyDescent="0.3">
      <c r="A52" s="1" t="str">
        <f>HYPERLINK("https://hsdes.intel.com/resource/14013159046","14013159046")</f>
        <v>14013159046</v>
      </c>
      <c r="B52" s="2" t="s">
        <v>50</v>
      </c>
    </row>
    <row r="53" spans="1:2" x14ac:dyDescent="0.3">
      <c r="A53" s="1" t="str">
        <f>HYPERLINK("https://hsdes.intel.com/resource/14013159090","14013159090")</f>
        <v>14013159090</v>
      </c>
      <c r="B53" s="2" t="s">
        <v>51</v>
      </c>
    </row>
    <row r="54" spans="1:2" x14ac:dyDescent="0.3">
      <c r="A54" s="1" t="str">
        <f>HYPERLINK("https://hsdes.intel.com/resource/14013159094","14013159094")</f>
        <v>14013159094</v>
      </c>
      <c r="B54" s="2" t="s">
        <v>52</v>
      </c>
    </row>
    <row r="55" spans="1:2" x14ac:dyDescent="0.3">
      <c r="A55" s="1" t="str">
        <f>HYPERLINK("https://hsdes.intel.com/resource/14013159127","14013159127")</f>
        <v>14013159127</v>
      </c>
      <c r="B55" s="2" t="s">
        <v>53</v>
      </c>
    </row>
    <row r="56" spans="1:2" x14ac:dyDescent="0.3">
      <c r="A56" s="1" t="str">
        <f>HYPERLINK("https://hsdes.intel.com/resource/14013159129","14013159129")</f>
        <v>14013159129</v>
      </c>
      <c r="B56" s="2" t="s">
        <v>54</v>
      </c>
    </row>
    <row r="57" spans="1:2" x14ac:dyDescent="0.3">
      <c r="A57" s="1" t="str">
        <f>HYPERLINK("https://hsdes.intel.com/resource/14013159248","14013159248")</f>
        <v>14013159248</v>
      </c>
      <c r="B57" s="2" t="s">
        <v>55</v>
      </c>
    </row>
    <row r="58" spans="1:2" x14ac:dyDescent="0.3">
      <c r="A58" s="1" t="str">
        <f>HYPERLINK("https://hsdes.intel.com/resource/14013159448","14013159448")</f>
        <v>14013159448</v>
      </c>
      <c r="B58" s="2" t="s">
        <v>56</v>
      </c>
    </row>
    <row r="59" spans="1:2" x14ac:dyDescent="0.3">
      <c r="A59" s="1" t="str">
        <f>HYPERLINK("https://hsdes.intel.com/resource/14013159842","14013159842")</f>
        <v>14013159842</v>
      </c>
      <c r="B59" s="2" t="s">
        <v>57</v>
      </c>
    </row>
    <row r="60" spans="1:2" x14ac:dyDescent="0.3">
      <c r="A60" s="1" t="str">
        <f>HYPERLINK("https://hsdes.intel.com/resource/14013160085","14013160085")</f>
        <v>14013160085</v>
      </c>
      <c r="B60" s="2" t="s">
        <v>58</v>
      </c>
    </row>
    <row r="61" spans="1:2" x14ac:dyDescent="0.3">
      <c r="A61" s="1" t="str">
        <f>HYPERLINK("https://hsdes.intel.com/resource/14013160087","14013160087")</f>
        <v>14013160087</v>
      </c>
      <c r="B61" s="2" t="s">
        <v>59</v>
      </c>
    </row>
    <row r="62" spans="1:2" x14ac:dyDescent="0.3">
      <c r="A62" s="1" t="str">
        <f>HYPERLINK("https://hsdes.intel.com/resource/14013160097","14013160097")</f>
        <v>14013160097</v>
      </c>
      <c r="B62" s="2" t="s">
        <v>60</v>
      </c>
    </row>
    <row r="63" spans="1:2" x14ac:dyDescent="0.3">
      <c r="A63" s="1" t="str">
        <f>HYPERLINK("https://hsdes.intel.com/resource/14013160104","14013160104")</f>
        <v>14013160104</v>
      </c>
      <c r="B63" s="2" t="s">
        <v>61</v>
      </c>
    </row>
    <row r="64" spans="1:2" x14ac:dyDescent="0.3">
      <c r="A64" s="1" t="str">
        <f>HYPERLINK("https://hsdes.intel.com/resource/14013160109","14013160109")</f>
        <v>14013160109</v>
      </c>
      <c r="B64" s="2" t="s">
        <v>62</v>
      </c>
    </row>
    <row r="65" spans="1:2" x14ac:dyDescent="0.3">
      <c r="A65" s="1" t="str">
        <f>HYPERLINK("https://hsdes.intel.com/resource/14013160438","14013160438")</f>
        <v>14013160438</v>
      </c>
      <c r="B65" s="2" t="s">
        <v>63</v>
      </c>
    </row>
    <row r="66" spans="1:2" x14ac:dyDescent="0.3">
      <c r="A66" s="1" t="str">
        <f>HYPERLINK("https://hsdes.intel.com/resource/14013160446","14013160446")</f>
        <v>14013160446</v>
      </c>
      <c r="B66" s="2" t="s">
        <v>64</v>
      </c>
    </row>
    <row r="67" spans="1:2" x14ac:dyDescent="0.3">
      <c r="A67" s="1" t="str">
        <f>HYPERLINK("https://hsdes.intel.com/resource/14013160449","14013160449")</f>
        <v>14013160449</v>
      </c>
      <c r="B67" s="2" t="s">
        <v>65</v>
      </c>
    </row>
    <row r="68" spans="1:2" x14ac:dyDescent="0.3">
      <c r="A68" s="1" t="str">
        <f>HYPERLINK("https://hsdes.intel.com/resource/14013160451","14013160451")</f>
        <v>14013160451</v>
      </c>
      <c r="B68" s="2" t="s">
        <v>66</v>
      </c>
    </row>
    <row r="69" spans="1:2" x14ac:dyDescent="0.3">
      <c r="A69" s="1" t="str">
        <f>HYPERLINK("https://hsdes.intel.com/resource/14013160473","14013160473")</f>
        <v>14013160473</v>
      </c>
      <c r="B69" s="2" t="s">
        <v>67</v>
      </c>
    </row>
    <row r="70" spans="1:2" x14ac:dyDescent="0.3">
      <c r="A70" s="1" t="str">
        <f>HYPERLINK("https://hsdes.intel.com/resource/14013160568","14013160568")</f>
        <v>14013160568</v>
      </c>
      <c r="B70" s="2" t="s">
        <v>68</v>
      </c>
    </row>
    <row r="71" spans="1:2" x14ac:dyDescent="0.3">
      <c r="A71" s="1" t="str">
        <f>HYPERLINK("https://hsdes.intel.com/resource/14013160571","14013160571")</f>
        <v>14013160571</v>
      </c>
      <c r="B71" s="2" t="s">
        <v>69</v>
      </c>
    </row>
    <row r="72" spans="1:2" x14ac:dyDescent="0.3">
      <c r="A72" s="1" t="str">
        <f>HYPERLINK("https://hsdes.intel.com/resource/14013160614","14013160614")</f>
        <v>14013160614</v>
      </c>
      <c r="B72" s="2" t="s">
        <v>70</v>
      </c>
    </row>
    <row r="73" spans="1:2" x14ac:dyDescent="0.3">
      <c r="A73" s="1" t="str">
        <f>HYPERLINK("https://hsdes.intel.com/resource/14013160631","14013160631")</f>
        <v>14013160631</v>
      </c>
      <c r="B73" s="2" t="s">
        <v>71</v>
      </c>
    </row>
    <row r="74" spans="1:2" x14ac:dyDescent="0.3">
      <c r="A74" s="1" t="str">
        <f>HYPERLINK("https://hsdes.intel.com/resource/14013160689","14013160689")</f>
        <v>14013160689</v>
      </c>
      <c r="B74" s="2" t="s">
        <v>72</v>
      </c>
    </row>
    <row r="75" spans="1:2" x14ac:dyDescent="0.3">
      <c r="A75" s="1" t="str">
        <f>HYPERLINK("https://hsdes.intel.com/resource/14013160745","14013160745")</f>
        <v>14013160745</v>
      </c>
      <c r="B75" s="2" t="s">
        <v>73</v>
      </c>
    </row>
    <row r="76" spans="1:2" x14ac:dyDescent="0.3">
      <c r="A76" s="1" t="str">
        <f>HYPERLINK("https://hsdes.intel.com/resource/14013160880","14013160880")</f>
        <v>14013160880</v>
      </c>
      <c r="B76" s="2" t="s">
        <v>74</v>
      </c>
    </row>
    <row r="77" spans="1:2" x14ac:dyDescent="0.3">
      <c r="A77" s="1" t="str">
        <f>HYPERLINK("https://hsdes.intel.com/resource/14013160906","14013160906")</f>
        <v>14013160906</v>
      </c>
      <c r="B77" s="2" t="s">
        <v>75</v>
      </c>
    </row>
    <row r="78" spans="1:2" x14ac:dyDescent="0.3">
      <c r="A78" s="1" t="str">
        <f>HYPERLINK("https://hsdes.intel.com/resource/14013160932","14013160932")</f>
        <v>14013160932</v>
      </c>
      <c r="B78" s="2" t="s">
        <v>76</v>
      </c>
    </row>
    <row r="79" spans="1:2" x14ac:dyDescent="0.3">
      <c r="A79" s="1" t="str">
        <f>HYPERLINK("https://hsdes.intel.com/resource/14013161085","14013161085")</f>
        <v>14013161085</v>
      </c>
      <c r="B79" s="2" t="s">
        <v>77</v>
      </c>
    </row>
    <row r="80" spans="1:2" x14ac:dyDescent="0.3">
      <c r="A80" s="1" t="str">
        <f>HYPERLINK("https://hsdes.intel.com/resource/14013161102","14013161102")</f>
        <v>14013161102</v>
      </c>
      <c r="B80" s="2" t="s">
        <v>78</v>
      </c>
    </row>
    <row r="81" spans="1:2" x14ac:dyDescent="0.3">
      <c r="A81" s="1" t="str">
        <f>HYPERLINK("https://hsdes.intel.com/resource/14013161111","14013161111")</f>
        <v>14013161111</v>
      </c>
      <c r="B81" s="2" t="s">
        <v>79</v>
      </c>
    </row>
    <row r="82" spans="1:2" x14ac:dyDescent="0.3">
      <c r="A82" s="1" t="str">
        <f>HYPERLINK("https://hsdes.intel.com/resource/14013161178","14013161178")</f>
        <v>14013161178</v>
      </c>
      <c r="B82" s="2" t="s">
        <v>80</v>
      </c>
    </row>
    <row r="83" spans="1:2" x14ac:dyDescent="0.3">
      <c r="A83" s="1" t="str">
        <f>HYPERLINK("https://hsdes.intel.com/resource/14013161200","14013161200")</f>
        <v>14013161200</v>
      </c>
      <c r="B83" s="2" t="s">
        <v>81</v>
      </c>
    </row>
    <row r="84" spans="1:2" x14ac:dyDescent="0.3">
      <c r="A84" s="1" t="str">
        <f>HYPERLINK("https://hsdes.intel.com/resource/14013161204","14013161204")</f>
        <v>14013161204</v>
      </c>
      <c r="B84" s="2" t="s">
        <v>82</v>
      </c>
    </row>
    <row r="85" spans="1:2" x14ac:dyDescent="0.3">
      <c r="A85" s="1" t="str">
        <f>HYPERLINK("https://hsdes.intel.com/resource/14013161284","14013161284")</f>
        <v>14013161284</v>
      </c>
      <c r="B85" s="2" t="s">
        <v>83</v>
      </c>
    </row>
    <row r="86" spans="1:2" x14ac:dyDescent="0.3">
      <c r="A86" s="1" t="str">
        <f>HYPERLINK("https://hsdes.intel.com/resource/14013161288","14013161288")</f>
        <v>14013161288</v>
      </c>
      <c r="B86" s="2" t="s">
        <v>84</v>
      </c>
    </row>
    <row r="87" spans="1:2" x14ac:dyDescent="0.3">
      <c r="A87" s="1" t="str">
        <f>HYPERLINK("https://hsdes.intel.com/resource/14013161300","14013161300")</f>
        <v>14013161300</v>
      </c>
      <c r="B87" s="2" t="s">
        <v>85</v>
      </c>
    </row>
    <row r="88" spans="1:2" x14ac:dyDescent="0.3">
      <c r="A88" s="1" t="str">
        <f>HYPERLINK("https://hsdes.intel.com/resource/14013161304","14013161304")</f>
        <v>14013161304</v>
      </c>
      <c r="B88" s="2" t="s">
        <v>86</v>
      </c>
    </row>
    <row r="89" spans="1:2" x14ac:dyDescent="0.3">
      <c r="A89" s="1" t="str">
        <f>HYPERLINK("https://hsdes.intel.com/resource/14013161309","14013161309")</f>
        <v>14013161309</v>
      </c>
      <c r="B89" s="2" t="s">
        <v>87</v>
      </c>
    </row>
    <row r="90" spans="1:2" x14ac:dyDescent="0.3">
      <c r="A90" s="1" t="str">
        <f>HYPERLINK("https://hsdes.intel.com/resource/14013161312","14013161312")</f>
        <v>14013161312</v>
      </c>
      <c r="B90" s="2" t="s">
        <v>88</v>
      </c>
    </row>
    <row r="91" spans="1:2" x14ac:dyDescent="0.3">
      <c r="A91" s="1" t="str">
        <f>HYPERLINK("https://hsdes.intel.com/resource/14013161602","14013161602")</f>
        <v>14013161602</v>
      </c>
      <c r="B91" s="2" t="s">
        <v>89</v>
      </c>
    </row>
    <row r="92" spans="1:2" x14ac:dyDescent="0.3">
      <c r="A92" s="1" t="str">
        <f>HYPERLINK("https://hsdes.intel.com/resource/14013161623","14013161623")</f>
        <v>14013161623</v>
      </c>
      <c r="B92" s="2" t="s">
        <v>90</v>
      </c>
    </row>
    <row r="93" spans="1:2" x14ac:dyDescent="0.3">
      <c r="A93" s="1" t="str">
        <f>HYPERLINK("https://hsdes.intel.com/resource/14013161629","14013161629")</f>
        <v>14013161629</v>
      </c>
      <c r="B93" s="2" t="s">
        <v>91</v>
      </c>
    </row>
    <row r="94" spans="1:2" x14ac:dyDescent="0.3">
      <c r="A94" s="1" t="str">
        <f>HYPERLINK("https://hsdes.intel.com/resource/14013161630","14013161630")</f>
        <v>14013161630</v>
      </c>
      <c r="B94" s="2" t="s">
        <v>92</v>
      </c>
    </row>
    <row r="95" spans="1:2" x14ac:dyDescent="0.3">
      <c r="A95" s="1" t="str">
        <f>HYPERLINK("https://hsdes.intel.com/resource/14013161693","14013161693")</f>
        <v>14013161693</v>
      </c>
      <c r="B95" s="2" t="s">
        <v>93</v>
      </c>
    </row>
    <row r="96" spans="1:2" x14ac:dyDescent="0.3">
      <c r="A96" s="1" t="str">
        <f>HYPERLINK("https://hsdes.intel.com/resource/14013161806","14013161806")</f>
        <v>14013161806</v>
      </c>
      <c r="B96" s="2" t="s">
        <v>94</v>
      </c>
    </row>
    <row r="97" spans="1:2" x14ac:dyDescent="0.3">
      <c r="A97" s="1" t="str">
        <f>HYPERLINK("https://hsdes.intel.com/resource/14013161809","14013161809")</f>
        <v>14013161809</v>
      </c>
      <c r="B97" s="2" t="s">
        <v>95</v>
      </c>
    </row>
    <row r="98" spans="1:2" x14ac:dyDescent="0.3">
      <c r="A98" s="1" t="str">
        <f>HYPERLINK("https://hsdes.intel.com/resource/14013161879","14013161879")</f>
        <v>14013161879</v>
      </c>
      <c r="B98" s="2" t="s">
        <v>96</v>
      </c>
    </row>
    <row r="99" spans="1:2" x14ac:dyDescent="0.3">
      <c r="A99" s="1" t="str">
        <f>HYPERLINK("https://hsdes.intel.com/resource/14013161931","14013161931")</f>
        <v>14013161931</v>
      </c>
      <c r="B99" s="2" t="s">
        <v>97</v>
      </c>
    </row>
    <row r="100" spans="1:2" x14ac:dyDescent="0.3">
      <c r="A100" s="1" t="str">
        <f>HYPERLINK("https://hsdes.intel.com/resource/14013162416","14013162416")</f>
        <v>14013162416</v>
      </c>
      <c r="B100" s="2" t="s">
        <v>98</v>
      </c>
    </row>
    <row r="101" spans="1:2" x14ac:dyDescent="0.3">
      <c r="A101" s="1" t="str">
        <f>HYPERLINK("https://hsdes.intel.com/resource/14013162422","14013162422")</f>
        <v>14013162422</v>
      </c>
      <c r="B101" s="2" t="s">
        <v>99</v>
      </c>
    </row>
    <row r="102" spans="1:2" x14ac:dyDescent="0.3">
      <c r="A102" s="1" t="str">
        <f>HYPERLINK("https://hsdes.intel.com/resource/14013162431","14013162431")</f>
        <v>14013162431</v>
      </c>
      <c r="B102" s="2" t="s">
        <v>100</v>
      </c>
    </row>
    <row r="103" spans="1:2" x14ac:dyDescent="0.3">
      <c r="A103" s="1" t="str">
        <f>HYPERLINK("https://hsdes.intel.com/resource/14013162433","14013162433")</f>
        <v>14013162433</v>
      </c>
      <c r="B103" s="2" t="s">
        <v>101</v>
      </c>
    </row>
    <row r="104" spans="1:2" x14ac:dyDescent="0.3">
      <c r="A104" s="1" t="str">
        <f>HYPERLINK("https://hsdes.intel.com/resource/14013162499","14013162499")</f>
        <v>14013162499</v>
      </c>
      <c r="B104" s="2" t="s">
        <v>102</v>
      </c>
    </row>
    <row r="105" spans="1:2" x14ac:dyDescent="0.3">
      <c r="A105" s="1" t="str">
        <f>HYPERLINK("https://hsdes.intel.com/resource/14013162512","14013162512")</f>
        <v>14013162512</v>
      </c>
      <c r="B105" s="2" t="s">
        <v>103</v>
      </c>
    </row>
    <row r="106" spans="1:2" x14ac:dyDescent="0.3">
      <c r="A106" s="1" t="str">
        <f>HYPERLINK("https://hsdes.intel.com/resource/14013162548","14013162548")</f>
        <v>14013162548</v>
      </c>
      <c r="B106" s="2" t="s">
        <v>104</v>
      </c>
    </row>
    <row r="107" spans="1:2" x14ac:dyDescent="0.3">
      <c r="A107" s="1" t="str">
        <f>HYPERLINK("https://hsdes.intel.com/resource/14013162551","14013162551")</f>
        <v>14013162551</v>
      </c>
      <c r="B107" s="2" t="s">
        <v>105</v>
      </c>
    </row>
    <row r="108" spans="1:2" x14ac:dyDescent="0.3">
      <c r="A108" s="1" t="str">
        <f>HYPERLINK("https://hsdes.intel.com/resource/14013162577","14013162577")</f>
        <v>14013162577</v>
      </c>
      <c r="B108" s="2" t="s">
        <v>106</v>
      </c>
    </row>
    <row r="109" spans="1:2" x14ac:dyDescent="0.3">
      <c r="A109" s="1" t="str">
        <f>HYPERLINK("https://hsdes.intel.com/resource/14013162764","14013162764")</f>
        <v>14013162764</v>
      </c>
      <c r="B109" s="2" t="s">
        <v>107</v>
      </c>
    </row>
    <row r="110" spans="1:2" x14ac:dyDescent="0.3">
      <c r="A110" s="1" t="str">
        <f>HYPERLINK("https://hsdes.intel.com/resource/14013162847","14013162847")</f>
        <v>14013162847</v>
      </c>
      <c r="B110" s="2" t="s">
        <v>108</v>
      </c>
    </row>
    <row r="111" spans="1:2" x14ac:dyDescent="0.3">
      <c r="A111" s="1" t="str">
        <f>HYPERLINK("https://hsdes.intel.com/resource/14013162869","14013162869")</f>
        <v>14013162869</v>
      </c>
      <c r="B111" s="2" t="s">
        <v>109</v>
      </c>
    </row>
    <row r="112" spans="1:2" x14ac:dyDescent="0.3">
      <c r="A112" s="1" t="str">
        <f>HYPERLINK("https://hsdes.intel.com/resource/14013163067","14013163067")</f>
        <v>14013163067</v>
      </c>
      <c r="B112" s="2" t="s">
        <v>110</v>
      </c>
    </row>
    <row r="113" spans="1:2" x14ac:dyDescent="0.3">
      <c r="A113" s="1" t="str">
        <f>HYPERLINK("https://hsdes.intel.com/resource/14013163074","14013163074")</f>
        <v>14013163074</v>
      </c>
      <c r="B113" s="2" t="s">
        <v>111</v>
      </c>
    </row>
    <row r="114" spans="1:2" x14ac:dyDescent="0.3">
      <c r="A114" s="1" t="str">
        <f>HYPERLINK("https://hsdes.intel.com/resource/14013163080","14013163080")</f>
        <v>14013163080</v>
      </c>
      <c r="B114" s="2" t="s">
        <v>112</v>
      </c>
    </row>
    <row r="115" spans="1:2" x14ac:dyDescent="0.3">
      <c r="A115" s="1" t="str">
        <f>HYPERLINK("https://hsdes.intel.com/resource/14013163101","14013163101")</f>
        <v>14013163101</v>
      </c>
      <c r="B115" s="2" t="s">
        <v>113</v>
      </c>
    </row>
    <row r="116" spans="1:2" x14ac:dyDescent="0.3">
      <c r="A116" s="1" t="str">
        <f>HYPERLINK("https://hsdes.intel.com/resource/14013163150","14013163150")</f>
        <v>14013163150</v>
      </c>
      <c r="B116" s="2" t="s">
        <v>114</v>
      </c>
    </row>
    <row r="117" spans="1:2" x14ac:dyDescent="0.3">
      <c r="A117" s="1" t="str">
        <f>HYPERLINK("https://hsdes.intel.com/resource/14013163162","14013163162")</f>
        <v>14013163162</v>
      </c>
      <c r="B117" s="2" t="s">
        <v>115</v>
      </c>
    </row>
    <row r="118" spans="1:2" x14ac:dyDescent="0.3">
      <c r="A118" s="1" t="str">
        <f>HYPERLINK("https://hsdes.intel.com/resource/14013163191","14013163191")</f>
        <v>14013163191</v>
      </c>
      <c r="B118" s="2" t="s">
        <v>116</v>
      </c>
    </row>
    <row r="119" spans="1:2" x14ac:dyDescent="0.3">
      <c r="A119" s="1" t="str">
        <f>HYPERLINK("https://hsdes.intel.com/resource/14013163232","14013163232")</f>
        <v>14013163232</v>
      </c>
      <c r="B119" s="2" t="s">
        <v>117</v>
      </c>
    </row>
    <row r="120" spans="1:2" x14ac:dyDescent="0.3">
      <c r="A120" s="1" t="str">
        <f>HYPERLINK("https://hsdes.intel.com/resource/14013163281","14013163281")</f>
        <v>14013163281</v>
      </c>
      <c r="B120" s="2" t="s">
        <v>118</v>
      </c>
    </row>
    <row r="121" spans="1:2" x14ac:dyDescent="0.3">
      <c r="A121" s="1" t="str">
        <f>HYPERLINK("https://hsdes.intel.com/resource/14013163310","14013163310")</f>
        <v>14013163310</v>
      </c>
      <c r="B121" s="2" t="s">
        <v>119</v>
      </c>
    </row>
    <row r="122" spans="1:2" x14ac:dyDescent="0.3">
      <c r="A122" s="1" t="str">
        <f>HYPERLINK("https://hsdes.intel.com/resource/14013163315","14013163315")</f>
        <v>14013163315</v>
      </c>
      <c r="B122" s="2" t="s">
        <v>120</v>
      </c>
    </row>
    <row r="123" spans="1:2" x14ac:dyDescent="0.3">
      <c r="A123" s="1" t="str">
        <f>HYPERLINK("https://hsdes.intel.com/resource/14013163332","14013163332")</f>
        <v>14013163332</v>
      </c>
      <c r="B123" s="2" t="s">
        <v>121</v>
      </c>
    </row>
    <row r="124" spans="1:2" x14ac:dyDescent="0.3">
      <c r="A124" s="1" t="str">
        <f>HYPERLINK("https://hsdes.intel.com/resource/14013163339","14013163339")</f>
        <v>14013163339</v>
      </c>
      <c r="B124" s="2" t="s">
        <v>122</v>
      </c>
    </row>
    <row r="125" spans="1:2" x14ac:dyDescent="0.3">
      <c r="A125" s="1" t="str">
        <f>HYPERLINK("https://hsdes.intel.com/resource/14013163359","14013163359")</f>
        <v>14013163359</v>
      </c>
      <c r="B125" s="2" t="s">
        <v>123</v>
      </c>
    </row>
    <row r="126" spans="1:2" x14ac:dyDescent="0.3">
      <c r="A126" s="1" t="str">
        <f>HYPERLINK("https://hsdes.intel.com/resource/14013163371","14013163371")</f>
        <v>14013163371</v>
      </c>
      <c r="B126" s="2" t="s">
        <v>124</v>
      </c>
    </row>
    <row r="127" spans="1:2" x14ac:dyDescent="0.3">
      <c r="A127" s="1" t="str">
        <f>HYPERLINK("https://hsdes.intel.com/resource/14013163390","14013163390")</f>
        <v>14013163390</v>
      </c>
      <c r="B127" s="2" t="s">
        <v>125</v>
      </c>
    </row>
    <row r="128" spans="1:2" x14ac:dyDescent="0.3">
      <c r="A128" s="1" t="str">
        <f>HYPERLINK("https://hsdes.intel.com/resource/14013163393","14013163393")</f>
        <v>14013163393</v>
      </c>
      <c r="B128" s="2" t="s">
        <v>126</v>
      </c>
    </row>
    <row r="129" spans="1:2" x14ac:dyDescent="0.3">
      <c r="A129" s="1" t="str">
        <f>HYPERLINK("https://hsdes.intel.com/resource/14013163402","14013163402")</f>
        <v>14013163402</v>
      </c>
      <c r="B129" s="2" t="s">
        <v>127</v>
      </c>
    </row>
    <row r="130" spans="1:2" x14ac:dyDescent="0.3">
      <c r="A130" s="1" t="str">
        <f>HYPERLINK("https://hsdes.intel.com/resource/14013163415","14013163415")</f>
        <v>14013163415</v>
      </c>
      <c r="B130" s="2" t="s">
        <v>128</v>
      </c>
    </row>
    <row r="131" spans="1:2" x14ac:dyDescent="0.3">
      <c r="A131" s="1" t="str">
        <f>HYPERLINK("https://hsdes.intel.com/resource/14013163425","14013163425")</f>
        <v>14013163425</v>
      </c>
      <c r="B131" s="2" t="s">
        <v>129</v>
      </c>
    </row>
    <row r="132" spans="1:2" x14ac:dyDescent="0.3">
      <c r="A132" s="1" t="str">
        <f>HYPERLINK("https://hsdes.intel.com/resource/14013163434","14013163434")</f>
        <v>14013163434</v>
      </c>
      <c r="B132" s="2" t="s">
        <v>130</v>
      </c>
    </row>
    <row r="133" spans="1:2" x14ac:dyDescent="0.3">
      <c r="A133" s="1" t="str">
        <f>HYPERLINK("https://hsdes.intel.com/resource/14013163449","14013163449")</f>
        <v>14013163449</v>
      </c>
      <c r="B133" s="2" t="s">
        <v>131</v>
      </c>
    </row>
    <row r="134" spans="1:2" x14ac:dyDescent="0.3">
      <c r="A134" s="1" t="str">
        <f>HYPERLINK("https://hsdes.intel.com/resource/14013163467","14013163467")</f>
        <v>14013163467</v>
      </c>
      <c r="B134" s="2" t="s">
        <v>132</v>
      </c>
    </row>
    <row r="135" spans="1:2" x14ac:dyDescent="0.3">
      <c r="A135" s="1" t="str">
        <f>HYPERLINK("https://hsdes.intel.com/resource/14013163931","14013163931")</f>
        <v>14013163931</v>
      </c>
      <c r="B135" s="2" t="s">
        <v>133</v>
      </c>
    </row>
    <row r="136" spans="1:2" x14ac:dyDescent="0.3">
      <c r="A136" s="1" t="str">
        <f>HYPERLINK("https://hsdes.intel.com/resource/14013164082","14013164082")</f>
        <v>14013164082</v>
      </c>
      <c r="B136" s="2" t="s">
        <v>134</v>
      </c>
    </row>
    <row r="137" spans="1:2" x14ac:dyDescent="0.3">
      <c r="A137" s="1" t="str">
        <f>HYPERLINK("https://hsdes.intel.com/resource/14013164115","14013164115")</f>
        <v>14013164115</v>
      </c>
      <c r="B137" s="2" t="s">
        <v>135</v>
      </c>
    </row>
    <row r="138" spans="1:2" x14ac:dyDescent="0.3">
      <c r="A138" s="1" t="str">
        <f>HYPERLINK("https://hsdes.intel.com/resource/14013164746","14013164746")</f>
        <v>14013164746</v>
      </c>
      <c r="B138" s="2" t="s">
        <v>136</v>
      </c>
    </row>
    <row r="139" spans="1:2" x14ac:dyDescent="0.3">
      <c r="A139" s="1" t="str">
        <f>HYPERLINK("https://hsdes.intel.com/resource/14013164753","14013164753")</f>
        <v>14013164753</v>
      </c>
      <c r="B139" s="2" t="s">
        <v>137</v>
      </c>
    </row>
    <row r="140" spans="1:2" x14ac:dyDescent="0.3">
      <c r="A140" s="1" t="str">
        <f>HYPERLINK("https://hsdes.intel.com/resource/14013165053","14013165053")</f>
        <v>14013165053</v>
      </c>
      <c r="B140" s="2" t="s">
        <v>138</v>
      </c>
    </row>
    <row r="141" spans="1:2" x14ac:dyDescent="0.3">
      <c r="A141" s="1" t="str">
        <f>HYPERLINK("https://hsdes.intel.com/resource/14013165112","14013165112")</f>
        <v>14013165112</v>
      </c>
      <c r="B141" s="2" t="s">
        <v>139</v>
      </c>
    </row>
    <row r="142" spans="1:2" x14ac:dyDescent="0.3">
      <c r="A142" s="1" t="str">
        <f>HYPERLINK("https://hsdes.intel.com/resource/14013165116","14013165116")</f>
        <v>14013165116</v>
      </c>
      <c r="B142" s="2" t="s">
        <v>140</v>
      </c>
    </row>
    <row r="143" spans="1:2" x14ac:dyDescent="0.3">
      <c r="A143" s="1" t="str">
        <f>HYPERLINK("https://hsdes.intel.com/resource/14013165121","14013165121")</f>
        <v>14013165121</v>
      </c>
      <c r="B143" s="2" t="s">
        <v>141</v>
      </c>
    </row>
    <row r="144" spans="1:2" x14ac:dyDescent="0.3">
      <c r="A144" s="1" t="str">
        <f>HYPERLINK("https://hsdes.intel.com/resource/14013165202","14013165202")</f>
        <v>14013165202</v>
      </c>
      <c r="B144" s="2" t="s">
        <v>142</v>
      </c>
    </row>
    <row r="145" spans="1:2" x14ac:dyDescent="0.3">
      <c r="A145" s="1" t="str">
        <f>HYPERLINK("https://hsdes.intel.com/resource/14013165225","14013165225")</f>
        <v>14013165225</v>
      </c>
      <c r="B145" s="2" t="s">
        <v>143</v>
      </c>
    </row>
    <row r="146" spans="1:2" x14ac:dyDescent="0.3">
      <c r="A146" s="1" t="str">
        <f>HYPERLINK("https://hsdes.intel.com/resource/14013165243","14013165243")</f>
        <v>14013165243</v>
      </c>
      <c r="B146" s="2" t="s">
        <v>144</v>
      </c>
    </row>
    <row r="147" spans="1:2" x14ac:dyDescent="0.3">
      <c r="A147" s="1" t="str">
        <f>HYPERLINK("https://hsdes.intel.com/resource/14013165260","14013165260")</f>
        <v>14013165260</v>
      </c>
      <c r="B147" s="2" t="s">
        <v>145</v>
      </c>
    </row>
    <row r="148" spans="1:2" x14ac:dyDescent="0.3">
      <c r="A148" s="1" t="str">
        <f>HYPERLINK("https://hsdes.intel.com/resource/14013165272","14013165272")</f>
        <v>14013165272</v>
      </c>
      <c r="B148" s="2" t="s">
        <v>146</v>
      </c>
    </row>
    <row r="149" spans="1:2" x14ac:dyDescent="0.3">
      <c r="A149" s="1" t="str">
        <f>HYPERLINK("https://hsdes.intel.com/resource/14013165281","14013165281")</f>
        <v>14013165281</v>
      </c>
      <c r="B149" s="2" t="s">
        <v>147</v>
      </c>
    </row>
    <row r="150" spans="1:2" x14ac:dyDescent="0.3">
      <c r="A150" s="1" t="str">
        <f>HYPERLINK("https://hsdes.intel.com/resource/14013165287","14013165287")</f>
        <v>14013165287</v>
      </c>
      <c r="B150" s="2" t="s">
        <v>148</v>
      </c>
    </row>
    <row r="151" spans="1:2" x14ac:dyDescent="0.3">
      <c r="A151" s="1" t="str">
        <f>HYPERLINK("https://hsdes.intel.com/resource/14013165290","14013165290")</f>
        <v>14013165290</v>
      </c>
      <c r="B151" s="2" t="s">
        <v>149</v>
      </c>
    </row>
    <row r="152" spans="1:2" x14ac:dyDescent="0.3">
      <c r="A152" s="1" t="str">
        <f>HYPERLINK("https://hsdes.intel.com/resource/14013165295","14013165295")</f>
        <v>14013165295</v>
      </c>
      <c r="B152" s="2" t="s">
        <v>150</v>
      </c>
    </row>
    <row r="153" spans="1:2" x14ac:dyDescent="0.3">
      <c r="A153" s="1" t="str">
        <f>HYPERLINK("https://hsdes.intel.com/resource/14013165425","14013165425")</f>
        <v>14013165425</v>
      </c>
      <c r="B153" s="2" t="s">
        <v>151</v>
      </c>
    </row>
    <row r="154" spans="1:2" x14ac:dyDescent="0.3">
      <c r="A154" s="1" t="str">
        <f>HYPERLINK("https://hsdes.intel.com/resource/14013165524","14013165524")</f>
        <v>14013165524</v>
      </c>
      <c r="B154" s="2" t="s">
        <v>152</v>
      </c>
    </row>
    <row r="155" spans="1:2" x14ac:dyDescent="0.3">
      <c r="A155" s="1" t="str">
        <f>HYPERLINK("https://hsdes.intel.com/resource/14013165526","14013165526")</f>
        <v>14013165526</v>
      </c>
      <c r="B155" s="2" t="s">
        <v>153</v>
      </c>
    </row>
    <row r="156" spans="1:2" x14ac:dyDescent="0.3">
      <c r="A156" s="1" t="str">
        <f>HYPERLINK("https://hsdes.intel.com/resource/14013165591","14013165591")</f>
        <v>14013165591</v>
      </c>
      <c r="B156" s="2" t="s">
        <v>154</v>
      </c>
    </row>
    <row r="157" spans="1:2" x14ac:dyDescent="0.3">
      <c r="A157" s="1" t="str">
        <f>HYPERLINK("https://hsdes.intel.com/resource/14013165608","14013165608")</f>
        <v>14013165608</v>
      </c>
      <c r="B157" s="2" t="s">
        <v>155</v>
      </c>
    </row>
    <row r="158" spans="1:2" x14ac:dyDescent="0.3">
      <c r="A158" s="1" t="str">
        <f>HYPERLINK("https://hsdes.intel.com/resource/14013166922","14013166922")</f>
        <v>14013166922</v>
      </c>
      <c r="B158" s="2" t="s">
        <v>156</v>
      </c>
    </row>
    <row r="159" spans="1:2" x14ac:dyDescent="0.3">
      <c r="A159" s="1" t="str">
        <f>HYPERLINK("https://hsdes.intel.com/resource/14013167719","14013167719")</f>
        <v>14013167719</v>
      </c>
      <c r="B159" s="2" t="s">
        <v>157</v>
      </c>
    </row>
    <row r="160" spans="1:2" x14ac:dyDescent="0.3">
      <c r="A160" s="1" t="str">
        <f>HYPERLINK("https://hsdes.intel.com/resource/14013167738","14013167738")</f>
        <v>14013167738</v>
      </c>
      <c r="B160" s="2" t="s">
        <v>158</v>
      </c>
    </row>
    <row r="161" spans="1:2" x14ac:dyDescent="0.3">
      <c r="A161" s="1" t="str">
        <f>HYPERLINK("https://hsdes.intel.com/resource/14013167825","14013167825")</f>
        <v>14013167825</v>
      </c>
      <c r="B161" s="2" t="s">
        <v>159</v>
      </c>
    </row>
    <row r="162" spans="1:2" x14ac:dyDescent="0.3">
      <c r="A162" s="1" t="str">
        <f>HYPERLINK("https://hsdes.intel.com/resource/14013168579","14013168579")</f>
        <v>14013168579</v>
      </c>
      <c r="B162" s="2" t="s">
        <v>160</v>
      </c>
    </row>
    <row r="163" spans="1:2" x14ac:dyDescent="0.3">
      <c r="A163" s="1" t="str">
        <f>HYPERLINK("https://hsdes.intel.com/resource/14013169052","14013169052")</f>
        <v>14013169052</v>
      </c>
      <c r="B163" s="2" t="s">
        <v>161</v>
      </c>
    </row>
    <row r="164" spans="1:2" x14ac:dyDescent="0.3">
      <c r="A164" s="1" t="str">
        <f>HYPERLINK("https://hsdes.intel.com/resource/14013169121","14013169121")</f>
        <v>14013169121</v>
      </c>
      <c r="B164" s="2" t="s">
        <v>162</v>
      </c>
    </row>
    <row r="165" spans="1:2" x14ac:dyDescent="0.3">
      <c r="A165" s="1" t="str">
        <f>HYPERLINK("https://hsdes.intel.com/resource/14013169126","14013169126")</f>
        <v>14013169126</v>
      </c>
      <c r="B165" s="2" t="s">
        <v>163</v>
      </c>
    </row>
    <row r="166" spans="1:2" x14ac:dyDescent="0.3">
      <c r="A166" s="1" t="str">
        <f>HYPERLINK("https://hsdes.intel.com/resource/14013169128","14013169128")</f>
        <v>14013169128</v>
      </c>
      <c r="B166" s="2" t="s">
        <v>164</v>
      </c>
    </row>
    <row r="167" spans="1:2" x14ac:dyDescent="0.3">
      <c r="A167" s="1" t="str">
        <f>HYPERLINK("https://hsdes.intel.com/resource/14013172868","14013172868")</f>
        <v>14013172868</v>
      </c>
      <c r="B167" s="2" t="s">
        <v>165</v>
      </c>
    </row>
    <row r="168" spans="1:2" x14ac:dyDescent="0.3">
      <c r="A168" s="1" t="str">
        <f>HYPERLINK("https://hsdes.intel.com/resource/14013172875","14013172875")</f>
        <v>14013172875</v>
      </c>
      <c r="B168" s="2" t="s">
        <v>166</v>
      </c>
    </row>
    <row r="169" spans="1:2" x14ac:dyDescent="0.3">
      <c r="A169" s="1" t="str">
        <f>HYPERLINK("https://hsdes.intel.com/resource/14013172878","14013172878")</f>
        <v>14013172878</v>
      </c>
      <c r="B169" s="2" t="s">
        <v>167</v>
      </c>
    </row>
    <row r="170" spans="1:2" x14ac:dyDescent="0.3">
      <c r="A170" s="1" t="str">
        <f>HYPERLINK("https://hsdes.intel.com/resource/14013172908","14013172908")</f>
        <v>14013172908</v>
      </c>
      <c r="B170" s="2" t="s">
        <v>168</v>
      </c>
    </row>
    <row r="171" spans="1:2" ht="187.2" x14ac:dyDescent="0.3">
      <c r="A171" s="1" t="str">
        <f>HYPERLINK("https://hsdes.intel.com/resource/14013172938","14013172938")</f>
        <v>14013172938</v>
      </c>
      <c r="B171" s="3" t="s">
        <v>169</v>
      </c>
    </row>
    <row r="172" spans="1:2" x14ac:dyDescent="0.3">
      <c r="A172" s="1" t="str">
        <f>HYPERLINK("https://hsdes.intel.com/resource/14013172940","14013172940")</f>
        <v>14013172940</v>
      </c>
      <c r="B172" s="2" t="s">
        <v>170</v>
      </c>
    </row>
    <row r="173" spans="1:2" x14ac:dyDescent="0.3">
      <c r="A173" s="1" t="str">
        <f>HYPERLINK("https://hsdes.intel.com/resource/14013172956","14013172956")</f>
        <v>14013172956</v>
      </c>
      <c r="B173" s="2" t="s">
        <v>171</v>
      </c>
    </row>
    <row r="174" spans="1:2" x14ac:dyDescent="0.3">
      <c r="A174" s="1" t="str">
        <f>HYPERLINK("https://hsdes.intel.com/resource/14013173189","14013173189")</f>
        <v>14013173189</v>
      </c>
      <c r="B174" s="2" t="s">
        <v>172</v>
      </c>
    </row>
    <row r="175" spans="1:2" x14ac:dyDescent="0.3">
      <c r="A175" s="1" t="str">
        <f>HYPERLINK("https://hsdes.intel.com/resource/14013173193","14013173193")</f>
        <v>14013173193</v>
      </c>
      <c r="B175" s="2" t="s">
        <v>173</v>
      </c>
    </row>
    <row r="176" spans="1:2" x14ac:dyDescent="0.3">
      <c r="A176" s="1" t="str">
        <f>HYPERLINK("https://hsdes.intel.com/resource/14013173197","14013173197")</f>
        <v>14013173197</v>
      </c>
      <c r="B176" s="2" t="s">
        <v>174</v>
      </c>
    </row>
    <row r="177" spans="1:2" x14ac:dyDescent="0.3">
      <c r="A177" s="1" t="str">
        <f>HYPERLINK("https://hsdes.intel.com/resource/14013173229","14013173229")</f>
        <v>14013173229</v>
      </c>
      <c r="B177" s="2" t="s">
        <v>175</v>
      </c>
    </row>
    <row r="178" spans="1:2" x14ac:dyDescent="0.3">
      <c r="A178" s="1" t="str">
        <f>HYPERLINK("https://hsdes.intel.com/resource/14013173249","14013173249")</f>
        <v>14013173249</v>
      </c>
      <c r="B178" s="2" t="s">
        <v>176</v>
      </c>
    </row>
    <row r="179" spans="1:2" x14ac:dyDescent="0.3">
      <c r="A179" s="1" t="str">
        <f>HYPERLINK("https://hsdes.intel.com/resource/14013173257","14013173257")</f>
        <v>14013173257</v>
      </c>
      <c r="B179" s="2" t="s">
        <v>177</v>
      </c>
    </row>
    <row r="180" spans="1:2" x14ac:dyDescent="0.3">
      <c r="A180" s="1" t="str">
        <f>HYPERLINK("https://hsdes.intel.com/resource/14013173279","14013173279")</f>
        <v>14013173279</v>
      </c>
      <c r="B180" s="2" t="s">
        <v>178</v>
      </c>
    </row>
    <row r="181" spans="1:2" x14ac:dyDescent="0.3">
      <c r="A181" s="1" t="str">
        <f>HYPERLINK("https://hsdes.intel.com/resource/14013173281","14013173281")</f>
        <v>14013173281</v>
      </c>
      <c r="B181" s="2" t="s">
        <v>179</v>
      </c>
    </row>
    <row r="182" spans="1:2" x14ac:dyDescent="0.3">
      <c r="A182" s="1" t="str">
        <f>HYPERLINK("https://hsdes.intel.com/resource/14013173287","14013173287")</f>
        <v>14013173287</v>
      </c>
      <c r="B182" s="2" t="s">
        <v>180</v>
      </c>
    </row>
    <row r="183" spans="1:2" x14ac:dyDescent="0.3">
      <c r="A183" s="1" t="str">
        <f>HYPERLINK("https://hsdes.intel.com/resource/14013173289","14013173289")</f>
        <v>14013173289</v>
      </c>
      <c r="B183" s="2" t="s">
        <v>181</v>
      </c>
    </row>
    <row r="184" spans="1:2" x14ac:dyDescent="0.3">
      <c r="A184" s="1" t="str">
        <f>HYPERLINK("https://hsdes.intel.com/resource/14013173295","14013173295")</f>
        <v>14013173295</v>
      </c>
      <c r="B184" s="2" t="s">
        <v>182</v>
      </c>
    </row>
    <row r="185" spans="1:2" x14ac:dyDescent="0.3">
      <c r="A185" s="1" t="str">
        <f>HYPERLINK("https://hsdes.intel.com/resource/14013173311","14013173311")</f>
        <v>14013173311</v>
      </c>
      <c r="B185" s="2" t="s">
        <v>183</v>
      </c>
    </row>
    <row r="186" spans="1:2" x14ac:dyDescent="0.3">
      <c r="A186" s="1" t="str">
        <f>HYPERLINK("https://hsdes.intel.com/resource/14013173313","14013173313")</f>
        <v>14013173313</v>
      </c>
      <c r="B186" s="2" t="s">
        <v>184</v>
      </c>
    </row>
    <row r="187" spans="1:2" x14ac:dyDescent="0.3">
      <c r="A187" s="1" t="str">
        <f>HYPERLINK("https://hsdes.intel.com/resource/14013173323","14013173323")</f>
        <v>14013173323</v>
      </c>
      <c r="B187" s="2" t="s">
        <v>185</v>
      </c>
    </row>
    <row r="188" spans="1:2" x14ac:dyDescent="0.3">
      <c r="A188" s="1" t="str">
        <f>HYPERLINK("https://hsdes.intel.com/resource/14013173325","14013173325")</f>
        <v>14013173325</v>
      </c>
      <c r="B188" s="2" t="s">
        <v>186</v>
      </c>
    </row>
    <row r="189" spans="1:2" x14ac:dyDescent="0.3">
      <c r="A189" s="1" t="str">
        <f>HYPERLINK("https://hsdes.intel.com/resource/14013173326","14013173326")</f>
        <v>14013173326</v>
      </c>
      <c r="B189" s="2" t="s">
        <v>187</v>
      </c>
    </row>
    <row r="190" spans="1:2" x14ac:dyDescent="0.3">
      <c r="A190" s="1" t="str">
        <f>HYPERLINK("https://hsdes.intel.com/resource/14013173331","14013173331")</f>
        <v>14013173331</v>
      </c>
      <c r="B190" s="2" t="s">
        <v>188</v>
      </c>
    </row>
    <row r="191" spans="1:2" x14ac:dyDescent="0.3">
      <c r="A191" s="1" t="str">
        <f>HYPERLINK("https://hsdes.intel.com/resource/14013173339","14013173339")</f>
        <v>14013173339</v>
      </c>
      <c r="B191" s="2" t="s">
        <v>189</v>
      </c>
    </row>
    <row r="192" spans="1:2" x14ac:dyDescent="0.3">
      <c r="A192" s="1" t="str">
        <f>HYPERLINK("https://hsdes.intel.com/resource/14013173341","14013173341")</f>
        <v>14013173341</v>
      </c>
      <c r="B192" s="2" t="s">
        <v>190</v>
      </c>
    </row>
    <row r="193" spans="1:2" x14ac:dyDescent="0.3">
      <c r="A193" s="1" t="str">
        <f>HYPERLINK("https://hsdes.intel.com/resource/14013173344","14013173344")</f>
        <v>14013173344</v>
      </c>
      <c r="B193" s="2" t="s">
        <v>191</v>
      </c>
    </row>
    <row r="194" spans="1:2" x14ac:dyDescent="0.3">
      <c r="A194" s="1" t="str">
        <f>HYPERLINK("https://hsdes.intel.com/resource/14013173347","14013173347")</f>
        <v>14013173347</v>
      </c>
      <c r="B194" s="2" t="s">
        <v>192</v>
      </c>
    </row>
    <row r="195" spans="1:2" x14ac:dyDescent="0.3">
      <c r="A195" s="1" t="str">
        <f>HYPERLINK("https://hsdes.intel.com/resource/14013173351","14013173351")</f>
        <v>14013173351</v>
      </c>
      <c r="B195" s="2" t="s">
        <v>193</v>
      </c>
    </row>
    <row r="196" spans="1:2" x14ac:dyDescent="0.3">
      <c r="A196" s="1" t="str">
        <f>HYPERLINK("https://hsdes.intel.com/resource/14013173359","14013173359")</f>
        <v>14013173359</v>
      </c>
      <c r="B196" s="2" t="s">
        <v>194</v>
      </c>
    </row>
    <row r="197" spans="1:2" x14ac:dyDescent="0.3">
      <c r="A197" s="1" t="str">
        <f>HYPERLINK("https://hsdes.intel.com/resource/14013173927","14013173927")</f>
        <v>14013173927</v>
      </c>
      <c r="B197" s="2" t="s">
        <v>195</v>
      </c>
    </row>
    <row r="198" spans="1:2" x14ac:dyDescent="0.3">
      <c r="A198" s="1" t="str">
        <f>HYPERLINK("https://hsdes.intel.com/resource/14013173935","14013173935")</f>
        <v>14013173935</v>
      </c>
      <c r="B198" s="2" t="s">
        <v>196</v>
      </c>
    </row>
    <row r="199" spans="1:2" x14ac:dyDescent="0.3">
      <c r="A199" s="1" t="str">
        <f>HYPERLINK("https://hsdes.intel.com/resource/14013173938","14013173938")</f>
        <v>14013173938</v>
      </c>
      <c r="B199" s="2" t="s">
        <v>197</v>
      </c>
    </row>
    <row r="200" spans="1:2" x14ac:dyDescent="0.3">
      <c r="A200" s="1" t="str">
        <f>HYPERLINK("https://hsdes.intel.com/resource/14013173952","14013173952")</f>
        <v>14013173952</v>
      </c>
      <c r="B200" s="2" t="s">
        <v>198</v>
      </c>
    </row>
    <row r="201" spans="1:2" x14ac:dyDescent="0.3">
      <c r="A201" s="1" t="str">
        <f>HYPERLINK("https://hsdes.intel.com/resource/14013174020","14013174020")</f>
        <v>14013174020</v>
      </c>
      <c r="B201" s="2" t="s">
        <v>199</v>
      </c>
    </row>
    <row r="202" spans="1:2" x14ac:dyDescent="0.3">
      <c r="A202" s="1" t="str">
        <f>HYPERLINK("https://hsdes.intel.com/resource/14013174030","14013174030")</f>
        <v>14013174030</v>
      </c>
      <c r="B202" s="2" t="s">
        <v>200</v>
      </c>
    </row>
    <row r="203" spans="1:2" x14ac:dyDescent="0.3">
      <c r="A203" s="1" t="str">
        <f>HYPERLINK("https://hsdes.intel.com/resource/14013174036","14013174036")</f>
        <v>14013174036</v>
      </c>
      <c r="B203" s="2" t="s">
        <v>201</v>
      </c>
    </row>
    <row r="204" spans="1:2" x14ac:dyDescent="0.3">
      <c r="A204" s="1" t="str">
        <f>HYPERLINK("https://hsdes.intel.com/resource/14013174040","14013174040")</f>
        <v>14013174040</v>
      </c>
      <c r="B204" s="2" t="s">
        <v>202</v>
      </c>
    </row>
    <row r="205" spans="1:2" x14ac:dyDescent="0.3">
      <c r="A205" s="1" t="str">
        <f>HYPERLINK("https://hsdes.intel.com/resource/14013174056","14013174056")</f>
        <v>14013174056</v>
      </c>
      <c r="B205" s="2" t="s">
        <v>203</v>
      </c>
    </row>
    <row r="206" spans="1:2" x14ac:dyDescent="0.3">
      <c r="A206" s="1" t="str">
        <f>HYPERLINK("https://hsdes.intel.com/resource/14013174080","14013174080")</f>
        <v>14013174080</v>
      </c>
      <c r="B206" s="2" t="s">
        <v>204</v>
      </c>
    </row>
    <row r="207" spans="1:2" x14ac:dyDescent="0.3">
      <c r="A207" s="1" t="str">
        <f>HYPERLINK("https://hsdes.intel.com/resource/14013174283","14013174283")</f>
        <v>14013174283</v>
      </c>
      <c r="B207" s="2" t="s">
        <v>205</v>
      </c>
    </row>
    <row r="208" spans="1:2" x14ac:dyDescent="0.3">
      <c r="A208" s="1" t="str">
        <f>HYPERLINK("https://hsdes.intel.com/resource/14013174344","14013174344")</f>
        <v>14013174344</v>
      </c>
      <c r="B208" s="2" t="s">
        <v>206</v>
      </c>
    </row>
    <row r="209" spans="1:2" x14ac:dyDescent="0.3">
      <c r="A209" s="1" t="str">
        <f>HYPERLINK("https://hsdes.intel.com/resource/14013174447","14013174447")</f>
        <v>14013174447</v>
      </c>
      <c r="B209" s="2" t="s">
        <v>207</v>
      </c>
    </row>
    <row r="210" spans="1:2" x14ac:dyDescent="0.3">
      <c r="A210" s="1" t="str">
        <f>HYPERLINK("https://hsdes.intel.com/resource/14013174476","14013174476")</f>
        <v>14013174476</v>
      </c>
      <c r="B210" s="2" t="s">
        <v>208</v>
      </c>
    </row>
    <row r="211" spans="1:2" x14ac:dyDescent="0.3">
      <c r="A211" s="1" t="str">
        <f>HYPERLINK("https://hsdes.intel.com/resource/14013174576","14013174576")</f>
        <v>14013174576</v>
      </c>
      <c r="B211" s="2" t="s">
        <v>209</v>
      </c>
    </row>
    <row r="212" spans="1:2" x14ac:dyDescent="0.3">
      <c r="A212" s="1" t="str">
        <f>HYPERLINK("https://hsdes.intel.com/resource/14013174585","14013174585")</f>
        <v>14013174585</v>
      </c>
      <c r="B212" s="2" t="s">
        <v>210</v>
      </c>
    </row>
    <row r="213" spans="1:2" x14ac:dyDescent="0.3">
      <c r="A213" s="1" t="str">
        <f>HYPERLINK("https://hsdes.intel.com/resource/14013174625","14013174625")</f>
        <v>14013174625</v>
      </c>
      <c r="B213" s="2" t="s">
        <v>211</v>
      </c>
    </row>
    <row r="214" spans="1:2" x14ac:dyDescent="0.3">
      <c r="A214" s="1" t="str">
        <f>HYPERLINK("https://hsdes.intel.com/resource/14013174630","14013174630")</f>
        <v>14013174630</v>
      </c>
      <c r="B214" s="2" t="s">
        <v>212</v>
      </c>
    </row>
    <row r="215" spans="1:2" x14ac:dyDescent="0.3">
      <c r="A215" s="1" t="str">
        <f>HYPERLINK("https://hsdes.intel.com/resource/14013174685","14013174685")</f>
        <v>14013174685</v>
      </c>
      <c r="B215" s="2" t="s">
        <v>213</v>
      </c>
    </row>
    <row r="216" spans="1:2" x14ac:dyDescent="0.3">
      <c r="A216" s="1" t="str">
        <f>HYPERLINK("https://hsdes.intel.com/resource/14013174718","14013174718")</f>
        <v>14013174718</v>
      </c>
      <c r="B216" s="2" t="s">
        <v>214</v>
      </c>
    </row>
    <row r="217" spans="1:2" x14ac:dyDescent="0.3">
      <c r="A217" s="1" t="str">
        <f>HYPERLINK("https://hsdes.intel.com/resource/14013174731","14013174731")</f>
        <v>14013174731</v>
      </c>
      <c r="B217" s="2" t="s">
        <v>215</v>
      </c>
    </row>
    <row r="218" spans="1:2" x14ac:dyDescent="0.3">
      <c r="A218" s="1" t="str">
        <f>HYPERLINK("https://hsdes.intel.com/resource/14013174741","14013174741")</f>
        <v>14013174741</v>
      </c>
      <c r="B218" s="2" t="s">
        <v>216</v>
      </c>
    </row>
    <row r="219" spans="1:2" x14ac:dyDescent="0.3">
      <c r="A219" s="1" t="str">
        <f>HYPERLINK("https://hsdes.intel.com/resource/14013174814","14013174814")</f>
        <v>14013174814</v>
      </c>
      <c r="B219" s="2" t="s">
        <v>217</v>
      </c>
    </row>
    <row r="220" spans="1:2" x14ac:dyDescent="0.3">
      <c r="A220" s="1" t="str">
        <f>HYPERLINK("https://hsdes.intel.com/resource/14013175110","14013175110")</f>
        <v>14013175110</v>
      </c>
      <c r="B220" s="2" t="s">
        <v>218</v>
      </c>
    </row>
    <row r="221" spans="1:2" x14ac:dyDescent="0.3">
      <c r="A221" s="1" t="str">
        <f>HYPERLINK("https://hsdes.intel.com/resource/14013175415","14013175415")</f>
        <v>14013175415</v>
      </c>
      <c r="B221" s="2" t="s">
        <v>219</v>
      </c>
    </row>
    <row r="222" spans="1:2" x14ac:dyDescent="0.3">
      <c r="A222" s="1" t="str">
        <f>HYPERLINK("https://hsdes.intel.com/resource/14013175416","14013175416")</f>
        <v>14013175416</v>
      </c>
      <c r="B222" s="2" t="s">
        <v>220</v>
      </c>
    </row>
    <row r="223" spans="1:2" x14ac:dyDescent="0.3">
      <c r="A223" s="1" t="str">
        <f>HYPERLINK("https://hsdes.intel.com/resource/14013175421","14013175421")</f>
        <v>14013175421</v>
      </c>
      <c r="B223" s="2" t="s">
        <v>221</v>
      </c>
    </row>
    <row r="224" spans="1:2" x14ac:dyDescent="0.3">
      <c r="A224" s="1" t="str">
        <f>HYPERLINK("https://hsdes.intel.com/resource/14013175465","14013175465")</f>
        <v>14013175465</v>
      </c>
      <c r="B224" s="2" t="s">
        <v>222</v>
      </c>
    </row>
    <row r="225" spans="1:2" x14ac:dyDescent="0.3">
      <c r="A225" s="1" t="str">
        <f>HYPERLINK("https://hsdes.intel.com/resource/14013175473","14013175473")</f>
        <v>14013175473</v>
      </c>
      <c r="B225" s="2" t="s">
        <v>223</v>
      </c>
    </row>
    <row r="226" spans="1:2" x14ac:dyDescent="0.3">
      <c r="A226" s="1" t="str">
        <f>HYPERLINK("https://hsdes.intel.com/resource/14013175598","14013175598")</f>
        <v>14013175598</v>
      </c>
      <c r="B226" s="2" t="s">
        <v>224</v>
      </c>
    </row>
    <row r="227" spans="1:2" x14ac:dyDescent="0.3">
      <c r="A227" s="1" t="str">
        <f>HYPERLINK("https://hsdes.intel.com/resource/14013175614","14013175614")</f>
        <v>14013175614</v>
      </c>
      <c r="B227" s="2" t="s">
        <v>225</v>
      </c>
    </row>
    <row r="228" spans="1:2" x14ac:dyDescent="0.3">
      <c r="A228" s="1" t="str">
        <f>HYPERLINK("https://hsdes.intel.com/resource/14013175628","14013175628")</f>
        <v>14013175628</v>
      </c>
      <c r="B228" s="2" t="s">
        <v>226</v>
      </c>
    </row>
    <row r="229" spans="1:2" x14ac:dyDescent="0.3">
      <c r="A229" s="1" t="str">
        <f>HYPERLINK("https://hsdes.intel.com/resource/14013175646","14013175646")</f>
        <v>14013175646</v>
      </c>
      <c r="B229" s="2" t="s">
        <v>227</v>
      </c>
    </row>
    <row r="230" spans="1:2" x14ac:dyDescent="0.3">
      <c r="A230" s="1" t="str">
        <f>HYPERLINK("https://hsdes.intel.com/resource/14013175736","14013175736")</f>
        <v>14013175736</v>
      </c>
      <c r="B230" s="2" t="s">
        <v>228</v>
      </c>
    </row>
    <row r="231" spans="1:2" x14ac:dyDescent="0.3">
      <c r="A231" s="1" t="str">
        <f>HYPERLINK("https://hsdes.intel.com/resource/14013175738","14013175738")</f>
        <v>14013175738</v>
      </c>
      <c r="B231" s="2" t="s">
        <v>229</v>
      </c>
    </row>
    <row r="232" spans="1:2" x14ac:dyDescent="0.3">
      <c r="A232" s="1" t="str">
        <f>HYPERLINK("https://hsdes.intel.com/resource/14013175760","14013175760")</f>
        <v>14013175760</v>
      </c>
      <c r="B232" s="2" t="s">
        <v>230</v>
      </c>
    </row>
    <row r="233" spans="1:2" x14ac:dyDescent="0.3">
      <c r="A233" s="1" t="str">
        <f>HYPERLINK("https://hsdes.intel.com/resource/14013175772","14013175772")</f>
        <v>14013175772</v>
      </c>
      <c r="B233" s="2" t="s">
        <v>231</v>
      </c>
    </row>
    <row r="234" spans="1:2" x14ac:dyDescent="0.3">
      <c r="A234" s="1" t="str">
        <f>HYPERLINK("https://hsdes.intel.com/resource/14013175903","14013175903")</f>
        <v>14013175903</v>
      </c>
      <c r="B234" s="2" t="s">
        <v>232</v>
      </c>
    </row>
    <row r="235" spans="1:2" x14ac:dyDescent="0.3">
      <c r="A235" s="1" t="str">
        <f>HYPERLINK("https://hsdes.intel.com/resource/14013176001","14013176001")</f>
        <v>14013176001</v>
      </c>
      <c r="B235" s="2" t="s">
        <v>233</v>
      </c>
    </row>
    <row r="236" spans="1:2" x14ac:dyDescent="0.3">
      <c r="A236" s="1" t="str">
        <f>HYPERLINK("https://hsdes.intel.com/resource/14013176015","14013176015")</f>
        <v>14013176015</v>
      </c>
      <c r="B236" s="2" t="s">
        <v>234</v>
      </c>
    </row>
    <row r="237" spans="1:2" x14ac:dyDescent="0.3">
      <c r="A237" s="1" t="str">
        <f>HYPERLINK("https://hsdes.intel.com/resource/14013176091","14013176091")</f>
        <v>14013176091</v>
      </c>
      <c r="B237" s="2" t="s">
        <v>235</v>
      </c>
    </row>
    <row r="238" spans="1:2" x14ac:dyDescent="0.3">
      <c r="A238" s="1" t="str">
        <f>HYPERLINK("https://hsdes.intel.com/resource/14013176094","14013176094")</f>
        <v>14013176094</v>
      </c>
      <c r="B238" s="2" t="s">
        <v>236</v>
      </c>
    </row>
    <row r="239" spans="1:2" x14ac:dyDescent="0.3">
      <c r="A239" s="1" t="str">
        <f>HYPERLINK("https://hsdes.intel.com/resource/14013176141","14013176141")</f>
        <v>14013176141</v>
      </c>
      <c r="B239" s="2" t="s">
        <v>237</v>
      </c>
    </row>
    <row r="240" spans="1:2" x14ac:dyDescent="0.3">
      <c r="A240" s="1" t="str">
        <f>HYPERLINK("https://hsdes.intel.com/resource/14013176151","14013176151")</f>
        <v>14013176151</v>
      </c>
      <c r="B240" s="2" t="s">
        <v>238</v>
      </c>
    </row>
    <row r="241" spans="1:2" x14ac:dyDescent="0.3">
      <c r="A241" s="1" t="str">
        <f>HYPERLINK("https://hsdes.intel.com/resource/14013176281","14013176281")</f>
        <v>14013176281</v>
      </c>
      <c r="B241" s="2" t="s">
        <v>239</v>
      </c>
    </row>
    <row r="242" spans="1:2" x14ac:dyDescent="0.3">
      <c r="A242" s="1" t="str">
        <f>HYPERLINK("https://hsdes.intel.com/resource/14013176385","14013176385")</f>
        <v>14013176385</v>
      </c>
      <c r="B242" s="2" t="s">
        <v>240</v>
      </c>
    </row>
    <row r="243" spans="1:2" x14ac:dyDescent="0.3">
      <c r="A243" s="1" t="str">
        <f>HYPERLINK("https://hsdes.intel.com/resource/14013176415","14013176415")</f>
        <v>14013176415</v>
      </c>
      <c r="B243" s="2" t="s">
        <v>241</v>
      </c>
    </row>
    <row r="244" spans="1:2" x14ac:dyDescent="0.3">
      <c r="A244" s="1" t="str">
        <f>HYPERLINK("https://hsdes.intel.com/resource/14013176467","14013176467")</f>
        <v>14013176467</v>
      </c>
      <c r="B244" s="2" t="s">
        <v>242</v>
      </c>
    </row>
    <row r="245" spans="1:2" x14ac:dyDescent="0.3">
      <c r="A245" s="1" t="str">
        <f>HYPERLINK("https://hsdes.intel.com/resource/14013176644","14013176644")</f>
        <v>14013176644</v>
      </c>
      <c r="B245" s="2" t="s">
        <v>243</v>
      </c>
    </row>
    <row r="246" spans="1:2" x14ac:dyDescent="0.3">
      <c r="A246" s="1" t="str">
        <f>HYPERLINK("https://hsdes.intel.com/resource/14013176647","14013176647")</f>
        <v>14013176647</v>
      </c>
      <c r="B246" s="2" t="s">
        <v>244</v>
      </c>
    </row>
    <row r="247" spans="1:2" x14ac:dyDescent="0.3">
      <c r="A247" s="1" t="str">
        <f>HYPERLINK("https://hsdes.intel.com/resource/14013176650","14013176650")</f>
        <v>14013176650</v>
      </c>
      <c r="B247" s="2" t="s">
        <v>245</v>
      </c>
    </row>
    <row r="248" spans="1:2" x14ac:dyDescent="0.3">
      <c r="A248" s="1" t="str">
        <f>HYPERLINK("https://hsdes.intel.com/resource/14013176735","14013176735")</f>
        <v>14013176735</v>
      </c>
      <c r="B248" s="2" t="s">
        <v>246</v>
      </c>
    </row>
    <row r="249" spans="1:2" x14ac:dyDescent="0.3">
      <c r="A249" s="1" t="str">
        <f>HYPERLINK("https://hsdes.intel.com/resource/14013176789","14013176789")</f>
        <v>14013176789</v>
      </c>
      <c r="B249" s="2" t="s">
        <v>247</v>
      </c>
    </row>
    <row r="250" spans="1:2" x14ac:dyDescent="0.3">
      <c r="A250" s="1" t="str">
        <f>HYPERLINK("https://hsdes.intel.com/resource/14013176861","14013176861")</f>
        <v>14013176861</v>
      </c>
      <c r="B250" s="2" t="s">
        <v>248</v>
      </c>
    </row>
    <row r="251" spans="1:2" x14ac:dyDescent="0.3">
      <c r="A251" s="1" t="str">
        <f>HYPERLINK("https://hsdes.intel.com/resource/14013176928","14013176928")</f>
        <v>14013176928</v>
      </c>
      <c r="B251" s="2" t="s">
        <v>249</v>
      </c>
    </row>
    <row r="252" spans="1:2" x14ac:dyDescent="0.3">
      <c r="A252" s="1" t="str">
        <f>HYPERLINK("https://hsdes.intel.com/resource/14013176948","14013176948")</f>
        <v>14013176948</v>
      </c>
      <c r="B252" s="2" t="s">
        <v>250</v>
      </c>
    </row>
    <row r="253" spans="1:2" x14ac:dyDescent="0.3">
      <c r="A253" s="1" t="str">
        <f>HYPERLINK("https://hsdes.intel.com/resource/14013176953","14013176953")</f>
        <v>14013176953</v>
      </c>
      <c r="B253" s="2" t="s">
        <v>251</v>
      </c>
    </row>
    <row r="254" spans="1:2" x14ac:dyDescent="0.3">
      <c r="A254" s="1" t="str">
        <f>HYPERLINK("https://hsdes.intel.com/resource/14013176958","14013176958")</f>
        <v>14013176958</v>
      </c>
      <c r="B254" s="2" t="s">
        <v>252</v>
      </c>
    </row>
    <row r="255" spans="1:2" x14ac:dyDescent="0.3">
      <c r="A255" s="1" t="str">
        <f>HYPERLINK("https://hsdes.intel.com/resource/14013176969","14013176969")</f>
        <v>14013176969</v>
      </c>
      <c r="B255" s="2" t="s">
        <v>253</v>
      </c>
    </row>
    <row r="256" spans="1:2" x14ac:dyDescent="0.3">
      <c r="A256" s="1" t="str">
        <f>HYPERLINK("https://hsdes.intel.com/resource/14013176972","14013176972")</f>
        <v>14013176972</v>
      </c>
      <c r="B256" s="2" t="s">
        <v>254</v>
      </c>
    </row>
    <row r="257" spans="1:2" x14ac:dyDescent="0.3">
      <c r="A257" s="1" t="str">
        <f>HYPERLINK("https://hsdes.intel.com/resource/14013177170","14013177170")</f>
        <v>14013177170</v>
      </c>
      <c r="B257" s="2" t="s">
        <v>255</v>
      </c>
    </row>
    <row r="258" spans="1:2" x14ac:dyDescent="0.3">
      <c r="A258" s="1" t="str">
        <f>HYPERLINK("https://hsdes.intel.com/resource/14013177179","14013177179")</f>
        <v>14013177179</v>
      </c>
      <c r="B258" s="2" t="s">
        <v>256</v>
      </c>
    </row>
    <row r="259" spans="1:2" x14ac:dyDescent="0.3">
      <c r="A259" s="1" t="str">
        <f>HYPERLINK("https://hsdes.intel.com/resource/14013177238","14013177238")</f>
        <v>14013177238</v>
      </c>
      <c r="B259" s="2" t="s">
        <v>257</v>
      </c>
    </row>
    <row r="260" spans="1:2" x14ac:dyDescent="0.3">
      <c r="A260" s="1" t="str">
        <f>HYPERLINK("https://hsdes.intel.com/resource/14013177247","14013177247")</f>
        <v>14013177247</v>
      </c>
      <c r="B260" s="2" t="s">
        <v>258</v>
      </c>
    </row>
    <row r="261" spans="1:2" x14ac:dyDescent="0.3">
      <c r="A261" s="1" t="str">
        <f>HYPERLINK("https://hsdes.intel.com/resource/14013177249","14013177249")</f>
        <v>14013177249</v>
      </c>
      <c r="B261" s="2" t="s">
        <v>259</v>
      </c>
    </row>
    <row r="262" spans="1:2" x14ac:dyDescent="0.3">
      <c r="A262" s="1" t="str">
        <f>HYPERLINK("https://hsdes.intel.com/resource/14013177261","14013177261")</f>
        <v>14013177261</v>
      </c>
      <c r="B262" s="2" t="s">
        <v>260</v>
      </c>
    </row>
    <row r="263" spans="1:2" x14ac:dyDescent="0.3">
      <c r="A263" s="1" t="str">
        <f>HYPERLINK("https://hsdes.intel.com/resource/14013177264","14013177264")</f>
        <v>14013177264</v>
      </c>
      <c r="B263" s="2" t="s">
        <v>261</v>
      </c>
    </row>
    <row r="264" spans="1:2" x14ac:dyDescent="0.3">
      <c r="A264" s="1" t="str">
        <f>HYPERLINK("https://hsdes.intel.com/resource/14013177266","14013177266")</f>
        <v>14013177266</v>
      </c>
      <c r="B264" s="2" t="s">
        <v>262</v>
      </c>
    </row>
    <row r="265" spans="1:2" x14ac:dyDescent="0.3">
      <c r="A265" s="1" t="str">
        <f>HYPERLINK("https://hsdes.intel.com/resource/14013177269","14013177269")</f>
        <v>14013177269</v>
      </c>
      <c r="B265" s="2" t="s">
        <v>263</v>
      </c>
    </row>
    <row r="266" spans="1:2" x14ac:dyDescent="0.3">
      <c r="A266" s="1" t="str">
        <f>HYPERLINK("https://hsdes.intel.com/resource/14013177272","14013177272")</f>
        <v>14013177272</v>
      </c>
      <c r="B266" s="2" t="s">
        <v>264</v>
      </c>
    </row>
    <row r="267" spans="1:2" x14ac:dyDescent="0.3">
      <c r="A267" s="1" t="str">
        <f>HYPERLINK("https://hsdes.intel.com/resource/14013177299","14013177299")</f>
        <v>14013177299</v>
      </c>
      <c r="B267" s="2" t="s">
        <v>265</v>
      </c>
    </row>
    <row r="268" spans="1:2" x14ac:dyDescent="0.3">
      <c r="A268" s="1" t="str">
        <f>HYPERLINK("https://hsdes.intel.com/resource/14013177371","14013177371")</f>
        <v>14013177371</v>
      </c>
      <c r="B268" s="2" t="s">
        <v>266</v>
      </c>
    </row>
    <row r="269" spans="1:2" x14ac:dyDescent="0.3">
      <c r="A269" s="1" t="str">
        <f>HYPERLINK("https://hsdes.intel.com/resource/14013177396","14013177396")</f>
        <v>14013177396</v>
      </c>
      <c r="B269" s="2" t="s">
        <v>267</v>
      </c>
    </row>
    <row r="270" spans="1:2" x14ac:dyDescent="0.3">
      <c r="A270" s="1" t="str">
        <f>HYPERLINK("https://hsdes.intel.com/resource/14013177439","14013177439")</f>
        <v>14013177439</v>
      </c>
      <c r="B270" s="2" t="s">
        <v>268</v>
      </c>
    </row>
    <row r="271" spans="1:2" x14ac:dyDescent="0.3">
      <c r="A271" s="1" t="str">
        <f>HYPERLINK("https://hsdes.intel.com/resource/14013177652","14013177652")</f>
        <v>14013177652</v>
      </c>
      <c r="B271" s="2" t="s">
        <v>269</v>
      </c>
    </row>
    <row r="272" spans="1:2" x14ac:dyDescent="0.3">
      <c r="A272" s="1" t="str">
        <f>HYPERLINK("https://hsdes.intel.com/resource/14013177672","14013177672")</f>
        <v>14013177672</v>
      </c>
      <c r="B272" s="2" t="s">
        <v>270</v>
      </c>
    </row>
    <row r="273" spans="1:2" x14ac:dyDescent="0.3">
      <c r="A273" s="1" t="str">
        <f>HYPERLINK("https://hsdes.intel.com/resource/14013177744","14013177744")</f>
        <v>14013177744</v>
      </c>
      <c r="B273" s="2" t="s">
        <v>271</v>
      </c>
    </row>
    <row r="274" spans="1:2" x14ac:dyDescent="0.3">
      <c r="A274" s="1" t="str">
        <f>HYPERLINK("https://hsdes.intel.com/resource/14013177761","14013177761")</f>
        <v>14013177761</v>
      </c>
      <c r="B274" s="2" t="s">
        <v>272</v>
      </c>
    </row>
    <row r="275" spans="1:2" x14ac:dyDescent="0.3">
      <c r="A275" s="1" t="str">
        <f>HYPERLINK("https://hsdes.intel.com/resource/14013177828","14013177828")</f>
        <v>14013177828</v>
      </c>
      <c r="B275" s="2" t="s">
        <v>273</v>
      </c>
    </row>
    <row r="276" spans="1:2" x14ac:dyDescent="0.3">
      <c r="A276" s="1" t="str">
        <f>HYPERLINK("https://hsdes.intel.com/resource/14013177881","14013177881")</f>
        <v>14013177881</v>
      </c>
      <c r="B276" s="2" t="s">
        <v>274</v>
      </c>
    </row>
    <row r="277" spans="1:2" x14ac:dyDescent="0.3">
      <c r="A277" s="1" t="str">
        <f>HYPERLINK("https://hsdes.intel.com/resource/14013177883","14013177883")</f>
        <v>14013177883</v>
      </c>
      <c r="B277" s="2" t="s">
        <v>275</v>
      </c>
    </row>
    <row r="278" spans="1:2" x14ac:dyDescent="0.3">
      <c r="A278" s="1" t="str">
        <f>HYPERLINK("https://hsdes.intel.com/resource/14013177900","14013177900")</f>
        <v>14013177900</v>
      </c>
      <c r="B278" s="2" t="s">
        <v>276</v>
      </c>
    </row>
    <row r="279" spans="1:2" x14ac:dyDescent="0.3">
      <c r="A279" s="1" t="str">
        <f>HYPERLINK("https://hsdes.intel.com/resource/14013177922","14013177922")</f>
        <v>14013177922</v>
      </c>
      <c r="B279" s="2" t="s">
        <v>277</v>
      </c>
    </row>
    <row r="280" spans="1:2" x14ac:dyDescent="0.3">
      <c r="A280" s="1" t="str">
        <f>HYPERLINK("https://hsdes.intel.com/resource/14013177930","14013177930")</f>
        <v>14013177930</v>
      </c>
      <c r="B280" s="2" t="s">
        <v>278</v>
      </c>
    </row>
    <row r="281" spans="1:2" x14ac:dyDescent="0.3">
      <c r="A281" s="1" t="str">
        <f>HYPERLINK("https://hsdes.intel.com/resource/14013177934","14013177934")</f>
        <v>14013177934</v>
      </c>
      <c r="B281" s="2" t="s">
        <v>279</v>
      </c>
    </row>
    <row r="282" spans="1:2" x14ac:dyDescent="0.3">
      <c r="A282" s="1" t="str">
        <f>HYPERLINK("https://hsdes.intel.com/resource/14013177940","14013177940")</f>
        <v>14013177940</v>
      </c>
      <c r="B282" s="2" t="s">
        <v>280</v>
      </c>
    </row>
    <row r="283" spans="1:2" x14ac:dyDescent="0.3">
      <c r="A283" s="1" t="str">
        <f>HYPERLINK("https://hsdes.intel.com/resource/14013177947","14013177947")</f>
        <v>14013177947</v>
      </c>
      <c r="B283" s="2" t="s">
        <v>281</v>
      </c>
    </row>
    <row r="284" spans="1:2" x14ac:dyDescent="0.3">
      <c r="A284" s="1" t="str">
        <f>HYPERLINK("https://hsdes.intel.com/resource/14013177961","14013177961")</f>
        <v>14013177961</v>
      </c>
      <c r="B284" s="2" t="s">
        <v>282</v>
      </c>
    </row>
    <row r="285" spans="1:2" x14ac:dyDescent="0.3">
      <c r="A285" s="1" t="str">
        <f>HYPERLINK("https://hsdes.intel.com/resource/14013177968","14013177968")</f>
        <v>14013177968</v>
      </c>
      <c r="B285" s="2" t="s">
        <v>283</v>
      </c>
    </row>
    <row r="286" spans="1:2" x14ac:dyDescent="0.3">
      <c r="A286" s="1" t="str">
        <f>HYPERLINK("https://hsdes.intel.com/resource/14013177982","14013177982")</f>
        <v>14013177982</v>
      </c>
      <c r="B286" s="2" t="s">
        <v>284</v>
      </c>
    </row>
    <row r="287" spans="1:2" x14ac:dyDescent="0.3">
      <c r="A287" s="1" t="str">
        <f>HYPERLINK("https://hsdes.intel.com/resource/14013177988","14013177988")</f>
        <v>14013177988</v>
      </c>
      <c r="B287" s="2" t="s">
        <v>285</v>
      </c>
    </row>
    <row r="288" spans="1:2" x14ac:dyDescent="0.3">
      <c r="A288" s="1" t="str">
        <f>HYPERLINK("https://hsdes.intel.com/resource/14013178068","14013178068")</f>
        <v>14013178068</v>
      </c>
      <c r="B288" s="2" t="s">
        <v>286</v>
      </c>
    </row>
    <row r="289" spans="1:2" x14ac:dyDescent="0.3">
      <c r="A289" s="1" t="str">
        <f>HYPERLINK("https://hsdes.intel.com/resource/14013178166","14013178166")</f>
        <v>14013178166</v>
      </c>
      <c r="B289" s="2" t="s">
        <v>287</v>
      </c>
    </row>
    <row r="290" spans="1:2" x14ac:dyDescent="0.3">
      <c r="A290" s="1" t="str">
        <f>HYPERLINK("https://hsdes.intel.com/resource/14013178190","14013178190")</f>
        <v>14013178190</v>
      </c>
      <c r="B290" s="2" t="s">
        <v>288</v>
      </c>
    </row>
    <row r="291" spans="1:2" x14ac:dyDescent="0.3">
      <c r="A291" s="1" t="str">
        <f>HYPERLINK("https://hsdes.intel.com/resource/14013178252","14013178252")</f>
        <v>14013178252</v>
      </c>
      <c r="B291" s="2" t="s">
        <v>289</v>
      </c>
    </row>
    <row r="292" spans="1:2" x14ac:dyDescent="0.3">
      <c r="A292" s="1" t="str">
        <f>HYPERLINK("https://hsdes.intel.com/resource/14013178259","14013178259")</f>
        <v>14013178259</v>
      </c>
      <c r="B292" s="2" t="s">
        <v>290</v>
      </c>
    </row>
    <row r="293" spans="1:2" x14ac:dyDescent="0.3">
      <c r="A293" s="1" t="str">
        <f>HYPERLINK("https://hsdes.intel.com/resource/14013178260","14013178260")</f>
        <v>14013178260</v>
      </c>
      <c r="B293" s="2" t="s">
        <v>291</v>
      </c>
    </row>
    <row r="294" spans="1:2" x14ac:dyDescent="0.3">
      <c r="A294" s="1" t="str">
        <f>HYPERLINK("https://hsdes.intel.com/resource/14013178263","14013178263")</f>
        <v>14013178263</v>
      </c>
      <c r="B294" s="2" t="s">
        <v>292</v>
      </c>
    </row>
    <row r="295" spans="1:2" x14ac:dyDescent="0.3">
      <c r="A295" s="1" t="str">
        <f>HYPERLINK("https://hsdes.intel.com/resource/14013178329","14013178329")</f>
        <v>14013178329</v>
      </c>
      <c r="B295" s="2" t="s">
        <v>293</v>
      </c>
    </row>
    <row r="296" spans="1:2" x14ac:dyDescent="0.3">
      <c r="A296" s="1" t="str">
        <f>HYPERLINK("https://hsdes.intel.com/resource/14013178330","14013178330")</f>
        <v>14013178330</v>
      </c>
      <c r="B296" s="2" t="s">
        <v>294</v>
      </c>
    </row>
    <row r="297" spans="1:2" x14ac:dyDescent="0.3">
      <c r="A297" s="1" t="str">
        <f>HYPERLINK("https://hsdes.intel.com/resource/14013178362","14013178362")</f>
        <v>14013178362</v>
      </c>
      <c r="B297" s="2" t="s">
        <v>295</v>
      </c>
    </row>
    <row r="298" spans="1:2" x14ac:dyDescent="0.3">
      <c r="A298" s="1" t="str">
        <f>HYPERLINK("https://hsdes.intel.com/resource/14013178365","14013178365")</f>
        <v>14013178365</v>
      </c>
      <c r="B298" s="2" t="s">
        <v>296</v>
      </c>
    </row>
    <row r="299" spans="1:2" x14ac:dyDescent="0.3">
      <c r="A299" s="1" t="str">
        <f>HYPERLINK("https://hsdes.intel.com/resource/14013178367","14013178367")</f>
        <v>14013178367</v>
      </c>
      <c r="B299" s="2" t="s">
        <v>297</v>
      </c>
    </row>
    <row r="300" spans="1:2" x14ac:dyDescent="0.3">
      <c r="A300" s="1" t="str">
        <f>HYPERLINK("https://hsdes.intel.com/resource/14013178376","14013178376")</f>
        <v>14013178376</v>
      </c>
      <c r="B300" s="2" t="s">
        <v>298</v>
      </c>
    </row>
    <row r="301" spans="1:2" x14ac:dyDescent="0.3">
      <c r="A301" s="1" t="str">
        <f>HYPERLINK("https://hsdes.intel.com/resource/14013178382","14013178382")</f>
        <v>14013178382</v>
      </c>
      <c r="B301" s="2" t="s">
        <v>299</v>
      </c>
    </row>
    <row r="302" spans="1:2" x14ac:dyDescent="0.3">
      <c r="A302" s="1" t="str">
        <f>HYPERLINK("https://hsdes.intel.com/resource/14013178387","14013178387")</f>
        <v>14013178387</v>
      </c>
      <c r="B302" s="2" t="s">
        <v>300</v>
      </c>
    </row>
    <row r="303" spans="1:2" x14ac:dyDescent="0.3">
      <c r="A303" s="1" t="str">
        <f>HYPERLINK("https://hsdes.intel.com/resource/14013178391","14013178391")</f>
        <v>14013178391</v>
      </c>
      <c r="B303" s="2" t="s">
        <v>301</v>
      </c>
    </row>
    <row r="304" spans="1:2" x14ac:dyDescent="0.3">
      <c r="A304" s="1" t="str">
        <f>HYPERLINK("https://hsdes.intel.com/resource/14013178496","14013178496")</f>
        <v>14013178496</v>
      </c>
      <c r="B304" s="2" t="s">
        <v>302</v>
      </c>
    </row>
    <row r="305" spans="1:2" x14ac:dyDescent="0.3">
      <c r="A305" s="1" t="str">
        <f>HYPERLINK("https://hsdes.intel.com/resource/14013178509","14013178509")</f>
        <v>14013178509</v>
      </c>
      <c r="B305" s="4" t="s">
        <v>303</v>
      </c>
    </row>
    <row r="306" spans="1:2" x14ac:dyDescent="0.3">
      <c r="A306" s="1" t="str">
        <f>HYPERLINK("https://hsdes.intel.com/resource/14013178542","14013178542")</f>
        <v>14013178542</v>
      </c>
      <c r="B306" s="2" t="s">
        <v>304</v>
      </c>
    </row>
    <row r="307" spans="1:2" x14ac:dyDescent="0.3">
      <c r="A307" s="1" t="str">
        <f>HYPERLINK("https://hsdes.intel.com/resource/14013178765","14013178765")</f>
        <v>14013178765</v>
      </c>
      <c r="B307" s="2" t="s">
        <v>305</v>
      </c>
    </row>
    <row r="308" spans="1:2" x14ac:dyDescent="0.3">
      <c r="A308" s="1" t="str">
        <f>HYPERLINK("https://hsdes.intel.com/resource/14013178803","14013178803")</f>
        <v>14013178803</v>
      </c>
      <c r="B308" s="2" t="s">
        <v>306</v>
      </c>
    </row>
    <row r="309" spans="1:2" x14ac:dyDescent="0.3">
      <c r="A309" s="1" t="str">
        <f>HYPERLINK("https://hsdes.intel.com/resource/14013178947","14013178947")</f>
        <v>14013178947</v>
      </c>
      <c r="B309" s="2" t="s">
        <v>307</v>
      </c>
    </row>
    <row r="310" spans="1:2" x14ac:dyDescent="0.3">
      <c r="A310" s="1" t="str">
        <f>HYPERLINK("https://hsdes.intel.com/resource/14013178956","14013178956")</f>
        <v>14013178956</v>
      </c>
      <c r="B310" s="2" t="s">
        <v>308</v>
      </c>
    </row>
    <row r="311" spans="1:2" x14ac:dyDescent="0.3">
      <c r="A311" s="1" t="str">
        <f>HYPERLINK("https://hsdes.intel.com/resource/14013179000","14013179000")</f>
        <v>14013179000</v>
      </c>
      <c r="B311" s="2" t="s">
        <v>309</v>
      </c>
    </row>
    <row r="312" spans="1:2" x14ac:dyDescent="0.3">
      <c r="A312" s="1" t="str">
        <f>HYPERLINK("https://hsdes.intel.com/resource/14013179024","14013179024")</f>
        <v>14013179024</v>
      </c>
      <c r="B312" s="2" t="s">
        <v>310</v>
      </c>
    </row>
    <row r="313" spans="1:2" x14ac:dyDescent="0.3">
      <c r="A313" s="1" t="str">
        <f>HYPERLINK("https://hsdes.intel.com/resource/14013179047","14013179047")</f>
        <v>14013179047</v>
      </c>
      <c r="B313" s="2" t="s">
        <v>311</v>
      </c>
    </row>
    <row r="314" spans="1:2" x14ac:dyDescent="0.3">
      <c r="A314" s="1" t="str">
        <f>HYPERLINK("https://hsdes.intel.com/resource/14013179108","14013179108")</f>
        <v>14013179108</v>
      </c>
      <c r="B314" s="2" t="s">
        <v>312</v>
      </c>
    </row>
    <row r="315" spans="1:2" x14ac:dyDescent="0.3">
      <c r="A315" s="1" t="str">
        <f>HYPERLINK("https://hsdes.intel.com/resource/14013179115","14013179115")</f>
        <v>14013179115</v>
      </c>
      <c r="B315" s="2" t="s">
        <v>313</v>
      </c>
    </row>
    <row r="316" spans="1:2" x14ac:dyDescent="0.3">
      <c r="A316" s="1" t="str">
        <f>HYPERLINK("https://hsdes.intel.com/resource/14013179118","14013179118")</f>
        <v>14013179118</v>
      </c>
      <c r="B316" s="2" t="s">
        <v>314</v>
      </c>
    </row>
    <row r="317" spans="1:2" x14ac:dyDescent="0.3">
      <c r="A317" s="1" t="str">
        <f>HYPERLINK("https://hsdes.intel.com/resource/14013179157","14013179157")</f>
        <v>14013179157</v>
      </c>
      <c r="B317" s="2" t="s">
        <v>315</v>
      </c>
    </row>
    <row r="318" spans="1:2" x14ac:dyDescent="0.3">
      <c r="A318" s="1" t="str">
        <f>HYPERLINK("https://hsdes.intel.com/resource/14013179161","14013179161")</f>
        <v>14013179161</v>
      </c>
      <c r="B318" s="2" t="s">
        <v>316</v>
      </c>
    </row>
    <row r="319" spans="1:2" x14ac:dyDescent="0.3">
      <c r="A319" s="1" t="str">
        <f>HYPERLINK("https://hsdes.intel.com/resource/14013179162","14013179162")</f>
        <v>14013179162</v>
      </c>
      <c r="B319" s="2" t="s">
        <v>317</v>
      </c>
    </row>
    <row r="320" spans="1:2" x14ac:dyDescent="0.3">
      <c r="A320" s="1" t="str">
        <f>HYPERLINK("https://hsdes.intel.com/resource/14013179167","14013179167")</f>
        <v>14013179167</v>
      </c>
      <c r="B320" s="2" t="s">
        <v>318</v>
      </c>
    </row>
    <row r="321" spans="1:2" x14ac:dyDescent="0.3">
      <c r="A321" s="1" t="str">
        <f>HYPERLINK("https://hsdes.intel.com/resource/14013179255","14013179255")</f>
        <v>14013179255</v>
      </c>
      <c r="B321" s="2" t="s">
        <v>319</v>
      </c>
    </row>
    <row r="322" spans="1:2" x14ac:dyDescent="0.3">
      <c r="A322" s="1" t="str">
        <f>HYPERLINK("https://hsdes.intel.com/resource/14013179310","14013179310")</f>
        <v>14013179310</v>
      </c>
      <c r="B322" s="2" t="s">
        <v>320</v>
      </c>
    </row>
    <row r="323" spans="1:2" x14ac:dyDescent="0.3">
      <c r="A323" s="1" t="str">
        <f>HYPERLINK("https://hsdes.intel.com/resource/14013179315","14013179315")</f>
        <v>14013179315</v>
      </c>
      <c r="B323" s="2" t="s">
        <v>321</v>
      </c>
    </row>
    <row r="324" spans="1:2" x14ac:dyDescent="0.3">
      <c r="A324" s="1" t="str">
        <f>HYPERLINK("https://hsdes.intel.com/resource/14013179437","14013179437")</f>
        <v>14013179437</v>
      </c>
      <c r="B324" s="2" t="s">
        <v>322</v>
      </c>
    </row>
    <row r="325" spans="1:2" x14ac:dyDescent="0.3">
      <c r="A325" s="1" t="str">
        <f>HYPERLINK("https://hsdes.intel.com/resource/14013179473","14013179473")</f>
        <v>14013179473</v>
      </c>
      <c r="B325" s="2" t="s">
        <v>323</v>
      </c>
    </row>
    <row r="326" spans="1:2" x14ac:dyDescent="0.3">
      <c r="A326" s="1" t="str">
        <f>HYPERLINK("https://hsdes.intel.com/resource/14013179523","14013179523")</f>
        <v>14013179523</v>
      </c>
      <c r="B326" s="2" t="s">
        <v>324</v>
      </c>
    </row>
    <row r="327" spans="1:2" x14ac:dyDescent="0.3">
      <c r="A327" s="1" t="str">
        <f>HYPERLINK("https://hsdes.intel.com/resource/14013179540","14013179540")</f>
        <v>14013179540</v>
      </c>
      <c r="B327" s="2" t="s">
        <v>325</v>
      </c>
    </row>
    <row r="328" spans="1:2" x14ac:dyDescent="0.3">
      <c r="A328" s="1" t="str">
        <f>HYPERLINK("https://hsdes.intel.com/resource/14013179556","14013179556")</f>
        <v>14013179556</v>
      </c>
      <c r="B328" s="2" t="s">
        <v>326</v>
      </c>
    </row>
    <row r="329" spans="1:2" x14ac:dyDescent="0.3">
      <c r="A329" s="1" t="str">
        <f>HYPERLINK("https://hsdes.intel.com/resource/14013179573","14013179573")</f>
        <v>14013179573</v>
      </c>
      <c r="B329" s="2" t="s">
        <v>327</v>
      </c>
    </row>
    <row r="330" spans="1:2" x14ac:dyDescent="0.3">
      <c r="A330" s="1" t="str">
        <f>HYPERLINK("https://hsdes.intel.com/resource/14013179705","14013179705")</f>
        <v>14013179705</v>
      </c>
      <c r="B330" s="2" t="s">
        <v>328</v>
      </c>
    </row>
    <row r="331" spans="1:2" x14ac:dyDescent="0.3">
      <c r="A331" s="1" t="str">
        <f>HYPERLINK("https://hsdes.intel.com/resource/14013180470","14013180470")</f>
        <v>14013180470</v>
      </c>
      <c r="B331" s="2" t="s">
        <v>329</v>
      </c>
    </row>
    <row r="332" spans="1:2" x14ac:dyDescent="0.3">
      <c r="A332" s="1" t="str">
        <f>HYPERLINK("https://hsdes.intel.com/resource/14013180508","14013180508")</f>
        <v>14013180508</v>
      </c>
      <c r="B332" s="2" t="s">
        <v>330</v>
      </c>
    </row>
    <row r="333" spans="1:2" x14ac:dyDescent="0.3">
      <c r="A333" s="1" t="str">
        <f>HYPERLINK("https://hsdes.intel.com/resource/14013180512","14013180512")</f>
        <v>14013180512</v>
      </c>
      <c r="B333" s="2" t="s">
        <v>331</v>
      </c>
    </row>
    <row r="334" spans="1:2" x14ac:dyDescent="0.3">
      <c r="A334" s="1" t="str">
        <f>HYPERLINK("https://hsdes.intel.com/resource/14013182314","14013182314")</f>
        <v>14013182314</v>
      </c>
      <c r="B334" s="2" t="s">
        <v>332</v>
      </c>
    </row>
    <row r="335" spans="1:2" x14ac:dyDescent="0.3">
      <c r="A335" s="1" t="str">
        <f>HYPERLINK("https://hsdes.intel.com/resource/14013182324","14013182324")</f>
        <v>14013182324</v>
      </c>
      <c r="B335" s="2" t="s">
        <v>333</v>
      </c>
    </row>
    <row r="336" spans="1:2" x14ac:dyDescent="0.3">
      <c r="A336" s="1" t="str">
        <f>HYPERLINK("https://hsdes.intel.com/resource/14013182776","14013182776")</f>
        <v>14013182776</v>
      </c>
      <c r="B336" s="2" t="s">
        <v>334</v>
      </c>
    </row>
    <row r="337" spans="1:2" x14ac:dyDescent="0.3">
      <c r="A337" s="1" t="str">
        <f>HYPERLINK("https://hsdes.intel.com/resource/14013182789","14013182789")</f>
        <v>14013182789</v>
      </c>
      <c r="B337" s="2" t="s">
        <v>335</v>
      </c>
    </row>
    <row r="338" spans="1:2" x14ac:dyDescent="0.3">
      <c r="A338" s="1" t="str">
        <f>HYPERLINK("https://hsdes.intel.com/resource/14013182798","14013182798")</f>
        <v>14013182798</v>
      </c>
      <c r="B338" s="2" t="s">
        <v>336</v>
      </c>
    </row>
    <row r="339" spans="1:2" x14ac:dyDescent="0.3">
      <c r="A339" s="1" t="str">
        <f>HYPERLINK("https://hsdes.intel.com/resource/14013182806","14013182806")</f>
        <v>14013182806</v>
      </c>
      <c r="B339" s="2" t="s">
        <v>337</v>
      </c>
    </row>
    <row r="340" spans="1:2" x14ac:dyDescent="0.3">
      <c r="A340" s="1" t="str">
        <f>HYPERLINK("https://hsdes.intel.com/resource/14013182814","14013182814")</f>
        <v>14013182814</v>
      </c>
      <c r="B340" s="2" t="s">
        <v>338</v>
      </c>
    </row>
    <row r="341" spans="1:2" x14ac:dyDescent="0.3">
      <c r="A341" s="1" t="str">
        <f>HYPERLINK("https://hsdes.intel.com/resource/14013182822","14013182822")</f>
        <v>14013182822</v>
      </c>
      <c r="B341" s="2" t="s">
        <v>339</v>
      </c>
    </row>
    <row r="342" spans="1:2" x14ac:dyDescent="0.3">
      <c r="A342" s="1" t="str">
        <f>HYPERLINK("https://hsdes.intel.com/resource/14013182826","14013182826")</f>
        <v>14013182826</v>
      </c>
      <c r="B342" s="2" t="s">
        <v>340</v>
      </c>
    </row>
    <row r="343" spans="1:2" x14ac:dyDescent="0.3">
      <c r="A343" s="1" t="str">
        <f>HYPERLINK("https://hsdes.intel.com/resource/14013182834","14013182834")</f>
        <v>14013182834</v>
      </c>
      <c r="B343" s="2" t="s">
        <v>341</v>
      </c>
    </row>
    <row r="344" spans="1:2" x14ac:dyDescent="0.3">
      <c r="A344" s="1" t="str">
        <f>HYPERLINK("https://hsdes.intel.com/resource/14013182980","14013182980")</f>
        <v>14013182980</v>
      </c>
      <c r="B344" s="2" t="s">
        <v>342</v>
      </c>
    </row>
    <row r="345" spans="1:2" x14ac:dyDescent="0.3">
      <c r="A345" s="1" t="str">
        <f>HYPERLINK("https://hsdes.intel.com/resource/14013182988","14013182988")</f>
        <v>14013182988</v>
      </c>
      <c r="B345" s="2" t="s">
        <v>343</v>
      </c>
    </row>
    <row r="346" spans="1:2" x14ac:dyDescent="0.3">
      <c r="A346" s="1" t="str">
        <f>HYPERLINK("https://hsdes.intel.com/resource/14013183460","14013183460")</f>
        <v>14013183460</v>
      </c>
      <c r="B346" s="2" t="s">
        <v>344</v>
      </c>
    </row>
    <row r="347" spans="1:2" x14ac:dyDescent="0.3">
      <c r="A347" s="1" t="str">
        <f>HYPERLINK("https://hsdes.intel.com/resource/14013183750","14013183750")</f>
        <v>14013183750</v>
      </c>
      <c r="B347" s="2" t="s">
        <v>345</v>
      </c>
    </row>
    <row r="348" spans="1:2" x14ac:dyDescent="0.3">
      <c r="A348" s="1" t="str">
        <f>HYPERLINK("https://hsdes.intel.com/resource/14013183771","14013183771")</f>
        <v>14013183771</v>
      </c>
      <c r="B348" s="2" t="s">
        <v>346</v>
      </c>
    </row>
    <row r="349" spans="1:2" x14ac:dyDescent="0.3">
      <c r="A349" s="1" t="str">
        <f>HYPERLINK("https://hsdes.intel.com/resource/14013183804","14013183804")</f>
        <v>14013183804</v>
      </c>
      <c r="B349" s="2" t="s">
        <v>347</v>
      </c>
    </row>
    <row r="350" spans="1:2" x14ac:dyDescent="0.3">
      <c r="A350" s="1" t="str">
        <f>HYPERLINK("https://hsdes.intel.com/resource/14013183837","14013183837")</f>
        <v>14013183837</v>
      </c>
      <c r="B350" s="2" t="s">
        <v>348</v>
      </c>
    </row>
    <row r="351" spans="1:2" x14ac:dyDescent="0.3">
      <c r="A351" s="1" t="str">
        <f>HYPERLINK("https://hsdes.intel.com/resource/14013183898","14013183898")</f>
        <v>14013183898</v>
      </c>
      <c r="B351" s="2" t="s">
        <v>349</v>
      </c>
    </row>
    <row r="352" spans="1:2" x14ac:dyDescent="0.3">
      <c r="A352" s="1" t="str">
        <f>HYPERLINK("https://hsdes.intel.com/resource/14013183958","14013183958")</f>
        <v>14013183958</v>
      </c>
      <c r="B352" s="2" t="s">
        <v>350</v>
      </c>
    </row>
    <row r="353" spans="1:2" x14ac:dyDescent="0.3">
      <c r="A353" s="1" t="str">
        <f>HYPERLINK("https://hsdes.intel.com/resource/14013183962","14013183962")</f>
        <v>14013183962</v>
      </c>
      <c r="B353" s="2" t="s">
        <v>351</v>
      </c>
    </row>
    <row r="354" spans="1:2" x14ac:dyDescent="0.3">
      <c r="A354" s="1" t="str">
        <f>HYPERLINK("https://hsdes.intel.com/resource/14013184407","14013184407")</f>
        <v>14013184407</v>
      </c>
      <c r="B354" s="2" t="s">
        <v>352</v>
      </c>
    </row>
    <row r="355" spans="1:2" x14ac:dyDescent="0.3">
      <c r="A355" s="1" t="str">
        <f>HYPERLINK("https://hsdes.intel.com/resource/14013184455","14013184455")</f>
        <v>14013184455</v>
      </c>
      <c r="B355" s="2" t="s">
        <v>353</v>
      </c>
    </row>
    <row r="356" spans="1:2" x14ac:dyDescent="0.3">
      <c r="A356" s="1" t="str">
        <f>HYPERLINK("https://hsdes.intel.com/resource/14013184477","14013184477")</f>
        <v>14013184477</v>
      </c>
      <c r="B356" s="2" t="s">
        <v>354</v>
      </c>
    </row>
    <row r="357" spans="1:2" x14ac:dyDescent="0.3">
      <c r="A357" s="1" t="str">
        <f>HYPERLINK("https://hsdes.intel.com/resource/14013184742","14013184742")</f>
        <v>14013184742</v>
      </c>
      <c r="B357" s="2" t="s">
        <v>355</v>
      </c>
    </row>
    <row r="358" spans="1:2" x14ac:dyDescent="0.3">
      <c r="A358" s="1" t="str">
        <f>HYPERLINK("https://hsdes.intel.com/resource/14013184823","14013184823")</f>
        <v>14013184823</v>
      </c>
      <c r="B358" s="2" t="s">
        <v>356</v>
      </c>
    </row>
    <row r="359" spans="1:2" x14ac:dyDescent="0.3">
      <c r="A359" s="1" t="str">
        <f>HYPERLINK("https://hsdes.intel.com/resource/14013184835","14013184835")</f>
        <v>14013184835</v>
      </c>
      <c r="B359" s="2" t="s">
        <v>357</v>
      </c>
    </row>
    <row r="360" spans="1:2" x14ac:dyDescent="0.3">
      <c r="A360" s="1" t="str">
        <f>HYPERLINK("https://hsdes.intel.com/resource/14013184856","14013184856")</f>
        <v>14013184856</v>
      </c>
      <c r="B360" s="2" t="s">
        <v>358</v>
      </c>
    </row>
    <row r="361" spans="1:2" x14ac:dyDescent="0.3">
      <c r="A361" s="1" t="str">
        <f>HYPERLINK("https://hsdes.intel.com/resource/14013185086","14013185086")</f>
        <v>14013185086</v>
      </c>
      <c r="B361" s="2" t="s">
        <v>359</v>
      </c>
    </row>
    <row r="362" spans="1:2" x14ac:dyDescent="0.3">
      <c r="A362" s="1" t="str">
        <f>HYPERLINK("https://hsdes.intel.com/resource/14013185209","14013185209")</f>
        <v>14013185209</v>
      </c>
      <c r="B362" s="2" t="s">
        <v>360</v>
      </c>
    </row>
    <row r="363" spans="1:2" x14ac:dyDescent="0.3">
      <c r="A363" s="1" t="str">
        <f>HYPERLINK("https://hsdes.intel.com/resource/14013185270","14013185270")</f>
        <v>14013185270</v>
      </c>
      <c r="B363" s="2" t="s">
        <v>361</v>
      </c>
    </row>
    <row r="364" spans="1:2" x14ac:dyDescent="0.3">
      <c r="A364" s="1" t="str">
        <f>HYPERLINK("https://hsdes.intel.com/resource/14013185336","14013185336")</f>
        <v>14013185336</v>
      </c>
      <c r="B364" s="2" t="s">
        <v>362</v>
      </c>
    </row>
    <row r="365" spans="1:2" x14ac:dyDescent="0.3">
      <c r="A365" s="1" t="str">
        <f>HYPERLINK("https://hsdes.intel.com/resource/14013185356","14013185356")</f>
        <v>14013185356</v>
      </c>
      <c r="B365" s="2" t="s">
        <v>363</v>
      </c>
    </row>
    <row r="366" spans="1:2" x14ac:dyDescent="0.3">
      <c r="A366" s="1" t="str">
        <f>HYPERLINK("https://hsdes.intel.com/resource/14013185372","14013185372")</f>
        <v>14013185372</v>
      </c>
      <c r="B366" s="2" t="s">
        <v>364</v>
      </c>
    </row>
    <row r="367" spans="1:2" x14ac:dyDescent="0.3">
      <c r="A367" s="1" t="str">
        <f>HYPERLINK("https://hsdes.intel.com/resource/14013185378","14013185378")</f>
        <v>14013185378</v>
      </c>
      <c r="B367" s="2" t="s">
        <v>365</v>
      </c>
    </row>
    <row r="368" spans="1:2" x14ac:dyDescent="0.3">
      <c r="A368" s="1" t="str">
        <f>HYPERLINK("https://hsdes.intel.com/resource/14013185476","14013185476")</f>
        <v>14013185476</v>
      </c>
      <c r="B368" s="2" t="s">
        <v>366</v>
      </c>
    </row>
    <row r="369" spans="1:2" x14ac:dyDescent="0.3">
      <c r="A369" s="1" t="str">
        <f>HYPERLINK("https://hsdes.intel.com/resource/14013185479","14013185479")</f>
        <v>14013185479</v>
      </c>
      <c r="B369" s="2" t="s">
        <v>367</v>
      </c>
    </row>
    <row r="370" spans="1:2" x14ac:dyDescent="0.3">
      <c r="A370" s="1" t="str">
        <f>HYPERLINK("https://hsdes.intel.com/resource/14013185503","14013185503")</f>
        <v>14013185503</v>
      </c>
      <c r="B370" s="2" t="s">
        <v>368</v>
      </c>
    </row>
    <row r="371" spans="1:2" x14ac:dyDescent="0.3">
      <c r="A371" s="1" t="str">
        <f>HYPERLINK("https://hsdes.intel.com/resource/14013185678","14013185678")</f>
        <v>14013185678</v>
      </c>
      <c r="B371" s="2" t="s">
        <v>369</v>
      </c>
    </row>
    <row r="372" spans="1:2" x14ac:dyDescent="0.3">
      <c r="A372" s="1" t="str">
        <f>HYPERLINK("https://hsdes.intel.com/resource/14013185689","14013185689")</f>
        <v>14013185689</v>
      </c>
      <c r="B372" s="2" t="s">
        <v>370</v>
      </c>
    </row>
    <row r="373" spans="1:2" x14ac:dyDescent="0.3">
      <c r="A373" s="1" t="str">
        <f>HYPERLINK("https://hsdes.intel.com/resource/14013185694","14013185694")</f>
        <v>14013185694</v>
      </c>
      <c r="B373" s="2" t="s">
        <v>371</v>
      </c>
    </row>
    <row r="374" spans="1:2" x14ac:dyDescent="0.3">
      <c r="A374" s="1" t="str">
        <f>HYPERLINK("https://hsdes.intel.com/resource/14013185710","14013185710")</f>
        <v>14013185710</v>
      </c>
      <c r="B374" s="2" t="s">
        <v>372</v>
      </c>
    </row>
    <row r="375" spans="1:2" x14ac:dyDescent="0.3">
      <c r="A375" s="1" t="str">
        <f>HYPERLINK("https://hsdes.intel.com/resource/14013185728","14013185728")</f>
        <v>14013185728</v>
      </c>
      <c r="B375" s="2" t="s">
        <v>373</v>
      </c>
    </row>
    <row r="376" spans="1:2" x14ac:dyDescent="0.3">
      <c r="A376" s="1" t="str">
        <f>HYPERLINK("https://hsdes.intel.com/resource/14013185729","14013185729")</f>
        <v>14013185729</v>
      </c>
      <c r="B376" s="2" t="s">
        <v>374</v>
      </c>
    </row>
    <row r="377" spans="1:2" x14ac:dyDescent="0.3">
      <c r="A377" s="1" t="str">
        <f>HYPERLINK("https://hsdes.intel.com/resource/14013185732","14013185732")</f>
        <v>14013185732</v>
      </c>
      <c r="B377" s="2" t="s">
        <v>375</v>
      </c>
    </row>
    <row r="378" spans="1:2" x14ac:dyDescent="0.3">
      <c r="A378" s="1" t="str">
        <f>HYPERLINK("https://hsdes.intel.com/resource/14013185807","14013185807")</f>
        <v>14013185807</v>
      </c>
      <c r="B378" s="2" t="s">
        <v>376</v>
      </c>
    </row>
    <row r="379" spans="1:2" x14ac:dyDescent="0.3">
      <c r="A379" s="1" t="str">
        <f>HYPERLINK("https://hsdes.intel.com/resource/14013185811","14013185811")</f>
        <v>14013185811</v>
      </c>
      <c r="B379" s="2" t="s">
        <v>377</v>
      </c>
    </row>
    <row r="380" spans="1:2" x14ac:dyDescent="0.3">
      <c r="A380" s="1" t="str">
        <f>HYPERLINK("https://hsdes.intel.com/resource/14013185814","14013185814")</f>
        <v>14013185814</v>
      </c>
      <c r="B380" s="2" t="s">
        <v>378</v>
      </c>
    </row>
    <row r="381" spans="1:2" x14ac:dyDescent="0.3">
      <c r="A381" s="1" t="str">
        <f>HYPERLINK("https://hsdes.intel.com/resource/14013185815","14013185815")</f>
        <v>14013185815</v>
      </c>
      <c r="B381" s="2" t="s">
        <v>379</v>
      </c>
    </row>
    <row r="382" spans="1:2" x14ac:dyDescent="0.3">
      <c r="A382" s="1" t="str">
        <f>HYPERLINK("https://hsdes.intel.com/resource/14013185822","14013185822")</f>
        <v>14013185822</v>
      </c>
      <c r="B382" s="2" t="s">
        <v>380</v>
      </c>
    </row>
    <row r="383" spans="1:2" x14ac:dyDescent="0.3">
      <c r="A383" s="1" t="str">
        <f>HYPERLINK("https://hsdes.intel.com/resource/14013185824","14013185824")</f>
        <v>14013185824</v>
      </c>
      <c r="B383" s="2" t="s">
        <v>381</v>
      </c>
    </row>
    <row r="384" spans="1:2" x14ac:dyDescent="0.3">
      <c r="A384" s="1" t="str">
        <f>HYPERLINK("https://hsdes.intel.com/resource/14013185826","14013185826")</f>
        <v>14013185826</v>
      </c>
      <c r="B384" s="2" t="s">
        <v>382</v>
      </c>
    </row>
    <row r="385" spans="1:2" x14ac:dyDescent="0.3">
      <c r="A385" s="1" t="str">
        <f>HYPERLINK("https://hsdes.intel.com/resource/14013185827","14013185827")</f>
        <v>14013185827</v>
      </c>
      <c r="B385" s="2" t="s">
        <v>383</v>
      </c>
    </row>
    <row r="386" spans="1:2" x14ac:dyDescent="0.3">
      <c r="A386" s="1" t="str">
        <f>HYPERLINK("https://hsdes.intel.com/resource/14013185828","14013185828")</f>
        <v>14013185828</v>
      </c>
      <c r="B386" s="2" t="s">
        <v>384</v>
      </c>
    </row>
    <row r="387" spans="1:2" x14ac:dyDescent="0.3">
      <c r="A387" s="1" t="str">
        <f>HYPERLINK("https://hsdes.intel.com/resource/14013185830","14013185830")</f>
        <v>14013185830</v>
      </c>
      <c r="B387" s="2" t="s">
        <v>385</v>
      </c>
    </row>
    <row r="388" spans="1:2" x14ac:dyDescent="0.3">
      <c r="A388" s="1" t="str">
        <f>HYPERLINK("https://hsdes.intel.com/resource/14013185842","14013185842")</f>
        <v>14013185842</v>
      </c>
      <c r="B388" s="2" t="s">
        <v>386</v>
      </c>
    </row>
    <row r="389" spans="1:2" x14ac:dyDescent="0.3">
      <c r="A389" s="1" t="str">
        <f>HYPERLINK("https://hsdes.intel.com/resource/14013187018","14013187018")</f>
        <v>14013187018</v>
      </c>
      <c r="B389" s="2" t="s">
        <v>387</v>
      </c>
    </row>
    <row r="390" spans="1:2" x14ac:dyDescent="0.3">
      <c r="A390" s="1" t="str">
        <f>HYPERLINK("https://hsdes.intel.com/resource/14013187024","14013187024")</f>
        <v>14013187024</v>
      </c>
      <c r="B390" s="2" t="s">
        <v>388</v>
      </c>
    </row>
    <row r="391" spans="1:2" x14ac:dyDescent="0.3">
      <c r="A391" s="1" t="str">
        <f>HYPERLINK("https://hsdes.intel.com/resource/14013187738","14013187738")</f>
        <v>14013187738</v>
      </c>
      <c r="B391" s="2" t="s">
        <v>389</v>
      </c>
    </row>
    <row r="392" spans="1:2" x14ac:dyDescent="0.3">
      <c r="A392" s="1" t="str">
        <f>HYPERLINK("https://hsdes.intel.com/resource/16012332283","16012332283")</f>
        <v>16012332283</v>
      </c>
      <c r="B392" s="2" t="s">
        <v>390</v>
      </c>
    </row>
    <row r="393" spans="1:2" x14ac:dyDescent="0.3">
      <c r="A393" s="1" t="str">
        <f>HYPERLINK("https://hsdes.intel.com/resource/16012719552","16012719552")</f>
        <v>16012719552</v>
      </c>
      <c r="B393" s="2" t="s">
        <v>391</v>
      </c>
    </row>
    <row r="394" spans="1:2" x14ac:dyDescent="0.3">
      <c r="A394" s="1" t="str">
        <f>HYPERLINK("https://hsdes.intel.com/resource/16012963869","16012963869")</f>
        <v>16012963869</v>
      </c>
      <c r="B394" s="2" t="s">
        <v>392</v>
      </c>
    </row>
    <row r="395" spans="1:2" x14ac:dyDescent="0.3">
      <c r="A395" s="1" t="str">
        <f>HYPERLINK("https://hsdes.intel.com/resource/16012975448","16012975448")</f>
        <v>16012975448</v>
      </c>
      <c r="B395" s="2" t="s">
        <v>393</v>
      </c>
    </row>
    <row r="396" spans="1:2" x14ac:dyDescent="0.3">
      <c r="A396" s="1" t="str">
        <f>HYPERLINK("https://hsdes.intel.com/resource/16013162130","16013162130")</f>
        <v>16013162130</v>
      </c>
      <c r="B396" s="2" t="s">
        <v>394</v>
      </c>
    </row>
    <row r="397" spans="1:2" x14ac:dyDescent="0.3">
      <c r="A397" s="1" t="str">
        <f>HYPERLINK("https://hsdes.intel.com/resource/16013162482","16013162482")</f>
        <v>16013162482</v>
      </c>
      <c r="B397" s="2" t="s">
        <v>395</v>
      </c>
    </row>
    <row r="398" spans="1:2" x14ac:dyDescent="0.3">
      <c r="A398" s="1" t="str">
        <f>HYPERLINK("https://hsdes.intel.com/resource/16013297707","16013297707")</f>
        <v>16013297707</v>
      </c>
      <c r="B398" s="2" t="s">
        <v>396</v>
      </c>
    </row>
    <row r="399" spans="1:2" x14ac:dyDescent="0.3">
      <c r="A399" s="1" t="str">
        <f>HYPERLINK("https://hsdes.intel.com/resource/16013297709","16013297709")</f>
        <v>16013297709</v>
      </c>
      <c r="B399" s="2" t="s">
        <v>397</v>
      </c>
    </row>
    <row r="400" spans="1:2" x14ac:dyDescent="0.3">
      <c r="A400" s="1" t="str">
        <f>HYPERLINK("https://hsdes.intel.com/resource/16013298746","16013298746")</f>
        <v>16013298746</v>
      </c>
      <c r="B400" s="2" t="s">
        <v>398</v>
      </c>
    </row>
    <row r="401" spans="1:2" x14ac:dyDescent="0.3">
      <c r="A401" s="1" t="str">
        <f>HYPERLINK("https://hsdes.intel.com/resource/16013298763","16013298763")</f>
        <v>16013298763</v>
      </c>
      <c r="B401" s="2" t="s">
        <v>399</v>
      </c>
    </row>
    <row r="402" spans="1:2" x14ac:dyDescent="0.3">
      <c r="A402" s="1" t="str">
        <f>HYPERLINK("https://hsdes.intel.com/resource/16013298799","16013298799")</f>
        <v>16013298799</v>
      </c>
      <c r="B402" s="2" t="s">
        <v>400</v>
      </c>
    </row>
    <row r="403" spans="1:2" x14ac:dyDescent="0.3">
      <c r="A403" s="1" t="str">
        <f>HYPERLINK("https://hsdes.intel.com/resource/16013298829","16013298829")</f>
        <v>16013298829</v>
      </c>
      <c r="B403" s="2" t="s">
        <v>401</v>
      </c>
    </row>
    <row r="404" spans="1:2" x14ac:dyDescent="0.3">
      <c r="A404" s="1" t="str">
        <f>HYPERLINK("https://hsdes.intel.com/resource/16013298850","16013298850")</f>
        <v>16013298850</v>
      </c>
      <c r="B404" s="2" t="s">
        <v>402</v>
      </c>
    </row>
    <row r="405" spans="1:2" x14ac:dyDescent="0.3">
      <c r="A405" s="1" t="str">
        <f>HYPERLINK("https://hsdes.intel.com/resource/16013298865","16013298865")</f>
        <v>16013298865</v>
      </c>
      <c r="B405" s="2" t="s">
        <v>403</v>
      </c>
    </row>
    <row r="406" spans="1:2" x14ac:dyDescent="0.3">
      <c r="A406" s="1" t="str">
        <f>HYPERLINK("https://hsdes.intel.com/resource/16013298901","16013298901")</f>
        <v>16013298901</v>
      </c>
      <c r="B406" s="2" t="s">
        <v>404</v>
      </c>
    </row>
    <row r="407" spans="1:2" x14ac:dyDescent="0.3">
      <c r="A407" s="1" t="str">
        <f>HYPERLINK("https://hsdes.intel.com/resource/16013298910","16013298910")</f>
        <v>16013298910</v>
      </c>
      <c r="B407" s="2" t="s">
        <v>405</v>
      </c>
    </row>
    <row r="408" spans="1:2" x14ac:dyDescent="0.3">
      <c r="A408" s="1" t="str">
        <f>HYPERLINK("https://hsdes.intel.com/resource/16013298916","16013298916")</f>
        <v>16013298916</v>
      </c>
      <c r="B408" s="2" t="s">
        <v>406</v>
      </c>
    </row>
    <row r="409" spans="1:2" x14ac:dyDescent="0.3">
      <c r="A409" s="1" t="str">
        <f>HYPERLINK("https://hsdes.intel.com/resource/16013298924","16013298924")</f>
        <v>16013298924</v>
      </c>
      <c r="B409" s="2" t="s">
        <v>407</v>
      </c>
    </row>
    <row r="410" spans="1:2" x14ac:dyDescent="0.3">
      <c r="A410" s="1" t="str">
        <f>HYPERLINK("https://hsdes.intel.com/resource/16013298935","16013298935")</f>
        <v>16013298935</v>
      </c>
      <c r="B410" s="2" t="s">
        <v>408</v>
      </c>
    </row>
    <row r="411" spans="1:2" x14ac:dyDescent="0.3">
      <c r="A411" s="1" t="str">
        <f>HYPERLINK("https://hsdes.intel.com/resource/16013298939","16013298939")</f>
        <v>16013298939</v>
      </c>
      <c r="B411" s="2" t="s">
        <v>409</v>
      </c>
    </row>
    <row r="412" spans="1:2" x14ac:dyDescent="0.3">
      <c r="A412" s="1" t="str">
        <f>HYPERLINK("https://hsdes.intel.com/resource/16013298943","16013298943")</f>
        <v>16013298943</v>
      </c>
      <c r="B412" s="2" t="s">
        <v>410</v>
      </c>
    </row>
    <row r="413" spans="1:2" x14ac:dyDescent="0.3">
      <c r="A413" s="1" t="str">
        <f>HYPERLINK("https://hsdes.intel.com/resource/16013298949","16013298949")</f>
        <v>16013298949</v>
      </c>
      <c r="B413" s="2" t="s">
        <v>411</v>
      </c>
    </row>
    <row r="414" spans="1:2" x14ac:dyDescent="0.3">
      <c r="A414" s="1" t="str">
        <f>HYPERLINK("https://hsdes.intel.com/resource/16013431292","16013431292")</f>
        <v>16013431292</v>
      </c>
      <c r="B414" s="2" t="s">
        <v>412</v>
      </c>
    </row>
    <row r="415" spans="1:2" x14ac:dyDescent="0.3">
      <c r="A415" s="1" t="str">
        <f>HYPERLINK("https://hsdes.intel.com/resource/16013620042","16013620042")</f>
        <v>16013620042</v>
      </c>
      <c r="B415" s="2" t="s">
        <v>413</v>
      </c>
    </row>
    <row r="416" spans="1:2" x14ac:dyDescent="0.3">
      <c r="A416" s="1" t="str">
        <f>HYPERLINK("https://hsdes.intel.com/resource/16013624962","16013624962")</f>
        <v>16013624962</v>
      </c>
      <c r="B416" s="2" t="s">
        <v>414</v>
      </c>
    </row>
    <row r="417" spans="1:2" x14ac:dyDescent="0.3">
      <c r="A417" s="1" t="str">
        <f>HYPERLINK("https://hsdes.intel.com/resource/16013625244","16013625244")</f>
        <v>16013625244</v>
      </c>
      <c r="B417" s="2" t="s">
        <v>415</v>
      </c>
    </row>
    <row r="418" spans="1:2" x14ac:dyDescent="0.3">
      <c r="A418" s="1" t="str">
        <f>HYPERLINK("https://hsdes.intel.com/resource/16013625700","16013625700")</f>
        <v>16013625700</v>
      </c>
      <c r="B418" s="2" t="s">
        <v>416</v>
      </c>
    </row>
    <row r="419" spans="1:2" x14ac:dyDescent="0.3">
      <c r="A419" s="1" t="str">
        <f>HYPERLINK("https://hsdes.intel.com/resource/16013625720","16013625720")</f>
        <v>16013625720</v>
      </c>
      <c r="B419" s="2" t="s">
        <v>417</v>
      </c>
    </row>
    <row r="420" spans="1:2" x14ac:dyDescent="0.3">
      <c r="A420" s="1" t="str">
        <f>HYPERLINK("https://hsdes.intel.com/resource/16013625823","16013625823")</f>
        <v>16013625823</v>
      </c>
      <c r="B420" s="2" t="s">
        <v>418</v>
      </c>
    </row>
    <row r="421" spans="1:2" x14ac:dyDescent="0.3">
      <c r="A421" s="1" t="str">
        <f>HYPERLINK("https://hsdes.intel.com/resource/16013625853","16013625853")</f>
        <v>16013625853</v>
      </c>
      <c r="B421" s="2" t="s">
        <v>419</v>
      </c>
    </row>
    <row r="422" spans="1:2" x14ac:dyDescent="0.3">
      <c r="A422" s="1" t="str">
        <f>HYPERLINK("https://hsdes.intel.com/resource/16013625877","16013625877")</f>
        <v>16013625877</v>
      </c>
      <c r="B422" s="2" t="s">
        <v>420</v>
      </c>
    </row>
    <row r="423" spans="1:2" x14ac:dyDescent="0.3">
      <c r="A423" s="1" t="str">
        <f>HYPERLINK("https://hsdes.intel.com/resource/16013629942","16013629942")</f>
        <v>16013629942</v>
      </c>
      <c r="B423" s="2" t="s">
        <v>421</v>
      </c>
    </row>
    <row r="424" spans="1:2" x14ac:dyDescent="0.3">
      <c r="A424" s="1" t="str">
        <f>HYPERLINK("https://hsdes.intel.com/resource/16013635190","16013635190")</f>
        <v>16013635190</v>
      </c>
      <c r="B424" s="2" t="s">
        <v>422</v>
      </c>
    </row>
    <row r="425" spans="1:2" x14ac:dyDescent="0.3">
      <c r="A425" s="1" t="str">
        <f>HYPERLINK("https://hsdes.intel.com/resource/16013636200","16013636200")</f>
        <v>16013636200</v>
      </c>
      <c r="B425" s="2" t="s">
        <v>423</v>
      </c>
    </row>
    <row r="426" spans="1:2" x14ac:dyDescent="0.3">
      <c r="A426" s="1" t="str">
        <f>HYPERLINK("https://hsdes.intel.com/resource/16013636340","16013636340")</f>
        <v>16013636340</v>
      </c>
      <c r="B426" s="2" t="s">
        <v>424</v>
      </c>
    </row>
    <row r="427" spans="1:2" x14ac:dyDescent="0.3">
      <c r="A427" s="1" t="str">
        <f>HYPERLINK("https://hsdes.intel.com/resource/16013636702","16013636702")</f>
        <v>16013636702</v>
      </c>
      <c r="B427" s="2" t="s">
        <v>425</v>
      </c>
    </row>
    <row r="428" spans="1:2" x14ac:dyDescent="0.3">
      <c r="A428" s="1" t="str">
        <f>HYPERLINK("https://hsdes.intel.com/resource/16013636795","16013636795")</f>
        <v>16013636795</v>
      </c>
      <c r="B428" s="2" t="s">
        <v>426</v>
      </c>
    </row>
    <row r="429" spans="1:2" x14ac:dyDescent="0.3">
      <c r="A429" s="1" t="str">
        <f>HYPERLINK("https://hsdes.intel.com/resource/16013636831","16013636831")</f>
        <v>16013636831</v>
      </c>
      <c r="B429" s="2" t="s">
        <v>427</v>
      </c>
    </row>
    <row r="430" spans="1:2" x14ac:dyDescent="0.3">
      <c r="A430" s="1" t="str">
        <f>HYPERLINK("https://hsdes.intel.com/resource/16013637145","16013637145")</f>
        <v>16013637145</v>
      </c>
      <c r="B430" s="2" t="s">
        <v>428</v>
      </c>
    </row>
    <row r="431" spans="1:2" x14ac:dyDescent="0.3">
      <c r="A431" s="1" t="str">
        <f>HYPERLINK("https://hsdes.intel.com/resource/16013676825","16013676825")</f>
        <v>16013676825</v>
      </c>
      <c r="B431" s="2" t="s">
        <v>429</v>
      </c>
    </row>
    <row r="432" spans="1:2" x14ac:dyDescent="0.3">
      <c r="A432" s="1" t="str">
        <f>HYPERLINK("https://hsdes.intel.com/resource/16013676942","16013676942")</f>
        <v>16013676942</v>
      </c>
      <c r="B432" s="2" t="s">
        <v>430</v>
      </c>
    </row>
    <row r="433" spans="1:2" x14ac:dyDescent="0.3">
      <c r="A433" s="1" t="str">
        <f>HYPERLINK("https://hsdes.intel.com/resource/16013677281","16013677281")</f>
        <v>16013677281</v>
      </c>
      <c r="B433" s="2" t="s">
        <v>431</v>
      </c>
    </row>
    <row r="434" spans="1:2" x14ac:dyDescent="0.3">
      <c r="A434" s="1" t="str">
        <f>HYPERLINK("https://hsdes.intel.com/resource/16013677643","16013677643")</f>
        <v>16013677643</v>
      </c>
      <c r="B434" s="2" t="s">
        <v>432</v>
      </c>
    </row>
    <row r="435" spans="1:2" x14ac:dyDescent="0.3">
      <c r="A435" s="1" t="str">
        <f>HYPERLINK("https://hsdes.intel.com/resource/16013681042","16013681042")</f>
        <v>16013681042</v>
      </c>
      <c r="B435" s="2" t="s">
        <v>433</v>
      </c>
    </row>
    <row r="436" spans="1:2" x14ac:dyDescent="0.3">
      <c r="A436" s="1" t="str">
        <f>HYPERLINK("https://hsdes.intel.com/resource/16013686490","16013686490")</f>
        <v>16013686490</v>
      </c>
      <c r="B436" s="2" t="s">
        <v>434</v>
      </c>
    </row>
    <row r="437" spans="1:2" x14ac:dyDescent="0.3">
      <c r="A437" s="1" t="str">
        <f>HYPERLINK("https://hsdes.intel.com/resource/16013697548","16013697548")</f>
        <v>16013697548</v>
      </c>
      <c r="B437" s="2" t="s">
        <v>435</v>
      </c>
    </row>
    <row r="438" spans="1:2" x14ac:dyDescent="0.3">
      <c r="A438" s="1" t="str">
        <f>HYPERLINK("https://hsdes.intel.com/resource/16013713658","16013713658")</f>
        <v>16013713658</v>
      </c>
      <c r="B438" s="2" t="s">
        <v>436</v>
      </c>
    </row>
    <row r="439" spans="1:2" x14ac:dyDescent="0.3">
      <c r="A439" s="1" t="str">
        <f>HYPERLINK("https://hsdes.intel.com/resource/16013715183","16013715183")</f>
        <v>16013715183</v>
      </c>
      <c r="B439" s="2" t="s">
        <v>437</v>
      </c>
    </row>
    <row r="440" spans="1:2" x14ac:dyDescent="0.3">
      <c r="A440" s="1" t="str">
        <f>HYPERLINK("https://hsdes.intel.com/resource/16013715407","16013715407")</f>
        <v>16013715407</v>
      </c>
      <c r="B440" s="2" t="s">
        <v>438</v>
      </c>
    </row>
    <row r="441" spans="1:2" x14ac:dyDescent="0.3">
      <c r="A441" s="1" t="str">
        <f>HYPERLINK("https://hsdes.intel.com/resource/16013815316","16013815316")</f>
        <v>16013815316</v>
      </c>
      <c r="B441" s="2" t="s">
        <v>439</v>
      </c>
    </row>
    <row r="442" spans="1:2" x14ac:dyDescent="0.3">
      <c r="A442" s="1" t="str">
        <f>HYPERLINK("https://hsdes.intel.com/resource/16013832714","16013832714")</f>
        <v>16013832714</v>
      </c>
      <c r="B442" s="2" t="s">
        <v>440</v>
      </c>
    </row>
    <row r="443" spans="1:2" x14ac:dyDescent="0.3">
      <c r="A443" s="1" t="str">
        <f>HYPERLINK("https://hsdes.intel.com/resource/16013871156","16013871156")</f>
        <v>16013871156</v>
      </c>
      <c r="B443" s="2" t="s">
        <v>441</v>
      </c>
    </row>
    <row r="444" spans="1:2" x14ac:dyDescent="0.3">
      <c r="A444" s="1" t="str">
        <f>HYPERLINK("https://hsdes.intel.com/resource/16013894474","16013894474")</f>
        <v>16013894474</v>
      </c>
      <c r="B444" s="2" t="s">
        <v>442</v>
      </c>
    </row>
    <row r="445" spans="1:2" x14ac:dyDescent="0.3">
      <c r="A445" s="1" t="str">
        <f>HYPERLINK("https://hsdes.intel.com/resource/16013897116","16013897116")</f>
        <v>16013897116</v>
      </c>
      <c r="B445" s="2" t="s">
        <v>443</v>
      </c>
    </row>
    <row r="446" spans="1:2" x14ac:dyDescent="0.3">
      <c r="A446" s="1" t="str">
        <f>HYPERLINK("https://hsdes.intel.com/resource/16013998932","16013998932")</f>
        <v>16013998932</v>
      </c>
      <c r="B446" s="2" t="s">
        <v>444</v>
      </c>
    </row>
    <row r="447" spans="1:2" x14ac:dyDescent="0.3">
      <c r="A447" s="1" t="str">
        <f>HYPERLINK("https://hsdes.intel.com/resource/16014251359","16014251359")</f>
        <v>16014251359</v>
      </c>
      <c r="B447" s="2" t="s">
        <v>445</v>
      </c>
    </row>
    <row r="448" spans="1:2" x14ac:dyDescent="0.3">
      <c r="A448" s="1" t="str">
        <f>HYPERLINK("https://hsdes.intel.com/resource/16014251361","16014251361")</f>
        <v>16014251361</v>
      </c>
      <c r="B448" s="2" t="s">
        <v>446</v>
      </c>
    </row>
    <row r="449" spans="1:2" x14ac:dyDescent="0.3">
      <c r="A449" s="1" t="str">
        <f>HYPERLINK("https://hsdes.intel.com/resource/16014251368","16014251368")</f>
        <v>16014251368</v>
      </c>
      <c r="B449" s="2" t="s">
        <v>447</v>
      </c>
    </row>
    <row r="450" spans="1:2" x14ac:dyDescent="0.3">
      <c r="A450" s="1" t="str">
        <f>HYPERLINK("https://hsdes.intel.com/resource/16014422452","16014422452")</f>
        <v>16014422452</v>
      </c>
      <c r="B450" s="2" t="s">
        <v>448</v>
      </c>
    </row>
    <row r="451" spans="1:2" x14ac:dyDescent="0.3">
      <c r="A451" s="1" t="str">
        <f>HYPERLINK("https://hsdes.intel.com/resource/16014868604","16014868604")</f>
        <v>16014868604</v>
      </c>
      <c r="B451" s="2" t="s">
        <v>449</v>
      </c>
    </row>
    <row r="452" spans="1:2" x14ac:dyDescent="0.3">
      <c r="A452" s="1" t="str">
        <f>HYPERLINK("https://hsdes.intel.com/resource/16014890786","16014890786")</f>
        <v>16014890786</v>
      </c>
      <c r="B452" s="2" t="s">
        <v>450</v>
      </c>
    </row>
    <row r="453" spans="1:2" x14ac:dyDescent="0.3">
      <c r="A453" s="1" t="str">
        <f>HYPERLINK("https://hsdes.intel.com/resource/16014896549","16014896549")</f>
        <v>16014896549</v>
      </c>
      <c r="B453" s="2" t="s">
        <v>451</v>
      </c>
    </row>
    <row r="454" spans="1:2" x14ac:dyDescent="0.3">
      <c r="A454" s="1" t="str">
        <f>HYPERLINK("https://hsdes.intel.com/resource/16014912837","16014912837")</f>
        <v>16014912837</v>
      </c>
      <c r="B454" s="2" t="s">
        <v>452</v>
      </c>
    </row>
    <row r="455" spans="1:2" x14ac:dyDescent="0.3">
      <c r="A455" s="1" t="str">
        <f>HYPERLINK("https://hsdes.intel.com/resource/16014934572","16014934572")</f>
        <v>16014934572</v>
      </c>
      <c r="B455" s="2" t="s">
        <v>453</v>
      </c>
    </row>
    <row r="456" spans="1:2" x14ac:dyDescent="0.3">
      <c r="A456" s="1" t="str">
        <f>HYPERLINK("https://hsdes.intel.com/resource/16014988262","16014988262")</f>
        <v>16014988262</v>
      </c>
      <c r="B456" s="2" t="s">
        <v>454</v>
      </c>
    </row>
    <row r="457" spans="1:2" x14ac:dyDescent="0.3">
      <c r="A457" s="1" t="str">
        <f>HYPERLINK("https://hsdes.intel.com/resource/16014988649","16014988649")</f>
        <v>16014988649</v>
      </c>
      <c r="B457" s="2" t="s">
        <v>455</v>
      </c>
    </row>
    <row r="458" spans="1:2" x14ac:dyDescent="0.3">
      <c r="A458" s="1" t="str">
        <f>HYPERLINK("https://hsdes.intel.com/resource/16015007753","16015007753")</f>
        <v>16015007753</v>
      </c>
      <c r="B458" s="2" t="s">
        <v>456</v>
      </c>
    </row>
    <row r="459" spans="1:2" x14ac:dyDescent="0.3">
      <c r="A459" s="1" t="str">
        <f>HYPERLINK("https://hsdes.intel.com/resource/16015009086","16015009086")</f>
        <v>16015009086</v>
      </c>
      <c r="B459" s="2" t="s">
        <v>457</v>
      </c>
    </row>
    <row r="460" spans="1:2" x14ac:dyDescent="0.3">
      <c r="A460" s="1" t="str">
        <f>HYPERLINK("https://hsdes.intel.com/resource/16015062903","16015062903")</f>
        <v>16015062903</v>
      </c>
      <c r="B460" s="2" t="s">
        <v>458</v>
      </c>
    </row>
    <row r="461" spans="1:2" x14ac:dyDescent="0.3">
      <c r="A461" s="1" t="str">
        <f>HYPERLINK("https://hsdes.intel.com/resource/16015117979","16015117979")</f>
        <v>16015117979</v>
      </c>
      <c r="B461" s="2" t="s">
        <v>459</v>
      </c>
    </row>
    <row r="462" spans="1:2" x14ac:dyDescent="0.3">
      <c r="A462" s="1" t="str">
        <f>HYPERLINK("https://hsdes.intel.com/resource/16015118062","16015118062")</f>
        <v>16015118062</v>
      </c>
      <c r="B462" s="2" t="s">
        <v>460</v>
      </c>
    </row>
    <row r="463" spans="1:2" x14ac:dyDescent="0.3">
      <c r="A463" s="1" t="str">
        <f>HYPERLINK("https://hsdes.intel.com/resource/16015167637","16015167637")</f>
        <v>16015167637</v>
      </c>
      <c r="B463" s="2" t="s">
        <v>461</v>
      </c>
    </row>
    <row r="464" spans="1:2" x14ac:dyDescent="0.3">
      <c r="A464" s="1" t="str">
        <f>HYPERLINK("https://hsdes.intel.com/resource/16015413196","16015413196")</f>
        <v>16015413196</v>
      </c>
      <c r="B464" s="2" t="s">
        <v>462</v>
      </c>
    </row>
    <row r="465" spans="1:2" x14ac:dyDescent="0.3">
      <c r="A465" s="1" t="str">
        <f>HYPERLINK("https://hsdes.intel.com/resource/16015424733","16015424733")</f>
        <v>16015424733</v>
      </c>
      <c r="B465" s="2" t="s">
        <v>463</v>
      </c>
    </row>
    <row r="466" spans="1:2" x14ac:dyDescent="0.3">
      <c r="A466" s="1" t="str">
        <f>HYPERLINK("https://hsdes.intel.com/resource/16016416715","16016416715")</f>
        <v>16016416715</v>
      </c>
      <c r="B466" s="2" t="s">
        <v>464</v>
      </c>
    </row>
    <row r="467" spans="1:2" x14ac:dyDescent="0.3">
      <c r="A467" s="1" t="str">
        <f>HYPERLINK("https://hsdes.intel.com/resource/22011834274","22011834274")</f>
        <v>22011834274</v>
      </c>
      <c r="B467" s="2" t="s">
        <v>465</v>
      </c>
    </row>
    <row r="468" spans="1:2" x14ac:dyDescent="0.3">
      <c r="A468" s="1" t="str">
        <f>HYPERLINK("https://hsdes.intel.com/resource/22011834336","22011834336")</f>
        <v>22011834336</v>
      </c>
      <c r="B468" s="2" t="s">
        <v>466</v>
      </c>
    </row>
    <row r="469" spans="1:2" x14ac:dyDescent="0.3">
      <c r="A469" s="1" t="str">
        <f>HYPERLINK("https://hsdes.intel.com/resource/22011834375","22011834375")</f>
        <v>22011834375</v>
      </c>
      <c r="B469" s="2" t="s">
        <v>467</v>
      </c>
    </row>
    <row r="470" spans="1:2" x14ac:dyDescent="0.3">
      <c r="A470" s="1" t="str">
        <f>HYPERLINK("https://hsdes.intel.com/resource/22011843490","22011843490")</f>
        <v>22011843490</v>
      </c>
      <c r="B470" s="2" t="s">
        <v>468</v>
      </c>
    </row>
    <row r="471" spans="1:2" x14ac:dyDescent="0.3">
      <c r="A471" s="1" t="str">
        <f>HYPERLINK("https://hsdes.intel.com/resource/22011843494","22011843494")</f>
        <v>22011843494</v>
      </c>
      <c r="B471" s="2" t="s">
        <v>469</v>
      </c>
    </row>
    <row r="472" spans="1:2" x14ac:dyDescent="0.3">
      <c r="A472" s="1" t="str">
        <f>HYPERLINK("https://hsdes.intel.com/resource/14013114837","14013114837")</f>
        <v>14013114837</v>
      </c>
      <c r="B472" s="2" t="s">
        <v>470</v>
      </c>
    </row>
    <row r="473" spans="1:2" x14ac:dyDescent="0.3">
      <c r="A473" s="1" t="str">
        <f>HYPERLINK("https://hsdes.intel.com/resource/14013119517","14013119517")</f>
        <v>14013119517</v>
      </c>
      <c r="B473" s="2" t="s">
        <v>471</v>
      </c>
    </row>
    <row r="474" spans="1:2" x14ac:dyDescent="0.3">
      <c r="A474" s="1" t="str">
        <f>HYPERLINK("https://hsdes.intel.com/resource/14013121481","14013121481")</f>
        <v>14013121481</v>
      </c>
      <c r="B474" s="2" t="s">
        <v>472</v>
      </c>
    </row>
    <row r="475" spans="1:2" x14ac:dyDescent="0.3">
      <c r="A475" s="1" t="str">
        <f>HYPERLINK("https://hsdes.intel.com/resource/14013121695","14013121695")</f>
        <v>14013121695</v>
      </c>
      <c r="B475" s="2" t="s">
        <v>473</v>
      </c>
    </row>
    <row r="476" spans="1:2" x14ac:dyDescent="0.3">
      <c r="A476" s="1" t="str">
        <f>HYPERLINK("https://hsdes.intel.com/resource/14013156692","14013156692")</f>
        <v>14013156692</v>
      </c>
      <c r="B476" s="2" t="s">
        <v>474</v>
      </c>
    </row>
    <row r="477" spans="1:2" x14ac:dyDescent="0.3">
      <c r="A477" s="1" t="str">
        <f>HYPERLINK("https://hsdes.intel.com/resource/14013156708","14013156708")</f>
        <v>14013156708</v>
      </c>
      <c r="B477" s="2" t="s">
        <v>475</v>
      </c>
    </row>
    <row r="478" spans="1:2" x14ac:dyDescent="0.3">
      <c r="A478" s="1" t="str">
        <f>HYPERLINK("https://hsdes.intel.com/resource/14013156710","14013156710")</f>
        <v>14013156710</v>
      </c>
      <c r="B478" s="2" t="s">
        <v>476</v>
      </c>
    </row>
    <row r="479" spans="1:2" x14ac:dyDescent="0.3">
      <c r="A479" s="1" t="str">
        <f>HYPERLINK("https://hsdes.intel.com/resource/14013156714","14013156714")</f>
        <v>14013156714</v>
      </c>
      <c r="B479" s="2" t="s">
        <v>477</v>
      </c>
    </row>
    <row r="480" spans="1:2" x14ac:dyDescent="0.3">
      <c r="A480" s="1" t="str">
        <f>HYPERLINK("https://hsdes.intel.com/resource/14013156716","14013156716")</f>
        <v>14013156716</v>
      </c>
      <c r="B480" s="2" t="s">
        <v>478</v>
      </c>
    </row>
    <row r="481" spans="1:2" x14ac:dyDescent="0.3">
      <c r="A481" s="1" t="str">
        <f>HYPERLINK("https://hsdes.intel.com/resource/14013156717","14013156717")</f>
        <v>14013156717</v>
      </c>
      <c r="B481" s="2" t="s">
        <v>479</v>
      </c>
    </row>
    <row r="482" spans="1:2" x14ac:dyDescent="0.3">
      <c r="A482" s="1" t="str">
        <f>HYPERLINK("https://hsdes.intel.com/resource/14013156718","14013156718")</f>
        <v>14013156718</v>
      </c>
      <c r="B482" s="2" t="s">
        <v>480</v>
      </c>
    </row>
    <row r="483" spans="1:2" x14ac:dyDescent="0.3">
      <c r="A483" s="1" t="str">
        <f>HYPERLINK("https://hsdes.intel.com/resource/14013156738","14013156738")</f>
        <v>14013156738</v>
      </c>
      <c r="B483" s="2" t="s">
        <v>481</v>
      </c>
    </row>
    <row r="484" spans="1:2" x14ac:dyDescent="0.3">
      <c r="A484" s="1" t="str">
        <f>HYPERLINK("https://hsdes.intel.com/resource/14013156871","14013156871")</f>
        <v>14013156871</v>
      </c>
      <c r="B484" s="2" t="s">
        <v>482</v>
      </c>
    </row>
    <row r="485" spans="1:2" x14ac:dyDescent="0.3">
      <c r="A485" s="1" t="str">
        <f>HYPERLINK("https://hsdes.intel.com/resource/14013156876","14013156876")</f>
        <v>14013156876</v>
      </c>
      <c r="B485" s="2" t="s">
        <v>483</v>
      </c>
    </row>
    <row r="486" spans="1:2" x14ac:dyDescent="0.3">
      <c r="A486" s="1" t="str">
        <f>HYPERLINK("https://hsdes.intel.com/resource/14013156882","14013156882")</f>
        <v>14013156882</v>
      </c>
      <c r="B486" s="2" t="s">
        <v>484</v>
      </c>
    </row>
    <row r="487" spans="1:2" x14ac:dyDescent="0.3">
      <c r="A487" s="1" t="str">
        <f>HYPERLINK("https://hsdes.intel.com/resource/14013157260","14013157260")</f>
        <v>14013157260</v>
      </c>
      <c r="B487" s="2" t="s">
        <v>485</v>
      </c>
    </row>
    <row r="488" spans="1:2" x14ac:dyDescent="0.3">
      <c r="A488" s="1" t="str">
        <f>HYPERLINK("https://hsdes.intel.com/resource/14013157462","14013157462")</f>
        <v>14013157462</v>
      </c>
      <c r="B488" s="2" t="s">
        <v>486</v>
      </c>
    </row>
    <row r="489" spans="1:2" x14ac:dyDescent="0.3">
      <c r="A489" s="1" t="str">
        <f>HYPERLINK("https://hsdes.intel.com/resource/14013157740","14013157740")</f>
        <v>14013157740</v>
      </c>
      <c r="B489" s="2" t="s">
        <v>487</v>
      </c>
    </row>
    <row r="490" spans="1:2" x14ac:dyDescent="0.3">
      <c r="A490" s="1" t="str">
        <f>HYPERLINK("https://hsdes.intel.com/resource/14013160120","14013160120")</f>
        <v>14013160120</v>
      </c>
      <c r="B490" s="2" t="s">
        <v>488</v>
      </c>
    </row>
    <row r="491" spans="1:2" x14ac:dyDescent="0.3">
      <c r="A491" s="1" t="str">
        <f>HYPERLINK("https://hsdes.intel.com/resource/14013160249","14013160249")</f>
        <v>14013160249</v>
      </c>
      <c r="B491" s="2" t="s">
        <v>489</v>
      </c>
    </row>
    <row r="492" spans="1:2" x14ac:dyDescent="0.3">
      <c r="A492" s="1" t="str">
        <f>HYPERLINK("https://hsdes.intel.com/resource/14013161592","14013161592")</f>
        <v>14013161592</v>
      </c>
      <c r="B492" s="2" t="s">
        <v>490</v>
      </c>
    </row>
    <row r="493" spans="1:2" x14ac:dyDescent="0.3">
      <c r="A493" s="1" t="str">
        <f>HYPERLINK("https://hsdes.intel.com/resource/14013163508","14013163508")</f>
        <v>14013163508</v>
      </c>
      <c r="B493" s="2" t="s">
        <v>491</v>
      </c>
    </row>
    <row r="494" spans="1:2" x14ac:dyDescent="0.3">
      <c r="A494" s="1" t="str">
        <f>HYPERLINK("https://hsdes.intel.com/resource/14013164398","14013164398")</f>
        <v>14013164398</v>
      </c>
      <c r="B494" s="2" t="s">
        <v>492</v>
      </c>
    </row>
    <row r="495" spans="1:2" x14ac:dyDescent="0.3">
      <c r="A495" s="1" t="str">
        <f>HYPERLINK("https://hsdes.intel.com/resource/14013164505","14013164505")</f>
        <v>14013164505</v>
      </c>
      <c r="B495" s="2" t="s">
        <v>493</v>
      </c>
    </row>
    <row r="496" spans="1:2" x14ac:dyDescent="0.3">
      <c r="A496" s="1" t="str">
        <f>HYPERLINK("https://hsdes.intel.com/resource/14013164519","14013164519")</f>
        <v>14013164519</v>
      </c>
      <c r="B496" s="2" t="s">
        <v>494</v>
      </c>
    </row>
    <row r="497" spans="1:2" x14ac:dyDescent="0.3">
      <c r="A497" s="1" t="str">
        <f>HYPERLINK("https://hsdes.intel.com/resource/14013164543","14013164543")</f>
        <v>14013164543</v>
      </c>
      <c r="B497" s="2" t="s">
        <v>495</v>
      </c>
    </row>
    <row r="498" spans="1:2" x14ac:dyDescent="0.3">
      <c r="A498" s="1" t="str">
        <f>HYPERLINK("https://hsdes.intel.com/resource/14013164570","14013164570")</f>
        <v>14013164570</v>
      </c>
      <c r="B498" s="2" t="s">
        <v>496</v>
      </c>
    </row>
    <row r="499" spans="1:2" x14ac:dyDescent="0.3">
      <c r="A499" s="1" t="str">
        <f>HYPERLINK("https://hsdes.intel.com/resource/14013164575","14013164575")</f>
        <v>14013164575</v>
      </c>
      <c r="B499" s="2" t="s">
        <v>497</v>
      </c>
    </row>
    <row r="500" spans="1:2" x14ac:dyDescent="0.3">
      <c r="A500" s="1" t="str">
        <f>HYPERLINK("https://hsdes.intel.com/resource/14013164593","14013164593")</f>
        <v>14013164593</v>
      </c>
      <c r="B500" s="2" t="s">
        <v>498</v>
      </c>
    </row>
    <row r="501" spans="1:2" x14ac:dyDescent="0.3">
      <c r="A501" s="1" t="str">
        <f>HYPERLINK("https://hsdes.intel.com/resource/14013164617","14013164617")</f>
        <v>14013164617</v>
      </c>
      <c r="B501" s="2" t="s">
        <v>499</v>
      </c>
    </row>
    <row r="502" spans="1:2" x14ac:dyDescent="0.3">
      <c r="A502" s="1" t="str">
        <f>HYPERLINK("https://hsdes.intel.com/resource/14013164625","14013164625")</f>
        <v>14013164625</v>
      </c>
      <c r="B502" s="2" t="s">
        <v>500</v>
      </c>
    </row>
    <row r="503" spans="1:2" x14ac:dyDescent="0.3">
      <c r="A503" s="1" t="str">
        <f>HYPERLINK("https://hsdes.intel.com/resource/14013165004","14013165004")</f>
        <v>14013165004</v>
      </c>
      <c r="B503" s="2" t="s">
        <v>501</v>
      </c>
    </row>
    <row r="504" spans="1:2" x14ac:dyDescent="0.3">
      <c r="A504" s="1" t="str">
        <f>HYPERLINK("https://hsdes.intel.com/resource/14013165013","14013165013")</f>
        <v>14013165013</v>
      </c>
      <c r="B504" s="2" t="s">
        <v>502</v>
      </c>
    </row>
    <row r="505" spans="1:2" x14ac:dyDescent="0.3">
      <c r="A505" s="1" t="str">
        <f>HYPERLINK("https://hsdes.intel.com/resource/14013165037","14013165037")</f>
        <v>14013165037</v>
      </c>
      <c r="B505" s="2" t="s">
        <v>503</v>
      </c>
    </row>
    <row r="506" spans="1:2" x14ac:dyDescent="0.3">
      <c r="A506" s="1" t="str">
        <f>HYPERLINK("https://hsdes.intel.com/resource/14013165072","14013165072")</f>
        <v>14013165072</v>
      </c>
      <c r="B506" s="2" t="s">
        <v>504</v>
      </c>
    </row>
    <row r="507" spans="1:2" x14ac:dyDescent="0.3">
      <c r="A507" s="1" t="str">
        <f>HYPERLINK("https://hsdes.intel.com/resource/14013165103","14013165103")</f>
        <v>14013165103</v>
      </c>
      <c r="B507" s="2" t="s">
        <v>505</v>
      </c>
    </row>
    <row r="508" spans="1:2" x14ac:dyDescent="0.3">
      <c r="A508" s="1" t="str">
        <f>HYPERLINK("https://hsdes.intel.com/resource/14013165541","14013165541")</f>
        <v>14013165541</v>
      </c>
      <c r="B508" s="2" t="s">
        <v>506</v>
      </c>
    </row>
    <row r="509" spans="1:2" x14ac:dyDescent="0.3">
      <c r="A509" s="1" t="str">
        <f>HYPERLINK("https://hsdes.intel.com/resource/14013165584","14013165584")</f>
        <v>14013165584</v>
      </c>
      <c r="B509" s="2" t="s">
        <v>507</v>
      </c>
    </row>
    <row r="510" spans="1:2" x14ac:dyDescent="0.3">
      <c r="A510" s="1" t="str">
        <f>HYPERLINK("https://hsdes.intel.com/resource/14013165586","14013165586")</f>
        <v>14013165586</v>
      </c>
      <c r="B510" s="2" t="s">
        <v>508</v>
      </c>
    </row>
    <row r="511" spans="1:2" x14ac:dyDescent="0.3">
      <c r="A511" s="1" t="str">
        <f>HYPERLINK("https://hsdes.intel.com/resource/14013165637","14013165637")</f>
        <v>14013165637</v>
      </c>
      <c r="B511" s="2" t="s">
        <v>509</v>
      </c>
    </row>
    <row r="512" spans="1:2" x14ac:dyDescent="0.3">
      <c r="A512" s="1" t="str">
        <f>HYPERLINK("https://hsdes.intel.com/resource/14013165642","14013165642")</f>
        <v>14013165642</v>
      </c>
      <c r="B512" s="2" t="s">
        <v>510</v>
      </c>
    </row>
    <row r="513" spans="1:2" x14ac:dyDescent="0.3">
      <c r="A513" s="1" t="str">
        <f>HYPERLINK("https://hsdes.intel.com/resource/14013165647","14013165647")</f>
        <v>14013165647</v>
      </c>
      <c r="B513" s="2" t="s">
        <v>511</v>
      </c>
    </row>
    <row r="514" spans="1:2" x14ac:dyDescent="0.3">
      <c r="A514" s="1" t="str">
        <f>HYPERLINK("https://hsdes.intel.com/resource/14013165649","14013165649")</f>
        <v>14013165649</v>
      </c>
      <c r="B514" s="2" t="s">
        <v>512</v>
      </c>
    </row>
    <row r="515" spans="1:2" x14ac:dyDescent="0.3">
      <c r="A515" s="1" t="str">
        <f>HYPERLINK("https://hsdes.intel.com/resource/14013165652","14013165652")</f>
        <v>14013165652</v>
      </c>
      <c r="B515" s="2" t="s">
        <v>513</v>
      </c>
    </row>
    <row r="516" spans="1:2" x14ac:dyDescent="0.3">
      <c r="A516" s="1" t="str">
        <f>HYPERLINK("https://hsdes.intel.com/resource/14013165663","14013165663")</f>
        <v>14013165663</v>
      </c>
      <c r="B516" s="2" t="s">
        <v>514</v>
      </c>
    </row>
    <row r="517" spans="1:2" x14ac:dyDescent="0.3">
      <c r="A517" s="1" t="str">
        <f>HYPERLINK("https://hsdes.intel.com/resource/14013165665","14013165665")</f>
        <v>14013165665</v>
      </c>
      <c r="B517" s="2" t="s">
        <v>515</v>
      </c>
    </row>
    <row r="518" spans="1:2" x14ac:dyDescent="0.3">
      <c r="A518" s="1" t="str">
        <f>HYPERLINK("https://hsdes.intel.com/resource/14013165673","14013165673")</f>
        <v>14013165673</v>
      </c>
      <c r="B518" s="2" t="s">
        <v>516</v>
      </c>
    </row>
    <row r="519" spans="1:2" x14ac:dyDescent="0.3">
      <c r="A519" s="1" t="str">
        <f>HYPERLINK("https://hsdes.intel.com/resource/14013165857","14013165857")</f>
        <v>14013165857</v>
      </c>
      <c r="B519" s="2" t="s">
        <v>517</v>
      </c>
    </row>
    <row r="520" spans="1:2" x14ac:dyDescent="0.3">
      <c r="A520" s="1" t="str">
        <f>HYPERLINK("https://hsdes.intel.com/resource/14013165860","14013165860")</f>
        <v>14013165860</v>
      </c>
      <c r="B520" s="2" t="s">
        <v>518</v>
      </c>
    </row>
    <row r="521" spans="1:2" x14ac:dyDescent="0.3">
      <c r="A521" s="1" t="str">
        <f>HYPERLINK("https://hsdes.intel.com/resource/14013165863","14013165863")</f>
        <v>14013165863</v>
      </c>
      <c r="B521" s="2" t="s">
        <v>519</v>
      </c>
    </row>
    <row r="522" spans="1:2" x14ac:dyDescent="0.3">
      <c r="A522" s="1" t="str">
        <f>HYPERLINK("https://hsdes.intel.com/resource/14013165865","14013165865")</f>
        <v>14013165865</v>
      </c>
      <c r="B522" s="2" t="s">
        <v>520</v>
      </c>
    </row>
    <row r="523" spans="1:2" x14ac:dyDescent="0.3">
      <c r="A523" s="1" t="str">
        <f>HYPERLINK("https://hsdes.intel.com/resource/14013165868","14013165868")</f>
        <v>14013165868</v>
      </c>
      <c r="B523" s="2" t="s">
        <v>521</v>
      </c>
    </row>
    <row r="524" spans="1:2" x14ac:dyDescent="0.3">
      <c r="A524" s="1" t="str">
        <f>HYPERLINK("https://hsdes.intel.com/resource/14013165873","14013165873")</f>
        <v>14013165873</v>
      </c>
      <c r="B524" s="2" t="s">
        <v>522</v>
      </c>
    </row>
    <row r="525" spans="1:2" x14ac:dyDescent="0.3">
      <c r="A525" s="1" t="str">
        <f>HYPERLINK("https://hsdes.intel.com/resource/14013165895","14013165895")</f>
        <v>14013165895</v>
      </c>
      <c r="B525" s="2" t="s">
        <v>523</v>
      </c>
    </row>
    <row r="526" spans="1:2" x14ac:dyDescent="0.3">
      <c r="A526" s="1" t="str">
        <f>HYPERLINK("https://hsdes.intel.com/resource/14013165901","14013165901")</f>
        <v>14013165901</v>
      </c>
      <c r="B526" s="2" t="s">
        <v>504</v>
      </c>
    </row>
    <row r="527" spans="1:2" x14ac:dyDescent="0.3">
      <c r="A527" s="1" t="str">
        <f>HYPERLINK("https://hsdes.intel.com/resource/14013165906","14013165906")</f>
        <v>14013165906</v>
      </c>
      <c r="B527" s="2" t="s">
        <v>505</v>
      </c>
    </row>
    <row r="528" spans="1:2" x14ac:dyDescent="0.3">
      <c r="A528" s="1" t="str">
        <f>HYPERLINK("https://hsdes.intel.com/resource/14013165908","14013165908")</f>
        <v>14013165908</v>
      </c>
      <c r="B528" s="2" t="s">
        <v>524</v>
      </c>
    </row>
    <row r="529" spans="1:2" x14ac:dyDescent="0.3">
      <c r="A529" s="1" t="str">
        <f>HYPERLINK("https://hsdes.intel.com/resource/14013173096","14013173096")</f>
        <v>14013173096</v>
      </c>
      <c r="B529" s="2" t="s">
        <v>525</v>
      </c>
    </row>
    <row r="530" spans="1:2" x14ac:dyDescent="0.3">
      <c r="A530" s="1" t="str">
        <f>HYPERLINK("https://hsdes.intel.com/resource/14013173107","14013173107")</f>
        <v>14013173107</v>
      </c>
      <c r="B530" s="2" t="s">
        <v>526</v>
      </c>
    </row>
    <row r="531" spans="1:2" x14ac:dyDescent="0.3">
      <c r="A531" s="1" t="str">
        <f>HYPERLINK("https://hsdes.intel.com/resource/14013173254","14013173254")</f>
        <v>14013173254</v>
      </c>
      <c r="B531" s="2" t="s">
        <v>527</v>
      </c>
    </row>
    <row r="532" spans="1:2" x14ac:dyDescent="0.3">
      <c r="A532" s="1" t="str">
        <f>HYPERLINK("https://hsdes.intel.com/resource/14013175486","14013175486")</f>
        <v>14013175486</v>
      </c>
      <c r="B532" s="2" t="s">
        <v>528</v>
      </c>
    </row>
    <row r="533" spans="1:2" x14ac:dyDescent="0.3">
      <c r="A533" s="1" t="str">
        <f>HYPERLINK("https://hsdes.intel.com/resource/14013175884","14013175884")</f>
        <v>14013175884</v>
      </c>
      <c r="B533" s="2" t="s">
        <v>529</v>
      </c>
    </row>
    <row r="534" spans="1:2" x14ac:dyDescent="0.3">
      <c r="A534" s="1" t="str">
        <f>HYPERLINK("https://hsdes.intel.com/resource/14013176057","14013176057")</f>
        <v>14013176057</v>
      </c>
      <c r="B534" s="2" t="s">
        <v>530</v>
      </c>
    </row>
    <row r="535" spans="1:2" x14ac:dyDescent="0.3">
      <c r="A535" s="1" t="str">
        <f>HYPERLINK("https://hsdes.intel.com/resource/14013176061","14013176061")</f>
        <v>14013176061</v>
      </c>
      <c r="B535" s="2" t="s">
        <v>531</v>
      </c>
    </row>
    <row r="536" spans="1:2" x14ac:dyDescent="0.3">
      <c r="A536" s="1" t="str">
        <f>HYPERLINK("https://hsdes.intel.com/resource/14013176496","14013176496")</f>
        <v>14013176496</v>
      </c>
      <c r="B536" s="2" t="s">
        <v>532</v>
      </c>
    </row>
    <row r="537" spans="1:2" x14ac:dyDescent="0.3">
      <c r="A537" s="1" t="str">
        <f>HYPERLINK("https://hsdes.intel.com/resource/14013176869","14013176869")</f>
        <v>14013176869</v>
      </c>
      <c r="B537" s="2" t="s">
        <v>533</v>
      </c>
    </row>
    <row r="538" spans="1:2" x14ac:dyDescent="0.3">
      <c r="A538" s="1" t="str">
        <f>HYPERLINK("https://hsdes.intel.com/resource/14013176942","14013176942")</f>
        <v>14013176942</v>
      </c>
      <c r="B538" s="2" t="s">
        <v>534</v>
      </c>
    </row>
    <row r="539" spans="1:2" x14ac:dyDescent="0.3">
      <c r="A539" s="1" t="str">
        <f>HYPERLINK("https://hsdes.intel.com/resource/14013176995","14013176995")</f>
        <v>14013176995</v>
      </c>
      <c r="B539" s="2" t="s">
        <v>535</v>
      </c>
    </row>
    <row r="540" spans="1:2" x14ac:dyDescent="0.3">
      <c r="A540" s="1" t="str">
        <f>HYPERLINK("https://hsdes.intel.com/resource/14013177024","14013177024")</f>
        <v>14013177024</v>
      </c>
      <c r="B540" s="2" t="s">
        <v>536</v>
      </c>
    </row>
    <row r="541" spans="1:2" x14ac:dyDescent="0.3">
      <c r="A541" s="1" t="str">
        <f>HYPERLINK("https://hsdes.intel.com/resource/14013177029","14013177029")</f>
        <v>14013177029</v>
      </c>
      <c r="B541" s="2" t="s">
        <v>537</v>
      </c>
    </row>
    <row r="542" spans="1:2" x14ac:dyDescent="0.3">
      <c r="A542" s="1" t="str">
        <f>HYPERLINK("https://hsdes.intel.com/resource/14013177441","14013177441")</f>
        <v>14013177441</v>
      </c>
      <c r="B542" s="2" t="s">
        <v>538</v>
      </c>
    </row>
    <row r="543" spans="1:2" x14ac:dyDescent="0.3">
      <c r="A543" s="1" t="str">
        <f>HYPERLINK("https://hsdes.intel.com/resource/14013177668","14013177668")</f>
        <v>14013177668</v>
      </c>
      <c r="B543" s="2" t="s">
        <v>539</v>
      </c>
    </row>
    <row r="544" spans="1:2" x14ac:dyDescent="0.3">
      <c r="A544" s="1" t="str">
        <f>HYPERLINK("https://hsdes.intel.com/resource/14013177670","14013177670")</f>
        <v>14013177670</v>
      </c>
      <c r="B544" s="2" t="s">
        <v>540</v>
      </c>
    </row>
    <row r="545" spans="1:2" x14ac:dyDescent="0.3">
      <c r="A545" s="1" t="str">
        <f>HYPERLINK("https://hsdes.intel.com/resource/14013177687","14013177687")</f>
        <v>14013177687</v>
      </c>
      <c r="B545" s="2" t="s">
        <v>541</v>
      </c>
    </row>
    <row r="546" spans="1:2" x14ac:dyDescent="0.3">
      <c r="A546" s="1" t="str">
        <f>HYPERLINK("https://hsdes.intel.com/resource/14013177974","14013177974")</f>
        <v>14013177974</v>
      </c>
      <c r="B546" s="2" t="s">
        <v>542</v>
      </c>
    </row>
    <row r="547" spans="1:2" x14ac:dyDescent="0.3">
      <c r="A547" s="1" t="str">
        <f>HYPERLINK("https://hsdes.intel.com/resource/14013177978","14013177978")</f>
        <v>14013177978</v>
      </c>
      <c r="B547" s="2" t="s">
        <v>543</v>
      </c>
    </row>
    <row r="548" spans="1:2" x14ac:dyDescent="0.3">
      <c r="A548" s="1" t="str">
        <f>HYPERLINK("https://hsdes.intel.com/resource/14013178078","14013178078")</f>
        <v>14013178078</v>
      </c>
      <c r="B548" s="2" t="s">
        <v>544</v>
      </c>
    </row>
    <row r="549" spans="1:2" x14ac:dyDescent="0.3">
      <c r="A549" s="1" t="str">
        <f>HYPERLINK("https://hsdes.intel.com/resource/14013178088","14013178088")</f>
        <v>14013178088</v>
      </c>
      <c r="B549" s="2" t="s">
        <v>545</v>
      </c>
    </row>
    <row r="550" spans="1:2" x14ac:dyDescent="0.3">
      <c r="A550" s="1" t="str">
        <f>HYPERLINK("https://hsdes.intel.com/resource/14013178413","14013178413")</f>
        <v>14013178413</v>
      </c>
      <c r="B550" s="2" t="s">
        <v>546</v>
      </c>
    </row>
    <row r="551" spans="1:2" x14ac:dyDescent="0.3">
      <c r="A551" s="1" t="str">
        <f>HYPERLINK("https://hsdes.intel.com/resource/14013180053","14013180053")</f>
        <v>14013180053</v>
      </c>
      <c r="B551" s="2" t="s">
        <v>547</v>
      </c>
    </row>
    <row r="552" spans="1:2" x14ac:dyDescent="0.3">
      <c r="A552" s="1" t="str">
        <f>HYPERLINK("https://hsdes.intel.com/resource/14013180258","14013180258")</f>
        <v>14013180258</v>
      </c>
      <c r="B552" s="2" t="s">
        <v>548</v>
      </c>
    </row>
    <row r="553" spans="1:2" x14ac:dyDescent="0.3">
      <c r="A553" s="1" t="str">
        <f>HYPERLINK("https://hsdes.intel.com/resource/14013180346","14013180346")</f>
        <v>14013180346</v>
      </c>
      <c r="B553" s="2" t="s">
        <v>549</v>
      </c>
    </row>
    <row r="554" spans="1:2" x14ac:dyDescent="0.3">
      <c r="A554" s="1" t="str">
        <f>HYPERLINK("https://hsdes.intel.com/resource/14013180359","14013180359")</f>
        <v>14013180359</v>
      </c>
      <c r="B554" s="2" t="s">
        <v>550</v>
      </c>
    </row>
    <row r="555" spans="1:2" x14ac:dyDescent="0.3">
      <c r="A555" s="1" t="str">
        <f>HYPERLINK("https://hsdes.intel.com/resource/14013180367","14013180367")</f>
        <v>14013180367</v>
      </c>
      <c r="B555" s="2" t="s">
        <v>551</v>
      </c>
    </row>
    <row r="556" spans="1:2" x14ac:dyDescent="0.3">
      <c r="A556" s="1" t="str">
        <f>HYPERLINK("https://hsdes.intel.com/resource/14013180375","14013180375")</f>
        <v>14013180375</v>
      </c>
      <c r="B556" s="2" t="s">
        <v>552</v>
      </c>
    </row>
    <row r="557" spans="1:2" x14ac:dyDescent="0.3">
      <c r="A557" s="1" t="str">
        <f>HYPERLINK("https://hsdes.intel.com/resource/14013180376","14013180376")</f>
        <v>14013180376</v>
      </c>
      <c r="B557" s="2" t="s">
        <v>553</v>
      </c>
    </row>
    <row r="558" spans="1:2" x14ac:dyDescent="0.3">
      <c r="A558" s="1" t="str">
        <f>HYPERLINK("https://hsdes.intel.com/resource/14013180382","14013180382")</f>
        <v>14013180382</v>
      </c>
      <c r="B558" s="2" t="s">
        <v>554</v>
      </c>
    </row>
    <row r="559" spans="1:2" x14ac:dyDescent="0.3">
      <c r="A559" s="1" t="str">
        <f>HYPERLINK("https://hsdes.intel.com/resource/14013180385","14013180385")</f>
        <v>14013180385</v>
      </c>
      <c r="B559" s="2" t="s">
        <v>555</v>
      </c>
    </row>
    <row r="560" spans="1:2" x14ac:dyDescent="0.3">
      <c r="A560" s="1" t="str">
        <f>HYPERLINK("https://hsdes.intel.com/resource/14013180393","14013180393")</f>
        <v>14013180393</v>
      </c>
      <c r="B560" s="2" t="s">
        <v>556</v>
      </c>
    </row>
    <row r="561" spans="1:2" x14ac:dyDescent="0.3">
      <c r="A561" s="1" t="str">
        <f>HYPERLINK("https://hsdes.intel.com/resource/14013180405","14013180405")</f>
        <v>14013180405</v>
      </c>
      <c r="B561" s="2" t="s">
        <v>557</v>
      </c>
    </row>
    <row r="562" spans="1:2" x14ac:dyDescent="0.3">
      <c r="A562" s="1" t="str">
        <f>HYPERLINK("https://hsdes.intel.com/resource/14013180406","14013180406")</f>
        <v>14013180406</v>
      </c>
      <c r="B562" s="2" t="s">
        <v>558</v>
      </c>
    </row>
    <row r="563" spans="1:2" x14ac:dyDescent="0.3">
      <c r="A563" s="1" t="str">
        <f>HYPERLINK("https://hsdes.intel.com/resource/14013180411","14013180411")</f>
        <v>14013180411</v>
      </c>
      <c r="B563" s="2" t="s">
        <v>559</v>
      </c>
    </row>
    <row r="564" spans="1:2" x14ac:dyDescent="0.3">
      <c r="A564" s="1" t="str">
        <f>HYPERLINK("https://hsdes.intel.com/resource/14013180414","14013180414")</f>
        <v>14013180414</v>
      </c>
      <c r="B564" s="2" t="s">
        <v>560</v>
      </c>
    </row>
    <row r="565" spans="1:2" x14ac:dyDescent="0.3">
      <c r="A565" s="1" t="str">
        <f>HYPERLINK("https://hsdes.intel.com/resource/14013180439","14013180439")</f>
        <v>14013180439</v>
      </c>
      <c r="B565" s="2" t="s">
        <v>561</v>
      </c>
    </row>
    <row r="566" spans="1:2" x14ac:dyDescent="0.3">
      <c r="A566" s="1" t="str">
        <f>HYPERLINK("https://hsdes.intel.com/resource/14013180473","14013180473")</f>
        <v>14013180473</v>
      </c>
      <c r="B566" s="2" t="s">
        <v>562</v>
      </c>
    </row>
    <row r="567" spans="1:2" x14ac:dyDescent="0.3">
      <c r="A567" s="1" t="str">
        <f>HYPERLINK("https://hsdes.intel.com/resource/14013180525","14013180525")</f>
        <v>14013180525</v>
      </c>
      <c r="B567" s="2" t="s">
        <v>563</v>
      </c>
    </row>
    <row r="568" spans="1:2" x14ac:dyDescent="0.3">
      <c r="A568" s="1" t="str">
        <f>HYPERLINK("https://hsdes.intel.com/resource/14013180543","14013180543")</f>
        <v>14013180543</v>
      </c>
      <c r="B568" s="2" t="s">
        <v>564</v>
      </c>
    </row>
    <row r="569" spans="1:2" x14ac:dyDescent="0.3">
      <c r="A569" s="1" t="str">
        <f>HYPERLINK("https://hsdes.intel.com/resource/14013180592","14013180592")</f>
        <v>14013180592</v>
      </c>
      <c r="B569" s="2" t="s">
        <v>565</v>
      </c>
    </row>
    <row r="570" spans="1:2" x14ac:dyDescent="0.3">
      <c r="A570" s="1" t="str">
        <f>HYPERLINK("https://hsdes.intel.com/resource/14013182487","14013182487")</f>
        <v>14013182487</v>
      </c>
      <c r="B570" s="2" t="s">
        <v>566</v>
      </c>
    </row>
    <row r="571" spans="1:2" x14ac:dyDescent="0.3">
      <c r="A571" s="1" t="str">
        <f>HYPERLINK("https://hsdes.intel.com/resource/14013183314","14013183314")</f>
        <v>14013183314</v>
      </c>
      <c r="B571" s="2" t="s">
        <v>567</v>
      </c>
    </row>
    <row r="572" spans="1:2" x14ac:dyDescent="0.3">
      <c r="A572" s="1" t="str">
        <f>HYPERLINK("https://hsdes.intel.com/resource/14013183707","14013183707")</f>
        <v>14013183707</v>
      </c>
      <c r="B572" s="2" t="s">
        <v>568</v>
      </c>
    </row>
    <row r="573" spans="1:2" x14ac:dyDescent="0.3">
      <c r="A573" s="5" t="str">
        <f>HYPERLINK("https://hsdes.intel.com/resource/14013185220","14013185220")</f>
        <v>14013185220</v>
      </c>
      <c r="B573" s="2" t="s">
        <v>569</v>
      </c>
    </row>
    <row r="574" spans="1:2" x14ac:dyDescent="0.3">
      <c r="A574" s="1" t="str">
        <f>HYPERLINK("https://hsdes.intel.com/resource/14013185370","14013185370")</f>
        <v>14013185370</v>
      </c>
      <c r="B574" s="2" t="s">
        <v>570</v>
      </c>
    </row>
    <row r="575" spans="1:2" x14ac:dyDescent="0.3">
      <c r="A575" s="1" t="str">
        <f>HYPERLINK("https://hsdes.intel.com/resource/14013185376","14013185376")</f>
        <v>14013185376</v>
      </c>
      <c r="B575" s="2" t="s">
        <v>571</v>
      </c>
    </row>
    <row r="576" spans="1:2" x14ac:dyDescent="0.3">
      <c r="A576" s="1" t="str">
        <f>HYPERLINK("https://hsdes.intel.com/resource/14013185388","14013185388")</f>
        <v>14013185388</v>
      </c>
      <c r="B576" s="2" t="s">
        <v>572</v>
      </c>
    </row>
    <row r="577" spans="1:2" x14ac:dyDescent="0.3">
      <c r="A577" s="1" t="str">
        <f>HYPERLINK("https://hsdes.intel.com/resource/14013186924","14013186924")</f>
        <v>14013186924</v>
      </c>
      <c r="B577" s="2" t="s">
        <v>573</v>
      </c>
    </row>
    <row r="578" spans="1:2" x14ac:dyDescent="0.3">
      <c r="A578" s="1" t="str">
        <f>HYPERLINK("https://hsdes.intel.com/resource/14013186942","14013186942")</f>
        <v>14013186942</v>
      </c>
      <c r="B578" s="2" t="s">
        <v>550</v>
      </c>
    </row>
    <row r="579" spans="1:2" x14ac:dyDescent="0.3">
      <c r="A579" s="1" t="str">
        <f>HYPERLINK("https://hsdes.intel.com/resource/14013186943","14013186943")</f>
        <v>14013186943</v>
      </c>
      <c r="B579" s="2" t="s">
        <v>551</v>
      </c>
    </row>
    <row r="580" spans="1:2" x14ac:dyDescent="0.3">
      <c r="A580" s="1" t="str">
        <f>HYPERLINK("https://hsdes.intel.com/resource/14013186947","14013186947")</f>
        <v>14013186947</v>
      </c>
      <c r="B580" s="2" t="s">
        <v>552</v>
      </c>
    </row>
    <row r="581" spans="1:2" x14ac:dyDescent="0.3">
      <c r="A581" s="1" t="str">
        <f>HYPERLINK("https://hsdes.intel.com/resource/14013186948","14013186948")</f>
        <v>14013186948</v>
      </c>
      <c r="B581" s="2" t="s">
        <v>553</v>
      </c>
    </row>
    <row r="582" spans="1:2" x14ac:dyDescent="0.3">
      <c r="A582" s="1" t="str">
        <f>HYPERLINK("https://hsdes.intel.com/resource/14013186950","14013186950")</f>
        <v>14013186950</v>
      </c>
      <c r="B582" s="2" t="s">
        <v>574</v>
      </c>
    </row>
    <row r="583" spans="1:2" x14ac:dyDescent="0.3">
      <c r="A583" s="1" t="str">
        <f>HYPERLINK("https://hsdes.intel.com/resource/14013186951","14013186951")</f>
        <v>14013186951</v>
      </c>
      <c r="B583" s="2" t="s">
        <v>554</v>
      </c>
    </row>
    <row r="584" spans="1:2" x14ac:dyDescent="0.3">
      <c r="A584" s="1" t="str">
        <f>HYPERLINK("https://hsdes.intel.com/resource/14013186953","14013186953")</f>
        <v>14013186953</v>
      </c>
      <c r="B584" s="2" t="s">
        <v>575</v>
      </c>
    </row>
    <row r="585" spans="1:2" x14ac:dyDescent="0.3">
      <c r="A585" s="1" t="str">
        <f>HYPERLINK("https://hsdes.intel.com/resource/14013186960","14013186960")</f>
        <v>14013186960</v>
      </c>
      <c r="B585" s="2" t="s">
        <v>557</v>
      </c>
    </row>
    <row r="586" spans="1:2" x14ac:dyDescent="0.3">
      <c r="A586" s="1" t="str">
        <f>HYPERLINK("https://hsdes.intel.com/resource/14013186962","14013186962")</f>
        <v>14013186962</v>
      </c>
      <c r="B586" s="2" t="s">
        <v>576</v>
      </c>
    </row>
    <row r="587" spans="1:2" x14ac:dyDescent="0.3">
      <c r="A587" s="1" t="str">
        <f>HYPERLINK("https://hsdes.intel.com/resource/14013186967","14013186967")</f>
        <v>14013186967</v>
      </c>
      <c r="B587" s="2" t="s">
        <v>577</v>
      </c>
    </row>
    <row r="588" spans="1:2" x14ac:dyDescent="0.3">
      <c r="A588" s="1" t="str">
        <f>HYPERLINK("https://hsdes.intel.com/resource/14013186971","14013186971")</f>
        <v>14013186971</v>
      </c>
      <c r="B588" s="2" t="s">
        <v>578</v>
      </c>
    </row>
    <row r="589" spans="1:2" x14ac:dyDescent="0.3">
      <c r="A589" s="1" t="str">
        <f>HYPERLINK("https://hsdes.intel.com/resource/14013186980","14013186980")</f>
        <v>14013186980</v>
      </c>
      <c r="B589" s="2" t="s">
        <v>579</v>
      </c>
    </row>
    <row r="590" spans="1:2" x14ac:dyDescent="0.3">
      <c r="A590" s="1" t="str">
        <f>HYPERLINK("https://hsdes.intel.com/resource/14013186993","14013186993")</f>
        <v>14013186993</v>
      </c>
      <c r="B590" s="2" t="s">
        <v>580</v>
      </c>
    </row>
    <row r="591" spans="1:2" x14ac:dyDescent="0.3">
      <c r="A591" s="1" t="str">
        <f>HYPERLINK("https://hsdes.intel.com/resource/14013186997","14013186997")</f>
        <v>14013186997</v>
      </c>
      <c r="B591" s="2" t="s">
        <v>581</v>
      </c>
    </row>
    <row r="592" spans="1:2" x14ac:dyDescent="0.3">
      <c r="A592" s="1" t="str">
        <f>HYPERLINK("https://hsdes.intel.com/resource/14013187020","14013187020")</f>
        <v>14013187020</v>
      </c>
      <c r="B592" s="2" t="s">
        <v>582</v>
      </c>
    </row>
    <row r="593" spans="1:2" x14ac:dyDescent="0.3">
      <c r="A593" s="1" t="str">
        <f>HYPERLINK("https://hsdes.intel.com/resource/14013187021","14013187021")</f>
        <v>14013187021</v>
      </c>
      <c r="B593" s="2" t="s">
        <v>583</v>
      </c>
    </row>
    <row r="594" spans="1:2" x14ac:dyDescent="0.3">
      <c r="A594" s="1" t="str">
        <f>HYPERLINK("https://hsdes.intel.com/resource/14013187057","14013187057")</f>
        <v>14013187057</v>
      </c>
      <c r="B594" s="2" t="s">
        <v>566</v>
      </c>
    </row>
    <row r="595" spans="1:2" x14ac:dyDescent="0.3">
      <c r="A595" s="1" t="str">
        <f>HYPERLINK("https://hsdes.intel.com/resource/14013187722","14013187722")</f>
        <v>14013187722</v>
      </c>
      <c r="B595" s="2" t="s">
        <v>584</v>
      </c>
    </row>
    <row r="596" spans="1:2" x14ac:dyDescent="0.3">
      <c r="A596" s="1" t="str">
        <f>HYPERLINK("https://hsdes.intel.com/resource/16012332169","16012332169")</f>
        <v>16012332169</v>
      </c>
      <c r="B596" s="2" t="s">
        <v>585</v>
      </c>
    </row>
    <row r="597" spans="1:2" x14ac:dyDescent="0.3">
      <c r="A597" s="1" t="str">
        <f>HYPERLINK("https://hsdes.intel.com/resource/16013020907","16013020907")</f>
        <v>16013020907</v>
      </c>
      <c r="B597" s="2" t="s">
        <v>586</v>
      </c>
    </row>
    <row r="598" spans="1:2" x14ac:dyDescent="0.3">
      <c r="A598" s="1" t="str">
        <f>HYPERLINK("https://hsdes.intel.com/resource/16013214329","16013214329")</f>
        <v>16013214329</v>
      </c>
      <c r="B598" s="2" t="s">
        <v>587</v>
      </c>
    </row>
    <row r="599" spans="1:2" x14ac:dyDescent="0.3">
      <c r="A599" s="1" t="str">
        <f>HYPERLINK("https://hsdes.intel.com/resource/16013268668","16013268668")</f>
        <v>16013268668</v>
      </c>
      <c r="B599" s="2" t="s">
        <v>588</v>
      </c>
    </row>
    <row r="600" spans="1:2" x14ac:dyDescent="0.3">
      <c r="A600" s="1" t="str">
        <f>HYPERLINK("https://hsdes.intel.com/resource/16014360983","16014360983")</f>
        <v>16014360983</v>
      </c>
      <c r="B600" s="2" t="s">
        <v>589</v>
      </c>
    </row>
    <row r="601" spans="1:2" x14ac:dyDescent="0.3">
      <c r="A601" s="1" t="str">
        <f>HYPERLINK("https://hsdes.intel.com/resource/16015025624","16015025624")</f>
        <v>16015025624</v>
      </c>
      <c r="B601" s="2" t="s">
        <v>590</v>
      </c>
    </row>
    <row r="602" spans="1:2" x14ac:dyDescent="0.3">
      <c r="A602" s="1" t="str">
        <f>HYPERLINK("https://hsdes.intel.com/resource/16015036242","16015036242")</f>
        <v>16015036242</v>
      </c>
      <c r="B602" s="2" t="s">
        <v>591</v>
      </c>
    </row>
    <row r="603" spans="1:2" x14ac:dyDescent="0.3">
      <c r="A603" s="1" t="str">
        <f>HYPERLINK("https://hsdes.intel.com/resource/16015036253","16015036253")</f>
        <v>16015036253</v>
      </c>
      <c r="B603" s="2" t="s">
        <v>592</v>
      </c>
    </row>
    <row r="604" spans="1:2" x14ac:dyDescent="0.3">
      <c r="A604" s="1" t="str">
        <f>HYPERLINK("https://hsdes.intel.com/resource/16015045436","16015045436")</f>
        <v>16015045436</v>
      </c>
      <c r="B604" s="2" t="s">
        <v>593</v>
      </c>
    </row>
    <row r="605" spans="1:2" x14ac:dyDescent="0.3">
      <c r="A605" s="1" t="str">
        <f>HYPERLINK("https://hsdes.intel.com/resource/16015052880","16015052880")</f>
        <v>16015052880</v>
      </c>
      <c r="B605" s="2" t="s">
        <v>594</v>
      </c>
    </row>
    <row r="606" spans="1:2" x14ac:dyDescent="0.3">
      <c r="A606" s="1" t="str">
        <f>HYPERLINK("https://hsdes.intel.com/resource/16015063258","16015063258")</f>
        <v>16015063258</v>
      </c>
      <c r="B606" s="2" t="s">
        <v>595</v>
      </c>
    </row>
    <row r="607" spans="1:2" x14ac:dyDescent="0.3">
      <c r="A607" s="1" t="str">
        <f>HYPERLINK("https://hsdes.intel.com/resource/16015410287","16015410287")</f>
        <v>16015410287</v>
      </c>
      <c r="B607" s="2" t="s">
        <v>596</v>
      </c>
    </row>
    <row r="608" spans="1:2" x14ac:dyDescent="0.3">
      <c r="A608" s="1" t="str">
        <f>HYPERLINK("https://hsdes.intel.com/resource/16016686403","16016686403")</f>
        <v>16016686403</v>
      </c>
      <c r="B608" s="2" t="s">
        <v>597</v>
      </c>
    </row>
    <row r="609" spans="1:2" x14ac:dyDescent="0.3">
      <c r="A609" s="1" t="str">
        <f>HYPERLINK("https://hsdes.intel.com/resource/22011834282","22011834282")</f>
        <v>22011834282</v>
      </c>
      <c r="B609" s="2" t="s">
        <v>598</v>
      </c>
    </row>
    <row r="610" spans="1:2" x14ac:dyDescent="0.3">
      <c r="A610" s="1" t="str">
        <f>HYPERLINK("https://hsdes.intel.com/resource/22011834534","22011834534")</f>
        <v>22011834534</v>
      </c>
      <c r="B610" s="2" t="s">
        <v>599</v>
      </c>
    </row>
    <row r="611" spans="1:2" x14ac:dyDescent="0.3">
      <c r="A611" s="1" t="str">
        <f>HYPERLINK("https://hsdes.intel.com/resource/1509596724","1509596724")</f>
        <v>1509596724</v>
      </c>
      <c r="B611" s="2" t="s">
        <v>600</v>
      </c>
    </row>
    <row r="612" spans="1:2" x14ac:dyDescent="0.3">
      <c r="A612" s="1" t="str">
        <f>HYPERLINK("https://hsdes.intel.com/resource/14013115389","14013115389")</f>
        <v>14013115389</v>
      </c>
      <c r="B612" s="2" t="s">
        <v>601</v>
      </c>
    </row>
    <row r="613" spans="1:2" x14ac:dyDescent="0.3">
      <c r="A613" s="1" t="str">
        <f>HYPERLINK("https://hsdes.intel.com/resource/14013121695","14013121695")</f>
        <v>14013121695</v>
      </c>
      <c r="B613" s="2" t="s">
        <v>473</v>
      </c>
    </row>
    <row r="614" spans="1:2" x14ac:dyDescent="0.3">
      <c r="A614" s="5" t="str">
        <f>HYPERLINK("https://hsdes.intel.com/resource/14013156793","14013156793")</f>
        <v>14013156793</v>
      </c>
      <c r="B614" s="2" t="s">
        <v>602</v>
      </c>
    </row>
    <row r="615" spans="1:2" x14ac:dyDescent="0.3">
      <c r="A615" s="1" t="str">
        <f>HYPERLINK("https://hsdes.intel.com/resource/14013156797","14013156797")</f>
        <v>14013156797</v>
      </c>
      <c r="B615" s="2" t="s">
        <v>603</v>
      </c>
    </row>
    <row r="616" spans="1:2" x14ac:dyDescent="0.3">
      <c r="A616" s="1" t="str">
        <f>HYPERLINK("https://hsdes.intel.com/resource/14013156950","14013156950")</f>
        <v>14013156950</v>
      </c>
      <c r="B616" s="2" t="s">
        <v>604</v>
      </c>
    </row>
    <row r="617" spans="1:2" x14ac:dyDescent="0.3">
      <c r="A617" s="1" t="str">
        <f>HYPERLINK("https://hsdes.intel.com/resource/14013157460","14013157460")</f>
        <v>14013157460</v>
      </c>
      <c r="B617" s="2" t="s">
        <v>605</v>
      </c>
    </row>
    <row r="618" spans="1:2" x14ac:dyDescent="0.3">
      <c r="A618" s="1" t="str">
        <f>HYPERLINK("https://hsdes.intel.com/resource/14013157472","14013157472")</f>
        <v>14013157472</v>
      </c>
      <c r="B618" s="2" t="s">
        <v>606</v>
      </c>
    </row>
    <row r="619" spans="1:2" x14ac:dyDescent="0.3">
      <c r="A619" s="1" t="str">
        <f>HYPERLINK("https://hsdes.intel.com/resource/14013157532","14013157532")</f>
        <v>14013157532</v>
      </c>
      <c r="B619" s="2" t="s">
        <v>607</v>
      </c>
    </row>
    <row r="620" spans="1:2" x14ac:dyDescent="0.3">
      <c r="A620" s="1" t="str">
        <f>HYPERLINK("https://hsdes.intel.com/resource/14013157813","14013157813")</f>
        <v>14013157813</v>
      </c>
      <c r="B620" s="2" t="s">
        <v>608</v>
      </c>
    </row>
    <row r="621" spans="1:2" x14ac:dyDescent="0.3">
      <c r="A621" s="1" t="str">
        <f>HYPERLINK("https://hsdes.intel.com/resource/14013158146","14013158146")</f>
        <v>14013158146</v>
      </c>
      <c r="B621" s="2" t="s">
        <v>609</v>
      </c>
    </row>
    <row r="622" spans="1:2" x14ac:dyDescent="0.3">
      <c r="A622" s="1" t="str">
        <f>HYPERLINK("https://hsdes.intel.com/resource/14013158321","14013158321")</f>
        <v>14013158321</v>
      </c>
      <c r="B622" s="2" t="s">
        <v>610</v>
      </c>
    </row>
    <row r="623" spans="1:2" x14ac:dyDescent="0.3">
      <c r="A623" s="1" t="str">
        <f>HYPERLINK("https://hsdes.intel.com/resource/14013159052","14013159052")</f>
        <v>14013159052</v>
      </c>
      <c r="B623" s="2" t="s">
        <v>611</v>
      </c>
    </row>
    <row r="624" spans="1:2" x14ac:dyDescent="0.3">
      <c r="A624" s="1" t="str">
        <f>HYPERLINK("https://hsdes.intel.com/resource/14013159061","14013159061")</f>
        <v>14013159061</v>
      </c>
      <c r="B624" s="2" t="s">
        <v>612</v>
      </c>
    </row>
    <row r="625" spans="1:2" x14ac:dyDescent="0.3">
      <c r="A625" s="1" t="str">
        <f>HYPERLINK("https://hsdes.intel.com/resource/14013162852","14013162852")</f>
        <v>14013162852</v>
      </c>
      <c r="B625" s="2" t="s">
        <v>613</v>
      </c>
    </row>
    <row r="626" spans="1:2" x14ac:dyDescent="0.3">
      <c r="A626" s="5" t="str">
        <f>HYPERLINK("https://hsdes.intel.com/resource/14013163508","14013163508")</f>
        <v>14013163508</v>
      </c>
      <c r="B626" s="2" t="s">
        <v>491</v>
      </c>
    </row>
    <row r="627" spans="1:2" x14ac:dyDescent="0.3">
      <c r="A627" s="1" t="str">
        <f>HYPERLINK("https://hsdes.intel.com/resource/14013173096","14013173096")</f>
        <v>14013173096</v>
      </c>
      <c r="B627" s="2" t="s">
        <v>525</v>
      </c>
    </row>
    <row r="628" spans="1:2" x14ac:dyDescent="0.3">
      <c r="A628" s="1" t="str">
        <f>HYPERLINK("https://hsdes.intel.com/resource/14013173107","14013173107")</f>
        <v>14013173107</v>
      </c>
      <c r="B628" s="2" t="s">
        <v>526</v>
      </c>
    </row>
    <row r="629" spans="1:2" x14ac:dyDescent="0.3">
      <c r="A629" s="1" t="str">
        <f>HYPERLINK("https://hsdes.intel.com/resource/14013173144","14013173144")</f>
        <v>14013173144</v>
      </c>
      <c r="B629" s="2" t="s">
        <v>614</v>
      </c>
    </row>
    <row r="630" spans="1:2" x14ac:dyDescent="0.3">
      <c r="A630" s="1" t="str">
        <f>HYPERLINK("https://hsdes.intel.com/resource/14013173175","14013173175")</f>
        <v>14013173175</v>
      </c>
      <c r="B630" s="2" t="s">
        <v>615</v>
      </c>
    </row>
    <row r="631" spans="1:2" x14ac:dyDescent="0.3">
      <c r="A631" s="1" t="str">
        <f>HYPERLINK("https://hsdes.intel.com/resource/14013173177","14013173177")</f>
        <v>14013173177</v>
      </c>
      <c r="B631" s="2" t="s">
        <v>616</v>
      </c>
    </row>
    <row r="632" spans="1:2" x14ac:dyDescent="0.3">
      <c r="A632" s="1" t="str">
        <f>HYPERLINK("https://hsdes.intel.com/resource/14013173187","14013173187")</f>
        <v>14013173187</v>
      </c>
      <c r="B632" s="2" t="s">
        <v>617</v>
      </c>
    </row>
    <row r="633" spans="1:2" x14ac:dyDescent="0.3">
      <c r="A633" s="1" t="str">
        <f>HYPERLINK("https://hsdes.intel.com/resource/14013173203","14013173203")</f>
        <v>14013173203</v>
      </c>
      <c r="B633" s="2" t="s">
        <v>618</v>
      </c>
    </row>
    <row r="634" spans="1:2" x14ac:dyDescent="0.3">
      <c r="A634" s="1" t="str">
        <f>HYPERLINK("https://hsdes.intel.com/resource/14013174597","14013174597")</f>
        <v>14013174597</v>
      </c>
      <c r="B634" s="2" t="s">
        <v>619</v>
      </c>
    </row>
    <row r="635" spans="1:2" x14ac:dyDescent="0.3">
      <c r="A635" s="1" t="str">
        <f>HYPERLINK("https://hsdes.intel.com/resource/14013174975","14013174975")</f>
        <v>14013174975</v>
      </c>
      <c r="B635" s="2" t="s">
        <v>620</v>
      </c>
    </row>
    <row r="636" spans="1:2" x14ac:dyDescent="0.3">
      <c r="A636" s="1" t="str">
        <f>HYPERLINK("https://hsdes.intel.com/resource/14013174978","14013174978")</f>
        <v>14013174978</v>
      </c>
      <c r="B636" s="2" t="s">
        <v>621</v>
      </c>
    </row>
    <row r="637" spans="1:2" x14ac:dyDescent="0.3">
      <c r="A637" s="1" t="str">
        <f>HYPERLINK("https://hsdes.intel.com/resource/14013174979","14013174979")</f>
        <v>14013174979</v>
      </c>
      <c r="B637" s="2" t="s">
        <v>622</v>
      </c>
    </row>
    <row r="638" spans="1:2" x14ac:dyDescent="0.3">
      <c r="A638" s="1" t="str">
        <f>HYPERLINK("https://hsdes.intel.com/resource/14013174983","14013174983")</f>
        <v>14013174983</v>
      </c>
      <c r="B638" s="2" t="s">
        <v>623</v>
      </c>
    </row>
    <row r="639" spans="1:2" x14ac:dyDescent="0.3">
      <c r="A639" s="1" t="str">
        <f>HYPERLINK("https://hsdes.intel.com/resource/14013174987","14013174987")</f>
        <v>14013174987</v>
      </c>
      <c r="B639" s="2" t="s">
        <v>624</v>
      </c>
    </row>
    <row r="640" spans="1:2" x14ac:dyDescent="0.3">
      <c r="A640" s="1" t="str">
        <f>HYPERLINK("https://hsdes.intel.com/resource/14013174993","14013174993")</f>
        <v>14013174993</v>
      </c>
      <c r="B640" s="2" t="s">
        <v>625</v>
      </c>
    </row>
    <row r="641" spans="1:2" x14ac:dyDescent="0.3">
      <c r="A641" s="1" t="str">
        <f>HYPERLINK("https://hsdes.intel.com/resource/14013174995","14013174995")</f>
        <v>14013174995</v>
      </c>
      <c r="B641" s="2" t="s">
        <v>626</v>
      </c>
    </row>
    <row r="642" spans="1:2" x14ac:dyDescent="0.3">
      <c r="A642" s="1" t="str">
        <f>HYPERLINK("https://hsdes.intel.com/resource/14013174998","14013174998")</f>
        <v>14013174998</v>
      </c>
      <c r="B642" s="2" t="s">
        <v>627</v>
      </c>
    </row>
    <row r="643" spans="1:2" x14ac:dyDescent="0.3">
      <c r="A643" s="1" t="str">
        <f>HYPERLINK("https://hsdes.intel.com/resource/14013175004","14013175004")</f>
        <v>14013175004</v>
      </c>
      <c r="B643" s="2" t="s">
        <v>628</v>
      </c>
    </row>
    <row r="644" spans="1:2" x14ac:dyDescent="0.3">
      <c r="A644" s="1" t="str">
        <f>HYPERLINK("https://hsdes.intel.com/resource/14013175007","14013175007")</f>
        <v>14013175007</v>
      </c>
      <c r="B644" s="2" t="s">
        <v>629</v>
      </c>
    </row>
    <row r="645" spans="1:2" x14ac:dyDescent="0.3">
      <c r="A645" s="1" t="str">
        <f>HYPERLINK("https://hsdes.intel.com/resource/14013175011","14013175011")</f>
        <v>14013175011</v>
      </c>
      <c r="B645" s="2" t="s">
        <v>630</v>
      </c>
    </row>
    <row r="646" spans="1:2" x14ac:dyDescent="0.3">
      <c r="A646" s="1" t="str">
        <f>HYPERLINK("https://hsdes.intel.com/resource/14013175013","14013175013")</f>
        <v>14013175013</v>
      </c>
      <c r="B646" s="2" t="s">
        <v>631</v>
      </c>
    </row>
    <row r="647" spans="1:2" x14ac:dyDescent="0.3">
      <c r="A647" s="1" t="str">
        <f>HYPERLINK("https://hsdes.intel.com/resource/14013175034","14013175034")</f>
        <v>14013175034</v>
      </c>
      <c r="B647" s="2" t="s">
        <v>632</v>
      </c>
    </row>
    <row r="648" spans="1:2" x14ac:dyDescent="0.3">
      <c r="A648" s="1" t="str">
        <f>HYPERLINK("https://hsdes.intel.com/resource/14013175038","14013175038")</f>
        <v>14013175038</v>
      </c>
      <c r="B648" s="2" t="s">
        <v>633</v>
      </c>
    </row>
    <row r="649" spans="1:2" x14ac:dyDescent="0.3">
      <c r="A649" s="1" t="str">
        <f>HYPERLINK("https://hsdes.intel.com/resource/14013175042","14013175042")</f>
        <v>14013175042</v>
      </c>
      <c r="B649" s="2" t="s">
        <v>634</v>
      </c>
    </row>
    <row r="650" spans="1:2" x14ac:dyDescent="0.3">
      <c r="A650" s="1" t="str">
        <f>HYPERLINK("https://hsdes.intel.com/resource/14013175045","14013175045")</f>
        <v>14013175045</v>
      </c>
      <c r="B650" s="2" t="s">
        <v>635</v>
      </c>
    </row>
    <row r="651" spans="1:2" x14ac:dyDescent="0.3">
      <c r="A651" s="1" t="str">
        <f>HYPERLINK("https://hsdes.intel.com/resource/14013175059","14013175059")</f>
        <v>14013175059</v>
      </c>
      <c r="B651" s="2" t="s">
        <v>636</v>
      </c>
    </row>
    <row r="652" spans="1:2" x14ac:dyDescent="0.3">
      <c r="A652" s="1" t="str">
        <f>HYPERLINK("https://hsdes.intel.com/resource/14013175061","14013175061")</f>
        <v>14013175061</v>
      </c>
      <c r="B652" s="2" t="s">
        <v>637</v>
      </c>
    </row>
    <row r="653" spans="1:2" x14ac:dyDescent="0.3">
      <c r="A653" s="1" t="str">
        <f>HYPERLINK("https://hsdes.intel.com/resource/14013175065","14013175065")</f>
        <v>14013175065</v>
      </c>
      <c r="B653" s="2" t="s">
        <v>638</v>
      </c>
    </row>
    <row r="654" spans="1:2" x14ac:dyDescent="0.3">
      <c r="A654" s="1" t="str">
        <f>HYPERLINK("https://hsdes.intel.com/resource/14013175069","14013175069")</f>
        <v>14013175069</v>
      </c>
      <c r="B654" s="2" t="s">
        <v>639</v>
      </c>
    </row>
    <row r="655" spans="1:2" x14ac:dyDescent="0.3">
      <c r="A655" s="1" t="str">
        <f>HYPERLINK("https://hsdes.intel.com/resource/14013175077","14013175077")</f>
        <v>14013175077</v>
      </c>
      <c r="B655" s="2" t="s">
        <v>640</v>
      </c>
    </row>
    <row r="656" spans="1:2" x14ac:dyDescent="0.3">
      <c r="A656" s="5" t="str">
        <f>HYPERLINK("https://hsdes.intel.com/resource/14013176942","14013176942")</f>
        <v>14013176942</v>
      </c>
      <c r="B656" s="2" t="s">
        <v>534</v>
      </c>
    </row>
    <row r="657" spans="1:2" x14ac:dyDescent="0.3">
      <c r="A657" s="1" t="str">
        <f>HYPERLINK("https://hsdes.intel.com/resource/14013177024","14013177024")</f>
        <v>14013177024</v>
      </c>
      <c r="B657" s="2" t="s">
        <v>536</v>
      </c>
    </row>
    <row r="658" spans="1:2" x14ac:dyDescent="0.3">
      <c r="A658" s="1" t="str">
        <f>HYPERLINK("https://hsdes.intel.com/resource/14013178024","14013178024")</f>
        <v>14013178024</v>
      </c>
      <c r="B658" s="2" t="s">
        <v>641</v>
      </c>
    </row>
    <row r="659" spans="1:2" x14ac:dyDescent="0.3">
      <c r="A659" s="1" t="str">
        <f>HYPERLINK("https://hsdes.intel.com/resource/14013178088","14013178088")</f>
        <v>14013178088</v>
      </c>
      <c r="B659" s="2" t="s">
        <v>545</v>
      </c>
    </row>
    <row r="660" spans="1:2" x14ac:dyDescent="0.3">
      <c r="A660" s="1" t="str">
        <f>HYPERLINK("https://hsdes.intel.com/resource/14013178130","14013178130")</f>
        <v>14013178130</v>
      </c>
      <c r="B660" s="2" t="s">
        <v>642</v>
      </c>
    </row>
    <row r="661" spans="1:2" x14ac:dyDescent="0.3">
      <c r="A661" s="1" t="str">
        <f>HYPERLINK("https://hsdes.intel.com/resource/14013179021","14013179021")</f>
        <v>14013179021</v>
      </c>
      <c r="B661" s="2" t="s">
        <v>643</v>
      </c>
    </row>
    <row r="662" spans="1:2" x14ac:dyDescent="0.3">
      <c r="A662" s="1" t="str">
        <f>HYPERLINK("https://hsdes.intel.com/resource/14013182446","14013182446")</f>
        <v>14013182446</v>
      </c>
      <c r="B662" s="2" t="s">
        <v>644</v>
      </c>
    </row>
    <row r="663" spans="1:2" x14ac:dyDescent="0.3">
      <c r="A663" s="1" t="str">
        <f>HYPERLINK("https://hsdes.intel.com/resource/14013183384","14013183384")</f>
        <v>14013183384</v>
      </c>
      <c r="B663" s="2" t="s">
        <v>645</v>
      </c>
    </row>
    <row r="664" spans="1:2" x14ac:dyDescent="0.3">
      <c r="A664" s="1" t="str">
        <f>HYPERLINK("https://hsdes.intel.com/resource/14013186388","14013186388")</f>
        <v>14013186388</v>
      </c>
      <c r="B664" s="2" t="s">
        <v>62</v>
      </c>
    </row>
    <row r="665" spans="1:2" x14ac:dyDescent="0.3">
      <c r="A665" s="1" t="str">
        <f>HYPERLINK("https://hsdes.intel.com/resource/14013186924","14013186924")</f>
        <v>14013186924</v>
      </c>
      <c r="B665" s="2" t="s">
        <v>573</v>
      </c>
    </row>
    <row r="666" spans="1:2" x14ac:dyDescent="0.3">
      <c r="A666" s="1" t="str">
        <f>HYPERLINK("https://hsdes.intel.com/resource/14013187020","14013187020")</f>
        <v>14013187020</v>
      </c>
      <c r="B666" s="2" t="s">
        <v>582</v>
      </c>
    </row>
    <row r="667" spans="1:2" x14ac:dyDescent="0.3">
      <c r="A667" s="1" t="str">
        <f>HYPERLINK("https://hsdes.intel.com/resource/14013187021","14013187021")</f>
        <v>14013187021</v>
      </c>
      <c r="B667" s="2" t="s">
        <v>583</v>
      </c>
    </row>
    <row r="668" spans="1:2" x14ac:dyDescent="0.3">
      <c r="A668" s="1" t="str">
        <f>HYPERLINK("https://hsdes.intel.com/resource/14013187722","14013187722")</f>
        <v>14013187722</v>
      </c>
      <c r="B668" s="2" t="s">
        <v>584</v>
      </c>
    </row>
    <row r="669" spans="1:2" x14ac:dyDescent="0.3">
      <c r="A669" s="1" t="str">
        <f>HYPERLINK("https://hsdes.intel.com/resource/16014266497","16014266497")</f>
        <v>16014266497</v>
      </c>
      <c r="B669" s="2" t="s">
        <v>646</v>
      </c>
    </row>
    <row r="670" spans="1:2" x14ac:dyDescent="0.3">
      <c r="A670" s="1" t="str">
        <f>HYPERLINK("https://hsdes.intel.com/resource/16014267287","16014267287")</f>
        <v>16014267287</v>
      </c>
      <c r="B670" s="2" t="s">
        <v>647</v>
      </c>
    </row>
    <row r="671" spans="1:2" x14ac:dyDescent="0.3">
      <c r="A671" s="1" t="str">
        <f>HYPERLINK("https://hsdes.intel.com/resource/16014919640","16014919640")</f>
        <v>16014919640</v>
      </c>
      <c r="B671" s="2" t="s">
        <v>648</v>
      </c>
    </row>
    <row r="672" spans="1:2" x14ac:dyDescent="0.3">
      <c r="A672" s="1" t="str">
        <f>HYPERLINK("https://hsdes.intel.com/resource/16015167674","16015167674")</f>
        <v>16015167674</v>
      </c>
      <c r="B672" s="2" t="s">
        <v>649</v>
      </c>
    </row>
    <row r="673" spans="1:2" x14ac:dyDescent="0.3">
      <c r="A673" s="1" t="str">
        <f>HYPERLINK("https://hsdes.intel.com/resource/16016686415","16016686415")</f>
        <v>16016686415</v>
      </c>
      <c r="B673" s="2" t="s">
        <v>650</v>
      </c>
    </row>
    <row r="674" spans="1:2" x14ac:dyDescent="0.3">
      <c r="A674" s="1" t="str">
        <f>HYPERLINK("https://hsdes.intel.com/resource/22011834621","22011834621")</f>
        <v>22011834621</v>
      </c>
      <c r="B674" s="2" t="s">
        <v>651</v>
      </c>
    </row>
    <row r="675" spans="1:2" x14ac:dyDescent="0.3">
      <c r="A675" s="1" t="str">
        <f>HYPERLINK("https://hsdes.intel.com/resource/22011834676","22011834676")</f>
        <v>22011834676</v>
      </c>
      <c r="B675" s="2" t="s">
        <v>652</v>
      </c>
    </row>
    <row r="676" spans="1:2" x14ac:dyDescent="0.3">
      <c r="A676" s="1" t="str">
        <f>HYPERLINK("https://hsdes.intel.com/resource/22011834694","22011834694")</f>
        <v>22011834694</v>
      </c>
      <c r="B676" s="2" t="s">
        <v>653</v>
      </c>
    </row>
    <row r="677" spans="1:2" x14ac:dyDescent="0.3">
      <c r="A677" s="1" t="str">
        <f>HYPERLINK("https://hsdes.intel.com/resource/22011834699","22011834699")</f>
        <v>22011834699</v>
      </c>
      <c r="B677" s="2" t="s">
        <v>654</v>
      </c>
    </row>
    <row r="678" spans="1:2" x14ac:dyDescent="0.3">
      <c r="A678" s="1" t="str">
        <f>HYPERLINK("https://hsdes.intel.com/resource/14013117305","14013117305")</f>
        <v>14013117305</v>
      </c>
      <c r="B678" s="2" t="s">
        <v>655</v>
      </c>
    </row>
    <row r="679" spans="1:2" x14ac:dyDescent="0.3">
      <c r="A679" s="1" t="str">
        <f>HYPERLINK("https://hsdes.intel.com/resource/14013121695","14013121695")</f>
        <v>14013121695</v>
      </c>
      <c r="B679" s="2" t="s">
        <v>473</v>
      </c>
    </row>
    <row r="680" spans="1:2" x14ac:dyDescent="0.3">
      <c r="A680" s="1" t="str">
        <f>HYPERLINK("https://hsdes.intel.com/resource/14013156689","14013156689")</f>
        <v>14013156689</v>
      </c>
      <c r="B680" s="2" t="s">
        <v>656</v>
      </c>
    </row>
    <row r="681" spans="1:2" x14ac:dyDescent="0.3">
      <c r="A681" s="1" t="str">
        <f>HYPERLINK("https://hsdes.intel.com/resource/14013156692","14013156692")</f>
        <v>14013156692</v>
      </c>
      <c r="B681" s="2" t="s">
        <v>474</v>
      </c>
    </row>
    <row r="682" spans="1:2" x14ac:dyDescent="0.3">
      <c r="A682" s="1" t="str">
        <f>HYPERLINK("https://hsdes.intel.com/resource/14013156708","14013156708")</f>
        <v>14013156708</v>
      </c>
      <c r="B682" s="2" t="s">
        <v>475</v>
      </c>
    </row>
    <row r="683" spans="1:2" x14ac:dyDescent="0.3">
      <c r="A683" s="1" t="str">
        <f>HYPERLINK("https://hsdes.intel.com/resource/14013156710","14013156710")</f>
        <v>14013156710</v>
      </c>
      <c r="B683" s="2" t="s">
        <v>476</v>
      </c>
    </row>
    <row r="684" spans="1:2" x14ac:dyDescent="0.3">
      <c r="A684" s="1" t="str">
        <f>HYPERLINK("https://hsdes.intel.com/resource/14013156716","14013156716")</f>
        <v>14013156716</v>
      </c>
      <c r="B684" s="2" t="s">
        <v>478</v>
      </c>
    </row>
    <row r="685" spans="1:2" x14ac:dyDescent="0.3">
      <c r="A685" s="1" t="str">
        <f>HYPERLINK("https://hsdes.intel.com/resource/14013156717","14013156717")</f>
        <v>14013156717</v>
      </c>
      <c r="B685" s="2" t="s">
        <v>479</v>
      </c>
    </row>
    <row r="686" spans="1:2" x14ac:dyDescent="0.3">
      <c r="A686" s="1" t="str">
        <f>HYPERLINK("https://hsdes.intel.com/resource/14013156718","14013156718")</f>
        <v>14013156718</v>
      </c>
      <c r="B686" s="2" t="s">
        <v>480</v>
      </c>
    </row>
    <row r="687" spans="1:2" x14ac:dyDescent="0.3">
      <c r="A687" s="1" t="str">
        <f>HYPERLINK("https://hsdes.intel.com/resource/14013157260","14013157260")</f>
        <v>14013157260</v>
      </c>
      <c r="B687" s="2" t="s">
        <v>485</v>
      </c>
    </row>
    <row r="688" spans="1:2" x14ac:dyDescent="0.3">
      <c r="A688" s="1" t="str">
        <f>HYPERLINK("https://hsdes.intel.com/resource/14013157462","14013157462")</f>
        <v>14013157462</v>
      </c>
      <c r="B688" s="2" t="s">
        <v>486</v>
      </c>
    </row>
    <row r="689" spans="1:2" x14ac:dyDescent="0.3">
      <c r="A689" s="1" t="str">
        <f>HYPERLINK("https://hsdes.intel.com/resource/14013160120","14013160120")</f>
        <v>14013160120</v>
      </c>
      <c r="B689" s="2" t="s">
        <v>488</v>
      </c>
    </row>
    <row r="690" spans="1:2" x14ac:dyDescent="0.3">
      <c r="A690" s="1" t="str">
        <f>HYPERLINK("https://hsdes.intel.com/resource/14013160249","14013160249")</f>
        <v>14013160249</v>
      </c>
      <c r="B690" s="2" t="s">
        <v>489</v>
      </c>
    </row>
    <row r="691" spans="1:2" x14ac:dyDescent="0.3">
      <c r="A691" s="1" t="str">
        <f>HYPERLINK("https://hsdes.intel.com/resource/14013160712","14013160712")</f>
        <v>14013160712</v>
      </c>
      <c r="B691" s="2" t="s">
        <v>657</v>
      </c>
    </row>
    <row r="692" spans="1:2" x14ac:dyDescent="0.3">
      <c r="A692" s="1" t="str">
        <f>HYPERLINK("https://hsdes.intel.com/resource/14013161592","14013161592")</f>
        <v>14013161592</v>
      </c>
      <c r="B692" s="2" t="s">
        <v>490</v>
      </c>
    </row>
    <row r="693" spans="1:2" x14ac:dyDescent="0.3">
      <c r="A693" s="1" t="str">
        <f>HYPERLINK("https://hsdes.intel.com/resource/14013163199","14013163199")</f>
        <v>14013163199</v>
      </c>
      <c r="B693" s="2" t="s">
        <v>658</v>
      </c>
    </row>
    <row r="694" spans="1:2" x14ac:dyDescent="0.3">
      <c r="A694" s="1" t="str">
        <f>HYPERLINK("https://hsdes.intel.com/resource/14013163508","14013163508")</f>
        <v>14013163508</v>
      </c>
      <c r="B694" s="2" t="s">
        <v>491</v>
      </c>
    </row>
    <row r="695" spans="1:2" x14ac:dyDescent="0.3">
      <c r="A695" s="1" t="str">
        <f>HYPERLINK("https://hsdes.intel.com/resource/14013164191","14013164191")</f>
        <v>14013164191</v>
      </c>
      <c r="B695" s="2" t="s">
        <v>659</v>
      </c>
    </row>
    <row r="696" spans="1:2" x14ac:dyDescent="0.3">
      <c r="A696" s="1" t="str">
        <f>HYPERLINK("https://hsdes.intel.com/resource/14013165072","14013165072")</f>
        <v>14013165072</v>
      </c>
      <c r="B696" s="2" t="s">
        <v>504</v>
      </c>
    </row>
    <row r="697" spans="1:2" x14ac:dyDescent="0.3">
      <c r="A697" s="1" t="str">
        <f>HYPERLINK("https://hsdes.intel.com/resource/14013165103","14013165103")</f>
        <v>14013165103</v>
      </c>
      <c r="B697" s="2" t="s">
        <v>505</v>
      </c>
    </row>
    <row r="698" spans="1:2" x14ac:dyDescent="0.3">
      <c r="A698" s="1" t="str">
        <f>HYPERLINK("https://hsdes.intel.com/resource/14013165541","14013165541")</f>
        <v>14013165541</v>
      </c>
      <c r="B698" s="2" t="s">
        <v>506</v>
      </c>
    </row>
    <row r="699" spans="1:2" x14ac:dyDescent="0.3">
      <c r="A699" s="1" t="str">
        <f>HYPERLINK("https://hsdes.intel.com/resource/14013165584","14013165584")</f>
        <v>14013165584</v>
      </c>
      <c r="B699" s="2" t="s">
        <v>507</v>
      </c>
    </row>
    <row r="700" spans="1:2" x14ac:dyDescent="0.3">
      <c r="A700" s="1" t="str">
        <f>HYPERLINK("https://hsdes.intel.com/resource/14013165586","14013165586")</f>
        <v>14013165586</v>
      </c>
      <c r="B700" s="2" t="s">
        <v>508</v>
      </c>
    </row>
    <row r="701" spans="1:2" x14ac:dyDescent="0.3">
      <c r="A701" s="1" t="str">
        <f>HYPERLINK("https://hsdes.intel.com/resource/14013165637","14013165637")</f>
        <v>14013165637</v>
      </c>
      <c r="B701" s="2" t="s">
        <v>509</v>
      </c>
    </row>
    <row r="702" spans="1:2" x14ac:dyDescent="0.3">
      <c r="A702" s="1" t="str">
        <f>HYPERLINK("https://hsdes.intel.com/resource/14013165642","14013165642")</f>
        <v>14013165642</v>
      </c>
      <c r="B702" s="2" t="s">
        <v>510</v>
      </c>
    </row>
    <row r="703" spans="1:2" x14ac:dyDescent="0.3">
      <c r="A703" s="1" t="str">
        <f>HYPERLINK("https://hsdes.intel.com/resource/14013165647","14013165647")</f>
        <v>14013165647</v>
      </c>
      <c r="B703" s="2" t="s">
        <v>511</v>
      </c>
    </row>
    <row r="704" spans="1:2" x14ac:dyDescent="0.3">
      <c r="A704" s="1" t="str">
        <f>HYPERLINK("https://hsdes.intel.com/resource/14013165649","14013165649")</f>
        <v>14013165649</v>
      </c>
      <c r="B704" s="2" t="s">
        <v>512</v>
      </c>
    </row>
    <row r="705" spans="1:2" x14ac:dyDescent="0.3">
      <c r="A705" s="1" t="str">
        <f>HYPERLINK("https://hsdes.intel.com/resource/14013165652","14013165652")</f>
        <v>14013165652</v>
      </c>
      <c r="B705" s="2" t="s">
        <v>513</v>
      </c>
    </row>
    <row r="706" spans="1:2" x14ac:dyDescent="0.3">
      <c r="A706" s="1" t="str">
        <f>HYPERLINK("https://hsdes.intel.com/resource/14013165663","14013165663")</f>
        <v>14013165663</v>
      </c>
      <c r="B706" s="2" t="s">
        <v>514</v>
      </c>
    </row>
    <row r="707" spans="1:2" x14ac:dyDescent="0.3">
      <c r="A707" s="1" t="str">
        <f>HYPERLINK("https://hsdes.intel.com/resource/14013165665","14013165665")</f>
        <v>14013165665</v>
      </c>
      <c r="B707" s="2" t="s">
        <v>515</v>
      </c>
    </row>
    <row r="708" spans="1:2" x14ac:dyDescent="0.3">
      <c r="A708" s="1" t="str">
        <f>HYPERLINK("https://hsdes.intel.com/resource/14013165673","14013165673")</f>
        <v>14013165673</v>
      </c>
      <c r="B708" s="2" t="s">
        <v>516</v>
      </c>
    </row>
    <row r="709" spans="1:2" x14ac:dyDescent="0.3">
      <c r="A709" s="1" t="str">
        <f>HYPERLINK("https://hsdes.intel.com/resource/14013165857","14013165857")</f>
        <v>14013165857</v>
      </c>
      <c r="B709" s="2" t="s">
        <v>517</v>
      </c>
    </row>
    <row r="710" spans="1:2" x14ac:dyDescent="0.3">
      <c r="A710" s="1" t="str">
        <f>HYPERLINK("https://hsdes.intel.com/resource/14013165860","14013165860")</f>
        <v>14013165860</v>
      </c>
      <c r="B710" s="2" t="s">
        <v>518</v>
      </c>
    </row>
    <row r="711" spans="1:2" x14ac:dyDescent="0.3">
      <c r="A711" s="1" t="str">
        <f>HYPERLINK("https://hsdes.intel.com/resource/14013165863","14013165863")</f>
        <v>14013165863</v>
      </c>
      <c r="B711" s="2" t="s">
        <v>519</v>
      </c>
    </row>
    <row r="712" spans="1:2" x14ac:dyDescent="0.3">
      <c r="A712" s="1" t="str">
        <f>HYPERLINK("https://hsdes.intel.com/resource/14013165865","14013165865")</f>
        <v>14013165865</v>
      </c>
      <c r="B712" s="2" t="s">
        <v>520</v>
      </c>
    </row>
    <row r="713" spans="1:2" x14ac:dyDescent="0.3">
      <c r="A713" s="1" t="str">
        <f>HYPERLINK("https://hsdes.intel.com/resource/14013165868","14013165868")</f>
        <v>14013165868</v>
      </c>
      <c r="B713" s="2" t="s">
        <v>521</v>
      </c>
    </row>
    <row r="714" spans="1:2" x14ac:dyDescent="0.3">
      <c r="A714" s="1" t="str">
        <f>HYPERLINK("https://hsdes.intel.com/resource/14013165873","14013165873")</f>
        <v>14013165873</v>
      </c>
      <c r="B714" s="2" t="s">
        <v>522</v>
      </c>
    </row>
    <row r="715" spans="1:2" x14ac:dyDescent="0.3">
      <c r="A715" s="1" t="str">
        <f>HYPERLINK("https://hsdes.intel.com/resource/14013165895","14013165895")</f>
        <v>14013165895</v>
      </c>
      <c r="B715" s="2" t="s">
        <v>523</v>
      </c>
    </row>
    <row r="716" spans="1:2" x14ac:dyDescent="0.3">
      <c r="A716" s="1" t="str">
        <f>HYPERLINK("https://hsdes.intel.com/resource/14013165901","14013165901")</f>
        <v>14013165901</v>
      </c>
      <c r="B716" s="2" t="s">
        <v>504</v>
      </c>
    </row>
    <row r="717" spans="1:2" x14ac:dyDescent="0.3">
      <c r="A717" s="1" t="str">
        <f>HYPERLINK("https://hsdes.intel.com/resource/14013165906","14013165906")</f>
        <v>14013165906</v>
      </c>
      <c r="B717" s="2" t="s">
        <v>505</v>
      </c>
    </row>
    <row r="718" spans="1:2" x14ac:dyDescent="0.3">
      <c r="A718" s="1" t="str">
        <f>HYPERLINK("https://hsdes.intel.com/resource/14013165908","14013165908")</f>
        <v>14013165908</v>
      </c>
      <c r="B718" s="2" t="s">
        <v>524</v>
      </c>
    </row>
    <row r="719" spans="1:2" x14ac:dyDescent="0.3">
      <c r="A719" s="1" t="str">
        <f>HYPERLINK("https://hsdes.intel.com/resource/14013173096","14013173096")</f>
        <v>14013173096</v>
      </c>
      <c r="B719" s="2" t="s">
        <v>525</v>
      </c>
    </row>
    <row r="720" spans="1:2" x14ac:dyDescent="0.3">
      <c r="A720" s="1" t="str">
        <f>HYPERLINK("https://hsdes.intel.com/resource/14013173107","14013173107")</f>
        <v>14013173107</v>
      </c>
      <c r="B720" s="2" t="s">
        <v>526</v>
      </c>
    </row>
    <row r="721" spans="1:2" x14ac:dyDescent="0.3">
      <c r="A721" s="1" t="str">
        <f>HYPERLINK("https://hsdes.intel.com/resource/14013175857","14013175857")</f>
        <v>14013175857</v>
      </c>
      <c r="B721" s="2" t="s">
        <v>660</v>
      </c>
    </row>
    <row r="722" spans="1:2" x14ac:dyDescent="0.3">
      <c r="A722" s="1" t="str">
        <f>HYPERLINK("https://hsdes.intel.com/resource/14013176057","14013176057")</f>
        <v>14013176057</v>
      </c>
      <c r="B722" s="2" t="s">
        <v>530</v>
      </c>
    </row>
    <row r="723" spans="1:2" x14ac:dyDescent="0.3">
      <c r="A723" s="1" t="str">
        <f>HYPERLINK("https://hsdes.intel.com/resource/14013176061","14013176061")</f>
        <v>14013176061</v>
      </c>
      <c r="B723" s="2" t="s">
        <v>531</v>
      </c>
    </row>
    <row r="724" spans="1:2" x14ac:dyDescent="0.3">
      <c r="A724" s="1" t="str">
        <f>HYPERLINK("https://hsdes.intel.com/resource/14013177024","14013177024")</f>
        <v>14013177024</v>
      </c>
      <c r="B724" s="2" t="s">
        <v>536</v>
      </c>
    </row>
    <row r="725" spans="1:2" x14ac:dyDescent="0.3">
      <c r="A725" s="1" t="str">
        <f>HYPERLINK("https://hsdes.intel.com/resource/14013178024","14013178024")</f>
        <v>14013178024</v>
      </c>
      <c r="B725" s="2" t="s">
        <v>641</v>
      </c>
    </row>
    <row r="726" spans="1:2" x14ac:dyDescent="0.3">
      <c r="A726" s="1" t="str">
        <f>HYPERLINK("https://hsdes.intel.com/resource/14013179021","14013179021")</f>
        <v>14013179021</v>
      </c>
      <c r="B726" s="2" t="s">
        <v>643</v>
      </c>
    </row>
    <row r="727" spans="1:2" x14ac:dyDescent="0.3">
      <c r="A727" s="1" t="str">
        <f>HYPERLINK("https://hsdes.intel.com/resource/14013180258","14013180258")</f>
        <v>14013180258</v>
      </c>
      <c r="B727" s="2" t="s">
        <v>548</v>
      </c>
    </row>
    <row r="728" spans="1:2" x14ac:dyDescent="0.3">
      <c r="A728" s="1" t="str">
        <f>HYPERLINK("https://hsdes.intel.com/resource/14013180346","14013180346")</f>
        <v>14013180346</v>
      </c>
      <c r="B728" s="2" t="s">
        <v>549</v>
      </c>
    </row>
    <row r="729" spans="1:2" x14ac:dyDescent="0.3">
      <c r="A729" s="1" t="str">
        <f>HYPERLINK("https://hsdes.intel.com/resource/14013180359","14013180359")</f>
        <v>14013180359</v>
      </c>
      <c r="B729" s="2" t="s">
        <v>550</v>
      </c>
    </row>
    <row r="730" spans="1:2" x14ac:dyDescent="0.3">
      <c r="A730" s="1" t="str">
        <f>HYPERLINK("https://hsdes.intel.com/resource/14013180382","14013180382")</f>
        <v>14013180382</v>
      </c>
      <c r="B730" s="2" t="s">
        <v>554</v>
      </c>
    </row>
    <row r="731" spans="1:2" x14ac:dyDescent="0.3">
      <c r="A731" s="1" t="str">
        <f>HYPERLINK("https://hsdes.intel.com/resource/14013180393","14013180393")</f>
        <v>14013180393</v>
      </c>
      <c r="B731" s="2" t="s">
        <v>556</v>
      </c>
    </row>
    <row r="732" spans="1:2" x14ac:dyDescent="0.3">
      <c r="A732" s="1" t="str">
        <f>HYPERLINK("https://hsdes.intel.com/resource/14013180405","14013180405")</f>
        <v>14013180405</v>
      </c>
      <c r="B732" s="2" t="s">
        <v>557</v>
      </c>
    </row>
    <row r="733" spans="1:2" x14ac:dyDescent="0.3">
      <c r="A733" s="1" t="str">
        <f>HYPERLINK("https://hsdes.intel.com/resource/14013180406","14013180406")</f>
        <v>14013180406</v>
      </c>
      <c r="B733" s="2" t="s">
        <v>558</v>
      </c>
    </row>
    <row r="734" spans="1:2" x14ac:dyDescent="0.3">
      <c r="A734" s="1" t="str">
        <f>HYPERLINK("https://hsdes.intel.com/resource/14013180411","14013180411")</f>
        <v>14013180411</v>
      </c>
      <c r="B734" s="2" t="s">
        <v>559</v>
      </c>
    </row>
    <row r="735" spans="1:2" x14ac:dyDescent="0.3">
      <c r="A735" s="1" t="str">
        <f>HYPERLINK("https://hsdes.intel.com/resource/14013180414","14013180414")</f>
        <v>14013180414</v>
      </c>
      <c r="B735" s="2" t="s">
        <v>560</v>
      </c>
    </row>
    <row r="736" spans="1:2" x14ac:dyDescent="0.3">
      <c r="A736" s="1" t="str">
        <f>HYPERLINK("https://hsdes.intel.com/resource/14013180439","14013180439")</f>
        <v>14013180439</v>
      </c>
      <c r="B736" s="2" t="s">
        <v>561</v>
      </c>
    </row>
    <row r="737" spans="1:2" x14ac:dyDescent="0.3">
      <c r="A737" s="1" t="str">
        <f>HYPERLINK("https://hsdes.intel.com/resource/14013180473","14013180473")</f>
        <v>14013180473</v>
      </c>
      <c r="B737" s="2" t="s">
        <v>562</v>
      </c>
    </row>
    <row r="738" spans="1:2" x14ac:dyDescent="0.3">
      <c r="A738" s="1" t="str">
        <f>HYPERLINK("https://hsdes.intel.com/resource/14013180599","14013180599")</f>
        <v>14013180599</v>
      </c>
      <c r="B738" s="2" t="s">
        <v>661</v>
      </c>
    </row>
    <row r="739" spans="1:2" x14ac:dyDescent="0.3">
      <c r="A739" s="1" t="str">
        <f>HYPERLINK("https://hsdes.intel.com/resource/14013182487","14013182487")</f>
        <v>14013182487</v>
      </c>
      <c r="B739" s="2" t="s">
        <v>566</v>
      </c>
    </row>
    <row r="740" spans="1:2" x14ac:dyDescent="0.3">
      <c r="A740" s="1" t="str">
        <f>HYPERLINK("https://hsdes.intel.com/resource/14013182900","14013182900")</f>
        <v>14013182900</v>
      </c>
      <c r="B740" s="2" t="s">
        <v>662</v>
      </c>
    </row>
    <row r="741" spans="1:2" x14ac:dyDescent="0.3">
      <c r="A741" s="1" t="str">
        <f>HYPERLINK("https://hsdes.intel.com/resource/14013182910","14013182910")</f>
        <v>14013182910</v>
      </c>
      <c r="B741" s="2" t="s">
        <v>663</v>
      </c>
    </row>
    <row r="742" spans="1:2" x14ac:dyDescent="0.3">
      <c r="A742" s="1" t="str">
        <f>HYPERLINK("https://hsdes.intel.com/resource/14013183790","14013183790")</f>
        <v>14013183790</v>
      </c>
      <c r="B742" s="2" t="s">
        <v>664</v>
      </c>
    </row>
    <row r="743" spans="1:2" x14ac:dyDescent="0.3">
      <c r="A743" s="1" t="str">
        <f>HYPERLINK("https://hsdes.intel.com/resource/14013184016","14013184016")</f>
        <v>14013184016</v>
      </c>
      <c r="B743" s="2" t="s">
        <v>665</v>
      </c>
    </row>
    <row r="744" spans="1:2" x14ac:dyDescent="0.3">
      <c r="A744" s="1" t="str">
        <f>HYPERLINK("https://hsdes.intel.com/resource/14013184326","14013184326")</f>
        <v>14013184326</v>
      </c>
      <c r="B744" s="2" t="s">
        <v>666</v>
      </c>
    </row>
    <row r="745" spans="1:2" x14ac:dyDescent="0.3">
      <c r="A745" s="1" t="str">
        <f>HYPERLINK("https://hsdes.intel.com/resource/14013184583","14013184583")</f>
        <v>14013184583</v>
      </c>
      <c r="B745" s="2" t="s">
        <v>667</v>
      </c>
    </row>
    <row r="746" spans="1:2" x14ac:dyDescent="0.3">
      <c r="A746" s="1" t="str">
        <f>HYPERLINK("https://hsdes.intel.com/resource/14013184731","14013184731")</f>
        <v>14013184731</v>
      </c>
      <c r="B746" s="2" t="s">
        <v>668</v>
      </c>
    </row>
    <row r="747" spans="1:2" x14ac:dyDescent="0.3">
      <c r="A747" s="1" t="str">
        <f>HYPERLINK("https://hsdes.intel.com/resource/14013186090","14013186090")</f>
        <v>14013186090</v>
      </c>
      <c r="B747" s="2" t="s">
        <v>669</v>
      </c>
    </row>
    <row r="748" spans="1:2" x14ac:dyDescent="0.3">
      <c r="A748" s="1" t="str">
        <f>HYPERLINK("https://hsdes.intel.com/resource/14013186483","14013186483")</f>
        <v>14013186483</v>
      </c>
      <c r="B748" s="2" t="s">
        <v>670</v>
      </c>
    </row>
    <row r="749" spans="1:2" x14ac:dyDescent="0.3">
      <c r="A749" s="1" t="str">
        <f>HYPERLINK("https://hsdes.intel.com/resource/14013186924","14013186924")</f>
        <v>14013186924</v>
      </c>
      <c r="B749" s="2" t="s">
        <v>573</v>
      </c>
    </row>
    <row r="750" spans="1:2" x14ac:dyDescent="0.3">
      <c r="A750" s="1" t="str">
        <f>HYPERLINK("https://hsdes.intel.com/resource/14013186942","14013186942")</f>
        <v>14013186942</v>
      </c>
      <c r="B750" s="2" t="s">
        <v>550</v>
      </c>
    </row>
    <row r="751" spans="1:2" x14ac:dyDescent="0.3">
      <c r="A751" s="1" t="str">
        <f>HYPERLINK("https://hsdes.intel.com/resource/14013186947","14013186947")</f>
        <v>14013186947</v>
      </c>
      <c r="B751" s="2" t="s">
        <v>552</v>
      </c>
    </row>
    <row r="752" spans="1:2" x14ac:dyDescent="0.3">
      <c r="A752" s="1" t="str">
        <f>HYPERLINK("https://hsdes.intel.com/resource/14013186950","14013186950")</f>
        <v>14013186950</v>
      </c>
      <c r="B752" s="2" t="s">
        <v>574</v>
      </c>
    </row>
    <row r="753" spans="1:2" x14ac:dyDescent="0.3">
      <c r="A753" s="1" t="str">
        <f>HYPERLINK("https://hsdes.intel.com/resource/14013186951","14013186951")</f>
        <v>14013186951</v>
      </c>
      <c r="B753" s="2" t="s">
        <v>554</v>
      </c>
    </row>
    <row r="754" spans="1:2" x14ac:dyDescent="0.3">
      <c r="A754" s="1" t="str">
        <f>HYPERLINK("https://hsdes.intel.com/resource/14013186960","14013186960")</f>
        <v>14013186960</v>
      </c>
      <c r="B754" s="2" t="s">
        <v>557</v>
      </c>
    </row>
    <row r="755" spans="1:2" x14ac:dyDescent="0.3">
      <c r="A755" s="1" t="str">
        <f>HYPERLINK("https://hsdes.intel.com/resource/14013186962","14013186962")</f>
        <v>14013186962</v>
      </c>
      <c r="B755" s="2" t="s">
        <v>576</v>
      </c>
    </row>
    <row r="756" spans="1:2" x14ac:dyDescent="0.3">
      <c r="A756" s="1" t="str">
        <f>HYPERLINK("https://hsdes.intel.com/resource/14013186967","14013186967")</f>
        <v>14013186967</v>
      </c>
      <c r="B756" s="2" t="s">
        <v>577</v>
      </c>
    </row>
    <row r="757" spans="1:2" x14ac:dyDescent="0.3">
      <c r="A757" s="1" t="str">
        <f>HYPERLINK("https://hsdes.intel.com/resource/14013186971","14013186971")</f>
        <v>14013186971</v>
      </c>
      <c r="B757" s="2" t="s">
        <v>578</v>
      </c>
    </row>
    <row r="758" spans="1:2" x14ac:dyDescent="0.3">
      <c r="A758" s="1" t="str">
        <f>HYPERLINK("https://hsdes.intel.com/resource/14013186980","14013186980")</f>
        <v>14013186980</v>
      </c>
      <c r="B758" s="2" t="s">
        <v>579</v>
      </c>
    </row>
    <row r="759" spans="1:2" x14ac:dyDescent="0.3">
      <c r="A759" s="1" t="str">
        <f>HYPERLINK("https://hsdes.intel.com/resource/14013186997","14013186997")</f>
        <v>14013186997</v>
      </c>
      <c r="B759" s="2" t="s">
        <v>581</v>
      </c>
    </row>
    <row r="760" spans="1:2" x14ac:dyDescent="0.3">
      <c r="A760" s="1" t="str">
        <f>HYPERLINK("https://hsdes.intel.com/resource/14013187020","14013187020")</f>
        <v>14013187020</v>
      </c>
      <c r="B760" s="2" t="s">
        <v>582</v>
      </c>
    </row>
    <row r="761" spans="1:2" x14ac:dyDescent="0.3">
      <c r="A761" s="1" t="str">
        <f>HYPERLINK("https://hsdes.intel.com/resource/14013187021","14013187021")</f>
        <v>14013187021</v>
      </c>
      <c r="B761" s="2" t="s">
        <v>583</v>
      </c>
    </row>
    <row r="762" spans="1:2" x14ac:dyDescent="0.3">
      <c r="A762" s="1" t="str">
        <f>HYPERLINK("https://hsdes.intel.com/resource/14013187026","14013187026")</f>
        <v>14013187026</v>
      </c>
      <c r="B762" s="2" t="s">
        <v>671</v>
      </c>
    </row>
    <row r="763" spans="1:2" x14ac:dyDescent="0.3">
      <c r="A763" s="1" t="str">
        <f>HYPERLINK("https://hsdes.intel.com/resource/14013187057","14013187057")</f>
        <v>14013187057</v>
      </c>
      <c r="B763" s="2" t="s">
        <v>566</v>
      </c>
    </row>
    <row r="764" spans="1:2" x14ac:dyDescent="0.3">
      <c r="A764" s="1" t="str">
        <f>HYPERLINK("https://hsdes.intel.com/resource/14013187276","14013187276")</f>
        <v>14013187276</v>
      </c>
      <c r="B764" s="2" t="s">
        <v>672</v>
      </c>
    </row>
    <row r="765" spans="1:2" x14ac:dyDescent="0.3">
      <c r="A765" s="1" t="str">
        <f>HYPERLINK("https://hsdes.intel.com/resource/14013187722","14013187722")</f>
        <v>14013187722</v>
      </c>
      <c r="B765" s="2" t="s">
        <v>584</v>
      </c>
    </row>
    <row r="766" spans="1:2" x14ac:dyDescent="0.3">
      <c r="A766" s="1" t="str">
        <f>HYPERLINK("https://hsdes.intel.com/resource/16012845721","16012845721")</f>
        <v>16012845721</v>
      </c>
      <c r="B766" s="2" t="s">
        <v>673</v>
      </c>
    </row>
    <row r="767" spans="1:2" x14ac:dyDescent="0.3">
      <c r="A767" s="1" t="str">
        <f>HYPERLINK("https://hsdes.intel.com/resource/16012847899","16012847899")</f>
        <v>16012847899</v>
      </c>
      <c r="B767" s="2" t="s">
        <v>674</v>
      </c>
    </row>
    <row r="768" spans="1:2" x14ac:dyDescent="0.3">
      <c r="A768" s="1" t="str">
        <f>HYPERLINK("https://hsdes.intel.com/resource/16012847938","16012847938")</f>
        <v>16012847938</v>
      </c>
      <c r="B768" s="2" t="s">
        <v>675</v>
      </c>
    </row>
    <row r="769" spans="1:2" x14ac:dyDescent="0.3">
      <c r="A769" s="1" t="str">
        <f>HYPERLINK("https://hsdes.intel.com/resource/16013114465","16013114465")</f>
        <v>16013114465</v>
      </c>
      <c r="B769" s="2" t="s">
        <v>676</v>
      </c>
    </row>
    <row r="770" spans="1:2" x14ac:dyDescent="0.3">
      <c r="A770" s="1" t="str">
        <f>HYPERLINK("https://hsdes.intel.com/resource/16013214329","16013214329")</f>
        <v>16013214329</v>
      </c>
      <c r="B770" s="2" t="s">
        <v>587</v>
      </c>
    </row>
    <row r="771" spans="1:2" x14ac:dyDescent="0.3">
      <c r="A771" s="1" t="str">
        <f>HYPERLINK("https://hsdes.intel.com/resource/16013268668","16013268668")</f>
        <v>16013268668</v>
      </c>
      <c r="B771" s="2" t="s">
        <v>588</v>
      </c>
    </row>
    <row r="772" spans="1:2" x14ac:dyDescent="0.3">
      <c r="A772" s="1" t="str">
        <f>HYPERLINK("https://hsdes.intel.com/resource/16014360983","16014360983")</f>
        <v>16014360983</v>
      </c>
      <c r="B772" s="2" t="s">
        <v>589</v>
      </c>
    </row>
    <row r="773" spans="1:2" x14ac:dyDescent="0.3">
      <c r="A773" s="1" t="str">
        <f>HYPERLINK("https://hsdes.intel.com/resource/16015025624","16015025624")</f>
        <v>16015025624</v>
      </c>
      <c r="B773" s="2" t="s">
        <v>590</v>
      </c>
    </row>
    <row r="774" spans="1:2" x14ac:dyDescent="0.3">
      <c r="A774" s="1" t="str">
        <f>HYPERLINK("https://hsdes.intel.com/resource/16015036242","16015036242")</f>
        <v>16015036242</v>
      </c>
      <c r="B774" s="2" t="s">
        <v>591</v>
      </c>
    </row>
    <row r="775" spans="1:2" x14ac:dyDescent="0.3">
      <c r="A775" s="1" t="str">
        <f>HYPERLINK("https://hsdes.intel.com/resource/16015036253","16015036253")</f>
        <v>16015036253</v>
      </c>
      <c r="B775" s="2" t="s">
        <v>592</v>
      </c>
    </row>
    <row r="776" spans="1:2" x14ac:dyDescent="0.3">
      <c r="A776" s="1" t="str">
        <f>HYPERLINK("https://hsdes.intel.com/resource/16015045436","16015045436")</f>
        <v>16015045436</v>
      </c>
      <c r="B776" s="2" t="s">
        <v>593</v>
      </c>
    </row>
    <row r="777" spans="1:2" x14ac:dyDescent="0.3">
      <c r="A777" s="1" t="str">
        <f>HYPERLINK("https://hsdes.intel.com/resource/16015052880","16015052880")</f>
        <v>16015052880</v>
      </c>
      <c r="B777" s="2" t="s">
        <v>594</v>
      </c>
    </row>
    <row r="778" spans="1:2" x14ac:dyDescent="0.3">
      <c r="A778" s="1" t="str">
        <f>HYPERLINK("https://hsdes.intel.com/resource/16015063258","16015063258")</f>
        <v>16015063258</v>
      </c>
      <c r="B778" s="2" t="s">
        <v>595</v>
      </c>
    </row>
    <row r="779" spans="1:2" x14ac:dyDescent="0.3">
      <c r="A779" s="1" t="str">
        <f>HYPERLINK("https://hsdes.intel.com/resource/16015157060","16015157060")</f>
        <v>16015157060</v>
      </c>
      <c r="B779" s="2" t="s">
        <v>677</v>
      </c>
    </row>
    <row r="780" spans="1:2" x14ac:dyDescent="0.3">
      <c r="A780" s="1" t="str">
        <f>HYPERLINK("https://hsdes.intel.com/resource/16015410287","16015410287")</f>
        <v>16015410287</v>
      </c>
      <c r="B780" s="2" t="s">
        <v>596</v>
      </c>
    </row>
    <row r="781" spans="1:2" x14ac:dyDescent="0.3">
      <c r="A781" s="1" t="str">
        <f>HYPERLINK("https://hsdes.intel.com/resource/16016686403","16016686403")</f>
        <v>16016686403</v>
      </c>
      <c r="B781" s="2" t="s">
        <v>597</v>
      </c>
    </row>
    <row r="782" spans="1:2" x14ac:dyDescent="0.3">
      <c r="A782" s="6" t="str">
        <f>HYPERLINK("https://hsdes.intel.com/resource/22011834282","22011834282")</f>
        <v>22011834282</v>
      </c>
      <c r="B782" s="6" t="s">
        <v>598</v>
      </c>
    </row>
    <row r="783" spans="1:2" x14ac:dyDescent="0.3">
      <c r="A783" s="7">
        <v>14013114837</v>
      </c>
      <c r="B783" s="4" t="s">
        <v>470</v>
      </c>
    </row>
    <row r="784" spans="1:2" x14ac:dyDescent="0.3">
      <c r="A784" s="7" t="s">
        <v>678</v>
      </c>
      <c r="B784" s="4" t="s">
        <v>679</v>
      </c>
    </row>
    <row r="785" spans="1:2" x14ac:dyDescent="0.3">
      <c r="A785" s="7" t="s">
        <v>680</v>
      </c>
      <c r="B785" s="4" t="s">
        <v>473</v>
      </c>
    </row>
    <row r="786" spans="1:2" x14ac:dyDescent="0.3">
      <c r="A786" s="7" t="s">
        <v>681</v>
      </c>
      <c r="B786" s="4" t="s">
        <v>682</v>
      </c>
    </row>
    <row r="787" spans="1:2" x14ac:dyDescent="0.3">
      <c r="A787" s="7" t="s">
        <v>683</v>
      </c>
      <c r="B787" s="4" t="s">
        <v>485</v>
      </c>
    </row>
    <row r="788" spans="1:2" x14ac:dyDescent="0.3">
      <c r="A788" s="7" t="s">
        <v>684</v>
      </c>
      <c r="B788" s="4" t="s">
        <v>486</v>
      </c>
    </row>
    <row r="789" spans="1:2" x14ac:dyDescent="0.3">
      <c r="A789" s="7" t="s">
        <v>685</v>
      </c>
      <c r="B789" s="4" t="s">
        <v>686</v>
      </c>
    </row>
    <row r="790" spans="1:2" x14ac:dyDescent="0.3">
      <c r="A790" s="7" t="s">
        <v>687</v>
      </c>
      <c r="B790" s="4" t="s">
        <v>688</v>
      </c>
    </row>
    <row r="791" spans="1:2" x14ac:dyDescent="0.3">
      <c r="A791" s="7">
        <v>14013160094</v>
      </c>
      <c r="B791" s="4" t="s">
        <v>689</v>
      </c>
    </row>
    <row r="792" spans="1:2" x14ac:dyDescent="0.3">
      <c r="A792" s="7" t="s">
        <v>690</v>
      </c>
      <c r="B792" s="4" t="s">
        <v>691</v>
      </c>
    </row>
    <row r="793" spans="1:2" x14ac:dyDescent="0.3">
      <c r="A793" s="7" t="s">
        <v>692</v>
      </c>
      <c r="B793" s="4" t="s">
        <v>693</v>
      </c>
    </row>
    <row r="794" spans="1:2" x14ac:dyDescent="0.3">
      <c r="A794" s="7" t="s">
        <v>694</v>
      </c>
      <c r="B794" s="4" t="s">
        <v>695</v>
      </c>
    </row>
    <row r="795" spans="1:2" x14ac:dyDescent="0.3">
      <c r="A795" s="7">
        <v>14013163508</v>
      </c>
      <c r="B795" s="4" t="s">
        <v>491</v>
      </c>
    </row>
    <row r="796" spans="1:2" x14ac:dyDescent="0.3">
      <c r="A796" s="7">
        <v>14013166467</v>
      </c>
      <c r="B796" s="4" t="s">
        <v>696</v>
      </c>
    </row>
    <row r="797" spans="1:2" x14ac:dyDescent="0.3">
      <c r="A797" s="7">
        <v>14013166601</v>
      </c>
      <c r="B797" s="4" t="s">
        <v>697</v>
      </c>
    </row>
    <row r="798" spans="1:2" x14ac:dyDescent="0.3">
      <c r="A798" s="7">
        <v>14013166704</v>
      </c>
      <c r="B798" s="4" t="s">
        <v>698</v>
      </c>
    </row>
    <row r="799" spans="1:2" x14ac:dyDescent="0.3">
      <c r="A799" s="7">
        <v>14013173096</v>
      </c>
      <c r="B799" s="4" t="s">
        <v>525</v>
      </c>
    </row>
    <row r="800" spans="1:2" x14ac:dyDescent="0.3">
      <c r="A800" s="7" t="s">
        <v>699</v>
      </c>
      <c r="B800" s="4" t="s">
        <v>526</v>
      </c>
    </row>
    <row r="801" spans="1:2" x14ac:dyDescent="0.3">
      <c r="A801" s="7" t="s">
        <v>700</v>
      </c>
      <c r="B801" s="4" t="s">
        <v>701</v>
      </c>
    </row>
    <row r="802" spans="1:2" x14ac:dyDescent="0.3">
      <c r="A802" s="7">
        <v>14013176942</v>
      </c>
      <c r="B802" s="4" t="s">
        <v>534</v>
      </c>
    </row>
    <row r="803" spans="1:2" x14ac:dyDescent="0.3">
      <c r="A803" s="7">
        <v>14013177024</v>
      </c>
      <c r="B803" s="4" t="s">
        <v>536</v>
      </c>
    </row>
    <row r="804" spans="1:2" x14ac:dyDescent="0.3">
      <c r="A804" s="7">
        <v>14013179079</v>
      </c>
      <c r="B804" s="4" t="s">
        <v>702</v>
      </c>
    </row>
    <row r="805" spans="1:2" x14ac:dyDescent="0.3">
      <c r="A805" s="7">
        <v>14013179098</v>
      </c>
      <c r="B805" s="4" t="s">
        <v>703</v>
      </c>
    </row>
    <row r="806" spans="1:2" x14ac:dyDescent="0.3">
      <c r="A806" s="7">
        <v>14013182957</v>
      </c>
      <c r="B806" s="4" t="s">
        <v>704</v>
      </c>
    </row>
    <row r="807" spans="1:2" x14ac:dyDescent="0.3">
      <c r="A807" s="7">
        <v>14013183691</v>
      </c>
      <c r="B807" s="4" t="s">
        <v>705</v>
      </c>
    </row>
    <row r="808" spans="1:2" x14ac:dyDescent="0.3">
      <c r="A808" s="7" t="s">
        <v>706</v>
      </c>
      <c r="B808" s="4" t="s">
        <v>569</v>
      </c>
    </row>
    <row r="809" spans="1:2" x14ac:dyDescent="0.3">
      <c r="A809" s="7" t="s">
        <v>707</v>
      </c>
      <c r="B809" s="4" t="s">
        <v>570</v>
      </c>
    </row>
    <row r="810" spans="1:2" x14ac:dyDescent="0.3">
      <c r="A810" s="7" t="s">
        <v>708</v>
      </c>
      <c r="B810" s="4" t="s">
        <v>571</v>
      </c>
    </row>
    <row r="811" spans="1:2" x14ac:dyDescent="0.3">
      <c r="A811" s="7" t="s">
        <v>709</v>
      </c>
      <c r="B811" s="4" t="s">
        <v>572</v>
      </c>
    </row>
    <row r="812" spans="1:2" x14ac:dyDescent="0.3">
      <c r="A812" s="7" t="s">
        <v>710</v>
      </c>
      <c r="B812" s="4" t="s">
        <v>573</v>
      </c>
    </row>
    <row r="813" spans="1:2" x14ac:dyDescent="0.3">
      <c r="A813" s="7" t="s">
        <v>711</v>
      </c>
      <c r="B813" s="4" t="s">
        <v>582</v>
      </c>
    </row>
    <row r="814" spans="1:2" x14ac:dyDescent="0.3">
      <c r="A814" s="7" t="s">
        <v>712</v>
      </c>
      <c r="B814" s="4" t="s">
        <v>583</v>
      </c>
    </row>
    <row r="815" spans="1:2" x14ac:dyDescent="0.3">
      <c r="A815" s="7" t="s">
        <v>713</v>
      </c>
      <c r="B815" s="4" t="s">
        <v>584</v>
      </c>
    </row>
    <row r="816" spans="1:2" x14ac:dyDescent="0.3">
      <c r="A816" s="7">
        <v>16014953231</v>
      </c>
      <c r="B816" s="4" t="s">
        <v>714</v>
      </c>
    </row>
    <row r="817" spans="1:2" x14ac:dyDescent="0.3">
      <c r="A817" s="7" t="s">
        <v>715</v>
      </c>
      <c r="B817" s="4" t="s">
        <v>677</v>
      </c>
    </row>
    <row r="818" spans="1:2" x14ac:dyDescent="0.3">
      <c r="A818" s="7">
        <v>16016686403</v>
      </c>
      <c r="B818" s="4" t="s">
        <v>597</v>
      </c>
    </row>
    <row r="819" spans="1:2" x14ac:dyDescent="0.3">
      <c r="A819" s="7">
        <v>16016686415</v>
      </c>
      <c r="B819" s="4" t="s">
        <v>650</v>
      </c>
    </row>
    <row r="820" spans="1:2" x14ac:dyDescent="0.3">
      <c r="A820" s="1" t="str">
        <f>HYPERLINK("https://hsdes.intel.com/resource/14013119517","14013119517")</f>
        <v>14013119517</v>
      </c>
      <c r="B820" s="2" t="s">
        <v>471</v>
      </c>
    </row>
    <row r="821" spans="1:2" x14ac:dyDescent="0.3">
      <c r="A821" s="1" t="str">
        <f>HYPERLINK("https://hsdes.intel.com/resource/14013121695","14013121695")</f>
        <v>14013121695</v>
      </c>
      <c r="B821" s="2" t="s">
        <v>473</v>
      </c>
    </row>
    <row r="822" spans="1:2" x14ac:dyDescent="0.3">
      <c r="A822" s="1" t="str">
        <f>HYPERLINK("https://hsdes.intel.com/resource/14013157260","14013157260")</f>
        <v>14013157260</v>
      </c>
      <c r="B822" s="2" t="s">
        <v>485</v>
      </c>
    </row>
    <row r="823" spans="1:2" x14ac:dyDescent="0.3">
      <c r="A823" s="1" t="str">
        <f>HYPERLINK("https://hsdes.intel.com/resource/14013157462","14013157462")</f>
        <v>14013157462</v>
      </c>
      <c r="B823" s="2" t="s">
        <v>486</v>
      </c>
    </row>
    <row r="824" spans="1:2" x14ac:dyDescent="0.3">
      <c r="A824" s="1" t="str">
        <f>HYPERLINK("https://hsdes.intel.com/resource/14013161592","14013161592")</f>
        <v>14013161592</v>
      </c>
      <c r="B824" s="2" t="s">
        <v>490</v>
      </c>
    </row>
    <row r="825" spans="1:2" x14ac:dyDescent="0.3">
      <c r="A825" s="1" t="str">
        <f>HYPERLINK("https://hsdes.intel.com/resource/14013162175","14013162175")</f>
        <v>14013162175</v>
      </c>
      <c r="B825" s="2" t="s">
        <v>716</v>
      </c>
    </row>
    <row r="826" spans="1:2" x14ac:dyDescent="0.3">
      <c r="A826" s="1" t="str">
        <f>HYPERLINK("https://hsdes.intel.com/resource/14013162385","14013162385")</f>
        <v>14013162385</v>
      </c>
      <c r="B826" s="2" t="s">
        <v>717</v>
      </c>
    </row>
    <row r="827" spans="1:2" x14ac:dyDescent="0.3">
      <c r="A827" s="1" t="str">
        <f>HYPERLINK("https://hsdes.intel.com/resource/14013163508","14013163508")</f>
        <v>14013163508</v>
      </c>
      <c r="B827" s="2" t="s">
        <v>491</v>
      </c>
    </row>
    <row r="828" spans="1:2" x14ac:dyDescent="0.3">
      <c r="A828" s="1" t="str">
        <f>HYPERLINK("https://hsdes.intel.com/resource/14013173096","14013173096")</f>
        <v>14013173096</v>
      </c>
      <c r="B828" s="2" t="s">
        <v>525</v>
      </c>
    </row>
    <row r="829" spans="1:2" x14ac:dyDescent="0.3">
      <c r="A829" s="1" t="str">
        <f>HYPERLINK("https://hsdes.intel.com/resource/14013173107","14013173107")</f>
        <v>14013173107</v>
      </c>
      <c r="B829" s="2" t="s">
        <v>526</v>
      </c>
    </row>
    <row r="830" spans="1:2" x14ac:dyDescent="0.3">
      <c r="A830" s="1" t="str">
        <f>HYPERLINK("https://hsdes.intel.com/resource/14013174623","14013174623")</f>
        <v>14013174623</v>
      </c>
      <c r="B830" s="2" t="s">
        <v>718</v>
      </c>
    </row>
    <row r="831" spans="1:2" x14ac:dyDescent="0.3">
      <c r="A831" s="1" t="str">
        <f>HYPERLINK("https://hsdes.intel.com/resource/14013175486","14013175486")</f>
        <v>14013175486</v>
      </c>
      <c r="B831" s="2" t="s">
        <v>528</v>
      </c>
    </row>
    <row r="832" spans="1:2" x14ac:dyDescent="0.3">
      <c r="A832" s="1" t="str">
        <f>HYPERLINK("https://hsdes.intel.com/resource/14013175884","14013175884")</f>
        <v>14013175884</v>
      </c>
      <c r="B832" s="2" t="s">
        <v>529</v>
      </c>
    </row>
    <row r="833" spans="1:2" x14ac:dyDescent="0.3">
      <c r="A833" s="1" t="str">
        <f>HYPERLINK("https://hsdes.intel.com/resource/14013176869","14013176869")</f>
        <v>14013176869</v>
      </c>
      <c r="B833" s="2" t="s">
        <v>533</v>
      </c>
    </row>
    <row r="834" spans="1:2" x14ac:dyDescent="0.3">
      <c r="A834" s="1" t="str">
        <f>HYPERLINK("https://hsdes.intel.com/resource/14013176942","14013176942")</f>
        <v>14013176942</v>
      </c>
      <c r="B834" s="2" t="s">
        <v>534</v>
      </c>
    </row>
    <row r="835" spans="1:2" x14ac:dyDescent="0.3">
      <c r="A835" s="1" t="str">
        <f>HYPERLINK("https://hsdes.intel.com/resource/14013176995","14013176995")</f>
        <v>14013176995</v>
      </c>
      <c r="B835" s="2" t="s">
        <v>535</v>
      </c>
    </row>
    <row r="836" spans="1:2" x14ac:dyDescent="0.3">
      <c r="A836" s="1" t="str">
        <f>HYPERLINK("https://hsdes.intel.com/resource/14013177024","14013177024")</f>
        <v>14013177024</v>
      </c>
      <c r="B836" s="2" t="s">
        <v>536</v>
      </c>
    </row>
    <row r="837" spans="1:2" x14ac:dyDescent="0.3">
      <c r="A837" s="1" t="str">
        <f>HYPERLINK("https://hsdes.intel.com/resource/14013177670","14013177670")</f>
        <v>14013177670</v>
      </c>
      <c r="B837" s="2" t="s">
        <v>540</v>
      </c>
    </row>
    <row r="838" spans="1:2" x14ac:dyDescent="0.3">
      <c r="A838" s="1" t="str">
        <f>HYPERLINK("https://hsdes.intel.com/resource/14013177974","14013177974")</f>
        <v>14013177974</v>
      </c>
      <c r="B838" s="2" t="s">
        <v>542</v>
      </c>
    </row>
    <row r="839" spans="1:2" x14ac:dyDescent="0.3">
      <c r="A839" s="1" t="str">
        <f>HYPERLINK("https://hsdes.intel.com/resource/14013177978","14013177978")</f>
        <v>14013177978</v>
      </c>
      <c r="B839" s="2" t="s">
        <v>543</v>
      </c>
    </row>
    <row r="840" spans="1:2" x14ac:dyDescent="0.3">
      <c r="A840" s="1" t="str">
        <f>HYPERLINK("https://hsdes.intel.com/resource/14013178078","14013178078")</f>
        <v>14013178078</v>
      </c>
      <c r="B840" s="2" t="s">
        <v>544</v>
      </c>
    </row>
    <row r="841" spans="1:2" x14ac:dyDescent="0.3">
      <c r="A841" s="1" t="str">
        <f>HYPERLINK("https://hsdes.intel.com/resource/14013185220","14013185220")</f>
        <v>14013185220</v>
      </c>
      <c r="B841" s="2" t="s">
        <v>569</v>
      </c>
    </row>
    <row r="842" spans="1:2" x14ac:dyDescent="0.3">
      <c r="A842" s="1" t="str">
        <f>HYPERLINK("https://hsdes.intel.com/resource/14013185370","14013185370")</f>
        <v>14013185370</v>
      </c>
      <c r="B842" s="2" t="s">
        <v>570</v>
      </c>
    </row>
    <row r="843" spans="1:2" x14ac:dyDescent="0.3">
      <c r="A843" s="1" t="str">
        <f>HYPERLINK("https://hsdes.intel.com/resource/14013185376","14013185376")</f>
        <v>14013185376</v>
      </c>
      <c r="B843" s="2" t="s">
        <v>571</v>
      </c>
    </row>
    <row r="844" spans="1:2" x14ac:dyDescent="0.3">
      <c r="A844" s="1" t="str">
        <f>HYPERLINK("https://hsdes.intel.com/resource/14013185388","14013185388")</f>
        <v>14013185388</v>
      </c>
      <c r="B844" s="2" t="s">
        <v>572</v>
      </c>
    </row>
    <row r="845" spans="1:2" x14ac:dyDescent="0.3">
      <c r="A845" s="1" t="str">
        <f>HYPERLINK("https://hsdes.intel.com/resource/14013186924","14013186924")</f>
        <v>14013186924</v>
      </c>
      <c r="B845" s="2" t="s">
        <v>573</v>
      </c>
    </row>
    <row r="846" spans="1:2" x14ac:dyDescent="0.3">
      <c r="A846" s="1" t="str">
        <f>HYPERLINK("https://hsdes.intel.com/resource/14013187020","14013187020")</f>
        <v>14013187020</v>
      </c>
      <c r="B846" s="2" t="s">
        <v>582</v>
      </c>
    </row>
    <row r="847" spans="1:2" x14ac:dyDescent="0.3">
      <c r="A847" s="1" t="str">
        <f>HYPERLINK("https://hsdes.intel.com/resource/14013187021","14013187021")</f>
        <v>14013187021</v>
      </c>
      <c r="B847" s="2" t="s">
        <v>583</v>
      </c>
    </row>
    <row r="848" spans="1:2" x14ac:dyDescent="0.3">
      <c r="A848" s="1" t="str">
        <f>HYPERLINK("https://hsdes.intel.com/resource/14013187722","14013187722")</f>
        <v>14013187722</v>
      </c>
      <c r="B848" s="2" t="s">
        <v>584</v>
      </c>
    </row>
    <row r="849" spans="1:2" x14ac:dyDescent="0.3">
      <c r="A849" s="1" t="str">
        <f>HYPERLINK("https://hsdes.intel.com/resource/16014953231","16014953231")</f>
        <v>16014953231</v>
      </c>
      <c r="B849" s="2" t="s">
        <v>714</v>
      </c>
    </row>
    <row r="850" spans="1:2" x14ac:dyDescent="0.3">
      <c r="A850" s="1" t="str">
        <f>HYPERLINK("https://hsdes.intel.com/resource/16016686403","16016686403")</f>
        <v>16016686403</v>
      </c>
      <c r="B850" s="2" t="s">
        <v>597</v>
      </c>
    </row>
    <row r="851" spans="1:2" x14ac:dyDescent="0.3">
      <c r="A851" s="1" t="str">
        <f>HYPERLINK("https://hsdes.intel.com/resource/14013156692","14013156692")</f>
        <v>14013156692</v>
      </c>
      <c r="B851" s="2" t="s">
        <v>474</v>
      </c>
    </row>
    <row r="852" spans="1:2" x14ac:dyDescent="0.3">
      <c r="A852" s="1" t="str">
        <f>HYPERLINK("https://hsdes.intel.com/resource/14013156708","14013156708")</f>
        <v>14013156708</v>
      </c>
      <c r="B852" s="2" t="s">
        <v>475</v>
      </c>
    </row>
    <row r="853" spans="1:2" x14ac:dyDescent="0.3">
      <c r="A853" s="1" t="str">
        <f>HYPERLINK("https://hsdes.intel.com/resource/14013156718","14013156718")</f>
        <v>14013156718</v>
      </c>
      <c r="B853" s="2" t="s">
        <v>480</v>
      </c>
    </row>
    <row r="854" spans="1:2" x14ac:dyDescent="0.3">
      <c r="A854" s="1" t="str">
        <f>HYPERLINK("https://hsdes.intel.com/resource/14013156738","14013156738")</f>
        <v>14013156738</v>
      </c>
      <c r="B854" s="2" t="s">
        <v>481</v>
      </c>
    </row>
    <row r="855" spans="1:2" x14ac:dyDescent="0.3">
      <c r="A855" s="1" t="str">
        <f>HYPERLINK("https://hsdes.intel.com/resource/14013157462","14013157462")</f>
        <v>14013157462</v>
      </c>
      <c r="B855" s="2" t="s">
        <v>486</v>
      </c>
    </row>
    <row r="856" spans="1:2" x14ac:dyDescent="0.3">
      <c r="A856" s="1" t="str">
        <f>HYPERLINK("https://hsdes.intel.com/resource/14013160120","14013160120")</f>
        <v>14013160120</v>
      </c>
      <c r="B856" s="2" t="s">
        <v>488</v>
      </c>
    </row>
    <row r="857" spans="1:2" x14ac:dyDescent="0.3">
      <c r="A857" s="1" t="str">
        <f>HYPERLINK("https://hsdes.intel.com/resource/14013160249","14013160249")</f>
        <v>14013160249</v>
      </c>
      <c r="B857" s="2" t="s">
        <v>489</v>
      </c>
    </row>
    <row r="858" spans="1:2" x14ac:dyDescent="0.3">
      <c r="A858" s="1" t="str">
        <f>HYPERLINK("https://hsdes.intel.com/resource/14013161607","14013161607")</f>
        <v>14013161607</v>
      </c>
      <c r="B858" s="2" t="s">
        <v>719</v>
      </c>
    </row>
    <row r="859" spans="1:2" x14ac:dyDescent="0.3">
      <c r="A859" s="1" t="str">
        <f>HYPERLINK("https://hsdes.intel.com/resource/14013162490","14013162490")</f>
        <v>14013162490</v>
      </c>
      <c r="B859" s="2" t="s">
        <v>720</v>
      </c>
    </row>
    <row r="860" spans="1:2" x14ac:dyDescent="0.3">
      <c r="A860" s="1" t="str">
        <f>HYPERLINK("https://hsdes.intel.com/resource/14013162496","14013162496")</f>
        <v>14013162496</v>
      </c>
      <c r="B860" s="2" t="s">
        <v>721</v>
      </c>
    </row>
    <row r="861" spans="1:2" x14ac:dyDescent="0.3">
      <c r="A861" s="1" t="str">
        <f>HYPERLINK("https://hsdes.intel.com/resource/14013162498","14013162498")</f>
        <v>14013162498</v>
      </c>
      <c r="B861" s="2" t="s">
        <v>722</v>
      </c>
    </row>
    <row r="862" spans="1:2" x14ac:dyDescent="0.3">
      <c r="A862" s="1" t="str">
        <f>HYPERLINK("https://hsdes.intel.com/resource/14013163063","14013163063")</f>
        <v>14013163063</v>
      </c>
      <c r="B862" s="2" t="s">
        <v>723</v>
      </c>
    </row>
    <row r="863" spans="1:2" x14ac:dyDescent="0.3">
      <c r="A863" s="1" t="str">
        <f>HYPERLINK("https://hsdes.intel.com/resource/14013163508","14013163508")</f>
        <v>14013163508</v>
      </c>
      <c r="B863" s="2" t="s">
        <v>491</v>
      </c>
    </row>
    <row r="864" spans="1:2" x14ac:dyDescent="0.3">
      <c r="A864" s="1" t="str">
        <f>HYPERLINK("https://hsdes.intel.com/resource/14013165072","14013165072")</f>
        <v>14013165072</v>
      </c>
      <c r="B864" s="2" t="s">
        <v>504</v>
      </c>
    </row>
    <row r="865" spans="1:2" x14ac:dyDescent="0.3">
      <c r="A865" s="1" t="str">
        <f>HYPERLINK("https://hsdes.intel.com/resource/14013165103","14013165103")</f>
        <v>14013165103</v>
      </c>
      <c r="B865" s="2" t="s">
        <v>505</v>
      </c>
    </row>
    <row r="866" spans="1:2" x14ac:dyDescent="0.3">
      <c r="A866" s="1" t="str">
        <f>HYPERLINK("https://hsdes.intel.com/resource/14013165541","14013165541")</f>
        <v>14013165541</v>
      </c>
      <c r="B866" s="2" t="s">
        <v>506</v>
      </c>
    </row>
    <row r="867" spans="1:2" x14ac:dyDescent="0.3">
      <c r="A867" s="1" t="str">
        <f>HYPERLINK("https://hsdes.intel.com/resource/14013165584","14013165584")</f>
        <v>14013165584</v>
      </c>
      <c r="B867" s="2" t="s">
        <v>507</v>
      </c>
    </row>
    <row r="868" spans="1:2" x14ac:dyDescent="0.3">
      <c r="A868" s="1" t="str">
        <f>HYPERLINK("https://hsdes.intel.com/resource/14013165586","14013165586")</f>
        <v>14013165586</v>
      </c>
      <c r="B868" s="2" t="s">
        <v>508</v>
      </c>
    </row>
    <row r="869" spans="1:2" x14ac:dyDescent="0.3">
      <c r="A869" s="1" t="str">
        <f>HYPERLINK("https://hsdes.intel.com/resource/14013165857","14013165857")</f>
        <v>14013165857</v>
      </c>
      <c r="B869" s="2" t="s">
        <v>517</v>
      </c>
    </row>
    <row r="870" spans="1:2" x14ac:dyDescent="0.3">
      <c r="A870" s="1" t="str">
        <f>HYPERLINK("https://hsdes.intel.com/resource/14013165860","14013165860")</f>
        <v>14013165860</v>
      </c>
      <c r="B870" s="2" t="s">
        <v>518</v>
      </c>
    </row>
    <row r="871" spans="1:2" x14ac:dyDescent="0.3">
      <c r="A871" s="1" t="str">
        <f>HYPERLINK("https://hsdes.intel.com/resource/14013165863","14013165863")</f>
        <v>14013165863</v>
      </c>
      <c r="B871" s="2" t="s">
        <v>519</v>
      </c>
    </row>
    <row r="872" spans="1:2" x14ac:dyDescent="0.3">
      <c r="A872" s="1" t="str">
        <f>HYPERLINK("https://hsdes.intel.com/resource/14013165895","14013165895")</f>
        <v>14013165895</v>
      </c>
      <c r="B872" s="2" t="s">
        <v>523</v>
      </c>
    </row>
    <row r="873" spans="1:2" x14ac:dyDescent="0.3">
      <c r="A873" s="1" t="str">
        <f>HYPERLINK("https://hsdes.intel.com/resource/14013165901","14013165901")</f>
        <v>14013165901</v>
      </c>
      <c r="B873" s="2" t="s">
        <v>504</v>
      </c>
    </row>
    <row r="874" spans="1:2" x14ac:dyDescent="0.3">
      <c r="A874" s="1" t="str">
        <f>HYPERLINK("https://hsdes.intel.com/resource/14013165906","14013165906")</f>
        <v>14013165906</v>
      </c>
      <c r="B874" s="2" t="s">
        <v>505</v>
      </c>
    </row>
    <row r="875" spans="1:2" x14ac:dyDescent="0.3">
      <c r="A875" s="1" t="str">
        <f>HYPERLINK("https://hsdes.intel.com/resource/14013165908","14013165908")</f>
        <v>14013165908</v>
      </c>
      <c r="B875" s="2" t="s">
        <v>524</v>
      </c>
    </row>
    <row r="876" spans="1:2" x14ac:dyDescent="0.3">
      <c r="A876" s="1" t="str">
        <f>HYPERLINK("https://hsdes.intel.com/resource/14013174623","14013174623")</f>
        <v>14013174623</v>
      </c>
      <c r="B876" s="2" t="s">
        <v>718</v>
      </c>
    </row>
    <row r="877" spans="1:2" x14ac:dyDescent="0.3">
      <c r="A877" s="1" t="str">
        <f>HYPERLINK("https://hsdes.intel.com/resource/14013176057","14013176057")</f>
        <v>14013176057</v>
      </c>
      <c r="B877" s="2" t="s">
        <v>530</v>
      </c>
    </row>
    <row r="878" spans="1:2" x14ac:dyDescent="0.3">
      <c r="A878" s="1" t="str">
        <f>HYPERLINK("https://hsdes.intel.com/resource/14013176061","14013176061")</f>
        <v>14013176061</v>
      </c>
      <c r="B878" s="2" t="s">
        <v>531</v>
      </c>
    </row>
    <row r="879" spans="1:2" x14ac:dyDescent="0.3">
      <c r="A879" s="1" t="str">
        <f>HYPERLINK("https://hsdes.intel.com/resource/14013176453","14013176453")</f>
        <v>14013176453</v>
      </c>
      <c r="B879" s="2" t="s">
        <v>701</v>
      </c>
    </row>
    <row r="880" spans="1:2" x14ac:dyDescent="0.3">
      <c r="A880" s="1" t="str">
        <f>HYPERLINK("https://hsdes.intel.com/resource/14013178773","14013178773")</f>
        <v>14013178773</v>
      </c>
      <c r="B880" s="2" t="s">
        <v>724</v>
      </c>
    </row>
    <row r="881" spans="1:2" x14ac:dyDescent="0.3">
      <c r="A881" s="1" t="str">
        <f>HYPERLINK("https://hsdes.intel.com/resource/14013180258","14013180258")</f>
        <v>14013180258</v>
      </c>
      <c r="B881" s="2" t="s">
        <v>548</v>
      </c>
    </row>
    <row r="882" spans="1:2" x14ac:dyDescent="0.3">
      <c r="A882" s="1" t="str">
        <f>HYPERLINK("https://hsdes.intel.com/resource/14013180346","14013180346")</f>
        <v>14013180346</v>
      </c>
      <c r="B882" s="2" t="s">
        <v>549</v>
      </c>
    </row>
    <row r="883" spans="1:2" x14ac:dyDescent="0.3">
      <c r="A883" s="1" t="str">
        <f>HYPERLINK("https://hsdes.intel.com/resource/14013180359","14013180359")</f>
        <v>14013180359</v>
      </c>
      <c r="B883" s="2" t="s">
        <v>550</v>
      </c>
    </row>
    <row r="884" spans="1:2" x14ac:dyDescent="0.3">
      <c r="A884" s="1" t="str">
        <f>HYPERLINK("https://hsdes.intel.com/resource/14013180382","14013180382")</f>
        <v>14013180382</v>
      </c>
      <c r="B884" s="2" t="s">
        <v>554</v>
      </c>
    </row>
    <row r="885" spans="1:2" x14ac:dyDescent="0.3">
      <c r="A885" s="1" t="str">
        <f>HYPERLINK("https://hsdes.intel.com/resource/14013180393","14013180393")</f>
        <v>14013180393</v>
      </c>
      <c r="B885" s="2" t="s">
        <v>556</v>
      </c>
    </row>
    <row r="886" spans="1:2" x14ac:dyDescent="0.3">
      <c r="A886" s="1" t="str">
        <f>HYPERLINK("https://hsdes.intel.com/resource/14013180405","14013180405")</f>
        <v>14013180405</v>
      </c>
      <c r="B886" s="2" t="s">
        <v>557</v>
      </c>
    </row>
    <row r="887" spans="1:2" x14ac:dyDescent="0.3">
      <c r="A887" s="1" t="str">
        <f>HYPERLINK("https://hsdes.intel.com/resource/14013180406","14013180406")</f>
        <v>14013180406</v>
      </c>
      <c r="B887" s="2" t="s">
        <v>558</v>
      </c>
    </row>
    <row r="888" spans="1:2" x14ac:dyDescent="0.3">
      <c r="A888" s="1" t="str">
        <f>HYPERLINK("https://hsdes.intel.com/resource/14013180414","14013180414")</f>
        <v>14013180414</v>
      </c>
      <c r="B888" s="2" t="s">
        <v>560</v>
      </c>
    </row>
    <row r="889" spans="1:2" x14ac:dyDescent="0.3">
      <c r="A889" s="1" t="str">
        <f>HYPERLINK("https://hsdes.intel.com/resource/14013180439","14013180439")</f>
        <v>14013180439</v>
      </c>
      <c r="B889" s="2" t="s">
        <v>561</v>
      </c>
    </row>
    <row r="890" spans="1:2" x14ac:dyDescent="0.3">
      <c r="A890" s="1" t="str">
        <f>HYPERLINK("https://hsdes.intel.com/resource/14013180473","14013180473")</f>
        <v>14013180473</v>
      </c>
      <c r="B890" s="2" t="s">
        <v>562</v>
      </c>
    </row>
    <row r="891" spans="1:2" x14ac:dyDescent="0.3">
      <c r="A891" s="1" t="str">
        <f>HYPERLINK("https://hsdes.intel.com/resource/14013180525","14013180525")</f>
        <v>14013180525</v>
      </c>
      <c r="B891" s="2" t="s">
        <v>563</v>
      </c>
    </row>
    <row r="892" spans="1:2" x14ac:dyDescent="0.3">
      <c r="A892" s="1" t="str">
        <f>HYPERLINK("https://hsdes.intel.com/resource/14013180592","14013180592")</f>
        <v>14013180592</v>
      </c>
      <c r="B892" s="2" t="s">
        <v>565</v>
      </c>
    </row>
    <row r="893" spans="1:2" x14ac:dyDescent="0.3">
      <c r="A893" s="1" t="str">
        <f>HYPERLINK("https://hsdes.intel.com/resource/14013180599","14013180599")</f>
        <v>14013180599</v>
      </c>
      <c r="B893" s="2" t="s">
        <v>661</v>
      </c>
    </row>
    <row r="894" spans="1:2" x14ac:dyDescent="0.3">
      <c r="A894" s="1" t="str">
        <f>HYPERLINK("https://hsdes.intel.com/resource/14013182487","14013182487")</f>
        <v>14013182487</v>
      </c>
      <c r="B894" s="2" t="s">
        <v>566</v>
      </c>
    </row>
    <row r="895" spans="1:2" x14ac:dyDescent="0.3">
      <c r="A895" s="1" t="str">
        <f>HYPERLINK("https://hsdes.intel.com/resource/14013184690","14013184690")</f>
        <v>14013184690</v>
      </c>
      <c r="B895" s="2" t="s">
        <v>725</v>
      </c>
    </row>
    <row r="896" spans="1:2" x14ac:dyDescent="0.3">
      <c r="A896" s="1" t="str">
        <f>HYPERLINK("https://hsdes.intel.com/resource/14013186924","14013186924")</f>
        <v>14013186924</v>
      </c>
      <c r="B896" s="2" t="s">
        <v>573</v>
      </c>
    </row>
    <row r="897" spans="1:2" x14ac:dyDescent="0.3">
      <c r="A897" s="1" t="str">
        <f>HYPERLINK("https://hsdes.intel.com/resource/14013186942","14013186942")</f>
        <v>14013186942</v>
      </c>
      <c r="B897" s="2" t="s">
        <v>550</v>
      </c>
    </row>
    <row r="898" spans="1:2" x14ac:dyDescent="0.3">
      <c r="A898" s="1" t="str">
        <f>HYPERLINK("https://hsdes.intel.com/resource/14013186947","14013186947")</f>
        <v>14013186947</v>
      </c>
      <c r="B898" s="2" t="s">
        <v>552</v>
      </c>
    </row>
    <row r="899" spans="1:2" x14ac:dyDescent="0.3">
      <c r="A899" s="1" t="str">
        <f>HYPERLINK("https://hsdes.intel.com/resource/14013186950","14013186950")</f>
        <v>14013186950</v>
      </c>
      <c r="B899" s="2" t="s">
        <v>574</v>
      </c>
    </row>
    <row r="900" spans="1:2" x14ac:dyDescent="0.3">
      <c r="A900" s="1" t="str">
        <f>HYPERLINK("https://hsdes.intel.com/resource/14013186951","14013186951")</f>
        <v>14013186951</v>
      </c>
      <c r="B900" s="2" t="s">
        <v>554</v>
      </c>
    </row>
    <row r="901" spans="1:2" x14ac:dyDescent="0.3">
      <c r="A901" s="1" t="str">
        <f>HYPERLINK("https://hsdes.intel.com/resource/14013186953","14013186953")</f>
        <v>14013186953</v>
      </c>
      <c r="B901" s="2" t="s">
        <v>575</v>
      </c>
    </row>
    <row r="902" spans="1:2" x14ac:dyDescent="0.3">
      <c r="A902" s="1" t="str">
        <f>HYPERLINK("https://hsdes.intel.com/resource/14013186960","14013186960")</f>
        <v>14013186960</v>
      </c>
      <c r="B902" s="2" t="s">
        <v>557</v>
      </c>
    </row>
    <row r="903" spans="1:2" x14ac:dyDescent="0.3">
      <c r="A903" s="1" t="str">
        <f>HYPERLINK("https://hsdes.intel.com/resource/14013186962","14013186962")</f>
        <v>14013186962</v>
      </c>
      <c r="B903" s="2" t="s">
        <v>576</v>
      </c>
    </row>
    <row r="904" spans="1:2" x14ac:dyDescent="0.3">
      <c r="A904" s="1" t="str">
        <f>HYPERLINK("https://hsdes.intel.com/resource/14013186967","14013186967")</f>
        <v>14013186967</v>
      </c>
      <c r="B904" s="2" t="s">
        <v>577</v>
      </c>
    </row>
    <row r="905" spans="1:2" x14ac:dyDescent="0.3">
      <c r="A905" s="1" t="str">
        <f>HYPERLINK("https://hsdes.intel.com/resource/14013186971","14013186971")</f>
        <v>14013186971</v>
      </c>
      <c r="B905" s="2" t="s">
        <v>578</v>
      </c>
    </row>
    <row r="906" spans="1:2" x14ac:dyDescent="0.3">
      <c r="A906" s="1" t="str">
        <f>HYPERLINK("https://hsdes.intel.com/resource/14013186980","14013186980")</f>
        <v>14013186980</v>
      </c>
      <c r="B906" s="2" t="s">
        <v>579</v>
      </c>
    </row>
    <row r="907" spans="1:2" x14ac:dyDescent="0.3">
      <c r="A907" s="1" t="str">
        <f>HYPERLINK("https://hsdes.intel.com/resource/14013186997","14013186997")</f>
        <v>14013186997</v>
      </c>
      <c r="B907" s="2" t="s">
        <v>581</v>
      </c>
    </row>
    <row r="908" spans="1:2" x14ac:dyDescent="0.3">
      <c r="A908" s="1" t="str">
        <f>HYPERLINK("https://hsdes.intel.com/resource/14013187020","14013187020")</f>
        <v>14013187020</v>
      </c>
      <c r="B908" s="2" t="s">
        <v>582</v>
      </c>
    </row>
    <row r="909" spans="1:2" x14ac:dyDescent="0.3">
      <c r="A909" s="1" t="str">
        <f>HYPERLINK("https://hsdes.intel.com/resource/14013187021","14013187021")</f>
        <v>14013187021</v>
      </c>
      <c r="B909" s="2" t="s">
        <v>583</v>
      </c>
    </row>
    <row r="910" spans="1:2" x14ac:dyDescent="0.3">
      <c r="A910" s="1" t="str">
        <f>HYPERLINK("https://hsdes.intel.com/resource/14013187057","14013187057")</f>
        <v>14013187057</v>
      </c>
      <c r="B910" s="2" t="s">
        <v>566</v>
      </c>
    </row>
    <row r="911" spans="1:2" x14ac:dyDescent="0.3">
      <c r="A911" s="1" t="str">
        <f>HYPERLINK("https://hsdes.intel.com/resource/14013187722","14013187722")</f>
        <v>14013187722</v>
      </c>
      <c r="B911" s="2" t="s">
        <v>584</v>
      </c>
    </row>
    <row r="912" spans="1:2" x14ac:dyDescent="0.3">
      <c r="A912" s="1" t="str">
        <f>HYPERLINK("https://hsdes.intel.com/resource/16013214329","16013214329")</f>
        <v>16013214329</v>
      </c>
      <c r="B912" s="2" t="s">
        <v>587</v>
      </c>
    </row>
    <row r="913" spans="1:2" x14ac:dyDescent="0.3">
      <c r="A913" s="1" t="str">
        <f>HYPERLINK("https://hsdes.intel.com/resource/16013268668","16013268668")</f>
        <v>16013268668</v>
      </c>
      <c r="B913" s="2" t="s">
        <v>588</v>
      </c>
    </row>
    <row r="914" spans="1:2" x14ac:dyDescent="0.3">
      <c r="A914" s="1" t="str">
        <f>HYPERLINK("https://hsdes.intel.com/resource/16014360983","16014360983")</f>
        <v>16014360983</v>
      </c>
      <c r="B914" s="2" t="s">
        <v>589</v>
      </c>
    </row>
    <row r="915" spans="1:2" x14ac:dyDescent="0.3">
      <c r="A915" s="1" t="str">
        <f>HYPERLINK("https://hsdes.intel.com/resource/16014953231","16014953231")</f>
        <v>16014953231</v>
      </c>
      <c r="B915" s="2" t="s">
        <v>714</v>
      </c>
    </row>
    <row r="916" spans="1:2" x14ac:dyDescent="0.3">
      <c r="A916" s="1" t="str">
        <f>HYPERLINK("https://hsdes.intel.com/resource/16014964655","16014964655")</f>
        <v>16014964655</v>
      </c>
      <c r="B916" s="2" t="s">
        <v>726</v>
      </c>
    </row>
    <row r="917" spans="1:2" x14ac:dyDescent="0.3">
      <c r="A917" s="1" t="str">
        <f>HYPERLINK("https://hsdes.intel.com/resource/16015024534","16015024534")</f>
        <v>16015024534</v>
      </c>
      <c r="B917" s="2" t="s">
        <v>727</v>
      </c>
    </row>
    <row r="918" spans="1:2" x14ac:dyDescent="0.3">
      <c r="A918" s="1" t="str">
        <f>HYPERLINK("https://hsdes.intel.com/resource/16015025624","16015025624")</f>
        <v>16015025624</v>
      </c>
      <c r="B918" s="2" t="s">
        <v>590</v>
      </c>
    </row>
    <row r="919" spans="1:2" x14ac:dyDescent="0.3">
      <c r="A919" s="1" t="str">
        <f>HYPERLINK("https://hsdes.intel.com/resource/16015036242","16015036242")</f>
        <v>16015036242</v>
      </c>
      <c r="B919" s="2" t="s">
        <v>591</v>
      </c>
    </row>
    <row r="920" spans="1:2" x14ac:dyDescent="0.3">
      <c r="A920" s="1" t="str">
        <f>HYPERLINK("https://hsdes.intel.com/resource/16015036253","16015036253")</f>
        <v>16015036253</v>
      </c>
      <c r="B920" s="2" t="s">
        <v>592</v>
      </c>
    </row>
    <row r="921" spans="1:2" x14ac:dyDescent="0.3">
      <c r="A921" s="1" t="str">
        <f>HYPERLINK("https://hsdes.intel.com/resource/16015045436","16015045436")</f>
        <v>16015045436</v>
      </c>
      <c r="B921" s="2" t="s">
        <v>593</v>
      </c>
    </row>
    <row r="922" spans="1:2" x14ac:dyDescent="0.3">
      <c r="A922" s="1" t="str">
        <f>HYPERLINK("https://hsdes.intel.com/resource/16015052880","16015052880")</f>
        <v>16015052880</v>
      </c>
      <c r="B922" s="2" t="s">
        <v>594</v>
      </c>
    </row>
    <row r="923" spans="1:2" x14ac:dyDescent="0.3">
      <c r="A923" s="1" t="str">
        <f>HYPERLINK("https://hsdes.intel.com/resource/16015063258","16015063258")</f>
        <v>16015063258</v>
      </c>
      <c r="B923" s="2" t="s">
        <v>595</v>
      </c>
    </row>
    <row r="924" spans="1:2" x14ac:dyDescent="0.3">
      <c r="A924" s="1" t="str">
        <f>HYPERLINK("https://hsdes.intel.com/resource/22011834282","22011834282")</f>
        <v>22011834282</v>
      </c>
      <c r="B924" s="2" t="s">
        <v>598</v>
      </c>
    </row>
    <row r="925" spans="1:2" x14ac:dyDescent="0.3">
      <c r="A925" s="1" t="str">
        <f>HYPERLINK("https://hsdes.intel.com/resource/22011834534","22011834534")</f>
        <v>22011834534</v>
      </c>
      <c r="B925" s="2" t="s">
        <v>599</v>
      </c>
    </row>
    <row r="926" spans="1:2" x14ac:dyDescent="0.3">
      <c r="A926" s="1" t="str">
        <f>HYPERLINK("https://hsdes.intel.com/resource/14013157462","14013157462")</f>
        <v>14013157462</v>
      </c>
      <c r="B926" s="2" t="s">
        <v>486</v>
      </c>
    </row>
    <row r="927" spans="1:2" x14ac:dyDescent="0.3">
      <c r="A927" s="1" t="str">
        <f>HYPERLINK("https://hsdes.intel.com/resource/14013160120","14013160120")</f>
        <v>14013160120</v>
      </c>
      <c r="B927" s="2" t="s">
        <v>488</v>
      </c>
    </row>
    <row r="928" spans="1:2" x14ac:dyDescent="0.3">
      <c r="A928" s="1" t="str">
        <f>HYPERLINK("https://hsdes.intel.com/resource/14013162175","14013162175")</f>
        <v>14013162175</v>
      </c>
      <c r="B928" s="2" t="s">
        <v>716</v>
      </c>
    </row>
    <row r="929" spans="1:2" x14ac:dyDescent="0.3">
      <c r="A929" s="1" t="str">
        <f>HYPERLINK("https://hsdes.intel.com/resource/14013162385","14013162385")</f>
        <v>14013162385</v>
      </c>
      <c r="B929" s="2" t="s">
        <v>717</v>
      </c>
    </row>
    <row r="930" spans="1:2" x14ac:dyDescent="0.3">
      <c r="A930" s="1" t="str">
        <f>HYPERLINK("https://hsdes.intel.com/resource/14013163508","14013163508")</f>
        <v>14013163508</v>
      </c>
      <c r="B930" s="2" t="s">
        <v>491</v>
      </c>
    </row>
    <row r="931" spans="1:2" x14ac:dyDescent="0.3">
      <c r="A931" s="1" t="str">
        <f>HYPERLINK("https://hsdes.intel.com/resource/14013174260","14013174260")</f>
        <v>14013174260</v>
      </c>
      <c r="B931" s="2" t="s">
        <v>728</v>
      </c>
    </row>
    <row r="932" spans="1:2" x14ac:dyDescent="0.3">
      <c r="A932" s="1" t="str">
        <f>HYPERLINK("https://hsdes.intel.com/resource/14013174768","14013174768")</f>
        <v>14013174768</v>
      </c>
      <c r="B932" s="2" t="s">
        <v>729</v>
      </c>
    </row>
    <row r="933" spans="1:2" x14ac:dyDescent="0.3">
      <c r="A933" s="1" t="str">
        <f>HYPERLINK("https://hsdes.intel.com/resource/14013174775","14013174775")</f>
        <v>14013174775</v>
      </c>
      <c r="B933" s="2" t="s">
        <v>730</v>
      </c>
    </row>
    <row r="934" spans="1:2" x14ac:dyDescent="0.3">
      <c r="A934" s="1" t="str">
        <f>HYPERLINK("https://hsdes.intel.com/resource/14013174849","14013174849")</f>
        <v>14013174849</v>
      </c>
      <c r="B934" s="2" t="s">
        <v>731</v>
      </c>
    </row>
    <row r="935" spans="1:2" x14ac:dyDescent="0.3">
      <c r="A935" s="1" t="str">
        <f>HYPERLINK("https://hsdes.intel.com/resource/14013175266","14013175266")</f>
        <v>14013175266</v>
      </c>
      <c r="B935" s="2" t="s">
        <v>732</v>
      </c>
    </row>
    <row r="936" spans="1:2" x14ac:dyDescent="0.3">
      <c r="A936" s="1" t="str">
        <f>HYPERLINK("https://hsdes.intel.com/resource/14013175391","14013175391")</f>
        <v>14013175391</v>
      </c>
      <c r="B936" s="2" t="s">
        <v>733</v>
      </c>
    </row>
    <row r="937" spans="1:2" x14ac:dyDescent="0.3">
      <c r="A937" s="1" t="str">
        <f>HYPERLINK("https://hsdes.intel.com/resource/14013175394","14013175394")</f>
        <v>14013175394</v>
      </c>
      <c r="B937" s="2" t="s">
        <v>734</v>
      </c>
    </row>
    <row r="938" spans="1:2" x14ac:dyDescent="0.3">
      <c r="A938" s="1" t="str">
        <f>HYPERLINK("https://hsdes.intel.com/resource/14013175486","14013175486")</f>
        <v>14013175486</v>
      </c>
      <c r="B938" s="2" t="s">
        <v>528</v>
      </c>
    </row>
    <row r="939" spans="1:2" x14ac:dyDescent="0.3">
      <c r="A939" s="1" t="str">
        <f>HYPERLINK("https://hsdes.intel.com/resource/14013176453","14013176453")</f>
        <v>14013176453</v>
      </c>
      <c r="B939" s="2" t="s">
        <v>701</v>
      </c>
    </row>
    <row r="940" spans="1:2" x14ac:dyDescent="0.3">
      <c r="A940" s="1" t="str">
        <f>HYPERLINK("https://hsdes.intel.com/resource/14013180599","14013180599")</f>
        <v>14013180599</v>
      </c>
      <c r="B940" s="2" t="s">
        <v>661</v>
      </c>
    </row>
    <row r="941" spans="1:2" x14ac:dyDescent="0.3">
      <c r="A941" s="1" t="str">
        <f>HYPERLINK("https://hsdes.intel.com/resource/14013184690","14013184690")</f>
        <v>14013184690</v>
      </c>
      <c r="B941" s="2" t="s">
        <v>725</v>
      </c>
    </row>
    <row r="942" spans="1:2" x14ac:dyDescent="0.3">
      <c r="A942" s="1" t="str">
        <f>HYPERLINK("https://hsdes.intel.com/resource/14013185220","14013185220")</f>
        <v>14013185220</v>
      </c>
      <c r="B942" s="2" t="s">
        <v>569</v>
      </c>
    </row>
    <row r="943" spans="1:2" x14ac:dyDescent="0.3">
      <c r="A943" s="1" t="str">
        <f>HYPERLINK("https://hsdes.intel.com/resource/14013186388","14013186388")</f>
        <v>14013186388</v>
      </c>
      <c r="B943" s="2" t="s">
        <v>62</v>
      </c>
    </row>
    <row r="944" spans="1:2" x14ac:dyDescent="0.3">
      <c r="A944" s="1" t="str">
        <f>HYPERLINK("https://hsdes.intel.com/resource/14013186924","14013186924")</f>
        <v>14013186924</v>
      </c>
      <c r="B944" s="2" t="s">
        <v>573</v>
      </c>
    </row>
    <row r="945" spans="1:2" x14ac:dyDescent="0.3">
      <c r="A945" s="1" t="str">
        <f>HYPERLINK("https://hsdes.intel.com/resource/14013186960","14013186960")</f>
        <v>14013186960</v>
      </c>
      <c r="B945" s="2" t="s">
        <v>557</v>
      </c>
    </row>
    <row r="946" spans="1:2" x14ac:dyDescent="0.3">
      <c r="A946" s="1" t="str">
        <f>HYPERLINK("https://hsdes.intel.com/resource/14013187020","14013187020")</f>
        <v>14013187020</v>
      </c>
      <c r="B946" s="2" t="s">
        <v>582</v>
      </c>
    </row>
    <row r="947" spans="1:2" x14ac:dyDescent="0.3">
      <c r="A947" s="1" t="str">
        <f>HYPERLINK("https://hsdes.intel.com/resource/14013187021","14013187021")</f>
        <v>14013187021</v>
      </c>
      <c r="B947" s="2" t="s">
        <v>583</v>
      </c>
    </row>
    <row r="948" spans="1:2" x14ac:dyDescent="0.3">
      <c r="A948" s="1" t="str">
        <f>HYPERLINK("https://hsdes.intel.com/resource/14013187057","14013187057")</f>
        <v>14013187057</v>
      </c>
      <c r="B948" s="2" t="s">
        <v>566</v>
      </c>
    </row>
    <row r="949" spans="1:2" x14ac:dyDescent="0.3">
      <c r="A949" s="1" t="str">
        <f>HYPERLINK("https://hsdes.intel.com/resource/14013187722","14013187722")</f>
        <v>14013187722</v>
      </c>
      <c r="B949" s="2" t="s">
        <v>584</v>
      </c>
    </row>
    <row r="950" spans="1:2" x14ac:dyDescent="0.3">
      <c r="A950" s="1" t="str">
        <f>HYPERLINK("https://hsdes.intel.com/resource/16013155366","16013155366")</f>
        <v>16013155366</v>
      </c>
      <c r="B950" s="2" t="s">
        <v>735</v>
      </c>
    </row>
    <row r="951" spans="1:2" x14ac:dyDescent="0.3">
      <c r="A951" s="1" t="str">
        <f>HYPERLINK("https://hsdes.intel.com/resource/16013268668","16013268668")</f>
        <v>16013268668</v>
      </c>
      <c r="B951" s="2" t="s">
        <v>588</v>
      </c>
    </row>
    <row r="952" spans="1:2" x14ac:dyDescent="0.3">
      <c r="A952" s="1" t="str">
        <f>HYPERLINK("https://hsdes.intel.com/resource/16013283616","16013283616")</f>
        <v>16013283616</v>
      </c>
      <c r="B952" s="2" t="s">
        <v>736</v>
      </c>
    </row>
    <row r="953" spans="1:2" x14ac:dyDescent="0.3">
      <c r="A953" s="1" t="str">
        <f>HYPERLINK("https://hsdes.intel.com/resource/16013327581","16013327581")</f>
        <v>16013327581</v>
      </c>
      <c r="B953" s="2" t="s">
        <v>737</v>
      </c>
    </row>
    <row r="954" spans="1:2" x14ac:dyDescent="0.3">
      <c r="A954" s="1" t="str">
        <f>HYPERLINK("https://hsdes.intel.com/resource/16013328580","16013328580")</f>
        <v>16013328580</v>
      </c>
      <c r="B954" s="2" t="s">
        <v>738</v>
      </c>
    </row>
    <row r="955" spans="1:2" x14ac:dyDescent="0.3">
      <c r="A955" s="1" t="str">
        <f>HYPERLINK("https://hsdes.intel.com/resource/16014964655","16014964655")</f>
        <v>16014964655</v>
      </c>
      <c r="B955" s="2" t="s">
        <v>726</v>
      </c>
    </row>
    <row r="956" spans="1:2" x14ac:dyDescent="0.3">
      <c r="A956" s="1" t="str">
        <f>HYPERLINK("https://hsdes.intel.com/resource/16015025624","16015025624")</f>
        <v>16015025624</v>
      </c>
      <c r="B956" s="2" t="s">
        <v>590</v>
      </c>
    </row>
    <row r="957" spans="1:2" x14ac:dyDescent="0.3">
      <c r="A957" s="1" t="str">
        <f>HYPERLINK("https://hsdes.intel.com/resource/16015036242","16015036242")</f>
        <v>16015036242</v>
      </c>
      <c r="B957" s="2" t="s">
        <v>591</v>
      </c>
    </row>
    <row r="958" spans="1:2" x14ac:dyDescent="0.3">
      <c r="A958" s="1" t="str">
        <f>HYPERLINK("https://hsdes.intel.com/resource/16015036253","16015036253")</f>
        <v>16015036253</v>
      </c>
      <c r="B958" s="2" t="s">
        <v>592</v>
      </c>
    </row>
    <row r="959" spans="1:2" x14ac:dyDescent="0.3">
      <c r="A959" s="1" t="str">
        <f>HYPERLINK("https://hsdes.intel.com/resource/16015045436","16015045436")</f>
        <v>16015045436</v>
      </c>
      <c r="B959" s="2" t="s">
        <v>593</v>
      </c>
    </row>
    <row r="960" spans="1:2" x14ac:dyDescent="0.3">
      <c r="A960" s="1" t="str">
        <f>HYPERLINK("https://hsdes.intel.com/resource/16015052880","16015052880")</f>
        <v>16015052880</v>
      </c>
      <c r="B960" s="2" t="s">
        <v>594</v>
      </c>
    </row>
    <row r="961" spans="1:2" x14ac:dyDescent="0.3">
      <c r="A961" s="1" t="str">
        <f>HYPERLINK("https://hsdes.intel.com/resource/16015063258","16015063258")</f>
        <v>16015063258</v>
      </c>
      <c r="B961" s="2" t="s">
        <v>595</v>
      </c>
    </row>
    <row r="962" spans="1:2" x14ac:dyDescent="0.3">
      <c r="A962" s="1" t="str">
        <f>HYPERLINK("https://hsdes.intel.com/resource/16016686403","16016686403")</f>
        <v>16016686403</v>
      </c>
      <c r="B962" s="2" t="s">
        <v>597</v>
      </c>
    </row>
    <row r="963" spans="1:2" x14ac:dyDescent="0.3">
      <c r="A963" s="1" t="str">
        <f>HYPERLINK("https://hsdes.intel.com/resource/14013114837","14013114837")</f>
        <v>14013114837</v>
      </c>
      <c r="B963" s="2" t="s">
        <v>470</v>
      </c>
    </row>
    <row r="964" spans="1:2" x14ac:dyDescent="0.3">
      <c r="A964" s="1" t="str">
        <f>HYPERLINK("https://hsdes.intel.com/resource/14013115389","14013115389")</f>
        <v>14013115389</v>
      </c>
      <c r="B964" s="2" t="s">
        <v>601</v>
      </c>
    </row>
    <row r="965" spans="1:2" x14ac:dyDescent="0.3">
      <c r="A965" s="1" t="str">
        <f>HYPERLINK("https://hsdes.intel.com/resource/14013121695","14013121695")</f>
        <v>14013121695</v>
      </c>
      <c r="B965" s="2" t="s">
        <v>473</v>
      </c>
    </row>
    <row r="966" spans="1:2" x14ac:dyDescent="0.3">
      <c r="A966" s="1" t="str">
        <f>HYPERLINK("https://hsdes.intel.com/resource/14013156797","14013156797")</f>
        <v>14013156797</v>
      </c>
      <c r="B966" s="2" t="s">
        <v>603</v>
      </c>
    </row>
    <row r="967" spans="1:2" x14ac:dyDescent="0.3">
      <c r="A967" s="1" t="str">
        <f>HYPERLINK("https://hsdes.intel.com/resource/14013158321","14013158321")</f>
        <v>14013158321</v>
      </c>
      <c r="B967" s="2" t="s">
        <v>610</v>
      </c>
    </row>
    <row r="968" spans="1:2" x14ac:dyDescent="0.3">
      <c r="A968" s="1" t="str">
        <f>HYPERLINK("https://hsdes.intel.com/resource/14013159052","14013159052")</f>
        <v>14013159052</v>
      </c>
      <c r="B968" s="2" t="s">
        <v>611</v>
      </c>
    </row>
    <row r="969" spans="1:2" x14ac:dyDescent="0.3">
      <c r="A969" s="1" t="str">
        <f>HYPERLINK("https://hsdes.intel.com/resource/14013159061","14013159061")</f>
        <v>14013159061</v>
      </c>
      <c r="B969" s="2" t="s">
        <v>612</v>
      </c>
    </row>
    <row r="970" spans="1:2" x14ac:dyDescent="0.3">
      <c r="A970" s="1" t="str">
        <f>HYPERLINK("https://hsdes.intel.com/resource/14013159096","14013159096")</f>
        <v>14013159096</v>
      </c>
      <c r="B970" s="2" t="s">
        <v>688</v>
      </c>
    </row>
    <row r="971" spans="1:2" x14ac:dyDescent="0.3">
      <c r="A971" s="1" t="str">
        <f>HYPERLINK("https://hsdes.intel.com/resource/14013173144","14013173144")</f>
        <v>14013173144</v>
      </c>
      <c r="B971" s="2" t="s">
        <v>614</v>
      </c>
    </row>
    <row r="972" spans="1:2" x14ac:dyDescent="0.3">
      <c r="A972" s="1" t="str">
        <f>HYPERLINK("https://hsdes.intel.com/resource/14013173175","14013173175")</f>
        <v>14013173175</v>
      </c>
      <c r="B972" s="2" t="s">
        <v>615</v>
      </c>
    </row>
    <row r="973" spans="1:2" x14ac:dyDescent="0.3">
      <c r="A973" s="1" t="str">
        <f>HYPERLINK("https://hsdes.intel.com/resource/14013173176","14013173176")</f>
        <v>14013173176</v>
      </c>
      <c r="B973" s="2" t="s">
        <v>739</v>
      </c>
    </row>
    <row r="974" spans="1:2" x14ac:dyDescent="0.3">
      <c r="A974" s="1" t="str">
        <f>HYPERLINK("https://hsdes.intel.com/resource/14013173177","14013173177")</f>
        <v>14013173177</v>
      </c>
      <c r="B974" s="2" t="s">
        <v>616</v>
      </c>
    </row>
    <row r="975" spans="1:2" x14ac:dyDescent="0.3">
      <c r="A975" s="1" t="str">
        <f>HYPERLINK("https://hsdes.intel.com/resource/14013173187","14013173187")</f>
        <v>14013173187</v>
      </c>
      <c r="B975" s="2" t="s">
        <v>617</v>
      </c>
    </row>
    <row r="976" spans="1:2" x14ac:dyDescent="0.3">
      <c r="A976" s="1" t="str">
        <f>HYPERLINK("https://hsdes.intel.com/resource/14013173203","14013173203")</f>
        <v>14013173203</v>
      </c>
      <c r="B976" s="2" t="s">
        <v>618</v>
      </c>
    </row>
    <row r="977" spans="1:2" x14ac:dyDescent="0.3">
      <c r="A977" s="1" t="str">
        <f>HYPERLINK("https://hsdes.intel.com/resource/14013183314","14013183314")</f>
        <v>14013183314</v>
      </c>
      <c r="B977" s="2" t="s">
        <v>567</v>
      </c>
    </row>
    <row r="978" spans="1:2" x14ac:dyDescent="0.3">
      <c r="A978" s="1" t="str">
        <f>HYPERLINK("https://hsdes.intel.com/resource/14013185220","14013185220")</f>
        <v>14013185220</v>
      </c>
      <c r="B978" s="2" t="s">
        <v>569</v>
      </c>
    </row>
    <row r="979" spans="1:2" x14ac:dyDescent="0.3">
      <c r="A979" s="1" t="str">
        <f>HYPERLINK("https://hsdes.intel.com/resource/14013185370","14013185370")</f>
        <v>14013185370</v>
      </c>
      <c r="B979" s="2" t="s">
        <v>570</v>
      </c>
    </row>
    <row r="980" spans="1:2" x14ac:dyDescent="0.3">
      <c r="A980" s="1" t="str">
        <f>HYPERLINK("https://hsdes.intel.com/resource/14013185376","14013185376")</f>
        <v>14013185376</v>
      </c>
      <c r="B980" s="2" t="s">
        <v>571</v>
      </c>
    </row>
    <row r="981" spans="1:2" x14ac:dyDescent="0.3">
      <c r="A981" s="1" t="str">
        <f>HYPERLINK("https://hsdes.intel.com/resource/14013185388","14013185388")</f>
        <v>14013185388</v>
      </c>
      <c r="B981" s="2" t="s">
        <v>572</v>
      </c>
    </row>
    <row r="982" spans="1:2" x14ac:dyDescent="0.3">
      <c r="A982" s="1" t="str">
        <f>HYPERLINK("https://hsdes.intel.com/resource/14013186924","14013186924")</f>
        <v>14013186924</v>
      </c>
      <c r="B982" s="2" t="s">
        <v>573</v>
      </c>
    </row>
    <row r="983" spans="1:2" x14ac:dyDescent="0.3">
      <c r="A983" s="1" t="str">
        <f>HYPERLINK("https://hsdes.intel.com/resource/14013187020","14013187020")</f>
        <v>14013187020</v>
      </c>
      <c r="B983" s="2" t="s">
        <v>582</v>
      </c>
    </row>
    <row r="984" spans="1:2" x14ac:dyDescent="0.3">
      <c r="A984" s="1" t="str">
        <f>HYPERLINK("https://hsdes.intel.com/resource/14013187021","14013187021")</f>
        <v>14013187021</v>
      </c>
      <c r="B984" s="2" t="s">
        <v>583</v>
      </c>
    </row>
    <row r="985" spans="1:2" x14ac:dyDescent="0.3">
      <c r="A985" s="1" t="str">
        <f>HYPERLINK("https://hsdes.intel.com/resource/14013187722","14013187722")</f>
        <v>14013187722</v>
      </c>
      <c r="B985" s="2" t="s">
        <v>584</v>
      </c>
    </row>
    <row r="986" spans="1:2" x14ac:dyDescent="0.3">
      <c r="A986" s="1" t="str">
        <f>HYPERLINK("https://hsdes.intel.com/resource/22011834676","22011834676")</f>
        <v>22011834676</v>
      </c>
      <c r="B986" s="2" t="s">
        <v>652</v>
      </c>
    </row>
  </sheetData>
  <conditionalFormatting sqref="A2:A471">
    <cfRule type="duplicateValues" dxfId="16" priority="16"/>
    <cfRule type="duplicateValues" dxfId="15" priority="17"/>
  </conditionalFormatting>
  <conditionalFormatting sqref="A472:A610">
    <cfRule type="duplicateValues" dxfId="14" priority="14"/>
  </conditionalFormatting>
  <conditionalFormatting sqref="A472:A610">
    <cfRule type="duplicateValues" dxfId="13" priority="15"/>
  </conditionalFormatting>
  <conditionalFormatting sqref="A611:A677">
    <cfRule type="duplicateValues" dxfId="12" priority="12"/>
  </conditionalFormatting>
  <conditionalFormatting sqref="A611:A677">
    <cfRule type="duplicateValues" dxfId="11" priority="13"/>
  </conditionalFormatting>
  <conditionalFormatting sqref="A678:A782">
    <cfRule type="duplicateValues" dxfId="10" priority="11"/>
  </conditionalFormatting>
  <conditionalFormatting sqref="A783:A819">
    <cfRule type="duplicateValues" dxfId="9" priority="9"/>
  </conditionalFormatting>
  <conditionalFormatting sqref="A783:A819">
    <cfRule type="duplicateValues" dxfId="8" priority="10"/>
  </conditionalFormatting>
  <conditionalFormatting sqref="A820:A850">
    <cfRule type="duplicateValues" dxfId="7" priority="7"/>
  </conditionalFormatting>
  <conditionalFormatting sqref="A820:A850">
    <cfRule type="duplicateValues" dxfId="6" priority="8"/>
  </conditionalFormatting>
  <conditionalFormatting sqref="A851:A925">
    <cfRule type="duplicateValues" dxfId="5" priority="5"/>
  </conditionalFormatting>
  <conditionalFormatting sqref="A851:A925">
    <cfRule type="duplicateValues" dxfId="4" priority="6"/>
  </conditionalFormatting>
  <conditionalFormatting sqref="A926:A962">
    <cfRule type="duplicateValues" dxfId="3" priority="3"/>
  </conditionalFormatting>
  <conditionalFormatting sqref="A926:A962">
    <cfRule type="duplicateValues" dxfId="2" priority="4"/>
  </conditionalFormatting>
  <conditionalFormatting sqref="A963:A986">
    <cfRule type="duplicateValues" dxfId="1" priority="1"/>
  </conditionalFormatting>
  <conditionalFormatting sqref="A963:A98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Naman</dc:creator>
  <cp:lastModifiedBy>Agarwal, Naman</cp:lastModifiedBy>
  <dcterms:created xsi:type="dcterms:W3CDTF">2022-12-20T04:14:45Z</dcterms:created>
  <dcterms:modified xsi:type="dcterms:W3CDTF">2022-12-20T04:24:16Z</dcterms:modified>
</cp:coreProperties>
</file>