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chart4.xml" ContentType="application/vnd.openxmlformats-officedocument.drawingml.chart+xml"/>
  <Override PartName="/xl/charts/style2.xml" ContentType="application/vnd.ms-office.chartstyle+xml"/>
  <Override PartName="/xl/charts/colors2.xml" ContentType="application/vnd.ms-office.chartcolorstyle+xml"/>
  <Override PartName="/xl/charts/chart5.xml" ContentType="application/vnd.openxmlformats-officedocument.drawingml.chart+xml"/>
  <Override PartName="/xl/drawings/drawing2.xml" ContentType="application/vnd.openxmlformats-officedocument.drawing+xml"/>
  <Override PartName="/xl/charts/chart6.xml" ContentType="application/vnd.openxmlformats-officedocument.drawingml.chart+xml"/>
  <Override PartName="/xl/charts/chart7.xml" ContentType="application/vnd.openxmlformats-officedocument.drawingml.chart+xml"/>
  <Override PartName="/xl/charts/style3.xml" ContentType="application/vnd.ms-office.chartstyle+xml"/>
  <Override PartName="/xl/charts/colors3.xml" ContentType="application/vnd.ms-office.chartcolorstyle+xml"/>
  <Override PartName="/xl/charts/chart8.xml" ContentType="application/vnd.openxmlformats-officedocument.drawingml.chart+xml"/>
  <Override PartName="/xl/charts/chart9.xml" ContentType="application/vnd.openxmlformats-officedocument.drawingml.chart+xml"/>
  <Override PartName="/xl/charts/style4.xml" ContentType="application/vnd.ms-office.chartstyle+xml"/>
  <Override PartName="/xl/charts/colors4.xml" ContentType="application/vnd.ms-office.chartcolorstyle+xml"/>
  <Override PartName="/xl/charts/chart10.xml" ContentType="application/vnd.openxmlformats-officedocument.drawingml.chart+xml"/>
  <Override PartName="/xl/drawings/drawing3.xml" ContentType="application/vnd.openxmlformats-officedocument.drawing+xml"/>
  <Override PartName="/xl/charts/chart11.xml" ContentType="application/vnd.openxmlformats-officedocument.drawingml.chart+xml"/>
  <Override PartName="/xl/charts/chart12.xml" ContentType="application/vnd.openxmlformats-officedocument.drawingml.chart+xml"/>
  <Override PartName="/xl/charts/style5.xml" ContentType="application/vnd.ms-office.chartstyle+xml"/>
  <Override PartName="/xl/charts/colors5.xml" ContentType="application/vnd.ms-office.chartcolorstyle+xml"/>
  <Override PartName="/xl/charts/chart13.xml" ContentType="application/vnd.openxmlformats-officedocument.drawingml.chart+xml"/>
  <Override PartName="/xl/charts/chart14.xml" ContentType="application/vnd.openxmlformats-officedocument.drawingml.chart+xml"/>
  <Override PartName="/xl/charts/style6.xml" ContentType="application/vnd.ms-office.chartstyle+xml"/>
  <Override PartName="/xl/charts/colors6.xml" ContentType="application/vnd.ms-office.chartcolorstyle+xml"/>
  <Override PartName="/xl/charts/chart15.xml" ContentType="application/vnd.openxmlformats-officedocument.drawingml.chart+xml"/>
  <Override PartName="/xl/drawings/drawing4.xml" ContentType="application/vnd.openxmlformats-officedocument.drawing+xml"/>
  <Override PartName="/xl/charts/chart16.xml" ContentType="application/vnd.openxmlformats-officedocument.drawingml.chart+xml"/>
  <Override PartName="/xl/charts/chart17.xml" ContentType="application/vnd.openxmlformats-officedocument.drawingml.chart+xml"/>
  <Override PartName="/xl/charts/style7.xml" ContentType="application/vnd.ms-office.chartstyle+xml"/>
  <Override PartName="/xl/charts/colors7.xml" ContentType="application/vnd.ms-office.chartcolorstyle+xml"/>
  <Override PartName="/xl/charts/chart18.xml" ContentType="application/vnd.openxmlformats-officedocument.drawingml.chart+xml"/>
  <Override PartName="/xl/charts/chart19.xml" ContentType="application/vnd.openxmlformats-officedocument.drawingml.chart+xml"/>
  <Override PartName="/xl/charts/style8.xml" ContentType="application/vnd.ms-office.chartstyle+xml"/>
  <Override PartName="/xl/charts/colors8.xml" ContentType="application/vnd.ms-office.chartcolorstyle+xml"/>
  <Override PartName="/xl/charts/chart20.xml" ContentType="application/vnd.openxmlformats-officedocument.drawingml.chart+xml"/>
  <Override PartName="/xl/drawings/drawing5.xml" ContentType="application/vnd.openxmlformats-officedocument.drawing+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charts/chart25.xml" ContentType="application/vnd.openxmlformats-officedocument.drawingml.chart+xml"/>
  <Override PartName="/xl/charts/chart26.xml" ContentType="application/vnd.openxmlformats-officedocument.drawingml.chart+xml"/>
  <Override PartName="/xl/charts/chart27.xml" ContentType="application/vnd.openxmlformats-officedocument.drawingml.chart+xml"/>
  <Override PartName="/xl/charts/chart28.xml" ContentType="application/vnd.openxmlformats-officedocument.drawingml.chart+xml"/>
  <Override PartName="/xl/charts/chart29.xml" ContentType="application/vnd.openxmlformats-officedocument.drawingml.chart+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M:\Technology\Agile\Current Reporting\Team Sprint Accomplishments\"/>
    </mc:Choice>
  </mc:AlternateContent>
  <bookViews>
    <workbookView xWindow="0" yWindow="90" windowWidth="15390" windowHeight="7995" tabRatio="776" activeTab="1"/>
  </bookViews>
  <sheets>
    <sheet name="Sprint Summary Q1" sheetId="39" r:id="rId1"/>
    <sheet name="Sprint Summary Q2" sheetId="18" r:id="rId2"/>
    <sheet name="Sprint Summary Q3" sheetId="33" r:id="rId3"/>
    <sheet name="Sprint Summary Q4" sheetId="34" r:id="rId4"/>
    <sheet name="Other" sheetId="27" r:id="rId5"/>
    <sheet name="New Value - OTR &amp; ITRs" sheetId="35" r:id="rId6"/>
    <sheet name="Instructions" sheetId="36" r:id="rId7"/>
    <sheet name="Score Card - Q1" sheetId="40" r:id="rId8"/>
    <sheet name="Score Card - Q2" sheetId="41" r:id="rId9"/>
    <sheet name="Score Card - Q3" sheetId="37" r:id="rId10"/>
    <sheet name="Score Card - Q4" sheetId="38" r:id="rId11"/>
    <sheet name="Sprint Summary YTD" sheetId="31" r:id="rId12"/>
    <sheet name="Calculations" sheetId="29" r:id="rId13"/>
  </sheets>
  <calcPr calcId="162913"/>
</workbook>
</file>

<file path=xl/calcChain.xml><?xml version="1.0" encoding="utf-8"?>
<calcChain xmlns="http://schemas.openxmlformats.org/spreadsheetml/2006/main">
  <c r="C17" i="18" l="1"/>
  <c r="B3" i="18" l="1"/>
  <c r="H3" i="39"/>
  <c r="G3" i="39"/>
  <c r="C19" i="39" l="1"/>
  <c r="D19" i="39"/>
  <c r="E19" i="39"/>
  <c r="C5" i="39"/>
  <c r="D5" i="39"/>
  <c r="E5" i="39"/>
  <c r="H4" i="34" l="1"/>
  <c r="H3" i="34"/>
  <c r="H23" i="39"/>
  <c r="G23" i="39"/>
  <c r="F23" i="39"/>
  <c r="E23" i="39"/>
  <c r="D23" i="39"/>
  <c r="C23" i="39"/>
  <c r="B23" i="39"/>
  <c r="G23" i="18"/>
  <c r="F23" i="18"/>
  <c r="E23" i="18"/>
  <c r="H23" i="33" l="1"/>
  <c r="H19" i="33"/>
  <c r="H5" i="33"/>
  <c r="D23" i="18"/>
  <c r="C23" i="18"/>
  <c r="B23" i="18"/>
  <c r="H22" i="18"/>
  <c r="H21" i="18"/>
  <c r="E19" i="18"/>
  <c r="D19" i="18"/>
  <c r="G19" i="18"/>
  <c r="F19" i="18"/>
  <c r="H8" i="18"/>
  <c r="D5" i="18"/>
  <c r="H6" i="18"/>
  <c r="H4" i="18"/>
  <c r="H3" i="18"/>
  <c r="G5" i="18"/>
  <c r="N5" i="29" s="1"/>
  <c r="F5" i="18"/>
  <c r="M5" i="29" s="1"/>
  <c r="E5" i="18"/>
  <c r="L5" i="29" s="1"/>
  <c r="K5" i="29"/>
  <c r="C5" i="18"/>
  <c r="J5" i="29" s="1"/>
  <c r="B5" i="18"/>
  <c r="I5" i="18" s="1"/>
  <c r="H19" i="39"/>
  <c r="G19" i="39"/>
  <c r="F19" i="39"/>
  <c r="I18" i="39"/>
  <c r="I17" i="39"/>
  <c r="I12" i="39"/>
  <c r="I11" i="39"/>
  <c r="I10" i="39"/>
  <c r="I9" i="39"/>
  <c r="I8" i="39"/>
  <c r="I14" i="39"/>
  <c r="I15" i="39"/>
  <c r="I16" i="39"/>
  <c r="H5" i="39"/>
  <c r="I4" i="39"/>
  <c r="B3" i="29"/>
  <c r="B4" i="29"/>
  <c r="I5" i="29" l="1"/>
  <c r="H5" i="18"/>
  <c r="H23" i="18"/>
  <c r="I19" i="39"/>
  <c r="AA6" i="29"/>
  <c r="Z6" i="29"/>
  <c r="Y6" i="29"/>
  <c r="X6" i="29"/>
  <c r="W6" i="29"/>
  <c r="V6" i="29"/>
  <c r="U6" i="29"/>
  <c r="T6" i="29"/>
  <c r="S6" i="29"/>
  <c r="R6" i="29"/>
  <c r="Q6" i="29"/>
  <c r="P6" i="29"/>
  <c r="O6" i="29"/>
  <c r="N6" i="29"/>
  <c r="M6" i="29"/>
  <c r="L6" i="29"/>
  <c r="K6" i="29"/>
  <c r="J6" i="29"/>
  <c r="I6" i="29"/>
  <c r="H6" i="29"/>
  <c r="G6" i="29"/>
  <c r="F6" i="29"/>
  <c r="E6" i="29"/>
  <c r="D6" i="29"/>
  <c r="C6" i="29"/>
  <c r="B6" i="29"/>
  <c r="AA4" i="29"/>
  <c r="Z4" i="29"/>
  <c r="Y4" i="29"/>
  <c r="X4" i="29"/>
  <c r="W4" i="29"/>
  <c r="V4" i="29"/>
  <c r="U4" i="29"/>
  <c r="T4" i="29"/>
  <c r="S4" i="29"/>
  <c r="R4" i="29"/>
  <c r="Q4" i="29"/>
  <c r="P4" i="29"/>
  <c r="O4" i="29"/>
  <c r="N4" i="29"/>
  <c r="M4" i="29"/>
  <c r="L4" i="29"/>
  <c r="K4" i="29"/>
  <c r="J4" i="29"/>
  <c r="I4" i="29"/>
  <c r="H4" i="29"/>
  <c r="G4" i="29"/>
  <c r="F4" i="29"/>
  <c r="E4" i="29"/>
  <c r="D4" i="29"/>
  <c r="C4" i="29"/>
  <c r="AA3" i="29"/>
  <c r="Z3" i="29"/>
  <c r="Y3" i="29"/>
  <c r="X3" i="29"/>
  <c r="W3" i="29"/>
  <c r="V3" i="29"/>
  <c r="U3" i="29"/>
  <c r="H3" i="29"/>
  <c r="G3" i="29"/>
  <c r="F3" i="29"/>
  <c r="E3" i="29"/>
  <c r="D3" i="29"/>
  <c r="C3" i="29"/>
  <c r="L38" i="29" l="1"/>
  <c r="L37" i="29" s="1"/>
  <c r="J38" i="29"/>
  <c r="J37" i="29" s="1"/>
  <c r="I22" i="33" l="1"/>
  <c r="I21" i="33"/>
  <c r="I18" i="33"/>
  <c r="I17" i="33"/>
  <c r="I16" i="33"/>
  <c r="I15" i="33"/>
  <c r="I14" i="33"/>
  <c r="I12" i="33"/>
  <c r="I11" i="33"/>
  <c r="I10" i="33"/>
  <c r="I9" i="33"/>
  <c r="I8" i="33"/>
  <c r="I6" i="33"/>
  <c r="I4" i="33"/>
  <c r="I3" i="33"/>
  <c r="I22" i="39" l="1"/>
  <c r="I21" i="39"/>
  <c r="I6" i="39"/>
  <c r="I3" i="39"/>
  <c r="I23" i="39" l="1"/>
  <c r="G5" i="39"/>
  <c r="F5" i="39"/>
  <c r="A25" i="39"/>
  <c r="J5" i="39" l="1"/>
  <c r="I31" i="29" s="1"/>
  <c r="I5" i="39"/>
  <c r="I28" i="29" s="1"/>
  <c r="I38" i="29"/>
  <c r="I37" i="29" s="1"/>
  <c r="C5" i="34" l="1"/>
  <c r="I14" i="29" l="1"/>
  <c r="I15" i="29"/>
  <c r="I16" i="29"/>
  <c r="I17" i="29"/>
  <c r="I18" i="29"/>
  <c r="O3" i="29"/>
  <c r="P3" i="29"/>
  <c r="Q3" i="29"/>
  <c r="R3" i="29"/>
  <c r="S3" i="29"/>
  <c r="T3" i="29"/>
  <c r="Q34" i="29" l="1"/>
  <c r="B19" i="18"/>
  <c r="C5" i="33"/>
  <c r="U22" i="29" l="1"/>
  <c r="V22" i="29"/>
  <c r="W22" i="29"/>
  <c r="X22" i="29"/>
  <c r="Y22" i="29"/>
  <c r="Z22" i="29"/>
  <c r="AA22" i="29"/>
  <c r="V21" i="29"/>
  <c r="W21" i="29"/>
  <c r="X21" i="29"/>
  <c r="Y21" i="29"/>
  <c r="Z21" i="29"/>
  <c r="AA21" i="29"/>
  <c r="U21" i="29"/>
  <c r="O22" i="29"/>
  <c r="P22" i="29"/>
  <c r="Q22" i="29"/>
  <c r="R22" i="29"/>
  <c r="S22" i="29"/>
  <c r="T22" i="29"/>
  <c r="P21" i="29"/>
  <c r="Q21" i="29"/>
  <c r="R21" i="29"/>
  <c r="S21" i="29"/>
  <c r="T21" i="29"/>
  <c r="O21" i="29"/>
  <c r="H17" i="34"/>
  <c r="F17" i="31" s="1"/>
  <c r="D17" i="31"/>
  <c r="H17" i="18"/>
  <c r="B17" i="31" s="1"/>
  <c r="U15" i="29"/>
  <c r="V15" i="29"/>
  <c r="W15" i="29"/>
  <c r="X15" i="29"/>
  <c r="Y15" i="29"/>
  <c r="Z15" i="29"/>
  <c r="AA15" i="29"/>
  <c r="U16" i="29"/>
  <c r="V16" i="29"/>
  <c r="W16" i="29"/>
  <c r="X16" i="29"/>
  <c r="Y16" i="29"/>
  <c r="Z16" i="29"/>
  <c r="AA16" i="29"/>
  <c r="U17" i="29"/>
  <c r="V17" i="29"/>
  <c r="W17" i="29"/>
  <c r="X17" i="29"/>
  <c r="Y17" i="29"/>
  <c r="Z17" i="29"/>
  <c r="AA17" i="29"/>
  <c r="U18" i="29"/>
  <c r="V18" i="29"/>
  <c r="W18" i="29"/>
  <c r="X18" i="29"/>
  <c r="Y18" i="29"/>
  <c r="Z18" i="29"/>
  <c r="AA18" i="29"/>
  <c r="V14" i="29"/>
  <c r="W14" i="29"/>
  <c r="X14" i="29"/>
  <c r="Y14" i="29"/>
  <c r="Z14" i="29"/>
  <c r="AA14" i="29"/>
  <c r="U14" i="29"/>
  <c r="O15" i="29"/>
  <c r="P15" i="29"/>
  <c r="Q15" i="29"/>
  <c r="R15" i="29"/>
  <c r="S15" i="29"/>
  <c r="T15" i="29"/>
  <c r="O16" i="29"/>
  <c r="P16" i="29"/>
  <c r="Q16" i="29"/>
  <c r="R16" i="29"/>
  <c r="S16" i="29"/>
  <c r="T16" i="29"/>
  <c r="O17" i="29"/>
  <c r="P17" i="29"/>
  <c r="Q17" i="29"/>
  <c r="R17" i="29"/>
  <c r="S17" i="29"/>
  <c r="T17" i="29"/>
  <c r="O18" i="29"/>
  <c r="P18" i="29"/>
  <c r="Q18" i="29"/>
  <c r="R18" i="29"/>
  <c r="S18" i="29"/>
  <c r="T18" i="29"/>
  <c r="P14" i="29"/>
  <c r="Q14" i="29"/>
  <c r="R14" i="29"/>
  <c r="S14" i="29"/>
  <c r="T14" i="29"/>
  <c r="O14" i="29"/>
  <c r="J15" i="29"/>
  <c r="K15" i="29"/>
  <c r="L15" i="29"/>
  <c r="M15" i="29"/>
  <c r="N15" i="29"/>
  <c r="J16" i="29"/>
  <c r="K16" i="29"/>
  <c r="L16" i="29"/>
  <c r="M16" i="29"/>
  <c r="N16" i="29"/>
  <c r="J17" i="29"/>
  <c r="K17" i="29"/>
  <c r="L17" i="29"/>
  <c r="M17" i="29"/>
  <c r="N17" i="29"/>
  <c r="J18" i="29"/>
  <c r="K18" i="29"/>
  <c r="L18" i="29"/>
  <c r="M18" i="29"/>
  <c r="N18" i="29"/>
  <c r="J14" i="29"/>
  <c r="K14" i="29"/>
  <c r="L14" i="29"/>
  <c r="M14" i="29"/>
  <c r="N14" i="29"/>
  <c r="J81" i="29" l="1"/>
  <c r="K81" i="29"/>
  <c r="I81" i="29"/>
  <c r="L49" i="29"/>
  <c r="M49" i="29"/>
  <c r="J49" i="29"/>
  <c r="K49" i="29"/>
  <c r="Q47" i="29"/>
  <c r="Q51" i="29"/>
  <c r="Q63" i="29" s="1"/>
  <c r="Q49" i="29"/>
  <c r="Q50" i="29"/>
  <c r="Q48" i="29"/>
  <c r="V48" i="29"/>
  <c r="V49" i="29"/>
  <c r="V50" i="29"/>
  <c r="V47" i="29"/>
  <c r="V51" i="29"/>
  <c r="V63" i="29" s="1"/>
  <c r="I50" i="29"/>
  <c r="I48" i="29"/>
  <c r="I49" i="29"/>
  <c r="I47" i="29"/>
  <c r="I51" i="29"/>
  <c r="K48" i="29"/>
  <c r="K47" i="29"/>
  <c r="K50" i="29"/>
  <c r="K51" i="29"/>
  <c r="K63" i="29" s="1"/>
  <c r="S49" i="29"/>
  <c r="S47" i="29"/>
  <c r="S51" i="29"/>
  <c r="S63" i="29" s="1"/>
  <c r="S50" i="29"/>
  <c r="S48" i="29"/>
  <c r="U47" i="29"/>
  <c r="U51" i="29"/>
  <c r="U48" i="29"/>
  <c r="U49" i="29"/>
  <c r="U50" i="29"/>
  <c r="X50" i="29"/>
  <c r="X48" i="29"/>
  <c r="X49" i="29"/>
  <c r="X47" i="29"/>
  <c r="X51" i="29"/>
  <c r="X63" i="29" s="1"/>
  <c r="O49" i="29"/>
  <c r="O47" i="29"/>
  <c r="O50" i="29"/>
  <c r="O51" i="29"/>
  <c r="O48" i="29"/>
  <c r="Z48" i="29"/>
  <c r="Z50" i="29"/>
  <c r="Z51" i="29"/>
  <c r="Z63" i="29" s="1"/>
  <c r="Z49" i="29"/>
  <c r="Z47" i="29"/>
  <c r="Z61" i="29" s="1"/>
  <c r="N48" i="29"/>
  <c r="N49" i="29"/>
  <c r="N50" i="29"/>
  <c r="N47" i="29"/>
  <c r="N51" i="29"/>
  <c r="N63" i="29" s="1"/>
  <c r="L48" i="29"/>
  <c r="L47" i="29"/>
  <c r="L51" i="29"/>
  <c r="L63" i="29" s="1"/>
  <c r="L50" i="29"/>
  <c r="T50" i="29"/>
  <c r="T47" i="29"/>
  <c r="T51" i="29"/>
  <c r="T63" i="29" s="1"/>
  <c r="T48" i="29"/>
  <c r="T49" i="29"/>
  <c r="P50" i="29"/>
  <c r="P48" i="29"/>
  <c r="P49" i="29"/>
  <c r="P47" i="29"/>
  <c r="P51" i="29"/>
  <c r="P63" i="29" s="1"/>
  <c r="Y47" i="29"/>
  <c r="Y51" i="29"/>
  <c r="Y63" i="29" s="1"/>
  <c r="Y49" i="29"/>
  <c r="Y50" i="29"/>
  <c r="Y48" i="29"/>
  <c r="M47" i="29"/>
  <c r="M51" i="29"/>
  <c r="M63" i="29" s="1"/>
  <c r="M48" i="29"/>
  <c r="M50" i="29"/>
  <c r="J51" i="29"/>
  <c r="J63" i="29" s="1"/>
  <c r="J47" i="29"/>
  <c r="J50" i="29"/>
  <c r="J48" i="29"/>
  <c r="R48" i="29"/>
  <c r="R50" i="29"/>
  <c r="R51" i="29"/>
  <c r="R63" i="29" s="1"/>
  <c r="R49" i="29"/>
  <c r="R47" i="29"/>
  <c r="R61" i="29" s="1"/>
  <c r="AA49" i="29"/>
  <c r="AA51" i="29"/>
  <c r="AA63" i="29" s="1"/>
  <c r="AA50" i="29"/>
  <c r="AA47" i="29"/>
  <c r="AA48" i="29"/>
  <c r="W49" i="29"/>
  <c r="W47" i="29"/>
  <c r="W48" i="29"/>
  <c r="W50" i="29"/>
  <c r="W51" i="29"/>
  <c r="W63" i="29" s="1"/>
  <c r="AB16" i="29"/>
  <c r="H16" i="31" s="1"/>
  <c r="AB18" i="29"/>
  <c r="H18" i="31" s="1"/>
  <c r="AB17" i="29"/>
  <c r="H17" i="31" s="1"/>
  <c r="AB15" i="29"/>
  <c r="H15" i="31" s="1"/>
  <c r="AB14" i="29"/>
  <c r="H14" i="31" s="1"/>
  <c r="C19" i="18"/>
  <c r="H19" i="18" s="1"/>
  <c r="U9" i="29"/>
  <c r="V9" i="29"/>
  <c r="W9" i="29"/>
  <c r="X9" i="29"/>
  <c r="Y9" i="29"/>
  <c r="Z9" i="29"/>
  <c r="AA9" i="29"/>
  <c r="U10" i="29"/>
  <c r="V10" i="29"/>
  <c r="W10" i="29"/>
  <c r="X10" i="29"/>
  <c r="Y10" i="29"/>
  <c r="Z10" i="29"/>
  <c r="AA10" i="29"/>
  <c r="U11" i="29"/>
  <c r="V11" i="29"/>
  <c r="W11" i="29"/>
  <c r="X11" i="29"/>
  <c r="Y11" i="29"/>
  <c r="Z11" i="29"/>
  <c r="AA11" i="29"/>
  <c r="U12" i="29"/>
  <c r="V12" i="29"/>
  <c r="W12" i="29"/>
  <c r="X12" i="29"/>
  <c r="Y12" i="29"/>
  <c r="Z12" i="29"/>
  <c r="AA12" i="29"/>
  <c r="V8" i="29"/>
  <c r="W8" i="29"/>
  <c r="X8" i="29"/>
  <c r="Y8" i="29"/>
  <c r="Z8" i="29"/>
  <c r="AA8" i="29"/>
  <c r="U8" i="29"/>
  <c r="O9" i="29"/>
  <c r="P9" i="29"/>
  <c r="Q9" i="29"/>
  <c r="R9" i="29"/>
  <c r="S9" i="29"/>
  <c r="T9" i="29"/>
  <c r="O10" i="29"/>
  <c r="P10" i="29"/>
  <c r="Q10" i="29"/>
  <c r="R10" i="29"/>
  <c r="S10" i="29"/>
  <c r="T10" i="29"/>
  <c r="O11" i="29"/>
  <c r="P11" i="29"/>
  <c r="Q11" i="29"/>
  <c r="R11" i="29"/>
  <c r="S11" i="29"/>
  <c r="T11" i="29"/>
  <c r="O12" i="29"/>
  <c r="P12" i="29"/>
  <c r="Q12" i="29"/>
  <c r="R12" i="29"/>
  <c r="S12" i="29"/>
  <c r="T12" i="29"/>
  <c r="P8" i="29"/>
  <c r="Q8" i="29"/>
  <c r="R8" i="29"/>
  <c r="S8" i="29"/>
  <c r="T8" i="29"/>
  <c r="O8" i="29"/>
  <c r="I9" i="29"/>
  <c r="J9" i="29"/>
  <c r="K9" i="29"/>
  <c r="L9" i="29"/>
  <c r="M9" i="29"/>
  <c r="N9" i="29"/>
  <c r="I10" i="29"/>
  <c r="J10" i="29"/>
  <c r="K10" i="29"/>
  <c r="L10" i="29"/>
  <c r="M10" i="29"/>
  <c r="N10" i="29"/>
  <c r="I11" i="29"/>
  <c r="J11" i="29"/>
  <c r="K11" i="29"/>
  <c r="L11" i="29"/>
  <c r="M11" i="29"/>
  <c r="N11" i="29"/>
  <c r="I12" i="29"/>
  <c r="J12" i="29"/>
  <c r="K12" i="29"/>
  <c r="L12" i="29"/>
  <c r="M12" i="29"/>
  <c r="N12" i="29"/>
  <c r="J8" i="29"/>
  <c r="K8" i="29"/>
  <c r="L8" i="29"/>
  <c r="M8" i="29"/>
  <c r="N8" i="29"/>
  <c r="I8" i="29"/>
  <c r="G23" i="34"/>
  <c r="F23" i="34"/>
  <c r="E23" i="34"/>
  <c r="D23" i="34"/>
  <c r="C23" i="34"/>
  <c r="B23" i="34"/>
  <c r="H22" i="34"/>
  <c r="F22" i="31" s="1"/>
  <c r="H21" i="34"/>
  <c r="F21" i="31" s="1"/>
  <c r="AA19" i="29"/>
  <c r="G19" i="34"/>
  <c r="Z19" i="29" s="1"/>
  <c r="F19" i="34"/>
  <c r="Y19" i="29" s="1"/>
  <c r="E19" i="34"/>
  <c r="D19" i="34"/>
  <c r="W19" i="29" s="1"/>
  <c r="C19" i="34"/>
  <c r="V19" i="29" s="1"/>
  <c r="B19" i="34"/>
  <c r="U19" i="29" s="1"/>
  <c r="H18" i="34"/>
  <c r="H16" i="34"/>
  <c r="H15" i="34"/>
  <c r="F15" i="31" s="1"/>
  <c r="H14" i="34"/>
  <c r="F14" i="31" s="1"/>
  <c r="H12" i="34"/>
  <c r="F12" i="31" s="1"/>
  <c r="H11" i="34"/>
  <c r="F11" i="31" s="1"/>
  <c r="H10" i="34"/>
  <c r="F10" i="31" s="1"/>
  <c r="H9" i="34"/>
  <c r="F9" i="31" s="1"/>
  <c r="H8" i="34"/>
  <c r="F8" i="31" s="1"/>
  <c r="H6" i="34"/>
  <c r="F6" i="31" s="1"/>
  <c r="AA5" i="29"/>
  <c r="AA25" i="29" s="1"/>
  <c r="G5" i="34"/>
  <c r="Z5" i="29" s="1"/>
  <c r="Z25" i="29" s="1"/>
  <c r="F5" i="34"/>
  <c r="Y5" i="29" s="1"/>
  <c r="Y25" i="29" s="1"/>
  <c r="E5" i="34"/>
  <c r="X5" i="29" s="1"/>
  <c r="X25" i="29" s="1"/>
  <c r="D5" i="34"/>
  <c r="W5" i="29" s="1"/>
  <c r="W25" i="29" s="1"/>
  <c r="V5" i="29"/>
  <c r="V25" i="29" s="1"/>
  <c r="B5" i="34"/>
  <c r="U5" i="29" s="1"/>
  <c r="U25" i="29" s="1"/>
  <c r="F4" i="31"/>
  <c r="G23" i="33"/>
  <c r="F23" i="33"/>
  <c r="E23" i="33"/>
  <c r="D23" i="33"/>
  <c r="C23" i="33"/>
  <c r="B23" i="33"/>
  <c r="D22" i="31"/>
  <c r="D21" i="31"/>
  <c r="G19" i="33"/>
  <c r="T19" i="29" s="1"/>
  <c r="F19" i="33"/>
  <c r="S19" i="29" s="1"/>
  <c r="E19" i="33"/>
  <c r="R19" i="29" s="1"/>
  <c r="D19" i="33"/>
  <c r="Q19" i="29" s="1"/>
  <c r="C19" i="33"/>
  <c r="P19" i="29" s="1"/>
  <c r="B19" i="33"/>
  <c r="D18" i="31"/>
  <c r="D15" i="31"/>
  <c r="D14" i="31"/>
  <c r="D12" i="31"/>
  <c r="D11" i="31"/>
  <c r="D10" i="31"/>
  <c r="D9" i="31"/>
  <c r="D8" i="31"/>
  <c r="D6" i="31"/>
  <c r="G5" i="33"/>
  <c r="T5" i="29" s="1"/>
  <c r="T25" i="29" s="1"/>
  <c r="F5" i="33"/>
  <c r="S5" i="29" s="1"/>
  <c r="S25" i="29" s="1"/>
  <c r="E5" i="33"/>
  <c r="R5" i="29" s="1"/>
  <c r="R25" i="29" s="1"/>
  <c r="D5" i="33"/>
  <c r="Q5" i="29" s="1"/>
  <c r="Q25" i="29" s="1"/>
  <c r="P5" i="29"/>
  <c r="P25" i="29" s="1"/>
  <c r="B5" i="33"/>
  <c r="D4" i="31"/>
  <c r="I3" i="29"/>
  <c r="J3" i="29"/>
  <c r="K3" i="29"/>
  <c r="L3" i="29"/>
  <c r="M3" i="29"/>
  <c r="N3" i="29"/>
  <c r="I23" i="33" l="1"/>
  <c r="I19" i="33"/>
  <c r="K38" i="29" s="1"/>
  <c r="K37" i="29" s="1"/>
  <c r="I5" i="33"/>
  <c r="A25" i="33"/>
  <c r="F18" i="31"/>
  <c r="A25" i="34"/>
  <c r="D16" i="31"/>
  <c r="F16" i="31"/>
  <c r="D3" i="31"/>
  <c r="F3" i="31"/>
  <c r="T62" i="29"/>
  <c r="P34" i="29"/>
  <c r="R34" i="29"/>
  <c r="M61" i="29"/>
  <c r="P62" i="29"/>
  <c r="X61" i="29"/>
  <c r="O5" i="29"/>
  <c r="O25" i="29" s="1"/>
  <c r="J5" i="33"/>
  <c r="AA61" i="29"/>
  <c r="J57" i="29"/>
  <c r="S61" i="29"/>
  <c r="K61" i="29"/>
  <c r="V61" i="29"/>
  <c r="I62" i="29"/>
  <c r="I56" i="29"/>
  <c r="O63" i="29"/>
  <c r="J68" i="29" s="1"/>
  <c r="J58" i="29"/>
  <c r="I61" i="29"/>
  <c r="I54" i="29"/>
  <c r="J61" i="29"/>
  <c r="Y62" i="29"/>
  <c r="P61" i="29"/>
  <c r="N62" i="29"/>
  <c r="I63" i="29"/>
  <c r="I68" i="29" s="1"/>
  <c r="I58" i="29"/>
  <c r="J55" i="29"/>
  <c r="J56" i="29"/>
  <c r="I57" i="29"/>
  <c r="J54" i="29"/>
  <c r="I55" i="29"/>
  <c r="U61" i="29"/>
  <c r="K54" i="29"/>
  <c r="U63" i="29"/>
  <c r="K68" i="29" s="1"/>
  <c r="K58" i="29"/>
  <c r="K57" i="29"/>
  <c r="AA62" i="29"/>
  <c r="K55" i="29"/>
  <c r="K56" i="29"/>
  <c r="M62" i="29"/>
  <c r="V62" i="29"/>
  <c r="Q62" i="29"/>
  <c r="Q61" i="29"/>
  <c r="W62" i="29"/>
  <c r="T61" i="29"/>
  <c r="L61" i="29"/>
  <c r="Z62" i="29"/>
  <c r="O62" i="29"/>
  <c r="J62" i="29"/>
  <c r="L62" i="29"/>
  <c r="W61" i="29"/>
  <c r="R62" i="29"/>
  <c r="Y61" i="29"/>
  <c r="N61" i="29"/>
  <c r="O61" i="29"/>
  <c r="X62" i="29"/>
  <c r="U62" i="29"/>
  <c r="S62" i="29"/>
  <c r="K62" i="29"/>
  <c r="AB47" i="29"/>
  <c r="L54" i="29" s="1"/>
  <c r="AB49" i="29"/>
  <c r="L56" i="29" s="1"/>
  <c r="AB51" i="29"/>
  <c r="L58" i="29" s="1"/>
  <c r="AB50" i="29"/>
  <c r="L57" i="29" s="1"/>
  <c r="AB48" i="29"/>
  <c r="L55" i="29" s="1"/>
  <c r="X19" i="29"/>
  <c r="H19" i="34"/>
  <c r="O19" i="29"/>
  <c r="AB12" i="29"/>
  <c r="H12" i="31" s="1"/>
  <c r="AB10" i="29"/>
  <c r="H10" i="31" s="1"/>
  <c r="AB9" i="29"/>
  <c r="H9" i="31" s="1"/>
  <c r="AB11" i="29"/>
  <c r="H11" i="31" s="1"/>
  <c r="AB8" i="29"/>
  <c r="H8" i="31" s="1"/>
  <c r="H5" i="34"/>
  <c r="L31" i="29" s="1"/>
  <c r="H23" i="34"/>
  <c r="I5" i="34"/>
  <c r="L28" i="29" s="1"/>
  <c r="J22" i="29"/>
  <c r="K22" i="29"/>
  <c r="L22" i="29"/>
  <c r="M22" i="29"/>
  <c r="N22" i="29"/>
  <c r="I22" i="29"/>
  <c r="J21" i="29"/>
  <c r="K21" i="29"/>
  <c r="L21" i="29"/>
  <c r="M21" i="29"/>
  <c r="N21" i="29"/>
  <c r="I21" i="29"/>
  <c r="B22" i="31"/>
  <c r="J19" i="29"/>
  <c r="K19" i="29"/>
  <c r="L19" i="29"/>
  <c r="M19" i="29"/>
  <c r="N19" i="29"/>
  <c r="I19" i="29"/>
  <c r="K31" i="29" l="1"/>
  <c r="K28" i="29"/>
  <c r="I82" i="29"/>
  <c r="K82" i="29"/>
  <c r="J82" i="29"/>
  <c r="B21" i="31"/>
  <c r="F19" i="31"/>
  <c r="K76" i="29"/>
  <c r="F23" i="31"/>
  <c r="J76" i="29"/>
  <c r="D23" i="31"/>
  <c r="D19" i="31"/>
  <c r="K44" i="29"/>
  <c r="J43" i="29"/>
  <c r="B19" i="31"/>
  <c r="L43" i="29"/>
  <c r="K42" i="29"/>
  <c r="K41" i="29"/>
  <c r="AB63" i="29"/>
  <c r="L68" i="29" s="1"/>
  <c r="K73" i="29"/>
  <c r="L73" i="29"/>
  <c r="I66" i="29"/>
  <c r="I67" i="29"/>
  <c r="J66" i="29"/>
  <c r="J67" i="29"/>
  <c r="J73" i="29"/>
  <c r="K67" i="29"/>
  <c r="K66" i="29"/>
  <c r="AB62" i="29"/>
  <c r="L67" i="29" s="1"/>
  <c r="AB61" i="29"/>
  <c r="L66" i="29" s="1"/>
  <c r="K43" i="29"/>
  <c r="D5" i="31"/>
  <c r="E5" i="31"/>
  <c r="F5" i="31"/>
  <c r="G5" i="31"/>
  <c r="AB19" i="29"/>
  <c r="M38" i="29" s="1"/>
  <c r="M37" i="29" s="1"/>
  <c r="K72" i="29" l="1"/>
  <c r="L72" i="29"/>
  <c r="K71" i="29"/>
  <c r="L71" i="29"/>
  <c r="J71" i="29"/>
  <c r="J72" i="29"/>
  <c r="H19" i="31"/>
  <c r="AA23" i="29"/>
  <c r="Z23" i="29"/>
  <c r="Y23" i="29"/>
  <c r="X23" i="29"/>
  <c r="W23" i="29"/>
  <c r="V23" i="29"/>
  <c r="U23" i="29"/>
  <c r="T23" i="29"/>
  <c r="S23" i="29"/>
  <c r="R23" i="29"/>
  <c r="Q23" i="29"/>
  <c r="P23" i="29"/>
  <c r="O23" i="29"/>
  <c r="N23" i="29"/>
  <c r="M23" i="29"/>
  <c r="L23" i="29"/>
  <c r="K23" i="29"/>
  <c r="J23" i="29"/>
  <c r="I23" i="29"/>
  <c r="AB22" i="29"/>
  <c r="AB21" i="29"/>
  <c r="K80" i="29" l="1"/>
  <c r="J80" i="29"/>
  <c r="I80" i="29"/>
  <c r="AB6" i="29"/>
  <c r="H6" i="31" s="1"/>
  <c r="H22" i="31"/>
  <c r="H21" i="31"/>
  <c r="AC23" i="29"/>
  <c r="AB23" i="29"/>
  <c r="AB4" i="29"/>
  <c r="H4" i="31" s="1"/>
  <c r="AB3" i="29"/>
  <c r="B4" i="31"/>
  <c r="B3" i="31" l="1"/>
  <c r="H3" i="31"/>
  <c r="H23" i="31"/>
  <c r="H15" i="18"/>
  <c r="H16" i="18"/>
  <c r="H18" i="18"/>
  <c r="B18" i="31" s="1"/>
  <c r="H14" i="18"/>
  <c r="B14" i="31" l="1"/>
  <c r="B15" i="31"/>
  <c r="B16" i="31"/>
  <c r="L25" i="29"/>
  <c r="M25" i="29"/>
  <c r="H9" i="18"/>
  <c r="B9" i="31" s="1"/>
  <c r="H10" i="18"/>
  <c r="B10" i="31" s="1"/>
  <c r="H11" i="18"/>
  <c r="B11" i="31" s="1"/>
  <c r="H12" i="18"/>
  <c r="B12" i="31" s="1"/>
  <c r="B8" i="31"/>
  <c r="I25" i="29"/>
  <c r="J25" i="29"/>
  <c r="K25" i="29"/>
  <c r="B6" i="31" l="1"/>
  <c r="N25" i="29"/>
  <c r="B5" i="31" l="1"/>
  <c r="J41" i="29"/>
  <c r="L41" i="29"/>
  <c r="AB5" i="29" l="1"/>
  <c r="AC5" i="29"/>
  <c r="I76" i="29" l="1"/>
  <c r="J44" i="29"/>
  <c r="L44" i="29"/>
  <c r="B23" i="31"/>
  <c r="I5" i="31"/>
  <c r="H5" i="31" l="1"/>
  <c r="J42" i="29"/>
  <c r="C5" i="31"/>
  <c r="J31" i="29"/>
  <c r="L42" i="29"/>
  <c r="J28" i="29"/>
</calcChain>
</file>

<file path=xl/comments1.xml><?xml version="1.0" encoding="utf-8"?>
<comments xmlns="http://schemas.openxmlformats.org/spreadsheetml/2006/main">
  <authors>
    <author>Andrew Crookston</author>
  </authors>
  <commentList>
    <comment ref="A60" authorId="0" shapeId="0">
      <text>
        <r>
          <rPr>
            <b/>
            <sz val="9"/>
            <color indexed="81"/>
            <rFont val="Tahoma"/>
            <family val="2"/>
          </rPr>
          <t>Andrew Crookston:</t>
        </r>
        <r>
          <rPr>
            <sz val="9"/>
            <color indexed="81"/>
            <rFont val="Tahoma"/>
            <family val="2"/>
          </rPr>
          <t xml:space="preserve">
Run= Support
Grow = New Value Created (except Automation and Innovation)
Transform = Automation and Innovation</t>
        </r>
      </text>
    </comment>
  </commentList>
</comments>
</file>

<file path=xl/sharedStrings.xml><?xml version="1.0" encoding="utf-8"?>
<sst xmlns="http://schemas.openxmlformats.org/spreadsheetml/2006/main" count="324" uniqueCount="139">
  <si>
    <t>Concrete Improvements Completed</t>
  </si>
  <si>
    <t>Sprint ends on or before</t>
  </si>
  <si>
    <t>Continuous Improvement</t>
  </si>
  <si>
    <t>Sprint Forecast Completion Percentage</t>
  </si>
  <si>
    <t>Continuous Improvement Completion Percentage</t>
  </si>
  <si>
    <t>Predictability - Sprint Completion</t>
  </si>
  <si>
    <t>Support vs. New Value Creation</t>
  </si>
  <si>
    <t>Reason if sprint not completed - indicate with X</t>
  </si>
  <si>
    <t>Concrete Improvements Not Completed</t>
  </si>
  <si>
    <t>Team Overcommitted</t>
  </si>
  <si>
    <t>Impediment or Dependency</t>
  </si>
  <si>
    <t>Sprint Ending on or before</t>
  </si>
  <si>
    <t xml:space="preserve">If you indicated 'Other', please specify the reason why the team did not complete the Sprint.  </t>
  </si>
  <si>
    <t>Unplanned Activity</t>
  </si>
  <si>
    <t>Total % spent on New Value Creation</t>
  </si>
  <si>
    <t>Year to Date</t>
  </si>
  <si>
    <t>Other - Indicate with X, then Specify on 'Other' Sheet</t>
  </si>
  <si>
    <t>Production Issues Significantly Increased</t>
  </si>
  <si>
    <t>Promises Kept Q2</t>
  </si>
  <si>
    <t>Promises Kept Q3</t>
  </si>
  <si>
    <t>Promises Kept Q4</t>
  </si>
  <si>
    <t>Promises Kept YTD</t>
  </si>
  <si>
    <t>Total Q3</t>
  </si>
  <si>
    <t>Total Q2</t>
  </si>
  <si>
    <t>Total Q4</t>
  </si>
  <si>
    <t>Total YTD</t>
  </si>
  <si>
    <t>Other</t>
  </si>
  <si>
    <t>Prod Issues Increased</t>
  </si>
  <si>
    <t>Support</t>
  </si>
  <si>
    <t>Originally Planned PBIs or Bugs Completed</t>
  </si>
  <si>
    <t>Originally Planned PBIs or Bugs Not Completed</t>
  </si>
  <si>
    <t>Production Bugs</t>
  </si>
  <si>
    <t>Production Support PBIs</t>
  </si>
  <si>
    <t>Non-Support PBIs</t>
  </si>
  <si>
    <t>Bugs before Production</t>
  </si>
  <si>
    <t>Automation and Innovation</t>
  </si>
  <si>
    <t>Support vs. New Value</t>
  </si>
  <si>
    <t>Sprint Completion</t>
  </si>
  <si>
    <t>Promises Kept</t>
  </si>
  <si>
    <t>New Value Created</t>
  </si>
  <si>
    <t>Continuous Improvements Completion</t>
  </si>
  <si>
    <t>Detailed Breakout of Support vs. New Value Created</t>
  </si>
  <si>
    <t>Detailed Breakout by Quarter for Support vs. New Value</t>
  </si>
  <si>
    <t>Run, Grow, Transform</t>
  </si>
  <si>
    <t>Run</t>
  </si>
  <si>
    <t>Grow</t>
  </si>
  <si>
    <t>Transform</t>
  </si>
  <si>
    <t>Support: Production Bugs</t>
  </si>
  <si>
    <t>Support: Production Support PBIs</t>
  </si>
  <si>
    <t>New Value: Non-Support PBIs</t>
  </si>
  <si>
    <t>New Value: Bugs before Production</t>
  </si>
  <si>
    <t>New Value: Automation and Innovation</t>
  </si>
  <si>
    <t>Run, Grow, Transform by Quarter</t>
  </si>
  <si>
    <t>Percentage Change of Run, Grow, Transform between Quarters</t>
  </si>
  <si>
    <t>Percentage Change between Quarters</t>
  </si>
  <si>
    <t>YTD</t>
  </si>
  <si>
    <t>Q2 - Q4</t>
  </si>
  <si>
    <t>Promises Kept Q2 - Q4</t>
  </si>
  <si>
    <t>2nd Quarter</t>
  </si>
  <si>
    <t>3rd Quarter</t>
  </si>
  <si>
    <t>4th Quarter</t>
  </si>
  <si>
    <t>Velocity - Average Completed PBIs or Bugs by Quarter</t>
  </si>
  <si>
    <t>Selected Items Completed</t>
  </si>
  <si>
    <t>Q2</t>
  </si>
  <si>
    <t>Q2 + Q3</t>
  </si>
  <si>
    <t>Q2 + Q3 +  Q4</t>
  </si>
  <si>
    <t>1. Every 2 weeks at the beginning of the Sprint Retrospective, the team fills out the Sprint Summary Report with the Scrum Master facilitating.</t>
  </si>
  <si>
    <t>Questions and Answers</t>
  </si>
  <si>
    <t>Due Date?</t>
  </si>
  <si>
    <t>What is a good goal for Promises Kept?</t>
  </si>
  <si>
    <t xml:space="preserve">     Note:  The entire team is involved in filling out the report to help build team ownership.</t>
  </si>
  <si>
    <t>How do I count the "Originally Planned PBIs or Bugs Completed?"</t>
  </si>
  <si>
    <t>How do I count the "Originally Planned PBIs or Bugs Not Completed?"</t>
  </si>
  <si>
    <t>Add On PBIs or Bugs Completed</t>
  </si>
  <si>
    <t>How do I count "Add On PBIs or Bugs Completed"</t>
  </si>
  <si>
    <t>What if the team started on an Add On PBI or Bug, yet didn't complete it in the sprint?</t>
  </si>
  <si>
    <t>Why are Add Ons not included in the Sprint Forecast Completion Percentage and Promises Kept?</t>
  </si>
  <si>
    <t>How can I track whether a PBI or Bug was not completed in the sprint?</t>
  </si>
  <si>
    <t>Do I need to submit or email the report?</t>
  </si>
  <si>
    <t>Can I select multiple reasons why a Sprint was not completed 100%?</t>
  </si>
  <si>
    <t>Yes.</t>
  </si>
  <si>
    <t>Where do I specify the "Other" reason?</t>
  </si>
  <si>
    <t>What are "automation or innovation PBIs?"</t>
  </si>
  <si>
    <t>Total up the number of PBIs or Bugs that were not completed during the Sprint, yet were originally committed to by the team during Sprint Planning to be "completed."</t>
  </si>
  <si>
    <t>How do I fill in "Support vs. New Value Creation?"</t>
  </si>
  <si>
    <t>What is Run, Grow, and Transform?</t>
  </si>
  <si>
    <t>How do you indicate if a PBI is a Concrete Improvement?</t>
  </si>
  <si>
    <t>How are Continuous Improvements determined?</t>
  </si>
  <si>
    <t>At the beginning of the title of the PBI you add "CI:" and then add the description.</t>
  </si>
  <si>
    <t>What if the team did not plan any Concrete Improvements in the last sprint?</t>
  </si>
  <si>
    <t>How do I fill in the "New Value - OTR &amp; ITRs" sheet?</t>
  </si>
  <si>
    <t>What is the purpose of this report?</t>
  </si>
  <si>
    <t>1. To help the team improve itself.</t>
  </si>
  <si>
    <t>5. To be able to communicate our overall progress and improvements to the business.</t>
  </si>
  <si>
    <t>4. To encourage the team to consistently make continuous improvements.</t>
  </si>
  <si>
    <t>Support: Bugs Found in Production - Completed</t>
  </si>
  <si>
    <t>Support: Production Support PBIs - Completed</t>
  </si>
  <si>
    <t>New Value: Non-Support PBIs - Completed</t>
  </si>
  <si>
    <t>New Value: Bugs Discovered Before Production - Completed</t>
  </si>
  <si>
    <t>New Value: Automation or Innovation PBIs - Completed</t>
  </si>
  <si>
    <t xml:space="preserve">                                                                                                            Next: Fill in the "New Value - OTR &amp; ITRs" Sheet</t>
  </si>
  <si>
    <t>Instructions for filling out the Sprint Summary Report</t>
  </si>
  <si>
    <t>If for some reason the report is not completed during the Sprint Retrospective, this report is due by Close-of-Business (COB) the day after Sprint Planning.</t>
  </si>
  <si>
    <t>2. To improve our predictability to the business.</t>
  </si>
  <si>
    <t>3. To increase focus on New Value Creation, as appropriate.</t>
  </si>
  <si>
    <t xml:space="preserve">Total up the number of PBIs or Bugs that were completed in the sprint as defined in your Sprint Planning. A PBI or Bug may be counted as completed for the sprint even if it is not closed. For example, if the goal of the sprint for a bug was to fix the bug and have it tested in ARDEV, then the bug is counted as complete for the Sprint, even though the bug is not yet closed. </t>
  </si>
  <si>
    <t xml:space="preserve">No. You only need to fill it out on the shared drive. </t>
  </si>
  <si>
    <t>The report is located at M:\Technology\Application\Sprint Summary Reports</t>
  </si>
  <si>
    <t>No. Concrete Improvements do not factor into these percentages and it has its own percentage completion.</t>
  </si>
  <si>
    <t xml:space="preserve">When a PBI is planned into a sprint, the team also plans some time to fix bugs related to the PBI that may be discovered during the sprint as a result of initial testing. These bugs are counted as "Originally Planned" even though they will be entered during the sprint as they are found. </t>
  </si>
  <si>
    <t>How do I count bugs found during a Sprint that are related to a PBI in that Sprint?</t>
  </si>
  <si>
    <t xml:space="preserve">Teams can add a simple indicator to the beginning title of a PBI or Bug, such as [S12] for Sprint 12. When the bug is planned into a future sprint, this indicator in the title tells the team the PBI or Bug was started yet not completed in Sprint 12. The indicator makes it easier to count how many items were not completed during the previous sprint.  </t>
  </si>
  <si>
    <t xml:space="preserve">Total the number of any additional PBIs or Bugs that were not originally planned in Sprint Planning that were completed during the sprint. For example, if a team member gets to the end of a sprint and cannot help out other team members on PBIs or Bugs in the sprint, then they may take a PBI or Bug from the top of the Product Backlog as an "Add On" to the Sprint. If they complete the Add On during the sprint, it is counted as an Add On. Note: The Product Owner is made aware of any Add Ons to the Sprint. An indicator is also added to the beginning title of the PBI or Bug of "[Add on]" so the team can easily identify Add Ons. </t>
  </si>
  <si>
    <t xml:space="preserve">Because Add Ons were not originally committed to during Sprint Planning, they are not counted in these percentages. Also, we want the teams to focus on completing their originally committed items in the sprint and achieving 100% sprint completion. </t>
  </si>
  <si>
    <t>This is perfectly acceptable and it gives the team a head start on the PBI or Bug for the next sprint. Any Add Ons not completed are moved back to the Prioritized Product Backlog to be considered for a future sprint. As mentioned above, if an Add On was not completed, this does not affect the Sprint Forecast Completion Percentage or Promises Kept percentages. Also, for Add Ons not completed in a sprint, you do not add the Sprint indicator to the title, for example [S12] because Add Ons were not committed to in that sprint.</t>
  </si>
  <si>
    <t>How is the Promises Kept percentage calculated?</t>
  </si>
  <si>
    <t xml:space="preserve">Promises Kept are calculated by determining how many sprints were completed, meaning completing 100% of the items the team originally committed to during Sprint Planning. For example, if the team completed 5 out of the 6 sprints by achieving 100% Sprint Completion in 5 sprints, then Promises Kept is 83%, or 5 divided by 6. </t>
  </si>
  <si>
    <t xml:space="preserve">A good goal is 80% or above. An important note is the goal for Promises Kept is not for the team to always achieve 100%, as this may cause the team to be overly cautious and not take some risks. On the other hand, we do not want teams to purposely miss completing their sprint either. A good goal would be if a team completes 5 out of every 6 sprints. </t>
  </si>
  <si>
    <t xml:space="preserve">Click on the "Other" sheet and type in the reason next to the corresponding sprint. </t>
  </si>
  <si>
    <t xml:space="preserve">You categorize all PBIs and/or Bugs that were completed during the sprint into one of these 5 categories. The total items you have listed in "Support vs. New Value Creation" should equal the total completed items in rows 3 and 6.  </t>
  </si>
  <si>
    <t>They are PBIs that are working towards automating manual processes or doing some sort of innovation work or initiative. Note: Automated System Tests are not counted under this category as these are tasks under PBI's and are expected to be automated as appropriate. If you have any questions whether a PBI falls under automation or innovation, please ask your Architect or IT Manager.</t>
  </si>
  <si>
    <t xml:space="preserve">It is another categorization similar to Support vs. New Value Creation. Run is for support items and the work needed to keep the existing applications and infrastructure up and running, including fixing of bugs found in Production. Grow is non-support work, such as work towards OTRs, ITRs, project work, initiatives, new enhancements, new features, or new applications. Transform is for PBIs that work on automation or innovation initiatives. </t>
  </si>
  <si>
    <t xml:space="preserve">As a result of the Sprint Retrospective, the team adds any Concrete Improvement(s) they plan to complete as a PBI(s) in the next sprint. A Concrete Improvement may be just a small step towards making the actual improvement, such as having an initial meeting to discuss a change. If the team completes the Concrete Improvement during the sprint, then it is counted, even if the Concrete Improvement was something done outside of the team. </t>
  </si>
  <si>
    <t>Do Concrete Improvements count towards or against the Sprint Completion or Promises Kept percentages?</t>
  </si>
  <si>
    <t>Enter 0 into the fields. Note: The percentage for that sprint will not display as 0, which is correct.</t>
  </si>
  <si>
    <t>Click on the sheet "New Value - OTR &amp; ITRs." If any PBIs during the last sprint are related to an OTR or ITR, enter the OTR or ITR number so we can create a summary report of OTRs and ITRs being worked.</t>
  </si>
  <si>
    <t xml:space="preserve">If the team worked on items in the sprint related to an OTR or ITR, list the OTR or ITR number(s) below. </t>
  </si>
  <si>
    <t>Total PBIs and Bugs Completed</t>
  </si>
  <si>
    <t>New Value PBIs and Bugs Completed</t>
  </si>
  <si>
    <t>Continuous Improvements Completed</t>
  </si>
  <si>
    <t>New Value</t>
  </si>
  <si>
    <t>Promises Kept by Sprint</t>
  </si>
  <si>
    <t>Total Q1</t>
  </si>
  <si>
    <t>Promises Kept Q1</t>
  </si>
  <si>
    <t>Predictablity - Sprint Completion</t>
  </si>
  <si>
    <t>Sprint Completion Q1 - Q4</t>
  </si>
  <si>
    <t>1st Quarter</t>
  </si>
  <si>
    <t>Average Completed PBIs or Bugs by Quarter</t>
  </si>
  <si>
    <t>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</si>
</sst>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m/d/yy;@"/>
    <numFmt numFmtId="165" formatCode="[$-409]d\-mmm;@"/>
    <numFmt numFmtId="166" formatCode="0.0%"/>
    <numFmt numFmtId="167" formatCode="0.00000%"/>
    <numFmt numFmtId="168" formatCode="0.0000%"/>
    <numFmt numFmtId="169" formatCode="0.000%"/>
  </numFmts>
  <fonts count="14" x14ac:knownFonts="1">
    <font>
      <sz val="11"/>
      <color theme="1"/>
      <name val="Calibri"/>
      <family val="2"/>
      <scheme val="minor"/>
    </font>
    <font>
      <b/>
      <sz val="12"/>
      <color rgb="FFFFFFFF"/>
      <name val="Calibri"/>
      <family val="2"/>
      <scheme val="minor"/>
    </font>
    <font>
      <sz val="12"/>
      <color theme="1"/>
      <name val="Calibri"/>
      <family val="2"/>
      <scheme val="minor"/>
    </font>
    <font>
      <b/>
      <sz val="16"/>
      <color theme="1"/>
      <name val="Calibri"/>
      <family val="2"/>
      <scheme val="minor"/>
    </font>
    <font>
      <sz val="11"/>
      <color theme="1"/>
      <name val="Calibri"/>
      <family val="2"/>
      <scheme val="minor"/>
    </font>
    <font>
      <b/>
      <sz val="12"/>
      <color theme="3"/>
      <name val="Calibri"/>
      <family val="2"/>
      <scheme val="minor"/>
    </font>
    <font>
      <sz val="12"/>
      <color theme="3"/>
      <name val="Calibri"/>
      <family val="2"/>
      <scheme val="minor"/>
    </font>
    <font>
      <b/>
      <sz val="12"/>
      <color theme="1"/>
      <name val="Calibri"/>
      <family val="2"/>
      <scheme val="minor"/>
    </font>
    <font>
      <sz val="9"/>
      <color indexed="81"/>
      <name val="Tahoma"/>
      <family val="2"/>
    </font>
    <font>
      <b/>
      <sz val="9"/>
      <color indexed="81"/>
      <name val="Tahoma"/>
      <family val="2"/>
    </font>
    <font>
      <b/>
      <sz val="11"/>
      <color theme="1"/>
      <name val="Calibri"/>
      <family val="2"/>
      <scheme val="minor"/>
    </font>
    <font>
      <sz val="16"/>
      <color theme="1"/>
      <name val="Calibri"/>
      <family val="2"/>
      <scheme val="minor"/>
    </font>
    <font>
      <b/>
      <sz val="18"/>
      <color theme="1"/>
      <name val="Calibri"/>
      <family val="2"/>
      <scheme val="minor"/>
    </font>
    <font>
      <b/>
      <sz val="12"/>
      <color rgb="FFFF0000"/>
      <name val="Calibri"/>
      <family val="2"/>
      <scheme val="minor"/>
    </font>
  </fonts>
  <fills count="6">
    <fill>
      <patternFill patternType="none"/>
    </fill>
    <fill>
      <patternFill patternType="gray125"/>
    </fill>
    <fill>
      <patternFill patternType="solid">
        <fgColor rgb="FF3D5277"/>
        <bgColor indexed="64"/>
      </patternFill>
    </fill>
    <fill>
      <patternFill patternType="solid">
        <fgColor theme="3" tint="0.59999389629810485"/>
        <bgColor indexed="64"/>
      </patternFill>
    </fill>
    <fill>
      <patternFill patternType="solid">
        <fgColor theme="0" tint="-4.9989318521683403E-2"/>
        <bgColor indexed="64"/>
      </patternFill>
    </fill>
    <fill>
      <patternFill patternType="solid">
        <fgColor rgb="FF92D05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rgb="FFFFFFFF"/>
      </right>
      <top style="thin">
        <color indexed="64"/>
      </top>
      <bottom style="thin">
        <color indexed="64"/>
      </bottom>
      <diagonal/>
    </border>
    <border>
      <left/>
      <right style="medium">
        <color rgb="FFFFFFFF"/>
      </right>
      <top style="thin">
        <color indexed="64"/>
      </top>
      <bottom style="thin">
        <color indexed="64"/>
      </bottom>
      <diagonal/>
    </border>
    <border>
      <left style="medium">
        <color rgb="FFFFFFFF"/>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2">
    <xf numFmtId="0" fontId="0" fillId="0" borderId="0"/>
    <xf numFmtId="9" fontId="4" fillId="0" borderId="0" applyFont="0" applyFill="0" applyBorder="0" applyAlignment="0" applyProtection="0"/>
  </cellStyleXfs>
  <cellXfs count="84">
    <xf numFmtId="0" fontId="0" fillId="0" borderId="0" xfId="0"/>
    <xf numFmtId="0" fontId="2" fillId="0" borderId="0" xfId="0" applyFont="1"/>
    <xf numFmtId="0" fontId="2" fillId="0" borderId="1" xfId="0" applyFont="1" applyBorder="1"/>
    <xf numFmtId="14" fontId="2" fillId="0" borderId="1" xfId="0" applyNumberFormat="1" applyFont="1" applyBorder="1"/>
    <xf numFmtId="1" fontId="2" fillId="0" borderId="1" xfId="0" applyNumberFormat="1" applyFont="1" applyBorder="1"/>
    <xf numFmtId="1" fontId="2" fillId="0" borderId="0" xfId="0" applyNumberFormat="1" applyFont="1" applyAlignment="1">
      <alignment wrapText="1"/>
    </xf>
    <xf numFmtId="1" fontId="2" fillId="0" borderId="0" xfId="0" applyNumberFormat="1" applyFont="1"/>
    <xf numFmtId="9" fontId="2" fillId="0" borderId="1" xfId="0" applyNumberFormat="1" applyFont="1" applyBorder="1"/>
    <xf numFmtId="164" fontId="1" fillId="2" borderId="5" xfId="0" applyNumberFormat="1" applyFont="1" applyFill="1" applyBorder="1" applyAlignment="1">
      <alignment horizontal="right" vertical="center" wrapText="1"/>
    </xf>
    <xf numFmtId="164" fontId="2" fillId="0" borderId="0" xfId="0" applyNumberFormat="1" applyFont="1" applyAlignment="1"/>
    <xf numFmtId="0" fontId="0" fillId="0" borderId="0" xfId="0" applyAlignment="1">
      <alignment wrapText="1"/>
    </xf>
    <xf numFmtId="165" fontId="1" fillId="2" borderId="6" xfId="0" applyNumberFormat="1" applyFont="1" applyFill="1" applyBorder="1" applyAlignment="1">
      <alignment vertical="center" wrapText="1"/>
    </xf>
    <xf numFmtId="0" fontId="0" fillId="0" borderId="1" xfId="0" applyBorder="1" applyAlignment="1">
      <alignment wrapText="1"/>
    </xf>
    <xf numFmtId="0" fontId="3" fillId="3" borderId="1" xfId="0" applyFont="1" applyFill="1" applyBorder="1" applyAlignment="1">
      <alignment wrapText="1"/>
    </xf>
    <xf numFmtId="0" fontId="2" fillId="0" borderId="2" xfId="0" applyFont="1" applyBorder="1"/>
    <xf numFmtId="165" fontId="1" fillId="2" borderId="6" xfId="0" applyNumberFormat="1" applyFont="1" applyFill="1" applyBorder="1" applyAlignment="1">
      <alignment horizontal="right" vertical="center" wrapText="1"/>
    </xf>
    <xf numFmtId="1" fontId="2" fillId="0" borderId="1" xfId="1" applyNumberFormat="1" applyFont="1" applyBorder="1"/>
    <xf numFmtId="14" fontId="0" fillId="0" borderId="0" xfId="0" applyNumberFormat="1"/>
    <xf numFmtId="9" fontId="2" fillId="0" borderId="0" xfId="0" applyNumberFormat="1" applyFont="1"/>
    <xf numFmtId="1" fontId="5" fillId="4" borderId="1" xfId="0" applyNumberFormat="1" applyFont="1" applyFill="1" applyBorder="1"/>
    <xf numFmtId="1" fontId="5" fillId="4" borderId="1" xfId="0" applyNumberFormat="1" applyFont="1" applyFill="1" applyBorder="1" applyAlignment="1">
      <alignment horizontal="right"/>
    </xf>
    <xf numFmtId="9" fontId="5" fillId="4" borderId="1" xfId="0" applyNumberFormat="1" applyFont="1" applyFill="1" applyBorder="1"/>
    <xf numFmtId="1" fontId="5" fillId="4" borderId="1" xfId="1" applyNumberFormat="1" applyFont="1" applyFill="1" applyBorder="1"/>
    <xf numFmtId="0" fontId="5" fillId="4" borderId="1" xfId="0" applyFont="1" applyFill="1" applyBorder="1"/>
    <xf numFmtId="10" fontId="2" fillId="0" borderId="0" xfId="0" applyNumberFormat="1" applyFont="1"/>
    <xf numFmtId="9" fontId="5" fillId="4" borderId="1" xfId="1" applyFont="1" applyFill="1" applyBorder="1"/>
    <xf numFmtId="1" fontId="2" fillId="0" borderId="1" xfId="0" applyNumberFormat="1" applyFont="1" applyBorder="1" applyProtection="1"/>
    <xf numFmtId="1" fontId="2" fillId="0" borderId="1" xfId="0" applyNumberFormat="1" applyFont="1" applyBorder="1" applyAlignment="1" applyProtection="1">
      <alignment horizontal="right"/>
    </xf>
    <xf numFmtId="1" fontId="2" fillId="0" borderId="1" xfId="1" applyNumberFormat="1" applyFont="1" applyBorder="1" applyProtection="1"/>
    <xf numFmtId="1" fontId="6" fillId="4" borderId="1" xfId="0" applyNumberFormat="1" applyFont="1" applyFill="1" applyBorder="1"/>
    <xf numFmtId="9" fontId="6" fillId="4" borderId="1" xfId="0" applyNumberFormat="1" applyFont="1" applyFill="1" applyBorder="1"/>
    <xf numFmtId="0" fontId="2" fillId="5" borderId="1" xfId="0" applyFont="1" applyFill="1" applyBorder="1"/>
    <xf numFmtId="9" fontId="2" fillId="5" borderId="1" xfId="0" applyNumberFormat="1" applyFont="1" applyFill="1" applyBorder="1"/>
    <xf numFmtId="9" fontId="5" fillId="5" borderId="1" xfId="1" applyNumberFormat="1" applyFont="1" applyFill="1" applyBorder="1"/>
    <xf numFmtId="9" fontId="5" fillId="5" borderId="1" xfId="0" applyNumberFormat="1" applyFont="1" applyFill="1" applyBorder="1"/>
    <xf numFmtId="0" fontId="5" fillId="5" borderId="1" xfId="0" applyFont="1" applyFill="1" applyBorder="1"/>
    <xf numFmtId="0" fontId="2" fillId="0" borderId="0" xfId="0" applyFont="1" applyFill="1"/>
    <xf numFmtId="165" fontId="1" fillId="2" borderId="7" xfId="0" applyNumberFormat="1" applyFont="1" applyFill="1" applyBorder="1" applyAlignment="1">
      <alignment horizontal="right" vertical="center" wrapText="1"/>
    </xf>
    <xf numFmtId="0" fontId="7" fillId="0" borderId="0" xfId="0" applyFont="1"/>
    <xf numFmtId="9" fontId="2" fillId="0" borderId="0" xfId="0" applyNumberFormat="1" applyFont="1" applyAlignment="1">
      <alignment wrapText="1"/>
    </xf>
    <xf numFmtId="9" fontId="2" fillId="0" borderId="0" xfId="1" applyFont="1" applyAlignment="1">
      <alignment wrapText="1"/>
    </xf>
    <xf numFmtId="0" fontId="0" fillId="0" borderId="1" xfId="0" applyBorder="1" applyAlignment="1" applyProtection="1">
      <alignment wrapText="1"/>
    </xf>
    <xf numFmtId="164" fontId="1" fillId="2" borderId="6" xfId="0" applyNumberFormat="1" applyFont="1" applyFill="1" applyBorder="1" applyAlignment="1">
      <alignment horizontal="right" vertical="center" wrapText="1"/>
    </xf>
    <xf numFmtId="2" fontId="2" fillId="0" borderId="1" xfId="0" applyNumberFormat="1" applyFont="1" applyBorder="1"/>
    <xf numFmtId="166" fontId="2" fillId="0" borderId="0" xfId="0" applyNumberFormat="1" applyFont="1"/>
    <xf numFmtId="167" fontId="2" fillId="0" borderId="0" xfId="0" applyNumberFormat="1" applyFont="1"/>
    <xf numFmtId="168" fontId="2" fillId="0" borderId="0" xfId="0" applyNumberFormat="1" applyFont="1"/>
    <xf numFmtId="9" fontId="2" fillId="4" borderId="0" xfId="0" applyNumberFormat="1" applyFont="1" applyFill="1"/>
    <xf numFmtId="1" fontId="7" fillId="0" borderId="0" xfId="0" applyNumberFormat="1" applyFont="1" applyAlignment="1">
      <alignment horizontal="right"/>
    </xf>
    <xf numFmtId="169" fontId="2" fillId="0" borderId="0" xfId="1" applyNumberFormat="1" applyFont="1"/>
    <xf numFmtId="9" fontId="2" fillId="0" borderId="0" xfId="0" applyNumberFormat="1" applyFont="1" applyAlignment="1">
      <alignment horizontal="left" indent="5"/>
    </xf>
    <xf numFmtId="1" fontId="2" fillId="0" borderId="2" xfId="0" applyNumberFormat="1" applyFont="1" applyBorder="1"/>
    <xf numFmtId="1" fontId="7" fillId="0" borderId="0" xfId="0" applyNumberFormat="1" applyFont="1" applyAlignment="1">
      <alignment horizontal="left" wrapText="1"/>
    </xf>
    <xf numFmtId="1" fontId="7" fillId="0" borderId="0" xfId="0" applyNumberFormat="1" applyFont="1" applyAlignment="1">
      <alignment horizontal="left"/>
    </xf>
    <xf numFmtId="0" fontId="2" fillId="4" borderId="1" xfId="0" applyFont="1" applyFill="1" applyBorder="1" applyAlignment="1">
      <alignment horizontal="center" vertical="center"/>
    </xf>
    <xf numFmtId="0" fontId="2" fillId="0" borderId="1" xfId="0" applyFont="1" applyBorder="1" applyAlignment="1">
      <alignment wrapText="1"/>
    </xf>
    <xf numFmtId="0" fontId="2" fillId="0" borderId="1" xfId="0" applyFont="1" applyBorder="1" applyAlignment="1" applyProtection="1">
      <alignment wrapText="1"/>
    </xf>
    <xf numFmtId="0" fontId="2" fillId="0" borderId="1" xfId="0" applyNumberFormat="1" applyFont="1" applyBorder="1" applyAlignment="1">
      <alignment horizontal="right"/>
    </xf>
    <xf numFmtId="0" fontId="0" fillId="0" borderId="0" xfId="0" applyAlignment="1">
      <alignment horizontal="left" wrapText="1"/>
    </xf>
    <xf numFmtId="0" fontId="10" fillId="0" borderId="0" xfId="0" applyFont="1" applyAlignment="1">
      <alignment horizontal="left" wrapText="1"/>
    </xf>
    <xf numFmtId="0" fontId="0" fillId="0" borderId="0" xfId="0" applyBorder="1" applyAlignment="1">
      <alignment wrapText="1"/>
    </xf>
    <xf numFmtId="0" fontId="12" fillId="0" borderId="0" xfId="0" applyFont="1" applyFill="1" applyBorder="1" applyAlignment="1">
      <alignment horizontal="left" wrapText="1"/>
    </xf>
    <xf numFmtId="0" fontId="11" fillId="0" borderId="0" xfId="0" applyFont="1" applyFill="1" applyBorder="1" applyAlignment="1">
      <alignment horizontal="left" wrapText="1"/>
    </xf>
    <xf numFmtId="0" fontId="10" fillId="0" borderId="0" xfId="0" applyFont="1" applyAlignment="1">
      <alignment wrapText="1"/>
    </xf>
    <xf numFmtId="0" fontId="10" fillId="0" borderId="0" xfId="0" applyFont="1" applyBorder="1" applyAlignment="1">
      <alignment wrapText="1"/>
    </xf>
    <xf numFmtId="0" fontId="2" fillId="0" borderId="1" xfId="0" applyFont="1" applyBorder="1" applyAlignment="1">
      <alignment horizontal="left"/>
    </xf>
    <xf numFmtId="165" fontId="2" fillId="0" borderId="1" xfId="0" applyNumberFormat="1" applyFont="1" applyBorder="1"/>
    <xf numFmtId="0" fontId="13" fillId="0" borderId="0" xfId="0" applyFont="1" applyAlignment="1">
      <alignment wrapText="1"/>
    </xf>
    <xf numFmtId="0" fontId="13" fillId="0" borderId="0" xfId="0" applyFont="1"/>
    <xf numFmtId="9" fontId="5" fillId="4" borderId="1" xfId="0" applyNumberFormat="1" applyFont="1" applyFill="1" applyBorder="1" applyAlignment="1">
      <alignment horizontal="right"/>
    </xf>
    <xf numFmtId="0" fontId="0" fillId="0" borderId="1" xfId="0" applyBorder="1"/>
    <xf numFmtId="165" fontId="0" fillId="0" borderId="1" xfId="0" applyNumberFormat="1" applyBorder="1"/>
    <xf numFmtId="0" fontId="10" fillId="0" borderId="0" xfId="0" applyFont="1" applyAlignment="1">
      <alignment horizontal="center"/>
    </xf>
    <xf numFmtId="0" fontId="7" fillId="3" borderId="2" xfId="0" applyFont="1" applyFill="1" applyBorder="1" applyAlignment="1">
      <alignment horizontal="left"/>
    </xf>
    <xf numFmtId="0" fontId="7" fillId="3" borderId="3" xfId="0" applyFont="1" applyFill="1" applyBorder="1" applyAlignment="1">
      <alignment horizontal="left"/>
    </xf>
    <xf numFmtId="0" fontId="7" fillId="3" borderId="4" xfId="0" applyFont="1" applyFill="1" applyBorder="1" applyAlignment="1">
      <alignment horizontal="left"/>
    </xf>
    <xf numFmtId="0" fontId="3" fillId="3" borderId="2" xfId="0" applyFont="1" applyFill="1" applyBorder="1" applyAlignment="1">
      <alignment horizontal="left"/>
    </xf>
    <xf numFmtId="0" fontId="3" fillId="3" borderId="3" xfId="0" applyFont="1" applyFill="1" applyBorder="1" applyAlignment="1">
      <alignment horizontal="left"/>
    </xf>
    <xf numFmtId="0" fontId="3" fillId="3" borderId="4" xfId="0" applyFont="1" applyFill="1" applyBorder="1" applyAlignment="1">
      <alignment horizontal="left"/>
    </xf>
    <xf numFmtId="0" fontId="2" fillId="4" borderId="8" xfId="0" applyFont="1" applyFill="1" applyBorder="1" applyAlignment="1">
      <alignment horizontal="center" vertical="center"/>
    </xf>
    <xf numFmtId="0" fontId="2" fillId="4" borderId="9" xfId="0" applyFont="1" applyFill="1" applyBorder="1" applyAlignment="1">
      <alignment horizontal="center" vertical="center"/>
    </xf>
    <xf numFmtId="0" fontId="3" fillId="3" borderId="2" xfId="0" applyFont="1" applyFill="1" applyBorder="1" applyAlignment="1">
      <alignment horizontal="center" wrapText="1"/>
    </xf>
    <xf numFmtId="0" fontId="3" fillId="3" borderId="3" xfId="0" applyFont="1" applyFill="1" applyBorder="1" applyAlignment="1">
      <alignment horizontal="center" wrapText="1"/>
    </xf>
    <xf numFmtId="0" fontId="3" fillId="3" borderId="4" xfId="0" applyFont="1" applyFill="1" applyBorder="1" applyAlignment="1">
      <alignment horizontal="center" wrapText="1"/>
    </xf>
  </cellXfs>
  <cellStyles count="2">
    <cellStyle name="Normal" xfId="0" builtinId="0"/>
    <cellStyle name="Percent" xfId="1" builtinId="5"/>
  </cellStyles>
  <dxfs count="59">
    <dxf>
      <font>
        <color theme="0" tint="-4.9989318521683403E-2"/>
      </font>
    </dxf>
    <dxf>
      <font>
        <color theme="0" tint="-4.9989318521683403E-2"/>
      </font>
    </dxf>
    <dxf>
      <font>
        <color rgb="FF92D050"/>
      </font>
    </dxf>
    <dxf>
      <font>
        <color theme="0"/>
      </font>
    </dxf>
    <dxf>
      <font>
        <color rgb="FF92D050"/>
      </font>
    </dxf>
    <dxf>
      <font>
        <color theme="0" tint="-4.9989318521683403E-2"/>
      </font>
    </dxf>
    <dxf>
      <font>
        <color theme="0" tint="-4.9989318521683403E-2"/>
      </font>
    </dxf>
    <dxf>
      <font>
        <color theme="0"/>
      </font>
    </dxf>
    <dxf>
      <font>
        <color theme="0" tint="-4.9989318521683403E-2"/>
      </font>
    </dxf>
    <dxf>
      <font>
        <color theme="0"/>
      </font>
    </dxf>
    <dxf>
      <font>
        <color theme="0"/>
      </font>
    </dxf>
    <dxf>
      <font>
        <color theme="0"/>
      </font>
    </dxf>
    <dxf>
      <font>
        <color theme="0"/>
      </font>
    </dxf>
    <dxf>
      <font>
        <color theme="0"/>
      </font>
    </dxf>
    <dxf>
      <font>
        <color rgb="FF92D050"/>
      </font>
    </dxf>
    <dxf>
      <font>
        <color theme="0" tint="-4.9989318521683403E-2"/>
      </font>
    </dxf>
    <dxf>
      <font>
        <color theme="0"/>
      </font>
    </dxf>
    <dxf>
      <font>
        <color theme="0"/>
      </font>
    </dxf>
    <dxf>
      <font>
        <color theme="0"/>
      </font>
    </dxf>
    <dxf>
      <font>
        <color theme="0"/>
      </font>
    </dxf>
    <dxf>
      <font>
        <color theme="0"/>
      </font>
    </dxf>
    <dxf>
      <font>
        <color theme="0"/>
      </font>
    </dxf>
    <dxf>
      <font>
        <color theme="0"/>
      </font>
    </dxf>
    <dxf>
      <font>
        <color theme="0"/>
      </font>
    </dxf>
    <dxf>
      <font>
        <color rgb="FF92D050"/>
      </font>
    </dxf>
    <dxf>
      <font>
        <color theme="0" tint="-4.9989318521683403E-2"/>
      </font>
    </dxf>
    <dxf>
      <font>
        <color theme="0"/>
      </font>
    </dxf>
    <dxf>
      <font>
        <color theme="0" tint="-4.9989318521683403E-2"/>
      </font>
    </dxf>
    <dxf>
      <font>
        <color theme="0"/>
      </font>
    </dxf>
    <dxf>
      <font>
        <color rgb="FF92D050"/>
      </font>
    </dxf>
    <dxf>
      <font>
        <color rgb="FF92D050"/>
      </font>
    </dxf>
    <dxf>
      <font>
        <color rgb="FF92D050"/>
      </font>
    </dxf>
    <dxf>
      <font>
        <color theme="0"/>
      </font>
    </dxf>
    <dxf>
      <font>
        <color theme="0" tint="-4.9989318521683403E-2"/>
      </font>
    </dxf>
    <dxf>
      <font>
        <color theme="0" tint="-4.9989318521683403E-2"/>
      </font>
    </dxf>
    <dxf>
      <font>
        <color theme="0"/>
      </font>
    </dxf>
    <dxf>
      <font>
        <color theme="0"/>
      </font>
    </dxf>
    <dxf>
      <font>
        <color theme="0"/>
      </font>
    </dxf>
    <dxf>
      <font>
        <color theme="0"/>
      </font>
    </dxf>
    <dxf>
      <font>
        <color theme="0"/>
      </font>
    </dxf>
    <dxf>
      <font>
        <color theme="0"/>
      </font>
    </dxf>
    <dxf>
      <font>
        <color theme="0"/>
      </font>
    </dxf>
    <dxf>
      <font>
        <color rgb="FF92D050"/>
      </font>
    </dxf>
    <dxf>
      <font>
        <color theme="0"/>
      </font>
    </dxf>
    <dxf>
      <font>
        <color theme="0"/>
      </font>
    </dxf>
    <dxf>
      <font>
        <color theme="0"/>
      </font>
    </dxf>
    <dxf>
      <font>
        <color rgb="FF92D050"/>
      </font>
    </dxf>
    <dxf>
      <font>
        <color theme="0"/>
      </font>
    </dxf>
    <dxf>
      <font>
        <color theme="0" tint="-4.9989318521683403E-2"/>
      </font>
    </dxf>
    <dxf>
      <font>
        <color theme="0" tint="-4.9989318521683403E-2"/>
      </font>
    </dxf>
    <dxf>
      <font>
        <color theme="0" tint="-4.9989318521683403E-2"/>
      </font>
    </dxf>
    <dxf>
      <font>
        <color theme="0"/>
      </font>
    </dxf>
    <dxf>
      <font>
        <color theme="0"/>
      </font>
    </dxf>
    <dxf>
      <font>
        <color theme="0"/>
      </font>
    </dxf>
    <dxf>
      <font>
        <color theme="0"/>
      </font>
    </dxf>
    <dxf>
      <font>
        <color theme="0"/>
      </font>
    </dxf>
    <dxf>
      <font>
        <color theme="0"/>
      </font>
    </dxf>
    <dxf>
      <font>
        <color rgb="FF92D050"/>
      </font>
    </dxf>
    <dxf>
      <font>
        <color theme="0"/>
      </font>
    </dxf>
  </dxfs>
  <tableStyles count="0" defaultTableStyle="TableStyleMedium9" defaultPivotStyle="PivotStyleLight16"/>
  <colors>
    <mruColors>
      <color rgb="FF00FF00"/>
      <color rgb="FF66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2.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14.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1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1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4.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7.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9.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800" b="1" i="0" baseline="0">
                <a:effectLst/>
              </a:rPr>
              <a:t>New Value Creation</a:t>
            </a:r>
            <a:endParaRPr lang="en-US">
              <a:effectLst/>
            </a:endParaRPr>
          </a:p>
        </c:rich>
      </c:tx>
      <c:overlay val="0"/>
    </c:title>
    <c:autoTitleDeleted val="0"/>
    <c:plotArea>
      <c:layout/>
      <c:lineChart>
        <c:grouping val="standard"/>
        <c:varyColors val="0"/>
        <c:ser>
          <c:idx val="0"/>
          <c:order val="0"/>
          <c:marker>
            <c:symbol val="none"/>
          </c:marker>
          <c:dLbls>
            <c:spPr>
              <a:noFill/>
              <a:ln>
                <a:noFill/>
              </a:ln>
              <a:effectLst/>
            </c:sp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'Sprint Summary Q1'!$B$1:$G$1</c:f>
              <c:numCache>
                <c:formatCode>[$-409]d\-mmm;@</c:formatCode>
                <c:ptCount val="6"/>
                <c:pt idx="0">
                  <c:v>43833</c:v>
                </c:pt>
                <c:pt idx="1">
                  <c:v>43847</c:v>
                </c:pt>
                <c:pt idx="2">
                  <c:v>43861</c:v>
                </c:pt>
                <c:pt idx="3">
                  <c:v>43875</c:v>
                </c:pt>
                <c:pt idx="4">
                  <c:v>43889</c:v>
                </c:pt>
                <c:pt idx="5">
                  <c:v>43903</c:v>
                </c:pt>
              </c:numCache>
            </c:numRef>
          </c:cat>
          <c:val>
            <c:numRef>
              <c:f>'Sprint Summary Q1'!$B$19:$H$19</c:f>
              <c:numCache>
                <c:formatCode>0%</c:formatCode>
                <c:ptCount val="7"/>
                <c:pt idx="1">
                  <c:v>0.68181818181818177</c:v>
                </c:pt>
                <c:pt idx="2">
                  <c:v>0.37209302325581395</c:v>
                </c:pt>
                <c:pt idx="3">
                  <c:v>0.46551724137931033</c:v>
                </c:pt>
                <c:pt idx="4">
                  <c:v>0.81395348837209303</c:v>
                </c:pt>
                <c:pt idx="5">
                  <c:v>0.32222222222222224</c:v>
                </c:pt>
                <c:pt idx="6">
                  <c:v>0.94285714285714284</c:v>
                </c:pt>
              </c:numCache>
            </c:numRef>
          </c:val>
          <c:smooth val="0"/>
          <c:extLst>
            <c:ext xmlns:c16="http://schemas.microsoft.com/office/drawing/2014/chart" uri="{C3380CC4-5D6E-409C-BE32-E72D297353CC}">
              <c16:uniqueId val="{00000000-3A14-4DA8-9068-CCA3CCE603BA}"/>
            </c:ext>
          </c:extLst>
        </c:ser>
        <c:dLbls>
          <c:showLegendKey val="0"/>
          <c:showVal val="1"/>
          <c:showCatName val="0"/>
          <c:showSerName val="0"/>
          <c:showPercent val="0"/>
          <c:showBubbleSize val="0"/>
        </c:dLbls>
        <c:smooth val="0"/>
        <c:axId val="92131712"/>
        <c:axId val="92133248"/>
      </c:lineChart>
      <c:dateAx>
        <c:axId val="92131712"/>
        <c:scaling>
          <c:orientation val="minMax"/>
        </c:scaling>
        <c:delete val="0"/>
        <c:axPos val="b"/>
        <c:numFmt formatCode="[$-409]d\-mmm;@" sourceLinked="1"/>
        <c:majorTickMark val="out"/>
        <c:minorTickMark val="none"/>
        <c:tickLblPos val="nextTo"/>
        <c:crossAx val="92133248"/>
        <c:crosses val="autoZero"/>
        <c:auto val="1"/>
        <c:lblOffset val="100"/>
        <c:baseTimeUnit val="days"/>
        <c:majorUnit val="14"/>
      </c:dateAx>
      <c:valAx>
        <c:axId val="92133248"/>
        <c:scaling>
          <c:orientation val="minMax"/>
          <c:max val="1.01"/>
          <c:min val="0"/>
        </c:scaling>
        <c:delete val="0"/>
        <c:axPos val="l"/>
        <c:majorGridlines>
          <c:spPr>
            <a:ln>
              <a:solidFill>
                <a:schemeClr val="bg1"/>
              </a:solidFill>
            </a:ln>
          </c:spPr>
        </c:majorGridlines>
        <c:numFmt formatCode="0%" sourceLinked="1"/>
        <c:majorTickMark val="out"/>
        <c:minorTickMark val="none"/>
        <c:tickLblPos val="nextTo"/>
        <c:crossAx val="92131712"/>
        <c:crosses val="autoZero"/>
        <c:crossBetween val="between"/>
        <c:minorUnit val="0.2"/>
      </c:valAx>
    </c:plotArea>
    <c:plotVisOnly val="1"/>
    <c:dispBlanksAs val="gap"/>
    <c:showDLblsOverMax val="0"/>
  </c:chart>
  <c:spPr>
    <a:solidFill>
      <a:schemeClr val="bg1"/>
    </a:solidFill>
  </c:spPr>
  <c:printSettings>
    <c:headerFooter/>
    <c:pageMargins b="0.75000000000000522" l="0.70000000000000062" r="0.70000000000000062" t="0.75000000000000522" header="0.30000000000000032" footer="0.30000000000000032"/>
    <c:pageSetup orientation="landscape"/>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Sprint Completion</a:t>
            </a:r>
          </a:p>
        </c:rich>
      </c:tx>
      <c:overlay val="0"/>
    </c:title>
    <c:autoTitleDeleted val="0"/>
    <c:plotArea>
      <c:layout/>
      <c:lineChart>
        <c:grouping val="standard"/>
        <c:varyColors val="0"/>
        <c:ser>
          <c:idx val="0"/>
          <c:order val="0"/>
          <c:marker>
            <c:symbol val="none"/>
          </c:marker>
          <c:dLbls>
            <c:spPr>
              <a:noFill/>
              <a:ln>
                <a:noFill/>
              </a:ln>
              <a:effectLst/>
            </c:sp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'Sprint Summary Q3'!$B$1:$G$1</c:f>
              <c:numCache>
                <c:formatCode>[$-409]d\-mmm;@</c:formatCode>
                <c:ptCount val="6"/>
                <c:pt idx="0">
                  <c:v>44015</c:v>
                </c:pt>
                <c:pt idx="1">
                  <c:v>44029</c:v>
                </c:pt>
                <c:pt idx="2">
                  <c:v>44043</c:v>
                </c:pt>
                <c:pt idx="3">
                  <c:v>44057</c:v>
                </c:pt>
                <c:pt idx="4">
                  <c:v>44071</c:v>
                </c:pt>
                <c:pt idx="5">
                  <c:v>44085</c:v>
                </c:pt>
              </c:numCache>
            </c:numRef>
          </c:cat>
          <c:val>
            <c:numRef>
              <c:f>'Sprint Summary Q3'!$B$5:$G$5</c:f>
              <c:numCache>
                <c:formatCode>0%</c:formatCode>
                <c:ptCount val="6"/>
                <c:pt idx="0">
                  <c:v>#N/A</c:v>
                </c:pt>
                <c:pt idx="1">
                  <c:v>#N/A</c:v>
                </c:pt>
                <c:pt idx="2">
                  <c:v>#N/A</c:v>
                </c:pt>
                <c:pt idx="3">
                  <c:v>#N/A</c:v>
                </c:pt>
                <c:pt idx="4">
                  <c:v>#N/A</c:v>
                </c:pt>
                <c:pt idx="5">
                  <c:v>#N/A</c:v>
                </c:pt>
              </c:numCache>
            </c:numRef>
          </c:val>
          <c:smooth val="0"/>
          <c:extLst>
            <c:ext xmlns:c16="http://schemas.microsoft.com/office/drawing/2014/chart" uri="{C3380CC4-5D6E-409C-BE32-E72D297353CC}">
              <c16:uniqueId val="{00000000-4687-4E75-81FC-7B1A2069C305}"/>
            </c:ext>
          </c:extLst>
        </c:ser>
        <c:dLbls>
          <c:showLegendKey val="0"/>
          <c:showVal val="1"/>
          <c:showCatName val="0"/>
          <c:showSerName val="0"/>
          <c:showPercent val="0"/>
          <c:showBubbleSize val="0"/>
        </c:dLbls>
        <c:smooth val="0"/>
        <c:axId val="92131712"/>
        <c:axId val="92133248"/>
      </c:lineChart>
      <c:dateAx>
        <c:axId val="92131712"/>
        <c:scaling>
          <c:orientation val="minMax"/>
        </c:scaling>
        <c:delete val="0"/>
        <c:axPos val="b"/>
        <c:numFmt formatCode="[$-409]d\-mmm;@" sourceLinked="1"/>
        <c:majorTickMark val="out"/>
        <c:minorTickMark val="none"/>
        <c:tickLblPos val="nextTo"/>
        <c:crossAx val="92133248"/>
        <c:crosses val="autoZero"/>
        <c:auto val="1"/>
        <c:lblOffset val="100"/>
        <c:baseTimeUnit val="days"/>
        <c:majorUnit val="14"/>
      </c:dateAx>
      <c:valAx>
        <c:axId val="92133248"/>
        <c:scaling>
          <c:orientation val="minMax"/>
          <c:max val="1.01"/>
          <c:min val="0"/>
        </c:scaling>
        <c:delete val="0"/>
        <c:axPos val="l"/>
        <c:majorGridlines>
          <c:spPr>
            <a:ln>
              <a:solidFill>
                <a:schemeClr val="bg1"/>
              </a:solidFill>
            </a:ln>
          </c:spPr>
        </c:majorGridlines>
        <c:numFmt formatCode="0%" sourceLinked="1"/>
        <c:majorTickMark val="out"/>
        <c:minorTickMark val="none"/>
        <c:tickLblPos val="nextTo"/>
        <c:crossAx val="92131712"/>
        <c:crosses val="autoZero"/>
        <c:crossBetween val="between"/>
        <c:minorUnit val="0.2"/>
      </c:valAx>
    </c:plotArea>
    <c:plotVisOnly val="1"/>
    <c:dispBlanksAs val="gap"/>
    <c:showDLblsOverMax val="0"/>
  </c:chart>
  <c:spPr>
    <a:solidFill>
      <a:schemeClr val="bg1"/>
    </a:solidFill>
  </c:spPr>
  <c:printSettings>
    <c:headerFooter/>
    <c:pageMargins b="0.75000000000000522" l="0.70000000000000062" r="0.70000000000000062" t="0.75000000000000522" header="0.30000000000000032" footer="0.30000000000000032"/>
    <c:pageSetup orientation="landscape"/>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800" b="1" i="0" baseline="0">
                <a:effectLst/>
              </a:rPr>
              <a:t>New Value Creation</a:t>
            </a:r>
            <a:endParaRPr lang="en-US">
              <a:effectLst/>
            </a:endParaRPr>
          </a:p>
        </c:rich>
      </c:tx>
      <c:overlay val="0"/>
    </c:title>
    <c:autoTitleDeleted val="0"/>
    <c:plotArea>
      <c:layout/>
      <c:lineChart>
        <c:grouping val="standard"/>
        <c:varyColors val="0"/>
        <c:ser>
          <c:idx val="0"/>
          <c:order val="0"/>
          <c:marker>
            <c:symbol val="none"/>
          </c:marker>
          <c:dLbls>
            <c:spPr>
              <a:noFill/>
              <a:ln>
                <a:noFill/>
              </a:ln>
              <a:effectLst/>
            </c:sp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'Sprint Summary Q3'!$B$1:$G$1</c:f>
              <c:numCache>
                <c:formatCode>[$-409]d\-mmm;@</c:formatCode>
                <c:ptCount val="6"/>
                <c:pt idx="0">
                  <c:v>44015</c:v>
                </c:pt>
                <c:pt idx="1">
                  <c:v>44029</c:v>
                </c:pt>
                <c:pt idx="2">
                  <c:v>44043</c:v>
                </c:pt>
                <c:pt idx="3">
                  <c:v>44057</c:v>
                </c:pt>
                <c:pt idx="4">
                  <c:v>44071</c:v>
                </c:pt>
                <c:pt idx="5">
                  <c:v>44085</c:v>
                </c:pt>
              </c:numCache>
            </c:numRef>
          </c:cat>
          <c:val>
            <c:numRef>
              <c:f>'Sprint Summary Q3'!$B$19:$G$19</c:f>
              <c:numCache>
                <c:formatCode>0%</c:formatCode>
                <c:ptCount val="6"/>
                <c:pt idx="0">
                  <c:v>#N/A</c:v>
                </c:pt>
                <c:pt idx="1">
                  <c:v>#N/A</c:v>
                </c:pt>
                <c:pt idx="2">
                  <c:v>#N/A</c:v>
                </c:pt>
                <c:pt idx="3">
                  <c:v>#N/A</c:v>
                </c:pt>
                <c:pt idx="4">
                  <c:v>#N/A</c:v>
                </c:pt>
                <c:pt idx="5">
                  <c:v>#N/A</c:v>
                </c:pt>
              </c:numCache>
            </c:numRef>
          </c:val>
          <c:smooth val="0"/>
          <c:extLst>
            <c:ext xmlns:c16="http://schemas.microsoft.com/office/drawing/2014/chart" uri="{C3380CC4-5D6E-409C-BE32-E72D297353CC}">
              <c16:uniqueId val="{00000000-E1B5-4A08-B249-E35B88B287A4}"/>
            </c:ext>
          </c:extLst>
        </c:ser>
        <c:dLbls>
          <c:showLegendKey val="0"/>
          <c:showVal val="1"/>
          <c:showCatName val="0"/>
          <c:showSerName val="0"/>
          <c:showPercent val="0"/>
          <c:showBubbleSize val="0"/>
        </c:dLbls>
        <c:smooth val="0"/>
        <c:axId val="92131712"/>
        <c:axId val="92133248"/>
      </c:lineChart>
      <c:dateAx>
        <c:axId val="92131712"/>
        <c:scaling>
          <c:orientation val="minMax"/>
        </c:scaling>
        <c:delete val="0"/>
        <c:axPos val="b"/>
        <c:numFmt formatCode="[$-409]d\-mmm;@" sourceLinked="1"/>
        <c:majorTickMark val="out"/>
        <c:minorTickMark val="none"/>
        <c:tickLblPos val="nextTo"/>
        <c:crossAx val="92133248"/>
        <c:crosses val="autoZero"/>
        <c:auto val="1"/>
        <c:lblOffset val="100"/>
        <c:baseTimeUnit val="days"/>
        <c:majorUnit val="14"/>
      </c:dateAx>
      <c:valAx>
        <c:axId val="92133248"/>
        <c:scaling>
          <c:orientation val="minMax"/>
          <c:max val="1.01"/>
          <c:min val="0"/>
        </c:scaling>
        <c:delete val="0"/>
        <c:axPos val="l"/>
        <c:majorGridlines>
          <c:spPr>
            <a:ln>
              <a:solidFill>
                <a:schemeClr val="bg1"/>
              </a:solidFill>
            </a:ln>
          </c:spPr>
        </c:majorGridlines>
        <c:numFmt formatCode="0%" sourceLinked="1"/>
        <c:majorTickMark val="out"/>
        <c:minorTickMark val="none"/>
        <c:tickLblPos val="nextTo"/>
        <c:crossAx val="92131712"/>
        <c:crosses val="autoZero"/>
        <c:crossBetween val="between"/>
        <c:minorUnit val="0.2"/>
      </c:valAx>
    </c:plotArea>
    <c:plotVisOnly val="1"/>
    <c:dispBlanksAs val="gap"/>
    <c:showDLblsOverMax val="0"/>
  </c:chart>
  <c:spPr>
    <a:solidFill>
      <a:schemeClr val="bg1"/>
    </a:solidFill>
  </c:spPr>
  <c:printSettings>
    <c:headerFooter/>
    <c:pageMargins b="0.75000000000000522" l="0.70000000000000062" r="0.70000000000000062" t="0.75000000000000522" header="0.30000000000000032" footer="0.30000000000000032"/>
    <c:pageSetup orientation="landscape"/>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Run,</a:t>
            </a:r>
            <a:r>
              <a:rPr lang="en-US" baseline="0"/>
              <a:t> Grow, and Transform</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doughnutChart>
        <c:varyColors val="1"/>
        <c:ser>
          <c:idx val="0"/>
          <c:order val="0"/>
          <c:dPt>
            <c:idx val="0"/>
            <c:bubble3D val="0"/>
            <c:spPr>
              <a:solidFill>
                <a:srgbClr val="4BACC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D141-4AFF-8265-B5D4B98967BD}"/>
              </c:ext>
            </c:extLst>
          </c:dPt>
          <c:dPt>
            <c:idx val="1"/>
            <c:bubble3D val="0"/>
            <c:spPr>
              <a:solidFill>
                <a:srgbClr val="FFFF00"/>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D141-4AFF-8265-B5D4B98967BD}"/>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D141-4AFF-8265-B5D4B98967BD}"/>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Calculations!$A$66:$A$68</c:f>
              <c:strCache>
                <c:ptCount val="3"/>
                <c:pt idx="0">
                  <c:v>Run</c:v>
                </c:pt>
                <c:pt idx="1">
                  <c:v>Grow</c:v>
                </c:pt>
                <c:pt idx="2">
                  <c:v>Transform</c:v>
                </c:pt>
              </c:strCache>
            </c:strRef>
          </c:cat>
          <c:val>
            <c:numRef>
              <c:f>Calculations!$J$66:$J$68</c:f>
              <c:numCache>
                <c:formatCode>0%</c:formatCode>
                <c:ptCount val="3"/>
                <c:pt idx="0">
                  <c:v>#N/A</c:v>
                </c:pt>
                <c:pt idx="1">
                  <c:v>#N/A</c:v>
                </c:pt>
                <c:pt idx="2">
                  <c:v>#N/A</c:v>
                </c:pt>
              </c:numCache>
            </c:numRef>
          </c:val>
          <c:extLst>
            <c:ext xmlns:c16="http://schemas.microsoft.com/office/drawing/2014/chart" uri="{C3380CC4-5D6E-409C-BE32-E72D297353CC}">
              <c16:uniqueId val="{00000006-D141-4AFF-8265-B5D4B98967BD}"/>
            </c:ext>
          </c:extLst>
        </c:ser>
        <c:dLbls>
          <c:showLegendKey val="0"/>
          <c:showVal val="0"/>
          <c:showCatName val="1"/>
          <c:showSerName val="0"/>
          <c:showPercent val="1"/>
          <c:showBubbleSize val="0"/>
          <c:showLeaderLines val="1"/>
        </c:dLbls>
        <c:firstSliceAng val="0"/>
        <c:holeSize val="50"/>
      </c:doughnutChart>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000000000000588" l="0.70000000000000062" r="0.70000000000000062" t="0.75000000000000588" header="0.30000000000000032" footer="0.30000000000000032"/>
    <c:pageSetup orientation="landscape"/>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Promises Kept</a:t>
            </a:r>
          </a:p>
        </c:rich>
      </c:tx>
      <c:overlay val="0"/>
    </c:title>
    <c:autoTitleDeleted val="0"/>
    <c:plotArea>
      <c:layout/>
      <c:lineChart>
        <c:grouping val="standard"/>
        <c:varyColors val="0"/>
        <c:ser>
          <c:idx val="0"/>
          <c:order val="0"/>
          <c:marker>
            <c:symbol val="none"/>
          </c:marker>
          <c:dLbls>
            <c:spPr>
              <a:noFill/>
              <a:ln>
                <a:noFill/>
              </a:ln>
              <a:effectLst/>
            </c:sp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Calculations!$O$1:$T$1</c:f>
              <c:numCache>
                <c:formatCode>[$-409]d\-mmm;@</c:formatCode>
                <c:ptCount val="6"/>
                <c:pt idx="0">
                  <c:v>43649</c:v>
                </c:pt>
                <c:pt idx="1">
                  <c:v>43663</c:v>
                </c:pt>
                <c:pt idx="2">
                  <c:v>43677</c:v>
                </c:pt>
                <c:pt idx="3">
                  <c:v>43691</c:v>
                </c:pt>
                <c:pt idx="4">
                  <c:v>43705</c:v>
                </c:pt>
                <c:pt idx="5">
                  <c:v>43719</c:v>
                </c:pt>
              </c:numCache>
            </c:numRef>
          </c:cat>
          <c:val>
            <c:numRef>
              <c:f>Calculations!$O$25:$T$25</c:f>
              <c:numCache>
                <c:formatCode>0%</c:formatCode>
                <c:ptCount val="6"/>
                <c:pt idx="0">
                  <c:v>#N/A</c:v>
                </c:pt>
                <c:pt idx="1">
                  <c:v>#N/A</c:v>
                </c:pt>
                <c:pt idx="2">
                  <c:v>#N/A</c:v>
                </c:pt>
                <c:pt idx="3">
                  <c:v>#N/A</c:v>
                </c:pt>
                <c:pt idx="4">
                  <c:v>#N/A</c:v>
                </c:pt>
                <c:pt idx="5">
                  <c:v>#N/A</c:v>
                </c:pt>
              </c:numCache>
            </c:numRef>
          </c:val>
          <c:smooth val="0"/>
          <c:extLst>
            <c:ext xmlns:c16="http://schemas.microsoft.com/office/drawing/2014/chart" uri="{C3380CC4-5D6E-409C-BE32-E72D297353CC}">
              <c16:uniqueId val="{00000000-E8D5-40D5-B774-E99AFC50A287}"/>
            </c:ext>
          </c:extLst>
        </c:ser>
        <c:dLbls>
          <c:showLegendKey val="0"/>
          <c:showVal val="1"/>
          <c:showCatName val="0"/>
          <c:showSerName val="0"/>
          <c:showPercent val="0"/>
          <c:showBubbleSize val="0"/>
        </c:dLbls>
        <c:smooth val="0"/>
        <c:axId val="92131712"/>
        <c:axId val="92133248"/>
      </c:lineChart>
      <c:dateAx>
        <c:axId val="92131712"/>
        <c:scaling>
          <c:orientation val="minMax"/>
        </c:scaling>
        <c:delete val="0"/>
        <c:axPos val="b"/>
        <c:numFmt formatCode="[$-409]d\-mmm;@" sourceLinked="1"/>
        <c:majorTickMark val="out"/>
        <c:minorTickMark val="none"/>
        <c:tickLblPos val="nextTo"/>
        <c:crossAx val="92133248"/>
        <c:crosses val="autoZero"/>
        <c:auto val="1"/>
        <c:lblOffset val="100"/>
        <c:baseTimeUnit val="days"/>
        <c:majorUnit val="14"/>
      </c:dateAx>
      <c:valAx>
        <c:axId val="92133248"/>
        <c:scaling>
          <c:orientation val="minMax"/>
          <c:max val="1.01"/>
          <c:min val="0"/>
        </c:scaling>
        <c:delete val="0"/>
        <c:axPos val="l"/>
        <c:majorGridlines>
          <c:spPr>
            <a:ln>
              <a:solidFill>
                <a:schemeClr val="bg1"/>
              </a:solidFill>
            </a:ln>
          </c:spPr>
        </c:majorGridlines>
        <c:numFmt formatCode="0%" sourceLinked="1"/>
        <c:majorTickMark val="out"/>
        <c:minorTickMark val="none"/>
        <c:tickLblPos val="nextTo"/>
        <c:crossAx val="92131712"/>
        <c:crosses val="autoZero"/>
        <c:crossBetween val="between"/>
        <c:minorUnit val="0.2"/>
      </c:valAx>
    </c:plotArea>
    <c:plotVisOnly val="1"/>
    <c:dispBlanksAs val="gap"/>
    <c:showDLblsOverMax val="0"/>
  </c:chart>
  <c:spPr>
    <a:solidFill>
      <a:schemeClr val="bg1"/>
    </a:solidFill>
  </c:spPr>
  <c:printSettings>
    <c:headerFooter/>
    <c:pageMargins b="0.75000000000000522" l="0.70000000000000062" r="0.70000000000000062" t="0.75000000000000522" header="0.30000000000000032" footer="0.30000000000000032"/>
    <c:pageSetup orientation="landscape"/>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a:defRPr sz="1320" b="1" i="0" u="none" strike="noStrike" kern="1200" baseline="0">
                <a:solidFill>
                  <a:schemeClr val="dk1">
                    <a:lumMod val="75000"/>
                    <a:lumOff val="25000"/>
                  </a:schemeClr>
                </a:solidFill>
                <a:latin typeface="+mn-lt"/>
                <a:ea typeface="+mn-ea"/>
                <a:cs typeface="+mn-cs"/>
              </a:defRPr>
            </a:pPr>
            <a:r>
              <a:rPr lang="en-US"/>
              <a:t>New Value Creation</a:t>
            </a:r>
          </a:p>
        </c:rich>
      </c:tx>
      <c:layout>
        <c:manualLayout>
          <c:xMode val="edge"/>
          <c:yMode val="edge"/>
          <c:x val="0.33890402765471728"/>
          <c:y val="1.8265051494285117E-2"/>
        </c:manualLayout>
      </c:layout>
      <c:overlay val="0"/>
      <c:spPr>
        <a:noFill/>
        <a:ln>
          <a:noFill/>
        </a:ln>
        <a:effectLst/>
      </c:spPr>
      <c:txPr>
        <a:bodyPr rot="0" spcFirstLastPara="1" vertOverflow="ellipsis" vert="horz" wrap="square" anchor="ctr" anchorCtr="1"/>
        <a:lstStyle/>
        <a:p>
          <a:pPr algn="ctr">
            <a:defRPr sz="1320" b="1" i="0" u="none" strike="noStrike" kern="1200" baseline="0">
              <a:solidFill>
                <a:schemeClr val="dk1">
                  <a:lumMod val="75000"/>
                  <a:lumOff val="25000"/>
                </a:schemeClr>
              </a:solidFill>
              <a:latin typeface="+mn-lt"/>
              <a:ea typeface="+mn-ea"/>
              <a:cs typeface="+mn-cs"/>
            </a:defRPr>
          </a:pPr>
          <a:endParaRPr lang="en-US"/>
        </a:p>
      </c:txPr>
    </c:title>
    <c:autoTitleDeleted val="0"/>
    <c:plotArea>
      <c:layout>
        <c:manualLayout>
          <c:layoutTarget val="inner"/>
          <c:xMode val="edge"/>
          <c:yMode val="edge"/>
          <c:x val="0.37846275531999085"/>
          <c:y val="0.24550533922985654"/>
          <c:w val="0.24280374013443046"/>
          <c:h val="0.75449466077014349"/>
        </c:manualLayout>
      </c:layout>
      <c:doughnutChart>
        <c:varyColors val="1"/>
        <c:ser>
          <c:idx val="0"/>
          <c:order val="0"/>
          <c:dPt>
            <c:idx val="0"/>
            <c:bubble3D val="0"/>
            <c:spPr>
              <a:solidFill>
                <a:srgbClr val="4831D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E5F5-475F-9172-35E12DCC64C4}"/>
              </c:ext>
            </c:extLst>
          </c:dPt>
          <c:dPt>
            <c:idx val="1"/>
            <c:bubble3D val="0"/>
            <c:spPr>
              <a:solidFill>
                <a:srgbClr val="ED7D3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E5F5-475F-9172-35E12DCC64C4}"/>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anchor="ctr" anchorCtr="1"/>
              <a:lstStyle/>
              <a:p>
                <a:pPr>
                  <a:defRPr sz="11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Calculations!$A$37:$A$38</c:f>
              <c:strCache>
                <c:ptCount val="2"/>
                <c:pt idx="0">
                  <c:v>Support</c:v>
                </c:pt>
                <c:pt idx="1">
                  <c:v>New Value</c:v>
                </c:pt>
              </c:strCache>
            </c:strRef>
          </c:cat>
          <c:val>
            <c:numRef>
              <c:f>Calculations!$Q$37:$Q$38</c:f>
              <c:numCache>
                <c:formatCode>0%</c:formatCode>
                <c:ptCount val="2"/>
              </c:numCache>
            </c:numRef>
          </c:val>
          <c:extLst>
            <c:ext xmlns:c16="http://schemas.microsoft.com/office/drawing/2014/chart" uri="{C3380CC4-5D6E-409C-BE32-E72D297353CC}">
              <c16:uniqueId val="{00000004-E5F5-475F-9172-35E12DCC64C4}"/>
            </c:ext>
          </c:extLst>
        </c:ser>
        <c:dLbls>
          <c:showLegendKey val="0"/>
          <c:showVal val="0"/>
          <c:showCatName val="1"/>
          <c:showSerName val="0"/>
          <c:showPercent val="1"/>
          <c:showBubbleSize val="0"/>
          <c:showLeaderLines val="1"/>
        </c:dLbls>
        <c:firstSliceAng val="0"/>
        <c:holeSize val="50"/>
      </c:doughnutChart>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sz="1100"/>
      </a:pPr>
      <a:endParaRPr lang="en-US"/>
    </a:p>
  </c:txPr>
  <c:printSettings>
    <c:headerFooter>
      <c:oddHeader>&amp;C&amp;"-,Bold"&amp;18OT Score Card
&amp;12 2nd Quarter 2019</c:oddHeader>
    </c:headerFooter>
    <c:pageMargins b="0.75000000000000588" l="0.70000000000000062" r="0.70000000000000062" t="0.75000000000000588" header="0.30000000000000032" footer="0.30000000000000032"/>
    <c:pageSetup orientation="landscape"/>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Sprint Completion</a:t>
            </a:r>
          </a:p>
        </c:rich>
      </c:tx>
      <c:overlay val="0"/>
    </c:title>
    <c:autoTitleDeleted val="0"/>
    <c:plotArea>
      <c:layout/>
      <c:lineChart>
        <c:grouping val="standard"/>
        <c:varyColors val="0"/>
        <c:ser>
          <c:idx val="0"/>
          <c:order val="0"/>
          <c:marker>
            <c:symbol val="none"/>
          </c:marker>
          <c:dLbls>
            <c:spPr>
              <a:noFill/>
              <a:ln>
                <a:noFill/>
              </a:ln>
              <a:effectLst/>
            </c:sp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'Sprint Summary Q3'!$B$1:$G$1</c:f>
              <c:numCache>
                <c:formatCode>[$-409]d\-mmm;@</c:formatCode>
                <c:ptCount val="6"/>
                <c:pt idx="0">
                  <c:v>44015</c:v>
                </c:pt>
                <c:pt idx="1">
                  <c:v>44029</c:v>
                </c:pt>
                <c:pt idx="2">
                  <c:v>44043</c:v>
                </c:pt>
                <c:pt idx="3">
                  <c:v>44057</c:v>
                </c:pt>
                <c:pt idx="4">
                  <c:v>44071</c:v>
                </c:pt>
                <c:pt idx="5">
                  <c:v>44085</c:v>
                </c:pt>
              </c:numCache>
            </c:numRef>
          </c:cat>
          <c:val>
            <c:numRef>
              <c:f>'Sprint Summary Q3'!$B$5:$G$5</c:f>
              <c:numCache>
                <c:formatCode>0%</c:formatCode>
                <c:ptCount val="6"/>
                <c:pt idx="0">
                  <c:v>#N/A</c:v>
                </c:pt>
                <c:pt idx="1">
                  <c:v>#N/A</c:v>
                </c:pt>
                <c:pt idx="2">
                  <c:v>#N/A</c:v>
                </c:pt>
                <c:pt idx="3">
                  <c:v>#N/A</c:v>
                </c:pt>
                <c:pt idx="4">
                  <c:v>#N/A</c:v>
                </c:pt>
                <c:pt idx="5">
                  <c:v>#N/A</c:v>
                </c:pt>
              </c:numCache>
            </c:numRef>
          </c:val>
          <c:smooth val="0"/>
          <c:extLst>
            <c:ext xmlns:c16="http://schemas.microsoft.com/office/drawing/2014/chart" uri="{C3380CC4-5D6E-409C-BE32-E72D297353CC}">
              <c16:uniqueId val="{00000000-A247-4DFA-B247-60E7A315F82D}"/>
            </c:ext>
          </c:extLst>
        </c:ser>
        <c:dLbls>
          <c:showLegendKey val="0"/>
          <c:showVal val="1"/>
          <c:showCatName val="0"/>
          <c:showSerName val="0"/>
          <c:showPercent val="0"/>
          <c:showBubbleSize val="0"/>
        </c:dLbls>
        <c:smooth val="0"/>
        <c:axId val="92131712"/>
        <c:axId val="92133248"/>
      </c:lineChart>
      <c:dateAx>
        <c:axId val="92131712"/>
        <c:scaling>
          <c:orientation val="minMax"/>
        </c:scaling>
        <c:delete val="0"/>
        <c:axPos val="b"/>
        <c:numFmt formatCode="[$-409]d\-mmm;@" sourceLinked="1"/>
        <c:majorTickMark val="out"/>
        <c:minorTickMark val="none"/>
        <c:tickLblPos val="nextTo"/>
        <c:crossAx val="92133248"/>
        <c:crosses val="autoZero"/>
        <c:auto val="1"/>
        <c:lblOffset val="100"/>
        <c:baseTimeUnit val="days"/>
        <c:majorUnit val="14"/>
      </c:dateAx>
      <c:valAx>
        <c:axId val="92133248"/>
        <c:scaling>
          <c:orientation val="minMax"/>
          <c:max val="1.01"/>
          <c:min val="0"/>
        </c:scaling>
        <c:delete val="0"/>
        <c:axPos val="l"/>
        <c:majorGridlines>
          <c:spPr>
            <a:ln>
              <a:solidFill>
                <a:schemeClr val="bg1"/>
              </a:solidFill>
            </a:ln>
          </c:spPr>
        </c:majorGridlines>
        <c:numFmt formatCode="0%" sourceLinked="1"/>
        <c:majorTickMark val="out"/>
        <c:minorTickMark val="none"/>
        <c:tickLblPos val="nextTo"/>
        <c:crossAx val="92131712"/>
        <c:crosses val="autoZero"/>
        <c:crossBetween val="between"/>
        <c:minorUnit val="0.2"/>
      </c:valAx>
    </c:plotArea>
    <c:plotVisOnly val="1"/>
    <c:dispBlanksAs val="gap"/>
    <c:showDLblsOverMax val="0"/>
  </c:chart>
  <c:spPr>
    <a:solidFill>
      <a:schemeClr val="bg1"/>
    </a:solidFill>
  </c:spPr>
  <c:printSettings>
    <c:headerFooter/>
    <c:pageMargins b="0.75000000000000522" l="0.70000000000000062" r="0.70000000000000062" t="0.75000000000000522" header="0.30000000000000032" footer="0.30000000000000032"/>
    <c:pageSetup orientation="landscape"/>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800" b="1" i="0" baseline="0">
                <a:effectLst/>
              </a:rPr>
              <a:t>New Value Creation</a:t>
            </a:r>
            <a:endParaRPr lang="en-US">
              <a:effectLst/>
            </a:endParaRPr>
          </a:p>
        </c:rich>
      </c:tx>
      <c:overlay val="0"/>
    </c:title>
    <c:autoTitleDeleted val="0"/>
    <c:plotArea>
      <c:layout/>
      <c:lineChart>
        <c:grouping val="standard"/>
        <c:varyColors val="0"/>
        <c:ser>
          <c:idx val="0"/>
          <c:order val="0"/>
          <c:marker>
            <c:symbol val="none"/>
          </c:marker>
          <c:dLbls>
            <c:spPr>
              <a:noFill/>
              <a:ln>
                <a:noFill/>
              </a:ln>
              <a:effectLst/>
            </c:sp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'Sprint Summary Q4'!$B$1:$G$1</c:f>
              <c:numCache>
                <c:formatCode>[$-409]d\-mmm;@</c:formatCode>
                <c:ptCount val="6"/>
                <c:pt idx="0">
                  <c:v>44113</c:v>
                </c:pt>
                <c:pt idx="1">
                  <c:v>44127</c:v>
                </c:pt>
                <c:pt idx="2">
                  <c:v>44141</c:v>
                </c:pt>
                <c:pt idx="3">
                  <c:v>44155</c:v>
                </c:pt>
                <c:pt idx="4">
                  <c:v>44169</c:v>
                </c:pt>
                <c:pt idx="5">
                  <c:v>44183</c:v>
                </c:pt>
              </c:numCache>
            </c:numRef>
          </c:cat>
          <c:val>
            <c:numRef>
              <c:f>'Sprint Summary Q4'!$B$19:$G$19</c:f>
              <c:numCache>
                <c:formatCode>0%</c:formatCode>
                <c:ptCount val="6"/>
                <c:pt idx="0">
                  <c:v>#N/A</c:v>
                </c:pt>
                <c:pt idx="1">
                  <c:v>#N/A</c:v>
                </c:pt>
                <c:pt idx="2">
                  <c:v>#N/A</c:v>
                </c:pt>
                <c:pt idx="3">
                  <c:v>#N/A</c:v>
                </c:pt>
                <c:pt idx="4">
                  <c:v>#N/A</c:v>
                </c:pt>
                <c:pt idx="5">
                  <c:v>#N/A</c:v>
                </c:pt>
              </c:numCache>
            </c:numRef>
          </c:val>
          <c:smooth val="0"/>
          <c:extLst>
            <c:ext xmlns:c16="http://schemas.microsoft.com/office/drawing/2014/chart" uri="{C3380CC4-5D6E-409C-BE32-E72D297353CC}">
              <c16:uniqueId val="{00000000-0EDE-465E-AB42-9A82E5FD5B0F}"/>
            </c:ext>
          </c:extLst>
        </c:ser>
        <c:dLbls>
          <c:showLegendKey val="0"/>
          <c:showVal val="1"/>
          <c:showCatName val="0"/>
          <c:showSerName val="0"/>
          <c:showPercent val="0"/>
          <c:showBubbleSize val="0"/>
        </c:dLbls>
        <c:smooth val="0"/>
        <c:axId val="92131712"/>
        <c:axId val="92133248"/>
      </c:lineChart>
      <c:dateAx>
        <c:axId val="92131712"/>
        <c:scaling>
          <c:orientation val="minMax"/>
        </c:scaling>
        <c:delete val="0"/>
        <c:axPos val="b"/>
        <c:numFmt formatCode="[$-409]d\-mmm;@" sourceLinked="1"/>
        <c:majorTickMark val="out"/>
        <c:minorTickMark val="none"/>
        <c:tickLblPos val="nextTo"/>
        <c:crossAx val="92133248"/>
        <c:crosses val="autoZero"/>
        <c:auto val="1"/>
        <c:lblOffset val="100"/>
        <c:baseTimeUnit val="days"/>
        <c:majorUnit val="14"/>
      </c:dateAx>
      <c:valAx>
        <c:axId val="92133248"/>
        <c:scaling>
          <c:orientation val="minMax"/>
          <c:max val="1.01"/>
          <c:min val="0"/>
        </c:scaling>
        <c:delete val="0"/>
        <c:axPos val="l"/>
        <c:majorGridlines>
          <c:spPr>
            <a:ln>
              <a:solidFill>
                <a:schemeClr val="bg1"/>
              </a:solidFill>
            </a:ln>
          </c:spPr>
        </c:majorGridlines>
        <c:numFmt formatCode="0%" sourceLinked="1"/>
        <c:majorTickMark val="out"/>
        <c:minorTickMark val="none"/>
        <c:tickLblPos val="nextTo"/>
        <c:crossAx val="92131712"/>
        <c:crosses val="autoZero"/>
        <c:crossBetween val="between"/>
        <c:minorUnit val="0.2"/>
      </c:valAx>
    </c:plotArea>
    <c:plotVisOnly val="1"/>
    <c:dispBlanksAs val="gap"/>
    <c:showDLblsOverMax val="0"/>
  </c:chart>
  <c:spPr>
    <a:solidFill>
      <a:schemeClr val="bg1"/>
    </a:solidFill>
  </c:spPr>
  <c:printSettings>
    <c:headerFooter/>
    <c:pageMargins b="0.75000000000000522" l="0.70000000000000062" r="0.70000000000000062" t="0.75000000000000522" header="0.30000000000000032" footer="0.30000000000000032"/>
    <c:pageSetup orientation="landscape"/>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Run,</a:t>
            </a:r>
            <a:r>
              <a:rPr lang="en-US" baseline="0"/>
              <a:t> Grow, and Transform</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doughnutChart>
        <c:varyColors val="1"/>
        <c:ser>
          <c:idx val="0"/>
          <c:order val="0"/>
          <c:dPt>
            <c:idx val="0"/>
            <c:bubble3D val="0"/>
            <c:spPr>
              <a:solidFill>
                <a:srgbClr val="4BACC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B752-466B-B4EC-78FE1C6643B2}"/>
              </c:ext>
            </c:extLst>
          </c:dPt>
          <c:dPt>
            <c:idx val="1"/>
            <c:bubble3D val="0"/>
            <c:spPr>
              <a:solidFill>
                <a:srgbClr val="FFFF00"/>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B752-466B-B4EC-78FE1C6643B2}"/>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B752-466B-B4EC-78FE1C6643B2}"/>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Calculations!$A$66:$A$68</c:f>
              <c:strCache>
                <c:ptCount val="3"/>
                <c:pt idx="0">
                  <c:v>Run</c:v>
                </c:pt>
                <c:pt idx="1">
                  <c:v>Grow</c:v>
                </c:pt>
                <c:pt idx="2">
                  <c:v>Transform</c:v>
                </c:pt>
              </c:strCache>
            </c:strRef>
          </c:cat>
          <c:val>
            <c:numRef>
              <c:f>Calculations!$K$66:$K$68</c:f>
              <c:numCache>
                <c:formatCode>0%</c:formatCode>
                <c:ptCount val="3"/>
                <c:pt idx="0">
                  <c:v>#N/A</c:v>
                </c:pt>
                <c:pt idx="1">
                  <c:v>#N/A</c:v>
                </c:pt>
                <c:pt idx="2">
                  <c:v>#N/A</c:v>
                </c:pt>
              </c:numCache>
            </c:numRef>
          </c:val>
          <c:extLst>
            <c:ext xmlns:c16="http://schemas.microsoft.com/office/drawing/2014/chart" uri="{C3380CC4-5D6E-409C-BE32-E72D297353CC}">
              <c16:uniqueId val="{00000006-B752-466B-B4EC-78FE1C6643B2}"/>
            </c:ext>
          </c:extLst>
        </c:ser>
        <c:dLbls>
          <c:showLegendKey val="0"/>
          <c:showVal val="0"/>
          <c:showCatName val="1"/>
          <c:showSerName val="0"/>
          <c:showPercent val="1"/>
          <c:showBubbleSize val="0"/>
          <c:showLeaderLines val="1"/>
        </c:dLbls>
        <c:firstSliceAng val="0"/>
        <c:holeSize val="50"/>
      </c:doughnutChart>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000000000000588" l="0.70000000000000062" r="0.70000000000000062" t="0.75000000000000588" header="0.30000000000000032" footer="0.30000000000000032"/>
    <c:pageSetup orientation="landscape"/>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Promises Kept</a:t>
            </a:r>
          </a:p>
        </c:rich>
      </c:tx>
      <c:overlay val="0"/>
    </c:title>
    <c:autoTitleDeleted val="0"/>
    <c:plotArea>
      <c:layout/>
      <c:lineChart>
        <c:grouping val="standard"/>
        <c:varyColors val="0"/>
        <c:ser>
          <c:idx val="0"/>
          <c:order val="0"/>
          <c:marker>
            <c:symbol val="none"/>
          </c:marker>
          <c:dLbls>
            <c:spPr>
              <a:noFill/>
              <a:ln>
                <a:noFill/>
              </a:ln>
              <a:effectLst/>
            </c:sp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Calculations!$U$1:$AA$1</c:f>
              <c:numCache>
                <c:formatCode>[$-409]d\-mmm;@</c:formatCode>
                <c:ptCount val="7"/>
                <c:pt idx="0">
                  <c:v>43733</c:v>
                </c:pt>
                <c:pt idx="1">
                  <c:v>43747</c:v>
                </c:pt>
                <c:pt idx="2">
                  <c:v>43761</c:v>
                </c:pt>
                <c:pt idx="3">
                  <c:v>43775</c:v>
                </c:pt>
                <c:pt idx="4">
                  <c:v>43789</c:v>
                </c:pt>
                <c:pt idx="5">
                  <c:v>43803</c:v>
                </c:pt>
                <c:pt idx="6">
                  <c:v>43817</c:v>
                </c:pt>
              </c:numCache>
            </c:numRef>
          </c:cat>
          <c:val>
            <c:numRef>
              <c:f>Calculations!$U$25:$AA$25</c:f>
              <c:numCache>
                <c:formatCode>0%</c:formatCode>
                <c:ptCount val="7"/>
                <c:pt idx="0">
                  <c:v>#N/A</c:v>
                </c:pt>
                <c:pt idx="1">
                  <c:v>#N/A</c:v>
                </c:pt>
                <c:pt idx="2">
                  <c:v>#N/A</c:v>
                </c:pt>
                <c:pt idx="3">
                  <c:v>#N/A</c:v>
                </c:pt>
                <c:pt idx="4">
                  <c:v>#N/A</c:v>
                </c:pt>
                <c:pt idx="5">
                  <c:v>#N/A</c:v>
                </c:pt>
                <c:pt idx="6">
                  <c:v>#N/A</c:v>
                </c:pt>
              </c:numCache>
            </c:numRef>
          </c:val>
          <c:smooth val="0"/>
          <c:extLst>
            <c:ext xmlns:c16="http://schemas.microsoft.com/office/drawing/2014/chart" uri="{C3380CC4-5D6E-409C-BE32-E72D297353CC}">
              <c16:uniqueId val="{00000000-D4D6-4813-8228-DB5FC23F8A1D}"/>
            </c:ext>
          </c:extLst>
        </c:ser>
        <c:dLbls>
          <c:showLegendKey val="0"/>
          <c:showVal val="1"/>
          <c:showCatName val="0"/>
          <c:showSerName val="0"/>
          <c:showPercent val="0"/>
          <c:showBubbleSize val="0"/>
        </c:dLbls>
        <c:smooth val="0"/>
        <c:axId val="92131712"/>
        <c:axId val="92133248"/>
      </c:lineChart>
      <c:dateAx>
        <c:axId val="92131712"/>
        <c:scaling>
          <c:orientation val="minMax"/>
        </c:scaling>
        <c:delete val="0"/>
        <c:axPos val="b"/>
        <c:numFmt formatCode="[$-409]d\-mmm;@" sourceLinked="1"/>
        <c:majorTickMark val="out"/>
        <c:minorTickMark val="none"/>
        <c:tickLblPos val="nextTo"/>
        <c:crossAx val="92133248"/>
        <c:crosses val="autoZero"/>
        <c:auto val="1"/>
        <c:lblOffset val="100"/>
        <c:baseTimeUnit val="days"/>
        <c:majorUnit val="14"/>
      </c:dateAx>
      <c:valAx>
        <c:axId val="92133248"/>
        <c:scaling>
          <c:orientation val="minMax"/>
          <c:max val="1.01"/>
          <c:min val="0"/>
        </c:scaling>
        <c:delete val="0"/>
        <c:axPos val="l"/>
        <c:majorGridlines>
          <c:spPr>
            <a:ln>
              <a:solidFill>
                <a:schemeClr val="bg1"/>
              </a:solidFill>
            </a:ln>
          </c:spPr>
        </c:majorGridlines>
        <c:numFmt formatCode="0%" sourceLinked="1"/>
        <c:majorTickMark val="out"/>
        <c:minorTickMark val="none"/>
        <c:tickLblPos val="nextTo"/>
        <c:crossAx val="92131712"/>
        <c:crosses val="autoZero"/>
        <c:crossBetween val="between"/>
        <c:minorUnit val="0.2"/>
      </c:valAx>
    </c:plotArea>
    <c:plotVisOnly val="1"/>
    <c:dispBlanksAs val="gap"/>
    <c:showDLblsOverMax val="0"/>
  </c:chart>
  <c:spPr>
    <a:solidFill>
      <a:schemeClr val="bg1"/>
    </a:solidFill>
  </c:spPr>
  <c:printSettings>
    <c:headerFooter/>
    <c:pageMargins b="0.75000000000000522" l="0.70000000000000062" r="0.70000000000000062" t="0.75000000000000522" header="0.30000000000000032" footer="0.30000000000000032"/>
    <c:pageSetup orientation="landscape"/>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a:defRPr sz="1320" b="1" i="0" u="none" strike="noStrike" kern="1200" baseline="0">
                <a:solidFill>
                  <a:schemeClr val="dk1">
                    <a:lumMod val="75000"/>
                    <a:lumOff val="25000"/>
                  </a:schemeClr>
                </a:solidFill>
                <a:latin typeface="+mn-lt"/>
                <a:ea typeface="+mn-ea"/>
                <a:cs typeface="+mn-cs"/>
              </a:defRPr>
            </a:pPr>
            <a:r>
              <a:rPr lang="en-US"/>
              <a:t>New Value Creation</a:t>
            </a:r>
          </a:p>
        </c:rich>
      </c:tx>
      <c:layout>
        <c:manualLayout>
          <c:xMode val="edge"/>
          <c:yMode val="edge"/>
          <c:x val="0.33890402765471728"/>
          <c:y val="1.8265051494285117E-2"/>
        </c:manualLayout>
      </c:layout>
      <c:overlay val="0"/>
      <c:spPr>
        <a:noFill/>
        <a:ln>
          <a:noFill/>
        </a:ln>
        <a:effectLst/>
      </c:spPr>
      <c:txPr>
        <a:bodyPr rot="0" spcFirstLastPara="1" vertOverflow="ellipsis" vert="horz" wrap="square" anchor="ctr" anchorCtr="1"/>
        <a:lstStyle/>
        <a:p>
          <a:pPr algn="ctr">
            <a:defRPr sz="1320" b="1" i="0" u="none" strike="noStrike" kern="1200" baseline="0">
              <a:solidFill>
                <a:schemeClr val="dk1">
                  <a:lumMod val="75000"/>
                  <a:lumOff val="25000"/>
                </a:schemeClr>
              </a:solidFill>
              <a:latin typeface="+mn-lt"/>
              <a:ea typeface="+mn-ea"/>
              <a:cs typeface="+mn-cs"/>
            </a:defRPr>
          </a:pPr>
          <a:endParaRPr lang="en-US"/>
        </a:p>
      </c:txPr>
    </c:title>
    <c:autoTitleDeleted val="0"/>
    <c:plotArea>
      <c:layout>
        <c:manualLayout>
          <c:layoutTarget val="inner"/>
          <c:xMode val="edge"/>
          <c:yMode val="edge"/>
          <c:x val="0.37846275531999085"/>
          <c:y val="0.24550533922985654"/>
          <c:w val="0.24280374013443046"/>
          <c:h val="0.75449466077014349"/>
        </c:manualLayout>
      </c:layout>
      <c:doughnutChart>
        <c:varyColors val="1"/>
        <c:ser>
          <c:idx val="0"/>
          <c:order val="0"/>
          <c:dPt>
            <c:idx val="0"/>
            <c:bubble3D val="0"/>
            <c:spPr>
              <a:solidFill>
                <a:srgbClr val="4831D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BA10-471A-BEF7-ADE97C611D5E}"/>
              </c:ext>
            </c:extLst>
          </c:dPt>
          <c:dPt>
            <c:idx val="1"/>
            <c:bubble3D val="0"/>
            <c:spPr>
              <a:solidFill>
                <a:srgbClr val="ED7D3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BA10-471A-BEF7-ADE97C611D5E}"/>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anchor="ctr" anchorCtr="1"/>
              <a:lstStyle/>
              <a:p>
                <a:pPr>
                  <a:defRPr sz="11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Calculations!$A$37:$A$38</c:f>
              <c:strCache>
                <c:ptCount val="2"/>
                <c:pt idx="0">
                  <c:v>Support</c:v>
                </c:pt>
                <c:pt idx="1">
                  <c:v>New Value</c:v>
                </c:pt>
              </c:strCache>
            </c:strRef>
          </c:cat>
          <c:val>
            <c:numRef>
              <c:f>Calculations!$R$37:$R$38</c:f>
              <c:numCache>
                <c:formatCode>0%</c:formatCode>
                <c:ptCount val="2"/>
              </c:numCache>
            </c:numRef>
          </c:val>
          <c:extLst>
            <c:ext xmlns:c16="http://schemas.microsoft.com/office/drawing/2014/chart" uri="{C3380CC4-5D6E-409C-BE32-E72D297353CC}">
              <c16:uniqueId val="{00000004-BA10-471A-BEF7-ADE97C611D5E}"/>
            </c:ext>
          </c:extLst>
        </c:ser>
        <c:dLbls>
          <c:showLegendKey val="0"/>
          <c:showVal val="0"/>
          <c:showCatName val="1"/>
          <c:showSerName val="0"/>
          <c:showPercent val="1"/>
          <c:showBubbleSize val="0"/>
          <c:showLeaderLines val="1"/>
        </c:dLbls>
        <c:firstSliceAng val="0"/>
        <c:holeSize val="50"/>
      </c:doughnutChart>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sz="1100"/>
      </a:pPr>
      <a:endParaRPr lang="en-US"/>
    </a:p>
  </c:txPr>
  <c:printSettings>
    <c:headerFooter>
      <c:oddHeader>&amp;C&amp;"-,Bold"&amp;18OT Score Card
&amp;12 2nd Quarter 2019</c:oddHeader>
    </c:headerFooter>
    <c:pageMargins b="0.75000000000000588" l="0.70000000000000062" r="0.70000000000000062" t="0.75000000000000588" header="0.30000000000000032" footer="0.30000000000000032"/>
    <c:pageSetup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Run,</a:t>
            </a:r>
            <a:r>
              <a:rPr lang="en-US" baseline="0"/>
              <a:t> Grow, and Transform</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doughnutChart>
        <c:varyColors val="1"/>
        <c:ser>
          <c:idx val="0"/>
          <c:order val="0"/>
          <c:dPt>
            <c:idx val="0"/>
            <c:bubble3D val="0"/>
            <c:spPr>
              <a:solidFill>
                <a:srgbClr val="4BACC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41F7-421E-AD28-8FB58ECDE16F}"/>
              </c:ext>
            </c:extLst>
          </c:dPt>
          <c:dPt>
            <c:idx val="1"/>
            <c:bubble3D val="0"/>
            <c:spPr>
              <a:solidFill>
                <a:srgbClr val="FFFF00"/>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41F7-421E-AD28-8FB58ECDE16F}"/>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41F7-421E-AD28-8FB58ECDE16F}"/>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Calculations!$A$66:$A$68</c:f>
              <c:strCache>
                <c:ptCount val="3"/>
                <c:pt idx="0">
                  <c:v>Run</c:v>
                </c:pt>
                <c:pt idx="1">
                  <c:v>Grow</c:v>
                </c:pt>
                <c:pt idx="2">
                  <c:v>Transform</c:v>
                </c:pt>
              </c:strCache>
            </c:strRef>
          </c:cat>
          <c:val>
            <c:numRef>
              <c:f>Calculations!$J$66:$J$68</c:f>
              <c:numCache>
                <c:formatCode>0%</c:formatCode>
                <c:ptCount val="3"/>
                <c:pt idx="0">
                  <c:v>#N/A</c:v>
                </c:pt>
                <c:pt idx="1">
                  <c:v>#N/A</c:v>
                </c:pt>
                <c:pt idx="2">
                  <c:v>#N/A</c:v>
                </c:pt>
              </c:numCache>
            </c:numRef>
          </c:val>
          <c:extLst>
            <c:ext xmlns:c16="http://schemas.microsoft.com/office/drawing/2014/chart" uri="{C3380CC4-5D6E-409C-BE32-E72D297353CC}">
              <c16:uniqueId val="{00000006-41F7-421E-AD28-8FB58ECDE16F}"/>
            </c:ext>
          </c:extLst>
        </c:ser>
        <c:dLbls>
          <c:showLegendKey val="0"/>
          <c:showVal val="0"/>
          <c:showCatName val="1"/>
          <c:showSerName val="0"/>
          <c:showPercent val="1"/>
          <c:showBubbleSize val="0"/>
          <c:showLeaderLines val="1"/>
        </c:dLbls>
        <c:firstSliceAng val="0"/>
        <c:holeSize val="50"/>
      </c:doughnutChart>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000000000000588" l="0.70000000000000062" r="0.70000000000000062" t="0.75000000000000588" header="0.30000000000000032" footer="0.30000000000000032"/>
    <c:pageSetup orientation="landscape"/>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Sprint Completion</a:t>
            </a:r>
          </a:p>
        </c:rich>
      </c:tx>
      <c:overlay val="0"/>
    </c:title>
    <c:autoTitleDeleted val="0"/>
    <c:plotArea>
      <c:layout/>
      <c:lineChart>
        <c:grouping val="standard"/>
        <c:varyColors val="0"/>
        <c:ser>
          <c:idx val="0"/>
          <c:order val="0"/>
          <c:marker>
            <c:symbol val="none"/>
          </c:marker>
          <c:dLbls>
            <c:spPr>
              <a:noFill/>
              <a:ln>
                <a:noFill/>
              </a:ln>
              <a:effectLst/>
            </c:sp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'Sprint Summary Q4'!$B$1:$G$1</c:f>
              <c:numCache>
                <c:formatCode>[$-409]d\-mmm;@</c:formatCode>
                <c:ptCount val="6"/>
                <c:pt idx="0">
                  <c:v>44113</c:v>
                </c:pt>
                <c:pt idx="1">
                  <c:v>44127</c:v>
                </c:pt>
                <c:pt idx="2">
                  <c:v>44141</c:v>
                </c:pt>
                <c:pt idx="3">
                  <c:v>44155</c:v>
                </c:pt>
                <c:pt idx="4">
                  <c:v>44169</c:v>
                </c:pt>
                <c:pt idx="5">
                  <c:v>44183</c:v>
                </c:pt>
              </c:numCache>
            </c:numRef>
          </c:cat>
          <c:val>
            <c:numRef>
              <c:f>'Sprint Summary Q4'!$B$5:$G$5</c:f>
              <c:numCache>
                <c:formatCode>0%</c:formatCode>
                <c:ptCount val="6"/>
                <c:pt idx="0">
                  <c:v>#N/A</c:v>
                </c:pt>
                <c:pt idx="1">
                  <c:v>#N/A</c:v>
                </c:pt>
                <c:pt idx="2">
                  <c:v>#N/A</c:v>
                </c:pt>
                <c:pt idx="3">
                  <c:v>#N/A</c:v>
                </c:pt>
                <c:pt idx="4">
                  <c:v>#N/A</c:v>
                </c:pt>
                <c:pt idx="5">
                  <c:v>#N/A</c:v>
                </c:pt>
              </c:numCache>
            </c:numRef>
          </c:val>
          <c:smooth val="0"/>
          <c:extLst>
            <c:ext xmlns:c16="http://schemas.microsoft.com/office/drawing/2014/chart" uri="{C3380CC4-5D6E-409C-BE32-E72D297353CC}">
              <c16:uniqueId val="{00000000-DA57-4B37-A462-DB8BDB387F38}"/>
            </c:ext>
          </c:extLst>
        </c:ser>
        <c:dLbls>
          <c:showLegendKey val="0"/>
          <c:showVal val="1"/>
          <c:showCatName val="0"/>
          <c:showSerName val="0"/>
          <c:showPercent val="0"/>
          <c:showBubbleSize val="0"/>
        </c:dLbls>
        <c:smooth val="0"/>
        <c:axId val="92131712"/>
        <c:axId val="92133248"/>
      </c:lineChart>
      <c:dateAx>
        <c:axId val="92131712"/>
        <c:scaling>
          <c:orientation val="minMax"/>
        </c:scaling>
        <c:delete val="0"/>
        <c:axPos val="b"/>
        <c:numFmt formatCode="[$-409]d\-mmm;@" sourceLinked="1"/>
        <c:majorTickMark val="out"/>
        <c:minorTickMark val="none"/>
        <c:tickLblPos val="nextTo"/>
        <c:crossAx val="92133248"/>
        <c:crosses val="autoZero"/>
        <c:auto val="1"/>
        <c:lblOffset val="100"/>
        <c:baseTimeUnit val="days"/>
        <c:majorUnit val="14"/>
      </c:dateAx>
      <c:valAx>
        <c:axId val="92133248"/>
        <c:scaling>
          <c:orientation val="minMax"/>
          <c:max val="1.01"/>
          <c:min val="0"/>
        </c:scaling>
        <c:delete val="0"/>
        <c:axPos val="l"/>
        <c:majorGridlines>
          <c:spPr>
            <a:ln>
              <a:solidFill>
                <a:schemeClr val="bg1"/>
              </a:solidFill>
            </a:ln>
          </c:spPr>
        </c:majorGridlines>
        <c:numFmt formatCode="0%" sourceLinked="1"/>
        <c:majorTickMark val="out"/>
        <c:minorTickMark val="none"/>
        <c:tickLblPos val="nextTo"/>
        <c:crossAx val="92131712"/>
        <c:crosses val="autoZero"/>
        <c:crossBetween val="between"/>
        <c:minorUnit val="0.2"/>
      </c:valAx>
    </c:plotArea>
    <c:plotVisOnly val="1"/>
    <c:dispBlanksAs val="gap"/>
    <c:showDLblsOverMax val="0"/>
  </c:chart>
  <c:spPr>
    <a:solidFill>
      <a:schemeClr val="bg1"/>
    </a:solidFill>
  </c:spPr>
  <c:printSettings>
    <c:headerFooter/>
    <c:pageMargins b="0.75000000000000522" l="0.70000000000000062" r="0.70000000000000062" t="0.75000000000000522" header="0.30000000000000032" footer="0.30000000000000032"/>
    <c:pageSetup orientation="landscape"/>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Sprint Forecast Completion Percentage by Quarter</a:t>
            </a:r>
            <a:r>
              <a:rPr lang="en-US" baseline="0"/>
              <a:t> for </a:t>
            </a:r>
            <a:r>
              <a:rPr lang="en-US"/>
              <a:t>2019</a:t>
            </a:r>
          </a:p>
        </c:rich>
      </c:tx>
      <c:overlay val="0"/>
    </c:title>
    <c:autoTitleDeleted val="0"/>
    <c:plotArea>
      <c:layout/>
      <c:lineChart>
        <c:grouping val="standard"/>
        <c:varyColors val="0"/>
        <c:ser>
          <c:idx val="0"/>
          <c:order val="0"/>
          <c:tx>
            <c:v>Sprint Forecast Completion Percentage by Quarters 2019</c:v>
          </c:tx>
          <c:marker>
            <c:symbol val="none"/>
          </c:marker>
          <c:dLbls>
            <c:spPr>
              <a:noFill/>
              <a:ln>
                <a:noFill/>
              </a:ln>
              <a:effectLst/>
            </c:sp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Calculations!$O$27:$Q$27</c:f>
              <c:numCache>
                <c:formatCode>0</c:formatCode>
                <c:ptCount val="3"/>
              </c:numCache>
            </c:numRef>
          </c:cat>
          <c:val>
            <c:numRef>
              <c:f>Calculations!$O$28:$Q$28</c:f>
              <c:numCache>
                <c:formatCode>0%</c:formatCode>
                <c:ptCount val="3"/>
              </c:numCache>
            </c:numRef>
          </c:val>
          <c:smooth val="0"/>
          <c:extLst>
            <c:ext xmlns:c16="http://schemas.microsoft.com/office/drawing/2014/chart" uri="{C3380CC4-5D6E-409C-BE32-E72D297353CC}">
              <c16:uniqueId val="{00000000-F502-40E2-AC9F-90011A4E0588}"/>
            </c:ext>
          </c:extLst>
        </c:ser>
        <c:dLbls>
          <c:showLegendKey val="0"/>
          <c:showVal val="1"/>
          <c:showCatName val="0"/>
          <c:showSerName val="0"/>
          <c:showPercent val="0"/>
          <c:showBubbleSize val="0"/>
        </c:dLbls>
        <c:smooth val="0"/>
        <c:axId val="90466944"/>
        <c:axId val="90493312"/>
      </c:lineChart>
      <c:catAx>
        <c:axId val="90466944"/>
        <c:scaling>
          <c:orientation val="minMax"/>
        </c:scaling>
        <c:delete val="0"/>
        <c:axPos val="b"/>
        <c:numFmt formatCode="0" sourceLinked="1"/>
        <c:majorTickMark val="out"/>
        <c:minorTickMark val="none"/>
        <c:tickLblPos val="nextTo"/>
        <c:crossAx val="90493312"/>
        <c:crosses val="autoZero"/>
        <c:auto val="1"/>
        <c:lblAlgn val="ctr"/>
        <c:lblOffset val="100"/>
        <c:noMultiLvlLbl val="0"/>
      </c:catAx>
      <c:valAx>
        <c:axId val="90493312"/>
        <c:scaling>
          <c:orientation val="minMax"/>
          <c:max val="1.01"/>
          <c:min val="0"/>
        </c:scaling>
        <c:delete val="0"/>
        <c:axPos val="l"/>
        <c:majorGridlines>
          <c:spPr>
            <a:ln>
              <a:solidFill>
                <a:schemeClr val="bg1"/>
              </a:solidFill>
            </a:ln>
          </c:spPr>
        </c:majorGridlines>
        <c:numFmt formatCode="0%" sourceLinked="1"/>
        <c:majorTickMark val="out"/>
        <c:minorTickMark val="none"/>
        <c:tickLblPos val="nextTo"/>
        <c:crossAx val="90466944"/>
        <c:crosses val="autoZero"/>
        <c:crossBetween val="between"/>
        <c:minorUnit val="0.2"/>
      </c:valAx>
    </c:plotArea>
    <c:plotVisOnly val="1"/>
    <c:dispBlanksAs val="gap"/>
    <c:showDLblsOverMax val="0"/>
  </c:chart>
  <c:spPr>
    <a:solidFill>
      <a:schemeClr val="bg1"/>
    </a:solidFill>
  </c:spPr>
  <c:printSettings>
    <c:headerFooter/>
    <c:pageMargins b="0.75000000000000677" l="0.70000000000000062" r="0.70000000000000062" t="0.75000000000000677" header="0.30000000000000032" footer="0.30000000000000032"/>
    <c:pageSetup orientation="landscape"/>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Promises Kept by Quarter for 2019</a:t>
            </a:r>
          </a:p>
        </c:rich>
      </c:tx>
      <c:overlay val="0"/>
    </c:title>
    <c:autoTitleDeleted val="0"/>
    <c:plotArea>
      <c:layout/>
      <c:lineChart>
        <c:grouping val="standard"/>
        <c:varyColors val="0"/>
        <c:ser>
          <c:idx val="0"/>
          <c:order val="0"/>
          <c:tx>
            <c:v>Promises Kept by Quarter for 2019</c:v>
          </c:tx>
          <c:marker>
            <c:symbol val="none"/>
          </c:marker>
          <c:dLbls>
            <c:spPr>
              <a:noFill/>
              <a:ln>
                <a:noFill/>
              </a:ln>
              <a:effectLst/>
            </c:sp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Calculations!$Q$31:$S$31</c:f>
              <c:numCache>
                <c:formatCode>0</c:formatCode>
                <c:ptCount val="3"/>
              </c:numCache>
            </c:numRef>
          </c:cat>
          <c:val>
            <c:numRef>
              <c:f>Calculations!$Q$32:$S$32</c:f>
              <c:numCache>
                <c:formatCode>0%</c:formatCode>
                <c:ptCount val="3"/>
              </c:numCache>
            </c:numRef>
          </c:val>
          <c:smooth val="0"/>
          <c:extLst>
            <c:ext xmlns:c16="http://schemas.microsoft.com/office/drawing/2014/chart" uri="{C3380CC4-5D6E-409C-BE32-E72D297353CC}">
              <c16:uniqueId val="{00000000-64D3-487D-8679-30CB2014AFA4}"/>
            </c:ext>
          </c:extLst>
        </c:ser>
        <c:dLbls>
          <c:showLegendKey val="0"/>
          <c:showVal val="1"/>
          <c:showCatName val="0"/>
          <c:showSerName val="0"/>
          <c:showPercent val="0"/>
          <c:showBubbleSize val="0"/>
        </c:dLbls>
        <c:smooth val="0"/>
        <c:axId val="90525696"/>
        <c:axId val="90527232"/>
      </c:lineChart>
      <c:catAx>
        <c:axId val="90525696"/>
        <c:scaling>
          <c:orientation val="minMax"/>
        </c:scaling>
        <c:delete val="0"/>
        <c:axPos val="b"/>
        <c:numFmt formatCode="0" sourceLinked="1"/>
        <c:majorTickMark val="out"/>
        <c:minorTickMark val="none"/>
        <c:tickLblPos val="nextTo"/>
        <c:crossAx val="90527232"/>
        <c:crosses val="autoZero"/>
        <c:auto val="1"/>
        <c:lblAlgn val="ctr"/>
        <c:lblOffset val="100"/>
        <c:noMultiLvlLbl val="0"/>
      </c:catAx>
      <c:valAx>
        <c:axId val="90527232"/>
        <c:scaling>
          <c:orientation val="minMax"/>
          <c:max val="1.01"/>
          <c:min val="0"/>
        </c:scaling>
        <c:delete val="0"/>
        <c:axPos val="l"/>
        <c:majorGridlines>
          <c:spPr>
            <a:ln>
              <a:solidFill>
                <a:schemeClr val="bg1"/>
              </a:solidFill>
            </a:ln>
          </c:spPr>
        </c:majorGridlines>
        <c:numFmt formatCode="0%" sourceLinked="1"/>
        <c:majorTickMark val="out"/>
        <c:minorTickMark val="none"/>
        <c:tickLblPos val="nextTo"/>
        <c:crossAx val="90525696"/>
        <c:crosses val="autoZero"/>
        <c:crossBetween val="between"/>
        <c:minorUnit val="0.2"/>
      </c:valAx>
    </c:plotArea>
    <c:plotVisOnly val="1"/>
    <c:dispBlanksAs val="gap"/>
    <c:showDLblsOverMax val="0"/>
  </c:chart>
  <c:spPr>
    <a:solidFill>
      <a:schemeClr val="bg1"/>
    </a:solidFill>
  </c:spPr>
  <c:printSettings>
    <c:headerFooter/>
    <c:pageMargins b="0.75000000000000699" l="0.70000000000000062" r="0.70000000000000062" t="0.75000000000000699" header="0.30000000000000032" footer="0.30000000000000032"/>
    <c:pageSetup orientation="landscape"/>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Reason if Sprints not completed for </a:t>
            </a:r>
            <a:r>
              <a:rPr lang="en-US" sz="1800" b="1" i="0" u="none" strike="noStrike" baseline="0"/>
              <a:t>2nd, 3rd, and 4th Quarters Combined </a:t>
            </a:r>
            <a:r>
              <a:rPr lang="en-US"/>
              <a:t>2019</a:t>
            </a:r>
          </a:p>
        </c:rich>
      </c:tx>
      <c:overlay val="0"/>
    </c:title>
    <c:autoTitleDeleted val="0"/>
    <c:plotArea>
      <c:layout/>
      <c:pieChart>
        <c:varyColors val="1"/>
        <c:ser>
          <c:idx val="0"/>
          <c:order val="0"/>
          <c:tx>
            <c:v>Reason if Sprints not completed for Q2 - Q4 2019</c:v>
          </c:tx>
          <c:dLbls>
            <c:spPr>
              <a:noFill/>
              <a:ln>
                <a:noFill/>
              </a:ln>
              <a:effectLst/>
            </c:spPr>
            <c:showLegendKey val="0"/>
            <c:showVal val="0"/>
            <c:showCatName val="1"/>
            <c:showSerName val="0"/>
            <c:showPercent val="1"/>
            <c:showBubbleSize val="0"/>
            <c:showLeaderLines val="1"/>
            <c:extLst>
              <c:ext xmlns:c15="http://schemas.microsoft.com/office/drawing/2012/chart" uri="{CE6537A1-D6FC-4f65-9D91-7224C49458BB}"/>
            </c:extLst>
          </c:dLbls>
          <c:cat>
            <c:strRef>
              <c:f>Calculations!$A$8:$A$12</c:f>
              <c:strCache>
                <c:ptCount val="5"/>
                <c:pt idx="0">
                  <c:v>Team Overcommitted</c:v>
                </c:pt>
                <c:pt idx="1">
                  <c:v>Unplanned Activity</c:v>
                </c:pt>
                <c:pt idx="2">
                  <c:v>Impediment or Dependency</c:v>
                </c:pt>
                <c:pt idx="3">
                  <c:v>Prod Issues Increased</c:v>
                </c:pt>
                <c:pt idx="4">
                  <c:v>Other</c:v>
                </c:pt>
              </c:strCache>
            </c:strRef>
          </c:cat>
          <c:val>
            <c:numRef>
              <c:f>'Sprint Summary YTD'!$H$8:$H$12</c:f>
              <c:numCache>
                <c:formatCode>0</c:formatCode>
                <c:ptCount val="5"/>
                <c:pt idx="0">
                  <c:v>0</c:v>
                </c:pt>
                <c:pt idx="1">
                  <c:v>0</c:v>
                </c:pt>
                <c:pt idx="2">
                  <c:v>1</c:v>
                </c:pt>
                <c:pt idx="3">
                  <c:v>0</c:v>
                </c:pt>
                <c:pt idx="4">
                  <c:v>0</c:v>
                </c:pt>
              </c:numCache>
            </c:numRef>
          </c:val>
          <c:extLst>
            <c:ext xmlns:c16="http://schemas.microsoft.com/office/drawing/2014/chart" uri="{C3380CC4-5D6E-409C-BE32-E72D297353CC}">
              <c16:uniqueId val="{00000000-2EEE-40E4-BBA8-C90AAFF6A67D}"/>
            </c:ext>
          </c:extLst>
        </c:ser>
        <c:dLbls>
          <c:showLegendKey val="0"/>
          <c:showVal val="0"/>
          <c:showCatName val="1"/>
          <c:showSerName val="0"/>
          <c:showPercent val="1"/>
          <c:showBubbleSize val="0"/>
          <c:showLeaderLines val="1"/>
        </c:dLbls>
        <c:firstSliceAng val="0"/>
      </c:pieChart>
    </c:plotArea>
    <c:plotVisOnly val="1"/>
    <c:dispBlanksAs val="gap"/>
    <c:showDLblsOverMax val="0"/>
  </c:chart>
  <c:printSettings>
    <c:headerFooter/>
    <c:pageMargins b="0.75000000000000677" l="0.70000000000000062" r="0.70000000000000062" t="0.75000000000000677" header="0.30000000000000032" footer="0.30000000000000032"/>
    <c:pageSetup orientation="landscape"/>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Percentage Spent on New Value by Quarter for</a:t>
            </a:r>
            <a:r>
              <a:rPr lang="en-US" baseline="0"/>
              <a:t> </a:t>
            </a:r>
            <a:r>
              <a:rPr lang="en-US"/>
              <a:t>2019</a:t>
            </a:r>
          </a:p>
        </c:rich>
      </c:tx>
      <c:overlay val="0"/>
    </c:title>
    <c:autoTitleDeleted val="0"/>
    <c:plotArea>
      <c:layout/>
      <c:lineChart>
        <c:grouping val="standard"/>
        <c:varyColors val="0"/>
        <c:ser>
          <c:idx val="0"/>
          <c:order val="0"/>
          <c:tx>
            <c:v>New Value Creatino Percentage by Quarters for 2019</c:v>
          </c:tx>
          <c:marker>
            <c:symbol val="none"/>
          </c:marker>
          <c:dLbls>
            <c:spPr>
              <a:noFill/>
              <a:ln>
                <a:noFill/>
              </a:ln>
              <a:effectLst/>
            </c:sp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Calculations!$P$36:$R$36</c:f>
              <c:numCache>
                <c:formatCode>0</c:formatCode>
                <c:ptCount val="3"/>
              </c:numCache>
            </c:numRef>
          </c:cat>
          <c:val>
            <c:numRef>
              <c:f>Calculations!$P$38:$R$38</c:f>
              <c:numCache>
                <c:formatCode>0%</c:formatCode>
                <c:ptCount val="3"/>
              </c:numCache>
            </c:numRef>
          </c:val>
          <c:smooth val="0"/>
          <c:extLst>
            <c:ext xmlns:c16="http://schemas.microsoft.com/office/drawing/2014/chart" uri="{C3380CC4-5D6E-409C-BE32-E72D297353CC}">
              <c16:uniqueId val="{00000000-B6F4-4FD0-BC26-9B9EFF7B38D4}"/>
            </c:ext>
          </c:extLst>
        </c:ser>
        <c:dLbls>
          <c:showLegendKey val="0"/>
          <c:showVal val="1"/>
          <c:showCatName val="0"/>
          <c:showSerName val="0"/>
          <c:showPercent val="0"/>
          <c:showBubbleSize val="0"/>
        </c:dLbls>
        <c:smooth val="0"/>
        <c:axId val="91311104"/>
        <c:axId val="91316992"/>
      </c:lineChart>
      <c:catAx>
        <c:axId val="91311104"/>
        <c:scaling>
          <c:orientation val="minMax"/>
        </c:scaling>
        <c:delete val="0"/>
        <c:axPos val="b"/>
        <c:numFmt formatCode="0" sourceLinked="1"/>
        <c:majorTickMark val="out"/>
        <c:minorTickMark val="none"/>
        <c:tickLblPos val="nextTo"/>
        <c:crossAx val="91316992"/>
        <c:crosses val="autoZero"/>
        <c:auto val="1"/>
        <c:lblAlgn val="ctr"/>
        <c:lblOffset val="100"/>
        <c:noMultiLvlLbl val="0"/>
      </c:catAx>
      <c:valAx>
        <c:axId val="91316992"/>
        <c:scaling>
          <c:orientation val="minMax"/>
          <c:max val="1.01"/>
          <c:min val="0"/>
        </c:scaling>
        <c:delete val="0"/>
        <c:axPos val="l"/>
        <c:majorGridlines>
          <c:spPr>
            <a:ln>
              <a:solidFill>
                <a:schemeClr val="bg1"/>
              </a:solidFill>
            </a:ln>
          </c:spPr>
        </c:majorGridlines>
        <c:numFmt formatCode="0%" sourceLinked="1"/>
        <c:majorTickMark val="out"/>
        <c:minorTickMark val="none"/>
        <c:tickLblPos val="nextTo"/>
        <c:crossAx val="91311104"/>
        <c:crosses val="autoZero"/>
        <c:crossBetween val="between"/>
        <c:minorUnit val="0.2"/>
      </c:valAx>
    </c:plotArea>
    <c:plotVisOnly val="1"/>
    <c:dispBlanksAs val="gap"/>
    <c:showDLblsOverMax val="0"/>
  </c:chart>
  <c:spPr>
    <a:solidFill>
      <a:schemeClr val="bg1"/>
    </a:solidFill>
  </c:spPr>
  <c:printSettings>
    <c:headerFooter/>
    <c:pageMargins b="0.75000000000000722" l="0.70000000000000062" r="0.70000000000000062" t="0.75000000000000722" header="0.30000000000000032" footer="0.30000000000000032"/>
    <c:pageSetup orientation="landscape"/>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Percentage Spent on Run, Grow, and Transform by Quarter</a:t>
            </a:r>
            <a:r>
              <a:rPr lang="en-US" baseline="0"/>
              <a:t> for </a:t>
            </a:r>
            <a:r>
              <a:rPr lang="en-US"/>
              <a:t>2019</a:t>
            </a:r>
          </a:p>
        </c:rich>
      </c:tx>
      <c:overlay val="0"/>
    </c:title>
    <c:autoTitleDeleted val="0"/>
    <c:plotArea>
      <c:layout/>
      <c:lineChart>
        <c:grouping val="standard"/>
        <c:varyColors val="0"/>
        <c:ser>
          <c:idx val="0"/>
          <c:order val="0"/>
          <c:tx>
            <c:strRef>
              <c:f>Calculations!$A$66</c:f>
              <c:strCache>
                <c:ptCount val="1"/>
                <c:pt idx="0">
                  <c:v>Run</c:v>
                </c:pt>
              </c:strCache>
            </c:strRef>
          </c:tx>
          <c:marker>
            <c:symbol val="none"/>
          </c:marker>
          <c:dLbls>
            <c:spPr>
              <a:noFill/>
              <a:ln>
                <a:noFill/>
              </a:ln>
              <a:effectLst/>
            </c:sp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Calculations!$I$65:$K$65</c:f>
              <c:strCache>
                <c:ptCount val="3"/>
                <c:pt idx="0">
                  <c:v>2nd Quarter</c:v>
                </c:pt>
                <c:pt idx="1">
                  <c:v>3rd Quarter</c:v>
                </c:pt>
                <c:pt idx="2">
                  <c:v>4th Quarter</c:v>
                </c:pt>
              </c:strCache>
            </c:strRef>
          </c:cat>
          <c:val>
            <c:numRef>
              <c:f>Calculations!$I$66:$K$66</c:f>
              <c:numCache>
                <c:formatCode>0%</c:formatCode>
                <c:ptCount val="3"/>
                <c:pt idx="0">
                  <c:v>0</c:v>
                </c:pt>
                <c:pt idx="1">
                  <c:v>#N/A</c:v>
                </c:pt>
                <c:pt idx="2">
                  <c:v>#N/A</c:v>
                </c:pt>
              </c:numCache>
            </c:numRef>
          </c:val>
          <c:smooth val="0"/>
          <c:extLst>
            <c:ext xmlns:c16="http://schemas.microsoft.com/office/drawing/2014/chart" uri="{C3380CC4-5D6E-409C-BE32-E72D297353CC}">
              <c16:uniqueId val="{00000000-18B4-4043-A5AA-F06598B56FE1}"/>
            </c:ext>
          </c:extLst>
        </c:ser>
        <c:ser>
          <c:idx val="1"/>
          <c:order val="1"/>
          <c:tx>
            <c:strRef>
              <c:f>Calculations!$A$67</c:f>
              <c:strCache>
                <c:ptCount val="1"/>
                <c:pt idx="0">
                  <c:v>Grow</c:v>
                </c:pt>
              </c:strCache>
            </c:strRef>
          </c:tx>
          <c:marker>
            <c:symbol val="none"/>
          </c:marker>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Calculations!$I$65:$K$65</c:f>
              <c:strCache>
                <c:ptCount val="3"/>
                <c:pt idx="0">
                  <c:v>2nd Quarter</c:v>
                </c:pt>
                <c:pt idx="1">
                  <c:v>3rd Quarter</c:v>
                </c:pt>
                <c:pt idx="2">
                  <c:v>4th Quarter</c:v>
                </c:pt>
              </c:strCache>
            </c:strRef>
          </c:cat>
          <c:val>
            <c:numRef>
              <c:f>Calculations!$I$67:$K$67</c:f>
              <c:numCache>
                <c:formatCode>0%</c:formatCode>
                <c:ptCount val="3"/>
                <c:pt idx="0">
                  <c:v>1</c:v>
                </c:pt>
                <c:pt idx="1">
                  <c:v>#N/A</c:v>
                </c:pt>
                <c:pt idx="2">
                  <c:v>#N/A</c:v>
                </c:pt>
              </c:numCache>
            </c:numRef>
          </c:val>
          <c:smooth val="0"/>
          <c:extLst>
            <c:ext xmlns:c16="http://schemas.microsoft.com/office/drawing/2014/chart" uri="{C3380CC4-5D6E-409C-BE32-E72D297353CC}">
              <c16:uniqueId val="{00000001-18B4-4043-A5AA-F06598B56FE1}"/>
            </c:ext>
          </c:extLst>
        </c:ser>
        <c:ser>
          <c:idx val="2"/>
          <c:order val="2"/>
          <c:tx>
            <c:strRef>
              <c:f>Calculations!$A$68</c:f>
              <c:strCache>
                <c:ptCount val="1"/>
                <c:pt idx="0">
                  <c:v>Transform</c:v>
                </c:pt>
              </c:strCache>
            </c:strRef>
          </c:tx>
          <c:marker>
            <c:symbol val="none"/>
          </c:marker>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Calculations!$I$65:$K$65</c:f>
              <c:strCache>
                <c:ptCount val="3"/>
                <c:pt idx="0">
                  <c:v>2nd Quarter</c:v>
                </c:pt>
                <c:pt idx="1">
                  <c:v>3rd Quarter</c:v>
                </c:pt>
                <c:pt idx="2">
                  <c:v>4th Quarter</c:v>
                </c:pt>
              </c:strCache>
            </c:strRef>
          </c:cat>
          <c:val>
            <c:numRef>
              <c:f>Calculations!$I$68:$K$68</c:f>
              <c:numCache>
                <c:formatCode>0%</c:formatCode>
                <c:ptCount val="3"/>
                <c:pt idx="0">
                  <c:v>0</c:v>
                </c:pt>
                <c:pt idx="1">
                  <c:v>#N/A</c:v>
                </c:pt>
                <c:pt idx="2">
                  <c:v>#N/A</c:v>
                </c:pt>
              </c:numCache>
            </c:numRef>
          </c:val>
          <c:smooth val="0"/>
          <c:extLst>
            <c:ext xmlns:c16="http://schemas.microsoft.com/office/drawing/2014/chart" uri="{C3380CC4-5D6E-409C-BE32-E72D297353CC}">
              <c16:uniqueId val="{00000002-18B4-4043-A5AA-F06598B56FE1}"/>
            </c:ext>
          </c:extLst>
        </c:ser>
        <c:dLbls>
          <c:showLegendKey val="0"/>
          <c:showVal val="1"/>
          <c:showCatName val="0"/>
          <c:showSerName val="0"/>
          <c:showPercent val="0"/>
          <c:showBubbleSize val="0"/>
        </c:dLbls>
        <c:smooth val="0"/>
        <c:axId val="91331584"/>
        <c:axId val="91341568"/>
      </c:lineChart>
      <c:catAx>
        <c:axId val="91331584"/>
        <c:scaling>
          <c:orientation val="minMax"/>
        </c:scaling>
        <c:delete val="0"/>
        <c:axPos val="b"/>
        <c:numFmt formatCode="General" sourceLinked="1"/>
        <c:majorTickMark val="out"/>
        <c:minorTickMark val="none"/>
        <c:tickLblPos val="nextTo"/>
        <c:crossAx val="91341568"/>
        <c:crosses val="autoZero"/>
        <c:auto val="1"/>
        <c:lblAlgn val="ctr"/>
        <c:lblOffset val="100"/>
        <c:noMultiLvlLbl val="0"/>
      </c:catAx>
      <c:valAx>
        <c:axId val="91341568"/>
        <c:scaling>
          <c:orientation val="minMax"/>
        </c:scaling>
        <c:delete val="0"/>
        <c:axPos val="l"/>
        <c:majorGridlines>
          <c:spPr>
            <a:ln>
              <a:solidFill>
                <a:schemeClr val="bg1"/>
              </a:solidFill>
            </a:ln>
          </c:spPr>
        </c:majorGridlines>
        <c:numFmt formatCode="0%" sourceLinked="1"/>
        <c:majorTickMark val="out"/>
        <c:minorTickMark val="none"/>
        <c:tickLblPos val="nextTo"/>
        <c:crossAx val="91331584"/>
        <c:crosses val="autoZero"/>
        <c:crossBetween val="between"/>
        <c:minorUnit val="0.2"/>
      </c:valAx>
    </c:plotArea>
    <c:legend>
      <c:legendPos val="t"/>
      <c:overlay val="0"/>
    </c:legend>
    <c:plotVisOnly val="1"/>
    <c:dispBlanksAs val="gap"/>
    <c:showDLblsOverMax val="0"/>
  </c:chart>
  <c:spPr>
    <a:solidFill>
      <a:schemeClr val="bg1"/>
    </a:solidFill>
  </c:spPr>
  <c:printSettings>
    <c:headerFooter/>
    <c:pageMargins b="0.75000000000000766" l="0.70000000000000062" r="0.70000000000000062" t="0.75000000000000766" header="0.30000000000000032" footer="0.30000000000000032"/>
    <c:pageSetup orientation="landscape"/>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800" b="1" i="0" u="none" strike="noStrike" baseline="0"/>
              <a:t>Continuous Improvement Completion Percentage </a:t>
            </a:r>
            <a:r>
              <a:rPr lang="en-US"/>
              <a:t>by Quarter for</a:t>
            </a:r>
            <a:r>
              <a:rPr lang="en-US" baseline="0"/>
              <a:t> </a:t>
            </a:r>
            <a:r>
              <a:rPr lang="en-US"/>
              <a:t>2019</a:t>
            </a:r>
          </a:p>
        </c:rich>
      </c:tx>
      <c:overlay val="0"/>
    </c:title>
    <c:autoTitleDeleted val="0"/>
    <c:plotArea>
      <c:layout/>
      <c:lineChart>
        <c:grouping val="standard"/>
        <c:varyColors val="0"/>
        <c:ser>
          <c:idx val="0"/>
          <c:order val="0"/>
          <c:tx>
            <c:v>Continuous Improvement Completion Percentage by Quarters for 2019</c:v>
          </c:tx>
          <c:marker>
            <c:symbol val="none"/>
          </c:marker>
          <c:dLbls>
            <c:spPr>
              <a:noFill/>
              <a:ln>
                <a:noFill/>
              </a:ln>
              <a:effectLst/>
            </c:sp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Calculations!$I$75:$K$75</c:f>
              <c:strCache>
                <c:ptCount val="3"/>
                <c:pt idx="0">
                  <c:v>2nd Quarter</c:v>
                </c:pt>
                <c:pt idx="1">
                  <c:v>3rd Quarter</c:v>
                </c:pt>
                <c:pt idx="2">
                  <c:v>4th Quarter</c:v>
                </c:pt>
              </c:strCache>
            </c:strRef>
          </c:cat>
          <c:val>
            <c:numRef>
              <c:f>Calculations!$I$76:$K$76</c:f>
              <c:numCache>
                <c:formatCode>0%</c:formatCode>
                <c:ptCount val="3"/>
                <c:pt idx="0">
                  <c:v>#N/A</c:v>
                </c:pt>
                <c:pt idx="1">
                  <c:v>#N/A</c:v>
                </c:pt>
                <c:pt idx="2">
                  <c:v>#N/A</c:v>
                </c:pt>
              </c:numCache>
            </c:numRef>
          </c:val>
          <c:smooth val="0"/>
          <c:extLst>
            <c:ext xmlns:c16="http://schemas.microsoft.com/office/drawing/2014/chart" uri="{C3380CC4-5D6E-409C-BE32-E72D297353CC}">
              <c16:uniqueId val="{00000000-A00B-43E1-822A-9DC338E89B70}"/>
            </c:ext>
          </c:extLst>
        </c:ser>
        <c:dLbls>
          <c:showLegendKey val="0"/>
          <c:showVal val="1"/>
          <c:showCatName val="0"/>
          <c:showSerName val="0"/>
          <c:showPercent val="0"/>
          <c:showBubbleSize val="0"/>
        </c:dLbls>
        <c:smooth val="0"/>
        <c:axId val="91353856"/>
        <c:axId val="91355392"/>
      </c:lineChart>
      <c:catAx>
        <c:axId val="91353856"/>
        <c:scaling>
          <c:orientation val="minMax"/>
        </c:scaling>
        <c:delete val="0"/>
        <c:axPos val="b"/>
        <c:numFmt formatCode="General" sourceLinked="1"/>
        <c:majorTickMark val="out"/>
        <c:minorTickMark val="none"/>
        <c:tickLblPos val="nextTo"/>
        <c:crossAx val="91355392"/>
        <c:crosses val="autoZero"/>
        <c:auto val="1"/>
        <c:lblAlgn val="ctr"/>
        <c:lblOffset val="100"/>
        <c:noMultiLvlLbl val="0"/>
      </c:catAx>
      <c:valAx>
        <c:axId val="91355392"/>
        <c:scaling>
          <c:orientation val="minMax"/>
          <c:max val="1.01"/>
          <c:min val="0"/>
        </c:scaling>
        <c:delete val="0"/>
        <c:axPos val="l"/>
        <c:majorGridlines>
          <c:spPr>
            <a:ln>
              <a:solidFill>
                <a:schemeClr val="bg1"/>
              </a:solidFill>
            </a:ln>
          </c:spPr>
        </c:majorGridlines>
        <c:numFmt formatCode="0%" sourceLinked="1"/>
        <c:majorTickMark val="out"/>
        <c:minorTickMark val="none"/>
        <c:tickLblPos val="nextTo"/>
        <c:crossAx val="91353856"/>
        <c:crosses val="autoZero"/>
        <c:crossBetween val="between"/>
        <c:minorUnit val="0.2"/>
      </c:valAx>
    </c:plotArea>
    <c:plotVisOnly val="1"/>
    <c:dispBlanksAs val="gap"/>
    <c:showDLblsOverMax val="0"/>
  </c:chart>
  <c:spPr>
    <a:solidFill>
      <a:schemeClr val="bg1"/>
    </a:solidFill>
  </c:spPr>
  <c:printSettings>
    <c:headerFooter/>
    <c:pageMargins b="0.75000000000000766" l="0.70000000000000062" r="0.70000000000000062" t="0.75000000000000766" header="0.30000000000000032" footer="0.30000000000000032"/>
    <c:pageSetup orientation="landscape"/>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Selected Items </a:t>
            </a:r>
            <a:r>
              <a:rPr lang="en-US" baseline="0"/>
              <a:t>Completed</a:t>
            </a:r>
            <a:r>
              <a:rPr lang="en-US"/>
              <a:t> for </a:t>
            </a:r>
            <a:r>
              <a:rPr lang="en-US" sz="1800" b="1" i="0" u="none" strike="noStrike" baseline="0"/>
              <a:t>2nd, 3rd, and 4th Quarters Combined </a:t>
            </a:r>
            <a:r>
              <a:rPr lang="en-US" baseline="0"/>
              <a:t>for</a:t>
            </a:r>
            <a:r>
              <a:rPr lang="en-US"/>
              <a:t> 2019</a:t>
            </a:r>
          </a:p>
        </c:rich>
      </c:tx>
      <c:overlay val="0"/>
    </c:title>
    <c:autoTitleDeleted val="0"/>
    <c:plotArea>
      <c:layout/>
      <c:barChart>
        <c:barDir val="col"/>
        <c:grouping val="clustered"/>
        <c:varyColors val="0"/>
        <c:ser>
          <c:idx val="0"/>
          <c:order val="0"/>
          <c:tx>
            <c:strRef>
              <c:f>Calculations!$A$79</c:f>
              <c:strCache>
                <c:ptCount val="1"/>
                <c:pt idx="0">
                  <c:v>Selected Items Completed</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Calculations!$A$80:$A$82</c:f>
              <c:strCache>
                <c:ptCount val="3"/>
                <c:pt idx="0">
                  <c:v>Total PBIs and Bugs Completed</c:v>
                </c:pt>
                <c:pt idx="1">
                  <c:v>New Value PBIs and Bugs Completed</c:v>
                </c:pt>
                <c:pt idx="2">
                  <c:v>Continuous Improvements Completed</c:v>
                </c:pt>
              </c:strCache>
            </c:strRef>
          </c:cat>
          <c:val>
            <c:numRef>
              <c:f>Calculations!$K$80:$K$82</c:f>
              <c:numCache>
                <c:formatCode>0</c:formatCode>
                <c:ptCount val="3"/>
                <c:pt idx="0">
                  <c:v>108</c:v>
                </c:pt>
                <c:pt idx="1">
                  <c:v>0</c:v>
                </c:pt>
                <c:pt idx="2">
                  <c:v>0</c:v>
                </c:pt>
              </c:numCache>
            </c:numRef>
          </c:val>
          <c:extLst>
            <c:ext xmlns:c16="http://schemas.microsoft.com/office/drawing/2014/chart" uri="{C3380CC4-5D6E-409C-BE32-E72D297353CC}">
              <c16:uniqueId val="{00000000-D383-47F6-910D-D9079900100F}"/>
            </c:ext>
          </c:extLst>
        </c:ser>
        <c:dLbls>
          <c:showLegendKey val="0"/>
          <c:showVal val="0"/>
          <c:showCatName val="0"/>
          <c:showSerName val="0"/>
          <c:showPercent val="0"/>
          <c:showBubbleSize val="0"/>
        </c:dLbls>
        <c:gapWidth val="150"/>
        <c:axId val="91629440"/>
        <c:axId val="91630976"/>
      </c:barChart>
      <c:catAx>
        <c:axId val="91629440"/>
        <c:scaling>
          <c:orientation val="minMax"/>
        </c:scaling>
        <c:delete val="0"/>
        <c:axPos val="b"/>
        <c:numFmt formatCode="General" sourceLinked="0"/>
        <c:majorTickMark val="out"/>
        <c:minorTickMark val="none"/>
        <c:tickLblPos val="nextTo"/>
        <c:crossAx val="91630976"/>
        <c:crosses val="autoZero"/>
        <c:auto val="1"/>
        <c:lblAlgn val="ctr"/>
        <c:lblOffset val="100"/>
        <c:noMultiLvlLbl val="0"/>
      </c:catAx>
      <c:valAx>
        <c:axId val="91630976"/>
        <c:scaling>
          <c:orientation val="minMax"/>
        </c:scaling>
        <c:delete val="0"/>
        <c:axPos val="l"/>
        <c:majorGridlines>
          <c:spPr>
            <a:ln>
              <a:solidFill>
                <a:schemeClr val="bg1"/>
              </a:solidFill>
            </a:ln>
          </c:spPr>
        </c:majorGridlines>
        <c:numFmt formatCode="0" sourceLinked="1"/>
        <c:majorTickMark val="none"/>
        <c:minorTickMark val="none"/>
        <c:tickLblPos val="nextTo"/>
        <c:crossAx val="91629440"/>
        <c:crosses val="autoZero"/>
        <c:crossBetween val="between"/>
      </c:valAx>
    </c:plotArea>
    <c:plotVisOnly val="1"/>
    <c:dispBlanksAs val="gap"/>
    <c:showDLblsOverMax val="0"/>
  </c:chart>
  <c:spPr>
    <a:solidFill>
      <a:schemeClr val="bg1"/>
    </a:solidFill>
  </c:spPr>
  <c:printSettings>
    <c:headerFooter/>
    <c:pageMargins b="0.75000000000000699" l="0.70000000000000062" r="0.70000000000000062" t="0.75000000000000699" header="0.30000000000000032" footer="0.30000000000000032"/>
    <c:pageSetup orientation="landscape"/>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Percentage Change between the 2nd and 4th Quarter 2019</a:t>
            </a:r>
          </a:p>
        </c:rich>
      </c:tx>
      <c:overlay val="0"/>
    </c:title>
    <c:autoTitleDeleted val="0"/>
    <c:plotArea>
      <c:layout/>
      <c:barChart>
        <c:barDir val="col"/>
        <c:grouping val="clustered"/>
        <c:varyColors val="0"/>
        <c:ser>
          <c:idx val="0"/>
          <c:order val="0"/>
          <c:tx>
            <c:v>Percentage Change between Q2 and Q4 2019</c:v>
          </c:tx>
          <c:invertIfNegative val="0"/>
          <c:dLbls>
            <c:numFmt formatCode="0%"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Calculations!$A$41:$A$44</c:f>
              <c:strCache>
                <c:ptCount val="4"/>
                <c:pt idx="0">
                  <c:v>Sprint Completion</c:v>
                </c:pt>
                <c:pt idx="1">
                  <c:v>Promises Kept</c:v>
                </c:pt>
                <c:pt idx="2">
                  <c:v>New Value Created</c:v>
                </c:pt>
                <c:pt idx="3">
                  <c:v>Continuous Improvements Completion</c:v>
                </c:pt>
              </c:strCache>
            </c:strRef>
          </c:cat>
          <c:val>
            <c:numRef>
              <c:f>Calculations!$L$41:$L$44</c:f>
              <c:numCache>
                <c:formatCode>0%</c:formatCode>
                <c:ptCount val="4"/>
                <c:pt idx="0">
                  <c:v>#N/A</c:v>
                </c:pt>
                <c:pt idx="1">
                  <c:v>#N/A</c:v>
                </c:pt>
                <c:pt idx="2">
                  <c:v>#N/A</c:v>
                </c:pt>
                <c:pt idx="3">
                  <c:v>#N/A</c:v>
                </c:pt>
              </c:numCache>
            </c:numRef>
          </c:val>
          <c:extLst>
            <c:ext xmlns:c16="http://schemas.microsoft.com/office/drawing/2014/chart" uri="{C3380CC4-5D6E-409C-BE32-E72D297353CC}">
              <c16:uniqueId val="{00000000-564C-4F5C-BC67-C9D56619172E}"/>
            </c:ext>
          </c:extLst>
        </c:ser>
        <c:dLbls>
          <c:showLegendKey val="0"/>
          <c:showVal val="0"/>
          <c:showCatName val="0"/>
          <c:showSerName val="0"/>
          <c:showPercent val="0"/>
          <c:showBubbleSize val="0"/>
        </c:dLbls>
        <c:gapWidth val="150"/>
        <c:axId val="91671552"/>
        <c:axId val="92291840"/>
      </c:barChart>
      <c:catAx>
        <c:axId val="91671552"/>
        <c:scaling>
          <c:orientation val="minMax"/>
        </c:scaling>
        <c:delete val="0"/>
        <c:axPos val="b"/>
        <c:numFmt formatCode="General" sourceLinked="0"/>
        <c:majorTickMark val="out"/>
        <c:minorTickMark val="none"/>
        <c:tickLblPos val="nextTo"/>
        <c:crossAx val="92291840"/>
        <c:crosses val="autoZero"/>
        <c:auto val="1"/>
        <c:lblAlgn val="ctr"/>
        <c:lblOffset val="100"/>
        <c:noMultiLvlLbl val="0"/>
      </c:catAx>
      <c:valAx>
        <c:axId val="92291840"/>
        <c:scaling>
          <c:orientation val="minMax"/>
        </c:scaling>
        <c:delete val="0"/>
        <c:axPos val="l"/>
        <c:majorGridlines>
          <c:spPr>
            <a:ln>
              <a:solidFill>
                <a:schemeClr val="bg1"/>
              </a:solidFill>
            </a:ln>
          </c:spPr>
        </c:majorGridlines>
        <c:numFmt formatCode="0%" sourceLinked="1"/>
        <c:majorTickMark val="none"/>
        <c:minorTickMark val="none"/>
        <c:tickLblPos val="nextTo"/>
        <c:crossAx val="91671552"/>
        <c:crosses val="autoZero"/>
        <c:crossBetween val="between"/>
      </c:valAx>
    </c:plotArea>
    <c:plotVisOnly val="1"/>
    <c:dispBlanksAs val="gap"/>
    <c:showDLblsOverMax val="0"/>
  </c:chart>
  <c:spPr>
    <a:solidFill>
      <a:schemeClr val="bg1"/>
    </a:solidFill>
  </c:spPr>
  <c:printSettings>
    <c:headerFooter/>
    <c:pageMargins b="0.75000000000000677" l="0.70000000000000062" r="0.70000000000000062" t="0.75000000000000677" header="0.30000000000000032" footer="0.30000000000000032"/>
    <c:pageSetup orientation="landscape"/>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Run, Grow, and Transform</a:t>
            </a:r>
            <a:r>
              <a:rPr lang="en-US" baseline="0"/>
              <a:t> </a:t>
            </a:r>
            <a:r>
              <a:rPr lang="en-US"/>
              <a:t>Percentage Change between the 2nd and 4th Quarter 2019</a:t>
            </a:r>
          </a:p>
        </c:rich>
      </c:tx>
      <c:overlay val="0"/>
    </c:title>
    <c:autoTitleDeleted val="0"/>
    <c:plotArea>
      <c:layout/>
      <c:barChart>
        <c:barDir val="col"/>
        <c:grouping val="clustered"/>
        <c:varyColors val="0"/>
        <c:ser>
          <c:idx val="0"/>
          <c:order val="0"/>
          <c:tx>
            <c:v>Run, Grow, Transform Percentage Change between Q2 and Q4 2019</c:v>
          </c:tx>
          <c:invertIfNegative val="0"/>
          <c:dLbls>
            <c:numFmt formatCode="0%"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Calculations!$A$66:$A$68</c:f>
              <c:strCache>
                <c:ptCount val="3"/>
                <c:pt idx="0">
                  <c:v>Run</c:v>
                </c:pt>
                <c:pt idx="1">
                  <c:v>Grow</c:v>
                </c:pt>
                <c:pt idx="2">
                  <c:v>Transform</c:v>
                </c:pt>
              </c:strCache>
            </c:strRef>
          </c:cat>
          <c:val>
            <c:numRef>
              <c:f>Calculations!$L$71:$L$73</c:f>
              <c:numCache>
                <c:formatCode>0%</c:formatCode>
                <c:ptCount val="3"/>
                <c:pt idx="0">
                  <c:v>#N/A</c:v>
                </c:pt>
                <c:pt idx="1">
                  <c:v>#N/A</c:v>
                </c:pt>
                <c:pt idx="2">
                  <c:v>#N/A</c:v>
                </c:pt>
              </c:numCache>
            </c:numRef>
          </c:val>
          <c:extLst>
            <c:ext xmlns:c16="http://schemas.microsoft.com/office/drawing/2014/chart" uri="{C3380CC4-5D6E-409C-BE32-E72D297353CC}">
              <c16:uniqueId val="{00000000-1719-4C89-91A9-9C26EC1651DD}"/>
            </c:ext>
          </c:extLst>
        </c:ser>
        <c:dLbls>
          <c:showLegendKey val="0"/>
          <c:showVal val="0"/>
          <c:showCatName val="0"/>
          <c:showSerName val="0"/>
          <c:showPercent val="0"/>
          <c:showBubbleSize val="0"/>
        </c:dLbls>
        <c:gapWidth val="150"/>
        <c:axId val="92553216"/>
        <c:axId val="92554752"/>
      </c:barChart>
      <c:catAx>
        <c:axId val="92553216"/>
        <c:scaling>
          <c:orientation val="minMax"/>
        </c:scaling>
        <c:delete val="0"/>
        <c:axPos val="b"/>
        <c:numFmt formatCode="General" sourceLinked="0"/>
        <c:majorTickMark val="out"/>
        <c:minorTickMark val="none"/>
        <c:tickLblPos val="nextTo"/>
        <c:crossAx val="92554752"/>
        <c:crosses val="autoZero"/>
        <c:auto val="1"/>
        <c:lblAlgn val="ctr"/>
        <c:lblOffset val="100"/>
        <c:noMultiLvlLbl val="0"/>
      </c:catAx>
      <c:valAx>
        <c:axId val="92554752"/>
        <c:scaling>
          <c:orientation val="minMax"/>
        </c:scaling>
        <c:delete val="0"/>
        <c:axPos val="l"/>
        <c:majorGridlines>
          <c:spPr>
            <a:ln>
              <a:solidFill>
                <a:schemeClr val="bg1"/>
              </a:solidFill>
            </a:ln>
          </c:spPr>
        </c:majorGridlines>
        <c:numFmt formatCode="0%" sourceLinked="1"/>
        <c:majorTickMark val="none"/>
        <c:minorTickMark val="none"/>
        <c:tickLblPos val="nextTo"/>
        <c:crossAx val="92553216"/>
        <c:crosses val="autoZero"/>
        <c:crossBetween val="between"/>
      </c:valAx>
    </c:plotArea>
    <c:plotVisOnly val="1"/>
    <c:dispBlanksAs val="gap"/>
    <c:showDLblsOverMax val="0"/>
  </c:chart>
  <c:spPr>
    <a:solidFill>
      <a:schemeClr val="bg1"/>
    </a:solidFill>
  </c:spPr>
  <c:printSettings>
    <c:headerFooter/>
    <c:pageMargins b="0.75000000000000699" l="0.70000000000000062" r="0.70000000000000062" t="0.75000000000000699" header="0.30000000000000032" footer="0.30000000000000032"/>
    <c:pageSetup orientation="landscape"/>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Promises Kept</a:t>
            </a:r>
          </a:p>
        </c:rich>
      </c:tx>
      <c:overlay val="0"/>
    </c:title>
    <c:autoTitleDeleted val="0"/>
    <c:plotArea>
      <c:layout/>
      <c:lineChart>
        <c:grouping val="standard"/>
        <c:varyColors val="0"/>
        <c:ser>
          <c:idx val="0"/>
          <c:order val="0"/>
          <c:marker>
            <c:symbol val="none"/>
          </c:marker>
          <c:dLbls>
            <c:spPr>
              <a:noFill/>
              <a:ln>
                <a:noFill/>
              </a:ln>
              <a:effectLst/>
            </c:sp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Calculations!$O$1:$T$1</c:f>
              <c:numCache>
                <c:formatCode>[$-409]d\-mmm;@</c:formatCode>
                <c:ptCount val="6"/>
                <c:pt idx="0">
                  <c:v>43649</c:v>
                </c:pt>
                <c:pt idx="1">
                  <c:v>43663</c:v>
                </c:pt>
                <c:pt idx="2">
                  <c:v>43677</c:v>
                </c:pt>
                <c:pt idx="3">
                  <c:v>43691</c:v>
                </c:pt>
                <c:pt idx="4">
                  <c:v>43705</c:v>
                </c:pt>
                <c:pt idx="5">
                  <c:v>43719</c:v>
                </c:pt>
              </c:numCache>
            </c:numRef>
          </c:cat>
          <c:val>
            <c:numRef>
              <c:f>Calculations!$O$25:$T$25</c:f>
              <c:numCache>
                <c:formatCode>0%</c:formatCode>
                <c:ptCount val="6"/>
                <c:pt idx="0">
                  <c:v>#N/A</c:v>
                </c:pt>
                <c:pt idx="1">
                  <c:v>#N/A</c:v>
                </c:pt>
                <c:pt idx="2">
                  <c:v>#N/A</c:v>
                </c:pt>
                <c:pt idx="3">
                  <c:v>#N/A</c:v>
                </c:pt>
                <c:pt idx="4">
                  <c:v>#N/A</c:v>
                </c:pt>
                <c:pt idx="5">
                  <c:v>#N/A</c:v>
                </c:pt>
              </c:numCache>
            </c:numRef>
          </c:val>
          <c:smooth val="0"/>
          <c:extLst>
            <c:ext xmlns:c16="http://schemas.microsoft.com/office/drawing/2014/chart" uri="{C3380CC4-5D6E-409C-BE32-E72D297353CC}">
              <c16:uniqueId val="{00000000-22A9-46B4-8C58-638FBC9E26C4}"/>
            </c:ext>
          </c:extLst>
        </c:ser>
        <c:dLbls>
          <c:showLegendKey val="0"/>
          <c:showVal val="1"/>
          <c:showCatName val="0"/>
          <c:showSerName val="0"/>
          <c:showPercent val="0"/>
          <c:showBubbleSize val="0"/>
        </c:dLbls>
        <c:smooth val="0"/>
        <c:axId val="92131712"/>
        <c:axId val="92133248"/>
      </c:lineChart>
      <c:dateAx>
        <c:axId val="92131712"/>
        <c:scaling>
          <c:orientation val="minMax"/>
        </c:scaling>
        <c:delete val="0"/>
        <c:axPos val="b"/>
        <c:numFmt formatCode="[$-409]d\-mmm;@" sourceLinked="1"/>
        <c:majorTickMark val="out"/>
        <c:minorTickMark val="none"/>
        <c:tickLblPos val="nextTo"/>
        <c:crossAx val="92133248"/>
        <c:crosses val="autoZero"/>
        <c:auto val="1"/>
        <c:lblOffset val="100"/>
        <c:baseTimeUnit val="days"/>
        <c:majorUnit val="14"/>
      </c:dateAx>
      <c:valAx>
        <c:axId val="92133248"/>
        <c:scaling>
          <c:orientation val="minMax"/>
          <c:max val="1.01"/>
          <c:min val="0"/>
        </c:scaling>
        <c:delete val="0"/>
        <c:axPos val="l"/>
        <c:majorGridlines>
          <c:spPr>
            <a:ln>
              <a:solidFill>
                <a:schemeClr val="bg1"/>
              </a:solidFill>
            </a:ln>
          </c:spPr>
        </c:majorGridlines>
        <c:numFmt formatCode="0%" sourceLinked="1"/>
        <c:majorTickMark val="out"/>
        <c:minorTickMark val="none"/>
        <c:tickLblPos val="nextTo"/>
        <c:crossAx val="92131712"/>
        <c:crosses val="autoZero"/>
        <c:crossBetween val="between"/>
        <c:minorUnit val="0.2"/>
      </c:valAx>
    </c:plotArea>
    <c:plotVisOnly val="1"/>
    <c:dispBlanksAs val="gap"/>
    <c:showDLblsOverMax val="0"/>
  </c:chart>
  <c:spPr>
    <a:solidFill>
      <a:schemeClr val="bg1"/>
    </a:solidFill>
  </c:spPr>
  <c:printSettings>
    <c:headerFooter/>
    <c:pageMargins b="0.75000000000000522" l="0.70000000000000062" r="0.70000000000000062" t="0.75000000000000522" header="0.30000000000000032" footer="0.30000000000000032"/>
    <c:pageSetup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a:defRPr sz="1320" b="1" i="0" u="none" strike="noStrike" kern="1200" baseline="0">
                <a:solidFill>
                  <a:schemeClr val="dk1">
                    <a:lumMod val="75000"/>
                    <a:lumOff val="25000"/>
                  </a:schemeClr>
                </a:solidFill>
                <a:latin typeface="+mn-lt"/>
                <a:ea typeface="+mn-ea"/>
                <a:cs typeface="+mn-cs"/>
              </a:defRPr>
            </a:pPr>
            <a:r>
              <a:rPr lang="en-US"/>
              <a:t>New Value Creation</a:t>
            </a:r>
          </a:p>
        </c:rich>
      </c:tx>
      <c:layout>
        <c:manualLayout>
          <c:xMode val="edge"/>
          <c:yMode val="edge"/>
          <c:x val="0.33890402765471728"/>
          <c:y val="1.8265051494285117E-2"/>
        </c:manualLayout>
      </c:layout>
      <c:overlay val="0"/>
      <c:spPr>
        <a:noFill/>
        <a:ln>
          <a:noFill/>
        </a:ln>
        <a:effectLst/>
      </c:spPr>
      <c:txPr>
        <a:bodyPr rot="0" spcFirstLastPara="1" vertOverflow="ellipsis" vert="horz" wrap="square" anchor="ctr" anchorCtr="1"/>
        <a:lstStyle/>
        <a:p>
          <a:pPr algn="ctr">
            <a:defRPr sz="1320" b="1" i="0" u="none" strike="noStrike" kern="1200" baseline="0">
              <a:solidFill>
                <a:schemeClr val="dk1">
                  <a:lumMod val="75000"/>
                  <a:lumOff val="25000"/>
                </a:schemeClr>
              </a:solidFill>
              <a:latin typeface="+mn-lt"/>
              <a:ea typeface="+mn-ea"/>
              <a:cs typeface="+mn-cs"/>
            </a:defRPr>
          </a:pPr>
          <a:endParaRPr lang="en-US"/>
        </a:p>
      </c:txPr>
    </c:title>
    <c:autoTitleDeleted val="0"/>
    <c:plotArea>
      <c:layout>
        <c:manualLayout>
          <c:layoutTarget val="inner"/>
          <c:xMode val="edge"/>
          <c:yMode val="edge"/>
          <c:x val="0.37846275531999085"/>
          <c:y val="0.24550533922985654"/>
          <c:w val="0.24280374013443046"/>
          <c:h val="0.75449466077014349"/>
        </c:manualLayout>
      </c:layout>
      <c:doughnutChart>
        <c:varyColors val="1"/>
        <c:ser>
          <c:idx val="0"/>
          <c:order val="0"/>
          <c:dPt>
            <c:idx val="0"/>
            <c:bubble3D val="0"/>
            <c:spPr>
              <a:solidFill>
                <a:srgbClr val="4831D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2E24-4F54-B518-79CDB65BD435}"/>
              </c:ext>
            </c:extLst>
          </c:dPt>
          <c:dPt>
            <c:idx val="1"/>
            <c:bubble3D val="0"/>
            <c:spPr>
              <a:solidFill>
                <a:srgbClr val="ED7D3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2E24-4F54-B518-79CDB65BD435}"/>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anchor="ctr" anchorCtr="1"/>
              <a:lstStyle/>
              <a:p>
                <a:pPr>
                  <a:defRPr sz="11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Calculations!$A$37:$A$38</c:f>
              <c:strCache>
                <c:ptCount val="2"/>
                <c:pt idx="0">
                  <c:v>Support</c:v>
                </c:pt>
                <c:pt idx="1">
                  <c:v>New Value</c:v>
                </c:pt>
              </c:strCache>
            </c:strRef>
          </c:cat>
          <c:val>
            <c:numRef>
              <c:f>Calculations!$Q$37:$Q$38</c:f>
              <c:numCache>
                <c:formatCode>0%</c:formatCode>
                <c:ptCount val="2"/>
              </c:numCache>
            </c:numRef>
          </c:val>
          <c:extLst>
            <c:ext xmlns:c16="http://schemas.microsoft.com/office/drawing/2014/chart" uri="{C3380CC4-5D6E-409C-BE32-E72D297353CC}">
              <c16:uniqueId val="{00000004-2E24-4F54-B518-79CDB65BD435}"/>
            </c:ext>
          </c:extLst>
        </c:ser>
        <c:dLbls>
          <c:showLegendKey val="0"/>
          <c:showVal val="0"/>
          <c:showCatName val="1"/>
          <c:showSerName val="0"/>
          <c:showPercent val="1"/>
          <c:showBubbleSize val="0"/>
          <c:showLeaderLines val="1"/>
        </c:dLbls>
        <c:firstSliceAng val="0"/>
        <c:holeSize val="50"/>
      </c:doughnutChart>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sz="1100"/>
      </a:pPr>
      <a:endParaRPr lang="en-US"/>
    </a:p>
  </c:txPr>
  <c:printSettings>
    <c:headerFooter>
      <c:oddHeader>&amp;C&amp;"-,Bold"&amp;18OT Score Card
&amp;12 2nd Quarter 2019</c:oddHeader>
    </c:headerFooter>
    <c:pageMargins b="0.75000000000000588" l="0.70000000000000062" r="0.70000000000000062" t="0.75000000000000588" header="0.30000000000000032" footer="0.30000000000000032"/>
    <c:pageSetup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Sprint Completion</a:t>
            </a:r>
          </a:p>
        </c:rich>
      </c:tx>
      <c:overlay val="0"/>
    </c:title>
    <c:autoTitleDeleted val="0"/>
    <c:plotArea>
      <c:layout/>
      <c:lineChart>
        <c:grouping val="standard"/>
        <c:varyColors val="0"/>
        <c:ser>
          <c:idx val="0"/>
          <c:order val="0"/>
          <c:marker>
            <c:symbol val="none"/>
          </c:marker>
          <c:dLbls>
            <c:spPr>
              <a:noFill/>
              <a:ln>
                <a:noFill/>
              </a:ln>
              <a:effectLst/>
            </c:sp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'Sprint Summary Q3'!$B$1:$G$1</c:f>
              <c:numCache>
                <c:formatCode>[$-409]d\-mmm;@</c:formatCode>
                <c:ptCount val="6"/>
                <c:pt idx="0">
                  <c:v>44015</c:v>
                </c:pt>
                <c:pt idx="1">
                  <c:v>44029</c:v>
                </c:pt>
                <c:pt idx="2">
                  <c:v>44043</c:v>
                </c:pt>
                <c:pt idx="3">
                  <c:v>44057</c:v>
                </c:pt>
                <c:pt idx="4">
                  <c:v>44071</c:v>
                </c:pt>
                <c:pt idx="5">
                  <c:v>44085</c:v>
                </c:pt>
              </c:numCache>
            </c:numRef>
          </c:cat>
          <c:val>
            <c:numRef>
              <c:f>'Sprint Summary Q3'!$B$5:$G$5</c:f>
              <c:numCache>
                <c:formatCode>0%</c:formatCode>
                <c:ptCount val="6"/>
                <c:pt idx="0">
                  <c:v>#N/A</c:v>
                </c:pt>
                <c:pt idx="1">
                  <c:v>#N/A</c:v>
                </c:pt>
                <c:pt idx="2">
                  <c:v>#N/A</c:v>
                </c:pt>
                <c:pt idx="3">
                  <c:v>#N/A</c:v>
                </c:pt>
                <c:pt idx="4">
                  <c:v>#N/A</c:v>
                </c:pt>
                <c:pt idx="5">
                  <c:v>#N/A</c:v>
                </c:pt>
              </c:numCache>
            </c:numRef>
          </c:val>
          <c:smooth val="0"/>
          <c:extLst>
            <c:ext xmlns:c16="http://schemas.microsoft.com/office/drawing/2014/chart" uri="{C3380CC4-5D6E-409C-BE32-E72D297353CC}">
              <c16:uniqueId val="{00000000-3F0E-4411-96D5-9AA581474B6A}"/>
            </c:ext>
          </c:extLst>
        </c:ser>
        <c:dLbls>
          <c:showLegendKey val="0"/>
          <c:showVal val="1"/>
          <c:showCatName val="0"/>
          <c:showSerName val="0"/>
          <c:showPercent val="0"/>
          <c:showBubbleSize val="0"/>
        </c:dLbls>
        <c:smooth val="0"/>
        <c:axId val="92131712"/>
        <c:axId val="92133248"/>
      </c:lineChart>
      <c:dateAx>
        <c:axId val="92131712"/>
        <c:scaling>
          <c:orientation val="minMax"/>
        </c:scaling>
        <c:delete val="0"/>
        <c:axPos val="b"/>
        <c:numFmt formatCode="[$-409]d\-mmm;@" sourceLinked="1"/>
        <c:majorTickMark val="out"/>
        <c:minorTickMark val="none"/>
        <c:tickLblPos val="nextTo"/>
        <c:crossAx val="92133248"/>
        <c:crosses val="autoZero"/>
        <c:auto val="1"/>
        <c:lblOffset val="100"/>
        <c:baseTimeUnit val="days"/>
        <c:majorUnit val="14"/>
      </c:dateAx>
      <c:valAx>
        <c:axId val="92133248"/>
        <c:scaling>
          <c:orientation val="minMax"/>
          <c:max val="1.01"/>
          <c:min val="0"/>
        </c:scaling>
        <c:delete val="0"/>
        <c:axPos val="l"/>
        <c:majorGridlines>
          <c:spPr>
            <a:ln>
              <a:solidFill>
                <a:schemeClr val="bg1"/>
              </a:solidFill>
            </a:ln>
          </c:spPr>
        </c:majorGridlines>
        <c:numFmt formatCode="0%" sourceLinked="1"/>
        <c:majorTickMark val="out"/>
        <c:minorTickMark val="none"/>
        <c:tickLblPos val="nextTo"/>
        <c:crossAx val="92131712"/>
        <c:crosses val="autoZero"/>
        <c:crossBetween val="between"/>
        <c:minorUnit val="0.2"/>
      </c:valAx>
    </c:plotArea>
    <c:plotVisOnly val="1"/>
    <c:dispBlanksAs val="gap"/>
    <c:showDLblsOverMax val="0"/>
  </c:chart>
  <c:spPr>
    <a:solidFill>
      <a:schemeClr val="bg1"/>
    </a:solidFill>
  </c:spPr>
  <c:printSettings>
    <c:headerFooter/>
    <c:pageMargins b="0.75000000000000522" l="0.70000000000000062" r="0.70000000000000062" t="0.75000000000000522" header="0.30000000000000032" footer="0.30000000000000032"/>
    <c:pageSetup orientation="landscape"/>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800" b="1" i="0" baseline="0">
                <a:effectLst/>
              </a:rPr>
              <a:t>New Value Creation</a:t>
            </a:r>
            <a:endParaRPr lang="en-US">
              <a:effectLst/>
            </a:endParaRPr>
          </a:p>
        </c:rich>
      </c:tx>
      <c:overlay val="0"/>
    </c:title>
    <c:autoTitleDeleted val="0"/>
    <c:plotArea>
      <c:layout/>
      <c:lineChart>
        <c:grouping val="standard"/>
        <c:varyColors val="0"/>
        <c:ser>
          <c:idx val="0"/>
          <c:order val="0"/>
          <c:marker>
            <c:symbol val="none"/>
          </c:marker>
          <c:dLbls>
            <c:spPr>
              <a:noFill/>
              <a:ln>
                <a:noFill/>
              </a:ln>
              <a:effectLst/>
            </c:sp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'Sprint Summary Q2'!$B$1:$G$1</c:f>
              <c:numCache>
                <c:formatCode>[$-409]d\-mmm;@</c:formatCode>
                <c:ptCount val="6"/>
                <c:pt idx="0">
                  <c:v>43931</c:v>
                </c:pt>
                <c:pt idx="1">
                  <c:v>43945</c:v>
                </c:pt>
                <c:pt idx="2">
                  <c:v>43959</c:v>
                </c:pt>
                <c:pt idx="3">
                  <c:v>43973</c:v>
                </c:pt>
                <c:pt idx="4">
                  <c:v>43987</c:v>
                </c:pt>
                <c:pt idx="5">
                  <c:v>44001</c:v>
                </c:pt>
              </c:numCache>
            </c:numRef>
          </c:cat>
          <c:val>
            <c:numRef>
              <c:f>'Sprint Summary Q2'!$B$19:$G$19</c:f>
              <c:numCache>
                <c:formatCode>0%</c:formatCode>
                <c:ptCount val="6"/>
                <c:pt idx="0">
                  <c:v>1</c:v>
                </c:pt>
                <c:pt idx="1">
                  <c:v>1</c:v>
                </c:pt>
                <c:pt idx="2">
                  <c:v>#N/A</c:v>
                </c:pt>
                <c:pt idx="3">
                  <c:v>#N/A</c:v>
                </c:pt>
                <c:pt idx="4">
                  <c:v>#N/A</c:v>
                </c:pt>
                <c:pt idx="5">
                  <c:v>#N/A</c:v>
                </c:pt>
              </c:numCache>
            </c:numRef>
          </c:val>
          <c:smooth val="0"/>
          <c:extLst>
            <c:ext xmlns:c16="http://schemas.microsoft.com/office/drawing/2014/chart" uri="{C3380CC4-5D6E-409C-BE32-E72D297353CC}">
              <c16:uniqueId val="{00000000-153A-43C9-A21C-967A052762E0}"/>
            </c:ext>
          </c:extLst>
        </c:ser>
        <c:dLbls>
          <c:showLegendKey val="0"/>
          <c:showVal val="1"/>
          <c:showCatName val="0"/>
          <c:showSerName val="0"/>
          <c:showPercent val="0"/>
          <c:showBubbleSize val="0"/>
        </c:dLbls>
        <c:smooth val="0"/>
        <c:axId val="92131712"/>
        <c:axId val="92133248"/>
      </c:lineChart>
      <c:dateAx>
        <c:axId val="92131712"/>
        <c:scaling>
          <c:orientation val="minMax"/>
        </c:scaling>
        <c:delete val="0"/>
        <c:axPos val="b"/>
        <c:numFmt formatCode="[$-409]d\-mmm;@" sourceLinked="1"/>
        <c:majorTickMark val="out"/>
        <c:minorTickMark val="none"/>
        <c:tickLblPos val="nextTo"/>
        <c:crossAx val="92133248"/>
        <c:crosses val="autoZero"/>
        <c:auto val="1"/>
        <c:lblOffset val="100"/>
        <c:baseTimeUnit val="days"/>
        <c:majorUnit val="14"/>
      </c:dateAx>
      <c:valAx>
        <c:axId val="92133248"/>
        <c:scaling>
          <c:orientation val="minMax"/>
          <c:max val="1.01"/>
          <c:min val="0"/>
        </c:scaling>
        <c:delete val="0"/>
        <c:axPos val="l"/>
        <c:majorGridlines>
          <c:spPr>
            <a:ln>
              <a:solidFill>
                <a:schemeClr val="bg1"/>
              </a:solidFill>
            </a:ln>
          </c:spPr>
        </c:majorGridlines>
        <c:numFmt formatCode="0%" sourceLinked="1"/>
        <c:majorTickMark val="out"/>
        <c:minorTickMark val="none"/>
        <c:tickLblPos val="nextTo"/>
        <c:crossAx val="92131712"/>
        <c:crosses val="autoZero"/>
        <c:crossBetween val="between"/>
        <c:minorUnit val="0.2"/>
      </c:valAx>
    </c:plotArea>
    <c:plotVisOnly val="1"/>
    <c:dispBlanksAs val="gap"/>
    <c:showDLblsOverMax val="0"/>
  </c:chart>
  <c:spPr>
    <a:solidFill>
      <a:schemeClr val="bg1"/>
    </a:solidFill>
  </c:spPr>
  <c:printSettings>
    <c:headerFooter/>
    <c:pageMargins b="0.75000000000000522" l="0.70000000000000062" r="0.70000000000000062" t="0.75000000000000522" header="0.30000000000000032" footer="0.30000000000000032"/>
    <c:pageSetup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Run,</a:t>
            </a:r>
            <a:r>
              <a:rPr lang="en-US" baseline="0"/>
              <a:t> Grow, and Transform</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doughnutChart>
        <c:varyColors val="1"/>
        <c:ser>
          <c:idx val="0"/>
          <c:order val="0"/>
          <c:dPt>
            <c:idx val="0"/>
            <c:bubble3D val="0"/>
            <c:spPr>
              <a:solidFill>
                <a:srgbClr val="4BACC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C36E-4BE2-B1E8-F33F27556FBA}"/>
              </c:ext>
            </c:extLst>
          </c:dPt>
          <c:dPt>
            <c:idx val="1"/>
            <c:bubble3D val="0"/>
            <c:spPr>
              <a:solidFill>
                <a:srgbClr val="FFFF00"/>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C36E-4BE2-B1E8-F33F27556FBA}"/>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C36E-4BE2-B1E8-F33F27556FBA}"/>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Calculations!$A$66:$A$68</c:f>
              <c:strCache>
                <c:ptCount val="3"/>
                <c:pt idx="0">
                  <c:v>Run</c:v>
                </c:pt>
                <c:pt idx="1">
                  <c:v>Grow</c:v>
                </c:pt>
                <c:pt idx="2">
                  <c:v>Transform</c:v>
                </c:pt>
              </c:strCache>
            </c:strRef>
          </c:cat>
          <c:val>
            <c:numRef>
              <c:f>Calculations!$J$66:$J$68</c:f>
              <c:numCache>
                <c:formatCode>0%</c:formatCode>
                <c:ptCount val="3"/>
                <c:pt idx="0">
                  <c:v>#N/A</c:v>
                </c:pt>
                <c:pt idx="1">
                  <c:v>#N/A</c:v>
                </c:pt>
                <c:pt idx="2">
                  <c:v>#N/A</c:v>
                </c:pt>
              </c:numCache>
            </c:numRef>
          </c:val>
          <c:extLst>
            <c:ext xmlns:c16="http://schemas.microsoft.com/office/drawing/2014/chart" uri="{C3380CC4-5D6E-409C-BE32-E72D297353CC}">
              <c16:uniqueId val="{00000006-C36E-4BE2-B1E8-F33F27556FBA}"/>
            </c:ext>
          </c:extLst>
        </c:ser>
        <c:dLbls>
          <c:showLegendKey val="0"/>
          <c:showVal val="0"/>
          <c:showCatName val="1"/>
          <c:showSerName val="0"/>
          <c:showPercent val="1"/>
          <c:showBubbleSize val="0"/>
          <c:showLeaderLines val="1"/>
        </c:dLbls>
        <c:firstSliceAng val="0"/>
        <c:holeSize val="50"/>
      </c:doughnutChart>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000000000000588" l="0.70000000000000062" r="0.70000000000000062" t="0.75000000000000588" header="0.30000000000000032" footer="0.30000000000000032"/>
    <c:pageSetup orientation="landscape"/>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Promises Kept</a:t>
            </a:r>
          </a:p>
        </c:rich>
      </c:tx>
      <c:overlay val="0"/>
    </c:title>
    <c:autoTitleDeleted val="0"/>
    <c:plotArea>
      <c:layout/>
      <c:lineChart>
        <c:grouping val="standard"/>
        <c:varyColors val="0"/>
        <c:ser>
          <c:idx val="0"/>
          <c:order val="0"/>
          <c:marker>
            <c:symbol val="none"/>
          </c:marker>
          <c:dLbls>
            <c:spPr>
              <a:noFill/>
              <a:ln>
                <a:noFill/>
              </a:ln>
              <a:effectLst/>
            </c:sp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Calculations!$O$1:$T$1</c:f>
              <c:numCache>
                <c:formatCode>[$-409]d\-mmm;@</c:formatCode>
                <c:ptCount val="6"/>
                <c:pt idx="0">
                  <c:v>43649</c:v>
                </c:pt>
                <c:pt idx="1">
                  <c:v>43663</c:v>
                </c:pt>
                <c:pt idx="2">
                  <c:v>43677</c:v>
                </c:pt>
                <c:pt idx="3">
                  <c:v>43691</c:v>
                </c:pt>
                <c:pt idx="4">
                  <c:v>43705</c:v>
                </c:pt>
                <c:pt idx="5">
                  <c:v>43719</c:v>
                </c:pt>
              </c:numCache>
            </c:numRef>
          </c:cat>
          <c:val>
            <c:numRef>
              <c:f>Calculations!$O$25:$T$25</c:f>
              <c:numCache>
                <c:formatCode>0%</c:formatCode>
                <c:ptCount val="6"/>
                <c:pt idx="0">
                  <c:v>#N/A</c:v>
                </c:pt>
                <c:pt idx="1">
                  <c:v>#N/A</c:v>
                </c:pt>
                <c:pt idx="2">
                  <c:v>#N/A</c:v>
                </c:pt>
                <c:pt idx="3">
                  <c:v>#N/A</c:v>
                </c:pt>
                <c:pt idx="4">
                  <c:v>#N/A</c:v>
                </c:pt>
                <c:pt idx="5">
                  <c:v>#N/A</c:v>
                </c:pt>
              </c:numCache>
            </c:numRef>
          </c:val>
          <c:smooth val="0"/>
          <c:extLst>
            <c:ext xmlns:c16="http://schemas.microsoft.com/office/drawing/2014/chart" uri="{C3380CC4-5D6E-409C-BE32-E72D297353CC}">
              <c16:uniqueId val="{00000000-A5A2-45D9-AE86-AF66DC3B1F77}"/>
            </c:ext>
          </c:extLst>
        </c:ser>
        <c:dLbls>
          <c:showLegendKey val="0"/>
          <c:showVal val="1"/>
          <c:showCatName val="0"/>
          <c:showSerName val="0"/>
          <c:showPercent val="0"/>
          <c:showBubbleSize val="0"/>
        </c:dLbls>
        <c:smooth val="0"/>
        <c:axId val="92131712"/>
        <c:axId val="92133248"/>
      </c:lineChart>
      <c:dateAx>
        <c:axId val="92131712"/>
        <c:scaling>
          <c:orientation val="minMax"/>
        </c:scaling>
        <c:delete val="0"/>
        <c:axPos val="b"/>
        <c:numFmt formatCode="[$-409]d\-mmm;@" sourceLinked="1"/>
        <c:majorTickMark val="out"/>
        <c:minorTickMark val="none"/>
        <c:tickLblPos val="nextTo"/>
        <c:crossAx val="92133248"/>
        <c:crosses val="autoZero"/>
        <c:auto val="1"/>
        <c:lblOffset val="100"/>
        <c:baseTimeUnit val="days"/>
        <c:majorUnit val="14"/>
      </c:dateAx>
      <c:valAx>
        <c:axId val="92133248"/>
        <c:scaling>
          <c:orientation val="minMax"/>
          <c:max val="1.01"/>
          <c:min val="0"/>
        </c:scaling>
        <c:delete val="0"/>
        <c:axPos val="l"/>
        <c:majorGridlines>
          <c:spPr>
            <a:ln>
              <a:solidFill>
                <a:schemeClr val="bg1"/>
              </a:solidFill>
            </a:ln>
          </c:spPr>
        </c:majorGridlines>
        <c:numFmt formatCode="0%" sourceLinked="1"/>
        <c:majorTickMark val="out"/>
        <c:minorTickMark val="none"/>
        <c:tickLblPos val="nextTo"/>
        <c:crossAx val="92131712"/>
        <c:crosses val="autoZero"/>
        <c:crossBetween val="between"/>
        <c:minorUnit val="0.2"/>
      </c:valAx>
    </c:plotArea>
    <c:plotVisOnly val="1"/>
    <c:dispBlanksAs val="gap"/>
    <c:showDLblsOverMax val="0"/>
  </c:chart>
  <c:spPr>
    <a:solidFill>
      <a:schemeClr val="bg1"/>
    </a:solidFill>
  </c:spPr>
  <c:printSettings>
    <c:headerFooter/>
    <c:pageMargins b="0.75000000000000522" l="0.70000000000000062" r="0.70000000000000062" t="0.75000000000000522" header="0.30000000000000032" footer="0.30000000000000032"/>
    <c:pageSetup orientation="landscape"/>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a:defRPr sz="1320" b="1" i="0" u="none" strike="noStrike" kern="1200" baseline="0">
                <a:solidFill>
                  <a:schemeClr val="dk1">
                    <a:lumMod val="75000"/>
                    <a:lumOff val="25000"/>
                  </a:schemeClr>
                </a:solidFill>
                <a:latin typeface="+mn-lt"/>
                <a:ea typeface="+mn-ea"/>
                <a:cs typeface="+mn-cs"/>
              </a:defRPr>
            </a:pPr>
            <a:r>
              <a:rPr lang="en-US"/>
              <a:t>New Value Creation</a:t>
            </a:r>
          </a:p>
        </c:rich>
      </c:tx>
      <c:layout>
        <c:manualLayout>
          <c:xMode val="edge"/>
          <c:yMode val="edge"/>
          <c:x val="0.33890402765471728"/>
          <c:y val="1.8265051494285117E-2"/>
        </c:manualLayout>
      </c:layout>
      <c:overlay val="0"/>
      <c:spPr>
        <a:noFill/>
        <a:ln>
          <a:noFill/>
        </a:ln>
        <a:effectLst/>
      </c:spPr>
      <c:txPr>
        <a:bodyPr rot="0" spcFirstLastPara="1" vertOverflow="ellipsis" vert="horz" wrap="square" anchor="ctr" anchorCtr="1"/>
        <a:lstStyle/>
        <a:p>
          <a:pPr algn="ctr">
            <a:defRPr sz="1320" b="1" i="0" u="none" strike="noStrike" kern="1200" baseline="0">
              <a:solidFill>
                <a:schemeClr val="dk1">
                  <a:lumMod val="75000"/>
                  <a:lumOff val="25000"/>
                </a:schemeClr>
              </a:solidFill>
              <a:latin typeface="+mn-lt"/>
              <a:ea typeface="+mn-ea"/>
              <a:cs typeface="+mn-cs"/>
            </a:defRPr>
          </a:pPr>
          <a:endParaRPr lang="en-US"/>
        </a:p>
      </c:txPr>
    </c:title>
    <c:autoTitleDeleted val="0"/>
    <c:plotArea>
      <c:layout>
        <c:manualLayout>
          <c:layoutTarget val="inner"/>
          <c:xMode val="edge"/>
          <c:yMode val="edge"/>
          <c:x val="0.37846275531999085"/>
          <c:y val="0.24550533922985654"/>
          <c:w val="0.24280374013443046"/>
          <c:h val="0.75449466077014349"/>
        </c:manualLayout>
      </c:layout>
      <c:doughnutChart>
        <c:varyColors val="1"/>
        <c:ser>
          <c:idx val="0"/>
          <c:order val="0"/>
          <c:dPt>
            <c:idx val="0"/>
            <c:bubble3D val="0"/>
            <c:spPr>
              <a:solidFill>
                <a:srgbClr val="4831D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8585-4F19-A4AA-DB36C1165A5C}"/>
              </c:ext>
            </c:extLst>
          </c:dPt>
          <c:dPt>
            <c:idx val="1"/>
            <c:bubble3D val="0"/>
            <c:spPr>
              <a:solidFill>
                <a:srgbClr val="ED7D3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8585-4F19-A4AA-DB36C1165A5C}"/>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anchor="ctr" anchorCtr="1"/>
              <a:lstStyle/>
              <a:p>
                <a:pPr>
                  <a:defRPr sz="11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Calculations!$A$37:$A$38</c:f>
              <c:strCache>
                <c:ptCount val="2"/>
                <c:pt idx="0">
                  <c:v>Support</c:v>
                </c:pt>
                <c:pt idx="1">
                  <c:v>New Value</c:v>
                </c:pt>
              </c:strCache>
            </c:strRef>
          </c:cat>
          <c:val>
            <c:numRef>
              <c:f>Calculations!$Q$37:$Q$38</c:f>
              <c:numCache>
                <c:formatCode>0%</c:formatCode>
                <c:ptCount val="2"/>
              </c:numCache>
            </c:numRef>
          </c:val>
          <c:extLst>
            <c:ext xmlns:c16="http://schemas.microsoft.com/office/drawing/2014/chart" uri="{C3380CC4-5D6E-409C-BE32-E72D297353CC}">
              <c16:uniqueId val="{00000004-8585-4F19-A4AA-DB36C1165A5C}"/>
            </c:ext>
          </c:extLst>
        </c:ser>
        <c:dLbls>
          <c:showLegendKey val="0"/>
          <c:showVal val="0"/>
          <c:showCatName val="1"/>
          <c:showSerName val="0"/>
          <c:showPercent val="1"/>
          <c:showBubbleSize val="0"/>
          <c:showLeaderLines val="1"/>
        </c:dLbls>
        <c:firstSliceAng val="0"/>
        <c:holeSize val="50"/>
      </c:doughnutChart>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sz="1100"/>
      </a:pPr>
      <a:endParaRPr lang="en-US"/>
    </a:p>
  </c:txPr>
  <c:printSettings>
    <c:headerFooter>
      <c:oddHeader>&amp;C&amp;"-,Bold"&amp;18OT Score Card
&amp;12 2nd Quarter 2019</c:oddHeader>
    </c:headerFooter>
    <c:pageMargins b="0.75000000000000588" l="0.70000000000000062" r="0.70000000000000062" t="0.75000000000000588" header="0.30000000000000032" footer="0.30000000000000032"/>
    <c:pageSetup orientation="landscape"/>
  </c:printSettings>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3.xml"/><Relationship Id="rId2" Type="http://schemas.openxmlformats.org/officeDocument/2006/relationships/chart" Target="../charts/chart12.xml"/><Relationship Id="rId1" Type="http://schemas.openxmlformats.org/officeDocument/2006/relationships/chart" Target="../charts/chart11.xml"/><Relationship Id="rId5" Type="http://schemas.openxmlformats.org/officeDocument/2006/relationships/chart" Target="../charts/chart15.xml"/><Relationship Id="rId4" Type="http://schemas.openxmlformats.org/officeDocument/2006/relationships/chart" Target="../charts/chart14.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8.xml"/><Relationship Id="rId2" Type="http://schemas.openxmlformats.org/officeDocument/2006/relationships/chart" Target="../charts/chart17.xml"/><Relationship Id="rId1" Type="http://schemas.openxmlformats.org/officeDocument/2006/relationships/chart" Target="../charts/chart16.xml"/><Relationship Id="rId5" Type="http://schemas.openxmlformats.org/officeDocument/2006/relationships/chart" Target="../charts/chart20.xml"/><Relationship Id="rId4" Type="http://schemas.openxmlformats.org/officeDocument/2006/relationships/chart" Target="../charts/chart19.xml"/></Relationships>
</file>

<file path=xl/drawings/_rels/drawing5.xml.rels><?xml version="1.0" encoding="UTF-8" standalone="yes"?>
<Relationships xmlns="http://schemas.openxmlformats.org/package/2006/relationships"><Relationship Id="rId8" Type="http://schemas.openxmlformats.org/officeDocument/2006/relationships/chart" Target="../charts/chart28.xml"/><Relationship Id="rId3" Type="http://schemas.openxmlformats.org/officeDocument/2006/relationships/chart" Target="../charts/chart23.xml"/><Relationship Id="rId7" Type="http://schemas.openxmlformats.org/officeDocument/2006/relationships/chart" Target="../charts/chart27.xml"/><Relationship Id="rId2" Type="http://schemas.openxmlformats.org/officeDocument/2006/relationships/chart" Target="../charts/chart22.xml"/><Relationship Id="rId1" Type="http://schemas.openxmlformats.org/officeDocument/2006/relationships/chart" Target="../charts/chart21.xml"/><Relationship Id="rId6" Type="http://schemas.openxmlformats.org/officeDocument/2006/relationships/chart" Target="../charts/chart26.xml"/><Relationship Id="rId5" Type="http://schemas.openxmlformats.org/officeDocument/2006/relationships/chart" Target="../charts/chart25.xml"/><Relationship Id="rId4" Type="http://schemas.openxmlformats.org/officeDocument/2006/relationships/chart" Target="../charts/chart24.xml"/><Relationship Id="rId9" Type="http://schemas.openxmlformats.org/officeDocument/2006/relationships/chart" Target="../charts/chart29.xml"/></Relationships>
</file>

<file path=xl/drawings/drawing1.xml><?xml version="1.0" encoding="utf-8"?>
<xdr:wsDr xmlns:xdr="http://schemas.openxmlformats.org/drawingml/2006/spreadsheetDrawing" xmlns:a="http://schemas.openxmlformats.org/drawingml/2006/main">
  <xdr:twoCellAnchor>
    <xdr:from>
      <xdr:col>0</xdr:col>
      <xdr:colOff>18381</xdr:colOff>
      <xdr:row>0</xdr:row>
      <xdr:rowOff>21166</xdr:rowOff>
    </xdr:from>
    <xdr:to>
      <xdr:col>7</xdr:col>
      <xdr:colOff>58005</xdr:colOff>
      <xdr:row>7</xdr:row>
      <xdr:rowOff>142875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169936</xdr:colOff>
      <xdr:row>0</xdr:row>
      <xdr:rowOff>20210</xdr:rowOff>
    </xdr:from>
    <xdr:to>
      <xdr:col>14</xdr:col>
      <xdr:colOff>201486</xdr:colOff>
      <xdr:row>15</xdr:row>
      <xdr:rowOff>38314</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21266</xdr:colOff>
      <xdr:row>15</xdr:row>
      <xdr:rowOff>176894</xdr:rowOff>
    </xdr:from>
    <xdr:to>
      <xdr:col>7</xdr:col>
      <xdr:colOff>51955</xdr:colOff>
      <xdr:row>31</xdr:row>
      <xdr:rowOff>27214</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19825</xdr:colOff>
      <xdr:row>7</xdr:row>
      <xdr:rowOff>178269</xdr:rowOff>
    </xdr:from>
    <xdr:to>
      <xdr:col>7</xdr:col>
      <xdr:colOff>55609</xdr:colOff>
      <xdr:row>15</xdr:row>
      <xdr:rowOff>37238</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170259</xdr:colOff>
      <xdr:row>15</xdr:row>
      <xdr:rowOff>175887</xdr:rowOff>
    </xdr:from>
    <xdr:to>
      <xdr:col>14</xdr:col>
      <xdr:colOff>200553</xdr:colOff>
      <xdr:row>31</xdr:row>
      <xdr:rowOff>29386</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18381</xdr:colOff>
      <xdr:row>0</xdr:row>
      <xdr:rowOff>21166</xdr:rowOff>
    </xdr:from>
    <xdr:to>
      <xdr:col>7</xdr:col>
      <xdr:colOff>58005</xdr:colOff>
      <xdr:row>7</xdr:row>
      <xdr:rowOff>142875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169936</xdr:colOff>
      <xdr:row>0</xdr:row>
      <xdr:rowOff>20210</xdr:rowOff>
    </xdr:from>
    <xdr:to>
      <xdr:col>14</xdr:col>
      <xdr:colOff>201486</xdr:colOff>
      <xdr:row>15</xdr:row>
      <xdr:rowOff>38314</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21266</xdr:colOff>
      <xdr:row>15</xdr:row>
      <xdr:rowOff>176894</xdr:rowOff>
    </xdr:from>
    <xdr:to>
      <xdr:col>7</xdr:col>
      <xdr:colOff>51955</xdr:colOff>
      <xdr:row>31</xdr:row>
      <xdr:rowOff>27214</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19825</xdr:colOff>
      <xdr:row>7</xdr:row>
      <xdr:rowOff>178269</xdr:rowOff>
    </xdr:from>
    <xdr:to>
      <xdr:col>7</xdr:col>
      <xdr:colOff>55609</xdr:colOff>
      <xdr:row>15</xdr:row>
      <xdr:rowOff>37238</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170259</xdr:colOff>
      <xdr:row>15</xdr:row>
      <xdr:rowOff>175887</xdr:rowOff>
    </xdr:from>
    <xdr:to>
      <xdr:col>14</xdr:col>
      <xdr:colOff>200553</xdr:colOff>
      <xdr:row>31</xdr:row>
      <xdr:rowOff>29386</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18381</xdr:colOff>
      <xdr:row>0</xdr:row>
      <xdr:rowOff>21166</xdr:rowOff>
    </xdr:from>
    <xdr:to>
      <xdr:col>7</xdr:col>
      <xdr:colOff>58005</xdr:colOff>
      <xdr:row>7</xdr:row>
      <xdr:rowOff>142875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169936</xdr:colOff>
      <xdr:row>0</xdr:row>
      <xdr:rowOff>20210</xdr:rowOff>
    </xdr:from>
    <xdr:to>
      <xdr:col>14</xdr:col>
      <xdr:colOff>201486</xdr:colOff>
      <xdr:row>15</xdr:row>
      <xdr:rowOff>38314</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21266</xdr:colOff>
      <xdr:row>15</xdr:row>
      <xdr:rowOff>176894</xdr:rowOff>
    </xdr:from>
    <xdr:to>
      <xdr:col>7</xdr:col>
      <xdr:colOff>51955</xdr:colOff>
      <xdr:row>31</xdr:row>
      <xdr:rowOff>27214</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19825</xdr:colOff>
      <xdr:row>7</xdr:row>
      <xdr:rowOff>178269</xdr:rowOff>
    </xdr:from>
    <xdr:to>
      <xdr:col>7</xdr:col>
      <xdr:colOff>55609</xdr:colOff>
      <xdr:row>15</xdr:row>
      <xdr:rowOff>37238</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170259</xdr:colOff>
      <xdr:row>15</xdr:row>
      <xdr:rowOff>175887</xdr:rowOff>
    </xdr:from>
    <xdr:to>
      <xdr:col>14</xdr:col>
      <xdr:colOff>200553</xdr:colOff>
      <xdr:row>31</xdr:row>
      <xdr:rowOff>29386</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18381</xdr:colOff>
      <xdr:row>0</xdr:row>
      <xdr:rowOff>21166</xdr:rowOff>
    </xdr:from>
    <xdr:to>
      <xdr:col>7</xdr:col>
      <xdr:colOff>58005</xdr:colOff>
      <xdr:row>7</xdr:row>
      <xdr:rowOff>142875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169936</xdr:colOff>
      <xdr:row>0</xdr:row>
      <xdr:rowOff>20210</xdr:rowOff>
    </xdr:from>
    <xdr:to>
      <xdr:col>14</xdr:col>
      <xdr:colOff>201486</xdr:colOff>
      <xdr:row>15</xdr:row>
      <xdr:rowOff>38314</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21266</xdr:colOff>
      <xdr:row>15</xdr:row>
      <xdr:rowOff>176894</xdr:rowOff>
    </xdr:from>
    <xdr:to>
      <xdr:col>7</xdr:col>
      <xdr:colOff>51955</xdr:colOff>
      <xdr:row>31</xdr:row>
      <xdr:rowOff>27214</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19825</xdr:colOff>
      <xdr:row>7</xdr:row>
      <xdr:rowOff>178269</xdr:rowOff>
    </xdr:from>
    <xdr:to>
      <xdr:col>7</xdr:col>
      <xdr:colOff>55609</xdr:colOff>
      <xdr:row>15</xdr:row>
      <xdr:rowOff>37238</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170259</xdr:colOff>
      <xdr:row>15</xdr:row>
      <xdr:rowOff>175887</xdr:rowOff>
    </xdr:from>
    <xdr:to>
      <xdr:col>14</xdr:col>
      <xdr:colOff>200553</xdr:colOff>
      <xdr:row>31</xdr:row>
      <xdr:rowOff>29386</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xdr:col>
      <xdr:colOff>0</xdr:colOff>
      <xdr:row>24</xdr:row>
      <xdr:rowOff>95250</xdr:rowOff>
    </xdr:from>
    <xdr:to>
      <xdr:col>8</xdr:col>
      <xdr:colOff>862542</xdr:colOff>
      <xdr:row>39</xdr:row>
      <xdr:rowOff>152400</xdr:rowOff>
    </xdr:to>
    <xdr:graphicFrame macro="">
      <xdr:nvGraphicFramePr>
        <xdr:cNvPr id="22" name="Chart 2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40</xdr:row>
      <xdr:rowOff>0</xdr:rowOff>
    </xdr:from>
    <xdr:to>
      <xdr:col>8</xdr:col>
      <xdr:colOff>862542</xdr:colOff>
      <xdr:row>55</xdr:row>
      <xdr:rowOff>57150</xdr:rowOff>
    </xdr:to>
    <xdr:graphicFrame macro="">
      <xdr:nvGraphicFramePr>
        <xdr:cNvPr id="24" name="Chart 2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56</xdr:row>
      <xdr:rowOff>0</xdr:rowOff>
    </xdr:from>
    <xdr:to>
      <xdr:col>8</xdr:col>
      <xdr:colOff>863600</xdr:colOff>
      <xdr:row>71</xdr:row>
      <xdr:rowOff>57150</xdr:rowOff>
    </xdr:to>
    <xdr:graphicFrame macro="">
      <xdr:nvGraphicFramePr>
        <xdr:cNvPr id="25" name="Chart 2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0</xdr:colOff>
      <xdr:row>72</xdr:row>
      <xdr:rowOff>0</xdr:rowOff>
    </xdr:from>
    <xdr:to>
      <xdr:col>8</xdr:col>
      <xdr:colOff>862542</xdr:colOff>
      <xdr:row>87</xdr:row>
      <xdr:rowOff>57150</xdr:rowOff>
    </xdr:to>
    <xdr:graphicFrame macro="">
      <xdr:nvGraphicFramePr>
        <xdr:cNvPr id="29" name="Chart 2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0</xdr:colOff>
      <xdr:row>88</xdr:row>
      <xdr:rowOff>0</xdr:rowOff>
    </xdr:from>
    <xdr:to>
      <xdr:col>8</xdr:col>
      <xdr:colOff>862542</xdr:colOff>
      <xdr:row>103</xdr:row>
      <xdr:rowOff>57150</xdr:rowOff>
    </xdr:to>
    <xdr:graphicFrame macro="">
      <xdr:nvGraphicFramePr>
        <xdr:cNvPr id="33" name="Chart 3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0</xdr:colOff>
      <xdr:row>104</xdr:row>
      <xdr:rowOff>0</xdr:rowOff>
    </xdr:from>
    <xdr:to>
      <xdr:col>8</xdr:col>
      <xdr:colOff>862542</xdr:colOff>
      <xdr:row>119</xdr:row>
      <xdr:rowOff>57150</xdr:rowOff>
    </xdr:to>
    <xdr:graphicFrame macro="">
      <xdr:nvGraphicFramePr>
        <xdr:cNvPr id="34" name="Chart 3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0</xdr:colOff>
      <xdr:row>120</xdr:row>
      <xdr:rowOff>0</xdr:rowOff>
    </xdr:from>
    <xdr:to>
      <xdr:col>8</xdr:col>
      <xdr:colOff>863600</xdr:colOff>
      <xdr:row>134</xdr:row>
      <xdr:rowOff>171450</xdr:rowOff>
    </xdr:to>
    <xdr:graphicFrame macro="">
      <xdr:nvGraphicFramePr>
        <xdr:cNvPr id="12" name="Chart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xdr:col>
      <xdr:colOff>0</xdr:colOff>
      <xdr:row>135</xdr:row>
      <xdr:rowOff>0</xdr:rowOff>
    </xdr:from>
    <xdr:to>
      <xdr:col>8</xdr:col>
      <xdr:colOff>863600</xdr:colOff>
      <xdr:row>149</xdr:row>
      <xdr:rowOff>171450</xdr:rowOff>
    </xdr:to>
    <xdr:graphicFrame macro="">
      <xdr:nvGraphicFramePr>
        <xdr:cNvPr id="13" name="Chart 1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xdr:col>
      <xdr:colOff>0</xdr:colOff>
      <xdr:row>150</xdr:row>
      <xdr:rowOff>0</xdr:rowOff>
    </xdr:from>
    <xdr:to>
      <xdr:col>8</xdr:col>
      <xdr:colOff>862542</xdr:colOff>
      <xdr:row>165</xdr:row>
      <xdr:rowOff>76200</xdr:rowOff>
    </xdr:to>
    <xdr:graphicFrame macro="">
      <xdr:nvGraphicFramePr>
        <xdr:cNvPr id="14" name="Chart 1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J150"/>
  <sheetViews>
    <sheetView showGridLines="0" zoomScaleNormal="100" workbookViewId="0">
      <pane ySplit="1" topLeftCell="A2" activePane="bottomLeft" state="frozen"/>
      <selection pane="bottomLeft" activeCell="H5" sqref="H5"/>
    </sheetView>
  </sheetViews>
  <sheetFormatPr defaultRowHeight="15.75" x14ac:dyDescent="0.25"/>
  <cols>
    <col min="1" max="1" width="62.140625" style="1" customWidth="1"/>
    <col min="2" max="2" width="13" style="5" customWidth="1"/>
    <col min="3" max="5" width="13" style="6" customWidth="1"/>
    <col min="6" max="10" width="13" style="1" customWidth="1"/>
    <col min="11" max="16384" width="9.140625" style="1"/>
  </cols>
  <sheetData>
    <row r="1" spans="1:10" s="9" customFormat="1" ht="31.5" customHeight="1" x14ac:dyDescent="0.25">
      <c r="A1" s="8" t="s">
        <v>1</v>
      </c>
      <c r="B1" s="11">
        <v>43833</v>
      </c>
      <c r="C1" s="11">
        <v>43847</v>
      </c>
      <c r="D1" s="11">
        <v>43861</v>
      </c>
      <c r="E1" s="11">
        <v>43875</v>
      </c>
      <c r="F1" s="11">
        <v>43889</v>
      </c>
      <c r="G1" s="11">
        <v>43903</v>
      </c>
      <c r="H1" s="11">
        <v>43917</v>
      </c>
      <c r="I1" s="15" t="s">
        <v>132</v>
      </c>
      <c r="J1" s="37" t="s">
        <v>133</v>
      </c>
    </row>
    <row r="2" spans="1:10" ht="24" customHeight="1" x14ac:dyDescent="0.35">
      <c r="A2" s="76" t="s">
        <v>134</v>
      </c>
      <c r="B2" s="77"/>
      <c r="C2" s="77"/>
      <c r="D2" s="77"/>
      <c r="E2" s="77"/>
      <c r="F2" s="77"/>
      <c r="G2" s="77"/>
      <c r="H2" s="77"/>
      <c r="I2" s="77"/>
      <c r="J2" s="78"/>
    </row>
    <row r="3" spans="1:10" ht="24" customHeight="1" x14ac:dyDescent="0.25">
      <c r="A3" s="3" t="s">
        <v>29</v>
      </c>
      <c r="B3" s="26"/>
      <c r="C3" s="26">
        <v>18</v>
      </c>
      <c r="D3" s="26">
        <v>43</v>
      </c>
      <c r="E3" s="26">
        <v>42</v>
      </c>
      <c r="F3" s="26">
        <v>35</v>
      </c>
      <c r="G3" s="26">
        <f>90-G6</f>
        <v>65</v>
      </c>
      <c r="H3" s="26">
        <f>35-H6</f>
        <v>23</v>
      </c>
      <c r="I3" s="19">
        <f>IF(SUM(B3:H3)&gt;0,SUM(B3:H3),"")</f>
        <v>226</v>
      </c>
      <c r="J3" s="19"/>
    </row>
    <row r="4" spans="1:10" ht="24" customHeight="1" x14ac:dyDescent="0.25">
      <c r="A4" s="2" t="s">
        <v>30</v>
      </c>
      <c r="B4" s="26"/>
      <c r="C4" s="26">
        <v>15</v>
      </c>
      <c r="D4" s="26">
        <v>8</v>
      </c>
      <c r="E4" s="26">
        <v>0</v>
      </c>
      <c r="F4" s="26">
        <v>3</v>
      </c>
      <c r="G4" s="26">
        <v>1</v>
      </c>
      <c r="H4" s="26">
        <v>7</v>
      </c>
      <c r="I4" s="19">
        <f>IF(SUM(B4:H4)&gt;0,SUM(B4:H4),"")</f>
        <v>34</v>
      </c>
      <c r="J4" s="19"/>
    </row>
    <row r="5" spans="1:10" ht="24" customHeight="1" x14ac:dyDescent="0.25">
      <c r="A5" s="2" t="s">
        <v>3</v>
      </c>
      <c r="B5" s="7"/>
      <c r="C5" s="7">
        <f t="shared" ref="C5" si="0">IFERROR(C3/(C3+C4),NA())</f>
        <v>0.54545454545454541</v>
      </c>
      <c r="D5" s="7">
        <f>IFERROR(D3/(D3+D4),NA())</f>
        <v>0.84313725490196079</v>
      </c>
      <c r="E5" s="7">
        <f>IFERROR(E3/(E3+E4),NA())</f>
        <v>1</v>
      </c>
      <c r="F5" s="7">
        <f t="shared" ref="F5:H5" si="1">IFERROR(F3/(F3+F4),NA())</f>
        <v>0.92105263157894735</v>
      </c>
      <c r="G5" s="7">
        <f t="shared" si="1"/>
        <v>0.98484848484848486</v>
      </c>
      <c r="H5" s="7">
        <f t="shared" si="1"/>
        <v>0.76666666666666672</v>
      </c>
      <c r="I5" s="21">
        <f>IFERROR(AVERAGEIF(B5:H5,"&gt;-1"),NA())</f>
        <v>0.84352659724176748</v>
      </c>
      <c r="J5" s="21">
        <f>IFERROR(COUNTIF(B5:H5,"=1")/(COUNTIF(B5:H5,"&gt;0")+COUNTIF(B5:H5,0)),NA())</f>
        <v>0.16666666666666666</v>
      </c>
    </row>
    <row r="6" spans="1:10" ht="24" customHeight="1" x14ac:dyDescent="0.25">
      <c r="A6" s="2" t="s">
        <v>73</v>
      </c>
      <c r="B6" s="26"/>
      <c r="C6" s="26">
        <v>4</v>
      </c>
      <c r="D6" s="26">
        <v>0</v>
      </c>
      <c r="E6" s="26">
        <v>16</v>
      </c>
      <c r="F6" s="26">
        <v>8</v>
      </c>
      <c r="G6" s="26">
        <v>25</v>
      </c>
      <c r="H6" s="26">
        <v>12</v>
      </c>
      <c r="I6" s="19">
        <f t="shared" ref="I6" si="2">IF(SUM(B6:H6)&gt;0,SUM(B6:H6),"")</f>
        <v>65</v>
      </c>
      <c r="J6" s="19"/>
    </row>
    <row r="7" spans="1:10" ht="24" customHeight="1" x14ac:dyDescent="0.35">
      <c r="A7" s="76" t="s">
        <v>7</v>
      </c>
      <c r="B7" s="77"/>
      <c r="C7" s="77"/>
      <c r="D7" s="77"/>
      <c r="E7" s="77"/>
      <c r="F7" s="77"/>
      <c r="G7" s="77"/>
      <c r="H7" s="77"/>
      <c r="I7" s="77"/>
      <c r="J7" s="78"/>
    </row>
    <row r="8" spans="1:10" ht="24" customHeight="1" x14ac:dyDescent="0.25">
      <c r="A8" s="14" t="s">
        <v>9</v>
      </c>
      <c r="B8" s="27"/>
      <c r="C8" s="27"/>
      <c r="D8" s="27"/>
      <c r="E8" s="27"/>
      <c r="F8" s="27"/>
      <c r="G8" s="27"/>
      <c r="H8" s="27"/>
      <c r="I8" s="20">
        <f>COUNTIF(B8:H8, "X")</f>
        <v>0</v>
      </c>
      <c r="J8" s="20"/>
    </row>
    <row r="9" spans="1:10" ht="24" customHeight="1" x14ac:dyDescent="0.25">
      <c r="A9" s="14" t="s">
        <v>13</v>
      </c>
      <c r="B9" s="27"/>
      <c r="C9" s="27"/>
      <c r="D9" s="27"/>
      <c r="E9" s="27"/>
      <c r="F9" s="27"/>
      <c r="G9" s="27"/>
      <c r="H9" s="27"/>
      <c r="I9" s="20">
        <f t="shared" ref="I9:I12" si="3">COUNTIF(B9:H9, "X")</f>
        <v>0</v>
      </c>
      <c r="J9" s="20"/>
    </row>
    <row r="10" spans="1:10" ht="24" customHeight="1" x14ac:dyDescent="0.25">
      <c r="A10" s="14" t="s">
        <v>10</v>
      </c>
      <c r="B10" s="27"/>
      <c r="C10" s="27" t="s">
        <v>138</v>
      </c>
      <c r="D10" s="27" t="s">
        <v>138</v>
      </c>
      <c r="E10" s="27"/>
      <c r="F10" s="27" t="s">
        <v>138</v>
      </c>
      <c r="G10" s="27" t="s">
        <v>138</v>
      </c>
      <c r="H10" s="27" t="s">
        <v>138</v>
      </c>
      <c r="I10" s="20">
        <f t="shared" si="3"/>
        <v>5</v>
      </c>
      <c r="J10" s="20"/>
    </row>
    <row r="11" spans="1:10" ht="24" customHeight="1" x14ac:dyDescent="0.25">
      <c r="A11" s="14" t="s">
        <v>17</v>
      </c>
      <c r="B11" s="27"/>
      <c r="C11" s="27"/>
      <c r="D11" s="27"/>
      <c r="E11" s="27"/>
      <c r="F11" s="27"/>
      <c r="G11" s="27"/>
      <c r="H11" s="27"/>
      <c r="I11" s="20">
        <f t="shared" si="3"/>
        <v>0</v>
      </c>
      <c r="J11" s="20"/>
    </row>
    <row r="12" spans="1:10" ht="24" customHeight="1" x14ac:dyDescent="0.25">
      <c r="A12" s="14" t="s">
        <v>16</v>
      </c>
      <c r="B12" s="27"/>
      <c r="C12" s="27"/>
      <c r="D12" s="27"/>
      <c r="E12" s="27"/>
      <c r="F12" s="27"/>
      <c r="G12" s="27"/>
      <c r="H12" s="27"/>
      <c r="I12" s="20">
        <f t="shared" si="3"/>
        <v>0</v>
      </c>
      <c r="J12" s="20"/>
    </row>
    <row r="13" spans="1:10" ht="24" customHeight="1" x14ac:dyDescent="0.35">
      <c r="A13" s="76" t="s">
        <v>6</v>
      </c>
      <c r="B13" s="77"/>
      <c r="C13" s="77"/>
      <c r="D13" s="77"/>
      <c r="E13" s="77"/>
      <c r="F13" s="77"/>
      <c r="G13" s="77"/>
      <c r="H13" s="77"/>
      <c r="I13" s="77"/>
      <c r="J13" s="78"/>
    </row>
    <row r="14" spans="1:10" ht="24" customHeight="1" x14ac:dyDescent="0.25">
      <c r="A14" s="2" t="s">
        <v>95</v>
      </c>
      <c r="B14" s="28"/>
      <c r="C14" s="28">
        <v>0</v>
      </c>
      <c r="D14" s="28">
        <v>0</v>
      </c>
      <c r="E14" s="28">
        <v>0</v>
      </c>
      <c r="F14" s="28">
        <v>0</v>
      </c>
      <c r="G14" s="28">
        <v>0</v>
      </c>
      <c r="H14" s="28"/>
      <c r="I14" s="22">
        <f>SUM(B14:H14)</f>
        <v>0</v>
      </c>
      <c r="J14" s="79" t="s">
        <v>44</v>
      </c>
    </row>
    <row r="15" spans="1:10" ht="24" customHeight="1" x14ac:dyDescent="0.25">
      <c r="A15" s="2" t="s">
        <v>96</v>
      </c>
      <c r="B15" s="28"/>
      <c r="C15" s="28">
        <v>0</v>
      </c>
      <c r="D15" s="28">
        <v>0</v>
      </c>
      <c r="E15" s="28">
        <v>0</v>
      </c>
      <c r="F15" s="28">
        <v>0</v>
      </c>
      <c r="G15" s="28">
        <v>0</v>
      </c>
      <c r="H15" s="28"/>
      <c r="I15" s="22">
        <f>SUM(B15:H15)</f>
        <v>0</v>
      </c>
      <c r="J15" s="80"/>
    </row>
    <row r="16" spans="1:10" ht="24" customHeight="1" x14ac:dyDescent="0.25">
      <c r="A16" s="2" t="s">
        <v>97</v>
      </c>
      <c r="B16" s="28"/>
      <c r="C16" s="28">
        <v>15</v>
      </c>
      <c r="D16" s="28">
        <v>16</v>
      </c>
      <c r="E16" s="28">
        <v>27</v>
      </c>
      <c r="F16" s="28">
        <v>35</v>
      </c>
      <c r="G16" s="28">
        <v>29</v>
      </c>
      <c r="H16" s="28">
        <v>33</v>
      </c>
      <c r="I16" s="22">
        <f>SUM(B16:H16)</f>
        <v>155</v>
      </c>
      <c r="J16" s="79" t="s">
        <v>45</v>
      </c>
    </row>
    <row r="17" spans="1:10" ht="24" customHeight="1" x14ac:dyDescent="0.25">
      <c r="A17" s="2" t="s">
        <v>98</v>
      </c>
      <c r="B17" s="28"/>
      <c r="C17" s="28">
        <v>7</v>
      </c>
      <c r="D17" s="28">
        <v>27</v>
      </c>
      <c r="E17" s="28">
        <v>31</v>
      </c>
      <c r="F17" s="28">
        <v>8</v>
      </c>
      <c r="G17" s="28">
        <v>61</v>
      </c>
      <c r="H17" s="28">
        <v>2</v>
      </c>
      <c r="I17" s="22">
        <f>SUM(B17:H17)</f>
        <v>136</v>
      </c>
      <c r="J17" s="80"/>
    </row>
    <row r="18" spans="1:10" ht="24" customHeight="1" x14ac:dyDescent="0.25">
      <c r="A18" s="2" t="s">
        <v>99</v>
      </c>
      <c r="B18" s="28"/>
      <c r="C18" s="28">
        <v>0</v>
      </c>
      <c r="D18" s="28">
        <v>0</v>
      </c>
      <c r="E18" s="28">
        <v>0</v>
      </c>
      <c r="F18" s="28">
        <v>0</v>
      </c>
      <c r="G18" s="28">
        <v>0</v>
      </c>
      <c r="H18" s="28"/>
      <c r="I18" s="22">
        <f>SUM(B18:H18)</f>
        <v>0</v>
      </c>
      <c r="J18" s="54" t="s">
        <v>46</v>
      </c>
    </row>
    <row r="19" spans="1:10" s="36" customFormat="1" ht="24" customHeight="1" x14ac:dyDescent="0.25">
      <c r="A19" s="31" t="s">
        <v>14</v>
      </c>
      <c r="B19" s="32"/>
      <c r="C19" s="32">
        <f t="shared" ref="C19:E19" si="4">IF(SUM(C14:C18)&gt;0,SUM(C16+C18)/SUM(C14:C18),NA())</f>
        <v>0.68181818181818177</v>
      </c>
      <c r="D19" s="32">
        <f t="shared" si="4"/>
        <v>0.37209302325581395</v>
      </c>
      <c r="E19" s="32">
        <f t="shared" si="4"/>
        <v>0.46551724137931033</v>
      </c>
      <c r="F19" s="32">
        <f t="shared" ref="F19:H19" si="5">IF(SUM(F14:F18)&gt;0,SUM(F16+F18)/SUM(F14:F18),NA())</f>
        <v>0.81395348837209303</v>
      </c>
      <c r="G19" s="32">
        <f t="shared" si="5"/>
        <v>0.32222222222222224</v>
      </c>
      <c r="H19" s="32">
        <f t="shared" si="5"/>
        <v>0.94285714285714284</v>
      </c>
      <c r="I19" s="33">
        <f>IFERROR(AVERAGEIF(B19:H19,"&gt;-1"),NA())</f>
        <v>0.59974354998412738</v>
      </c>
      <c r="J19" s="34"/>
    </row>
    <row r="20" spans="1:10" ht="24" customHeight="1" x14ac:dyDescent="0.35">
      <c r="A20" s="76" t="s">
        <v>2</v>
      </c>
      <c r="B20" s="77"/>
      <c r="C20" s="77"/>
      <c r="D20" s="77"/>
      <c r="E20" s="77"/>
      <c r="F20" s="77"/>
      <c r="G20" s="77"/>
      <c r="H20" s="77"/>
      <c r="I20" s="77"/>
      <c r="J20" s="78"/>
    </row>
    <row r="21" spans="1:10" ht="24" customHeight="1" x14ac:dyDescent="0.25">
      <c r="A21" s="2" t="s">
        <v>0</v>
      </c>
      <c r="B21" s="26"/>
      <c r="C21" s="26">
        <v>0</v>
      </c>
      <c r="D21" s="26"/>
      <c r="E21" s="26"/>
      <c r="F21" s="26"/>
      <c r="G21" s="26"/>
      <c r="H21" s="26"/>
      <c r="I21" s="19">
        <f>SUM(B21:H21)</f>
        <v>0</v>
      </c>
      <c r="J21" s="19"/>
    </row>
    <row r="22" spans="1:10" ht="24" customHeight="1" x14ac:dyDescent="0.25">
      <c r="A22" s="2" t="s">
        <v>8</v>
      </c>
      <c r="B22" s="26"/>
      <c r="C22" s="26">
        <v>0</v>
      </c>
      <c r="D22" s="26"/>
      <c r="E22" s="26"/>
      <c r="F22" s="26"/>
      <c r="G22" s="26"/>
      <c r="H22" s="26"/>
      <c r="I22" s="19">
        <f>SUM(B22:H22)</f>
        <v>0</v>
      </c>
      <c r="J22" s="19"/>
    </row>
    <row r="23" spans="1:10" ht="24" customHeight="1" x14ac:dyDescent="0.25">
      <c r="A23" s="2" t="s">
        <v>4</v>
      </c>
      <c r="B23" s="7" t="e">
        <f t="shared" ref="B23:H23" si="6">IFERROR(B21/(B21+B22),NA())</f>
        <v>#N/A</v>
      </c>
      <c r="C23" s="7" t="e">
        <f t="shared" si="6"/>
        <v>#N/A</v>
      </c>
      <c r="D23" s="7" t="e">
        <f t="shared" si="6"/>
        <v>#N/A</v>
      </c>
      <c r="E23" s="7" t="e">
        <f t="shared" si="6"/>
        <v>#N/A</v>
      </c>
      <c r="F23" s="7" t="e">
        <f t="shared" si="6"/>
        <v>#N/A</v>
      </c>
      <c r="G23" s="7" t="e">
        <f t="shared" si="6"/>
        <v>#N/A</v>
      </c>
      <c r="H23" s="7" t="e">
        <f t="shared" si="6"/>
        <v>#N/A</v>
      </c>
      <c r="I23" s="21" t="e">
        <f>IFERROR(AVERAGEIF(B23:H23,"&gt;-1"),NA())</f>
        <v>#N/A</v>
      </c>
      <c r="J23" s="21"/>
    </row>
    <row r="24" spans="1:10" ht="24" customHeight="1" x14ac:dyDescent="0.25">
      <c r="A24" s="73" t="s">
        <v>100</v>
      </c>
      <c r="B24" s="74"/>
      <c r="C24" s="74"/>
      <c r="D24" s="74"/>
      <c r="E24" s="74"/>
      <c r="F24" s="74"/>
      <c r="G24" s="74"/>
      <c r="H24" s="74"/>
      <c r="I24" s="74"/>
      <c r="J24" s="75"/>
    </row>
    <row r="25" spans="1:10" ht="24" customHeight="1" x14ac:dyDescent="0.25">
      <c r="A25" s="67" t="str">
        <f>IF(EXACT(SUM(SUMIF(I3,"&gt;0")+SUMIF(I6,"&gt;0")),SUM(I14:I18)),"","Please ensure rows 3 and 6 equal rows 14 through 18.")</f>
        <v/>
      </c>
    </row>
    <row r="26" spans="1:10" ht="24" customHeight="1" x14ac:dyDescent="0.25"/>
    <row r="27" spans="1:10" ht="24" customHeight="1" x14ac:dyDescent="0.25">
      <c r="A27" s="6"/>
    </row>
    <row r="28" spans="1:10" ht="24" customHeight="1" x14ac:dyDescent="0.25"/>
    <row r="29" spans="1:10" ht="24" customHeight="1" x14ac:dyDescent="0.25"/>
    <row r="30" spans="1:10" ht="24" customHeight="1" x14ac:dyDescent="0.25"/>
    <row r="31" spans="1:10" ht="24" customHeight="1" x14ac:dyDescent="0.25"/>
    <row r="32" spans="1:10" ht="24" customHeight="1" x14ac:dyDescent="0.25"/>
    <row r="33" spans="2:5" ht="24" customHeight="1" x14ac:dyDescent="0.25"/>
    <row r="34" spans="2:5" ht="24" customHeight="1" x14ac:dyDescent="0.25">
      <c r="B34" s="1"/>
      <c r="C34" s="1"/>
      <c r="D34" s="1"/>
      <c r="E34" s="1"/>
    </row>
    <row r="35" spans="2:5" ht="24" customHeight="1" x14ac:dyDescent="0.25">
      <c r="B35" s="1"/>
      <c r="C35" s="1"/>
      <c r="D35" s="1"/>
      <c r="E35" s="1"/>
    </row>
    <row r="36" spans="2:5" ht="24" customHeight="1" x14ac:dyDescent="0.25">
      <c r="B36" s="1"/>
      <c r="C36" s="1"/>
      <c r="D36" s="1"/>
      <c r="E36" s="1"/>
    </row>
    <row r="37" spans="2:5" ht="24" customHeight="1" x14ac:dyDescent="0.25">
      <c r="B37" s="1"/>
      <c r="C37" s="1"/>
      <c r="D37" s="1"/>
      <c r="E37" s="1"/>
    </row>
    <row r="38" spans="2:5" ht="24" customHeight="1" x14ac:dyDescent="0.25">
      <c r="B38" s="1"/>
      <c r="C38" s="1"/>
      <c r="D38" s="1"/>
      <c r="E38" s="1"/>
    </row>
    <row r="39" spans="2:5" ht="24" customHeight="1" x14ac:dyDescent="0.25">
      <c r="B39" s="1"/>
      <c r="C39" s="1"/>
      <c r="D39" s="1"/>
      <c r="E39" s="1"/>
    </row>
    <row r="40" spans="2:5" ht="24" customHeight="1" x14ac:dyDescent="0.25">
      <c r="B40" s="1"/>
      <c r="C40" s="1"/>
      <c r="D40" s="1"/>
      <c r="E40" s="1"/>
    </row>
    <row r="41" spans="2:5" ht="24" customHeight="1" x14ac:dyDescent="0.25"/>
    <row r="42" spans="2:5" ht="24" customHeight="1" x14ac:dyDescent="0.25"/>
    <row r="43" spans="2:5" ht="24" customHeight="1" x14ac:dyDescent="0.25"/>
    <row r="44" spans="2:5" ht="24" customHeight="1" x14ac:dyDescent="0.25"/>
    <row r="45" spans="2:5" ht="24" customHeight="1" x14ac:dyDescent="0.25"/>
    <row r="46" spans="2:5" ht="24" customHeight="1" x14ac:dyDescent="0.25"/>
    <row r="47" spans="2:5" ht="24" customHeight="1" x14ac:dyDescent="0.25"/>
    <row r="48" spans="2:5" ht="24" customHeight="1" x14ac:dyDescent="0.25"/>
    <row r="49" ht="24" customHeight="1" x14ac:dyDescent="0.25"/>
    <row r="50" ht="24" customHeight="1" x14ac:dyDescent="0.25"/>
    <row r="51" ht="24" customHeight="1" x14ac:dyDescent="0.25"/>
    <row r="52" ht="24" customHeight="1" x14ac:dyDescent="0.25"/>
    <row r="53" ht="24" customHeight="1" x14ac:dyDescent="0.25"/>
    <row r="54" ht="24" customHeight="1" x14ac:dyDescent="0.25"/>
    <row r="55" ht="24" customHeight="1" x14ac:dyDescent="0.25"/>
    <row r="56" ht="24" customHeight="1" x14ac:dyDescent="0.25"/>
    <row r="57" ht="24" customHeight="1" x14ac:dyDescent="0.25"/>
    <row r="58" ht="24" customHeight="1" x14ac:dyDescent="0.25"/>
    <row r="59" ht="24" customHeight="1" x14ac:dyDescent="0.25"/>
    <row r="60" ht="24" customHeight="1" x14ac:dyDescent="0.25"/>
    <row r="61" ht="24" customHeight="1" x14ac:dyDescent="0.25"/>
    <row r="62" ht="24" customHeight="1" x14ac:dyDescent="0.25"/>
    <row r="63" ht="24" customHeight="1" x14ac:dyDescent="0.25"/>
    <row r="64" ht="24" customHeight="1" x14ac:dyDescent="0.25"/>
    <row r="65" ht="24" customHeight="1" x14ac:dyDescent="0.25"/>
    <row r="66" ht="24" customHeight="1" x14ac:dyDescent="0.25"/>
    <row r="67" ht="24" customHeight="1" x14ac:dyDescent="0.25"/>
    <row r="68" ht="24" customHeight="1" x14ac:dyDescent="0.25"/>
    <row r="69" ht="24" customHeight="1" x14ac:dyDescent="0.25"/>
    <row r="70" ht="24" customHeight="1" x14ac:dyDescent="0.25"/>
    <row r="71" ht="24" customHeight="1" x14ac:dyDescent="0.25"/>
    <row r="72" ht="24" customHeight="1" x14ac:dyDescent="0.25"/>
    <row r="73" ht="24" customHeight="1" x14ac:dyDescent="0.25"/>
    <row r="74" ht="24" customHeight="1" x14ac:dyDescent="0.25"/>
    <row r="75" ht="24" customHeight="1" x14ac:dyDescent="0.25"/>
    <row r="76" ht="24" customHeight="1" x14ac:dyDescent="0.25"/>
    <row r="77" ht="24" customHeight="1" x14ac:dyDescent="0.25"/>
    <row r="78" ht="24" customHeight="1" x14ac:dyDescent="0.25"/>
    <row r="79" ht="24" customHeight="1" x14ac:dyDescent="0.25"/>
    <row r="80" ht="24" customHeight="1" x14ac:dyDescent="0.25"/>
    <row r="81" ht="24" customHeight="1" x14ac:dyDescent="0.25"/>
    <row r="82" ht="24" customHeight="1" x14ac:dyDescent="0.25"/>
    <row r="83" ht="24" customHeight="1" x14ac:dyDescent="0.25"/>
    <row r="84" ht="24" customHeight="1" x14ac:dyDescent="0.25"/>
    <row r="85" ht="24" customHeight="1" x14ac:dyDescent="0.25"/>
    <row r="86" ht="24" customHeight="1" x14ac:dyDescent="0.25"/>
    <row r="87" ht="24" customHeight="1" x14ac:dyDescent="0.25"/>
    <row r="88" ht="24" customHeight="1" x14ac:dyDescent="0.25"/>
    <row r="89" ht="24" customHeight="1" x14ac:dyDescent="0.25"/>
    <row r="90" ht="24" customHeight="1" x14ac:dyDescent="0.25"/>
    <row r="91" ht="24" customHeight="1" x14ac:dyDescent="0.25"/>
    <row r="92" ht="24" customHeight="1" x14ac:dyDescent="0.25"/>
    <row r="93" ht="24" customHeight="1" x14ac:dyDescent="0.25"/>
    <row r="94" ht="24" customHeight="1" x14ac:dyDescent="0.25"/>
    <row r="95" ht="24" customHeight="1" x14ac:dyDescent="0.25"/>
    <row r="96" ht="24" customHeight="1" x14ac:dyDescent="0.25"/>
    <row r="97" ht="24" customHeight="1" x14ac:dyDescent="0.25"/>
    <row r="98" ht="24" customHeight="1" x14ac:dyDescent="0.25"/>
    <row r="99" ht="24" customHeight="1" x14ac:dyDescent="0.25"/>
    <row r="100" ht="24" customHeight="1" x14ac:dyDescent="0.25"/>
    <row r="101" ht="24" customHeight="1" x14ac:dyDescent="0.25"/>
    <row r="102" ht="24" customHeight="1" x14ac:dyDescent="0.25"/>
    <row r="103" ht="24" customHeight="1" x14ac:dyDescent="0.25"/>
    <row r="104" ht="24" customHeight="1" x14ac:dyDescent="0.25"/>
    <row r="105" ht="24" customHeight="1" x14ac:dyDescent="0.25"/>
    <row r="106" ht="24" customHeight="1" x14ac:dyDescent="0.25"/>
    <row r="107" ht="24" customHeight="1" x14ac:dyDescent="0.25"/>
    <row r="108" ht="24" customHeight="1" x14ac:dyDescent="0.25"/>
    <row r="109" ht="24" customHeight="1" x14ac:dyDescent="0.25"/>
    <row r="110" ht="24" customHeight="1" x14ac:dyDescent="0.25"/>
    <row r="111" ht="24" customHeight="1" x14ac:dyDescent="0.25"/>
    <row r="112" ht="24" customHeight="1" x14ac:dyDescent="0.25"/>
    <row r="113" ht="24" customHeight="1" x14ac:dyDescent="0.25"/>
    <row r="114" ht="24" customHeight="1" x14ac:dyDescent="0.25"/>
    <row r="115" ht="24" customHeight="1" x14ac:dyDescent="0.25"/>
    <row r="116" ht="24" customHeight="1" x14ac:dyDescent="0.25"/>
    <row r="117" ht="24" customHeight="1" x14ac:dyDescent="0.25"/>
    <row r="118" ht="24" customHeight="1" x14ac:dyDescent="0.25"/>
    <row r="119" ht="24" customHeight="1" x14ac:dyDescent="0.25"/>
    <row r="120" ht="24" customHeight="1" x14ac:dyDescent="0.25"/>
    <row r="121" ht="24" customHeight="1" x14ac:dyDescent="0.25"/>
    <row r="122" ht="24" customHeight="1" x14ac:dyDescent="0.25"/>
    <row r="123" ht="24" customHeight="1" x14ac:dyDescent="0.25"/>
    <row r="124" ht="24" customHeight="1" x14ac:dyDescent="0.25"/>
    <row r="125" ht="24" customHeight="1" x14ac:dyDescent="0.25"/>
    <row r="126" ht="24" customHeight="1" x14ac:dyDescent="0.25"/>
    <row r="127" ht="24" customHeight="1" x14ac:dyDescent="0.25"/>
    <row r="128" ht="24" customHeight="1" x14ac:dyDescent="0.25"/>
    <row r="129" ht="24" customHeight="1" x14ac:dyDescent="0.25"/>
    <row r="130" ht="24" customHeight="1" x14ac:dyDescent="0.25"/>
    <row r="131" ht="24" customHeight="1" x14ac:dyDescent="0.25"/>
    <row r="132" ht="24" customHeight="1" x14ac:dyDescent="0.25"/>
    <row r="133" ht="24" customHeight="1" x14ac:dyDescent="0.25"/>
    <row r="134" ht="24" customHeight="1" x14ac:dyDescent="0.25"/>
    <row r="135" ht="24" customHeight="1" x14ac:dyDescent="0.25"/>
    <row r="136" ht="24" customHeight="1" x14ac:dyDescent="0.25"/>
    <row r="137" ht="24" customHeight="1" x14ac:dyDescent="0.25"/>
    <row r="138" ht="24" customHeight="1" x14ac:dyDescent="0.25"/>
    <row r="139" ht="24" customHeight="1" x14ac:dyDescent="0.25"/>
    <row r="140" ht="24" customHeight="1" x14ac:dyDescent="0.25"/>
    <row r="141" ht="24" customHeight="1" x14ac:dyDescent="0.25"/>
    <row r="142" ht="24" customHeight="1" x14ac:dyDescent="0.25"/>
    <row r="143" ht="24" customHeight="1" x14ac:dyDescent="0.25"/>
    <row r="144" ht="24" customHeight="1" x14ac:dyDescent="0.25"/>
    <row r="145" ht="24" customHeight="1" x14ac:dyDescent="0.25"/>
    <row r="146" ht="24" customHeight="1" x14ac:dyDescent="0.25"/>
    <row r="147" ht="24" customHeight="1" x14ac:dyDescent="0.25"/>
    <row r="148" ht="24" customHeight="1" x14ac:dyDescent="0.25"/>
    <row r="149" ht="24" customHeight="1" x14ac:dyDescent="0.25"/>
    <row r="150" ht="24" customHeight="1" x14ac:dyDescent="0.25"/>
  </sheetData>
  <protectedRanges>
    <protectedRange sqref="F3:H4" name="Q2 Sprint Completion_2_1"/>
    <protectedRange sqref="F6:H6" name="Q2 Add Ons_1"/>
    <protectedRange sqref="F8:H10" name="Q2  Reasons_1_3_1"/>
    <protectedRange sqref="E8:E9" name="Q2  Reasons_1_2_1"/>
    <protectedRange sqref="B8:D8" name="Q2  Reasons_1_1_1"/>
    <protectedRange sqref="E8 B9:D10 E10" name="Q2  Reasons_1_4"/>
    <protectedRange sqref="B11:H12" name="Q2  Reasons_2"/>
    <protectedRange sqref="F14:H18" name="Q2 Support_3_1"/>
    <protectedRange sqref="E21:H22" name="Q2 Continuous Improvement_2_1"/>
    <protectedRange sqref="B3:E4" name="Q2 Sprint Completion_1_1_1"/>
    <protectedRange sqref="B6:E6" name="Q2 Add Ons_1_1"/>
    <protectedRange sqref="B14:C18" name="Q2 Support_1_1_1"/>
    <protectedRange sqref="D21:D22" name="Q2 Continuous Improvement_2_1_1"/>
    <protectedRange sqref="B21:C22" name="Q2 Continuous Improvement_3_1"/>
  </protectedRanges>
  <mergeCells count="7">
    <mergeCell ref="A24:J24"/>
    <mergeCell ref="A2:J2"/>
    <mergeCell ref="A7:J7"/>
    <mergeCell ref="A13:J13"/>
    <mergeCell ref="J14:J15"/>
    <mergeCell ref="J16:J17"/>
    <mergeCell ref="A20:J20"/>
  </mergeCells>
  <conditionalFormatting sqref="B8:H8 E6:H6 B11:H12 B9:C10 E9:H10 C5:H5 C8:D10">
    <cfRule type="containsErrors" dxfId="58" priority="17">
      <formula>ISERROR(B5)</formula>
    </cfRule>
  </conditionalFormatting>
  <conditionalFormatting sqref="I19">
    <cfRule type="containsErrors" dxfId="57" priority="15">
      <formula>ISERROR(I19)</formula>
    </cfRule>
  </conditionalFormatting>
  <conditionalFormatting sqref="E6:H6">
    <cfRule type="containsErrors" dxfId="56" priority="14">
      <formula>ISERROR(E6)</formula>
    </cfRule>
  </conditionalFormatting>
  <conditionalFormatting sqref="B8:H8 B11:H12 B9:C10 E9:H10 C8:D10">
    <cfRule type="containsErrors" dxfId="55" priority="13">
      <formula>ISERROR(B8)</formula>
    </cfRule>
  </conditionalFormatting>
  <conditionalFormatting sqref="B6:E6">
    <cfRule type="containsErrors" dxfId="54" priority="12">
      <formula>ISERROR(B6)</formula>
    </cfRule>
  </conditionalFormatting>
  <conditionalFormatting sqref="B6:E6">
    <cfRule type="containsErrors" dxfId="53" priority="11">
      <formula>ISERROR(B6)</formula>
    </cfRule>
  </conditionalFormatting>
  <conditionalFormatting sqref="D9:D10">
    <cfRule type="containsErrors" dxfId="52" priority="10">
      <formula>ISERROR(D9)</formula>
    </cfRule>
  </conditionalFormatting>
  <conditionalFormatting sqref="D9:D10">
    <cfRule type="containsErrors" dxfId="51" priority="9">
      <formula>ISERROR(D9)</formula>
    </cfRule>
  </conditionalFormatting>
  <conditionalFormatting sqref="I5">
    <cfRule type="containsErrors" dxfId="50" priority="7">
      <formula>ISERROR(I5)</formula>
    </cfRule>
  </conditionalFormatting>
  <conditionalFormatting sqref="J5">
    <cfRule type="containsErrors" dxfId="49" priority="6">
      <formula>ISERROR(J5)</formula>
    </cfRule>
  </conditionalFormatting>
  <conditionalFormatting sqref="I23">
    <cfRule type="containsErrors" dxfId="48" priority="5">
      <formula>ISERROR(I23)</formula>
    </cfRule>
  </conditionalFormatting>
  <conditionalFormatting sqref="B5">
    <cfRule type="containsErrors" dxfId="47" priority="4">
      <formula>ISERROR(B5)</formula>
    </cfRule>
  </conditionalFormatting>
  <conditionalFormatting sqref="B19:H19">
    <cfRule type="containsErrors" dxfId="46" priority="3">
      <formula>ISERROR(B19)</formula>
    </cfRule>
  </conditionalFormatting>
  <conditionalFormatting sqref="B23:H23">
    <cfRule type="containsErrors" dxfId="45" priority="2">
      <formula>ISERROR(B23)</formula>
    </cfRule>
  </conditionalFormatting>
  <conditionalFormatting sqref="C5">
    <cfRule type="containsErrors" dxfId="44" priority="1">
      <formula>ISERROR(C5)</formula>
    </cfRule>
  </conditionalFormatting>
  <pageMargins left="0.6" right="0.6" top="0.75" bottom="0.75" header="0.3" footer="0.3"/>
  <pageSetup scale="90" fitToHeight="0"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
  <sheetViews>
    <sheetView showGridLines="0" zoomScaleNormal="100" zoomScaleSheetLayoutView="100" zoomScalePageLayoutView="57" workbookViewId="0">
      <selection activeCell="H16" sqref="H16"/>
    </sheetView>
  </sheetViews>
  <sheetFormatPr defaultRowHeight="15" x14ac:dyDescent="0.25"/>
  <cols>
    <col min="11" max="11" width="9.140625" customWidth="1"/>
    <col min="15" max="17" width="3.140625" customWidth="1"/>
  </cols>
  <sheetData/>
  <pageMargins left="0.34399999999999997" right="0.25" top="1.25" bottom="0.75" header="0.546875" footer="0.3"/>
  <pageSetup orientation="landscape" r:id="rId1"/>
  <headerFooter>
    <oddHeader>&amp;C&amp;"-,Bold"&amp;18TACS &amp; KFI Score Card
&amp;12 3rd Quarter 2019</oddHeader>
  </headerFooter>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
  <sheetViews>
    <sheetView showGridLines="0" zoomScaleNormal="100" zoomScaleSheetLayoutView="100" zoomScalePageLayoutView="57" workbookViewId="0">
      <selection activeCell="A16" sqref="A16"/>
    </sheetView>
  </sheetViews>
  <sheetFormatPr defaultRowHeight="15" x14ac:dyDescent="0.25"/>
  <cols>
    <col min="11" max="11" width="9.140625" customWidth="1"/>
    <col min="15" max="15" width="3.140625" customWidth="1"/>
  </cols>
  <sheetData/>
  <pageMargins left="0.34399999999999997" right="0.25" top="1.25" bottom="0.75" header="0.546875" footer="0.3"/>
  <pageSetup orientation="landscape" r:id="rId1"/>
  <headerFooter>
    <oddHeader>&amp;C&amp;"-,Bold"&amp;18TACS &amp; KFI Score Card
&amp;12 4th Quarter 2019</oddHead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I250"/>
  <sheetViews>
    <sheetView showGridLines="0" zoomScaleNormal="100" workbookViewId="0">
      <pane ySplit="1" topLeftCell="A11" activePane="bottomLeft" state="frozen"/>
      <selection pane="bottomLeft" activeCell="A25" sqref="A25"/>
    </sheetView>
  </sheetViews>
  <sheetFormatPr defaultRowHeight="15.75" x14ac:dyDescent="0.25"/>
  <cols>
    <col min="1" max="1" width="62.140625" style="1" customWidth="1"/>
    <col min="2" max="9" width="13" style="1" customWidth="1"/>
    <col min="10" max="16384" width="9.140625" style="1"/>
  </cols>
  <sheetData>
    <row r="1" spans="1:9" s="9" customFormat="1" ht="31.5" customHeight="1" x14ac:dyDescent="0.25">
      <c r="A1" s="8" t="s">
        <v>1</v>
      </c>
      <c r="B1" s="42" t="s">
        <v>23</v>
      </c>
      <c r="C1" s="42" t="s">
        <v>18</v>
      </c>
      <c r="D1" s="42" t="s">
        <v>22</v>
      </c>
      <c r="E1" s="42" t="s">
        <v>19</v>
      </c>
      <c r="F1" s="42" t="s">
        <v>24</v>
      </c>
      <c r="G1" s="42" t="s">
        <v>20</v>
      </c>
      <c r="H1" s="15" t="s">
        <v>25</v>
      </c>
      <c r="I1" s="37" t="s">
        <v>21</v>
      </c>
    </row>
    <row r="2" spans="1:9" ht="24" customHeight="1" x14ac:dyDescent="0.35">
      <c r="A2" s="76" t="s">
        <v>5</v>
      </c>
      <c r="B2" s="77"/>
      <c r="C2" s="77"/>
      <c r="D2" s="77"/>
      <c r="E2" s="77"/>
      <c r="F2" s="77"/>
      <c r="G2" s="77"/>
      <c r="H2" s="77"/>
      <c r="I2" s="78"/>
    </row>
    <row r="3" spans="1:9" ht="24" customHeight="1" x14ac:dyDescent="0.25">
      <c r="A3" s="3" t="s">
        <v>29</v>
      </c>
      <c r="B3" s="4" t="e">
        <f>'Sprint Summary Q2'!#REF!</f>
        <v>#REF!</v>
      </c>
      <c r="C3" s="4"/>
      <c r="D3" s="4" t="str">
        <f>'Sprint Summary Q3'!$I$3</f>
        <v/>
      </c>
      <c r="E3" s="4"/>
      <c r="F3" s="4" t="e">
        <f>'Sprint Summary Q4'!H3</f>
        <v>#N/A</v>
      </c>
      <c r="G3" s="4"/>
      <c r="H3" s="19">
        <f>IF(Calculations!AB3&gt;0,Calculations!AB3,"")</f>
        <v>82</v>
      </c>
      <c r="I3" s="23"/>
    </row>
    <row r="4" spans="1:9" ht="24" customHeight="1" x14ac:dyDescent="0.25">
      <c r="A4" s="2" t="s">
        <v>30</v>
      </c>
      <c r="B4" s="4" t="e">
        <f>'Sprint Summary Q2'!#REF!</f>
        <v>#REF!</v>
      </c>
      <c r="C4" s="4"/>
      <c r="D4" s="4" t="str">
        <f>'Sprint Summary Q3'!$I$4</f>
        <v/>
      </c>
      <c r="E4" s="4"/>
      <c r="F4" s="4" t="e">
        <f>'Sprint Summary Q4'!H4</f>
        <v>#N/A</v>
      </c>
      <c r="G4" s="4"/>
      <c r="H4" s="19">
        <f>IF(Calculations!AB4&gt;0,Calculations!AB4,"")</f>
        <v>17</v>
      </c>
      <c r="I4" s="23"/>
    </row>
    <row r="5" spans="1:9" ht="24" customHeight="1" x14ac:dyDescent="0.25">
      <c r="A5" s="2" t="s">
        <v>3</v>
      </c>
      <c r="B5" s="7" t="e">
        <f>'Sprint Summary Q2'!#REF!</f>
        <v>#REF!</v>
      </c>
      <c r="C5" s="7">
        <f>'Sprint Summary Q2'!$H$5</f>
        <v>0.82775510204081626</v>
      </c>
      <c r="D5" s="7" t="e">
        <f>'Sprint Summary Q3'!$I$5</f>
        <v>#N/A</v>
      </c>
      <c r="E5" s="7" t="e">
        <f>'Sprint Summary Q3'!$J$5</f>
        <v>#N/A</v>
      </c>
      <c r="F5" s="7" t="e">
        <f>'Sprint Summary Q4'!H5</f>
        <v>#N/A</v>
      </c>
      <c r="G5" s="7" t="e">
        <f>'Sprint Summary Q4'!I5</f>
        <v>#N/A</v>
      </c>
      <c r="H5" s="21">
        <f>Calculations!AB5</f>
        <v>0.82775510204081626</v>
      </c>
      <c r="I5" s="25">
        <f>Calculations!AC5</f>
        <v>0</v>
      </c>
    </row>
    <row r="6" spans="1:9" ht="24" customHeight="1" x14ac:dyDescent="0.25">
      <c r="A6" s="2" t="s">
        <v>73</v>
      </c>
      <c r="B6" s="4" t="e">
        <f>'Sprint Summary Q2'!#REF!</f>
        <v>#REF!</v>
      </c>
      <c r="C6" s="43"/>
      <c r="D6" s="4" t="str">
        <f>'Sprint Summary Q3'!$I$6</f>
        <v/>
      </c>
      <c r="E6" s="4"/>
      <c r="F6" s="4" t="str">
        <f>'Sprint Summary Q4'!H6</f>
        <v/>
      </c>
      <c r="G6" s="4"/>
      <c r="H6" s="19">
        <f>IF(Calculations!AB6&gt;0,Calculations!AB6,"")</f>
        <v>26</v>
      </c>
      <c r="I6" s="19"/>
    </row>
    <row r="7" spans="1:9" ht="24" customHeight="1" x14ac:dyDescent="0.35">
      <c r="A7" s="76" t="s">
        <v>7</v>
      </c>
      <c r="B7" s="77"/>
      <c r="C7" s="77"/>
      <c r="D7" s="77"/>
      <c r="E7" s="77"/>
      <c r="F7" s="77"/>
      <c r="G7" s="77"/>
      <c r="H7" s="77"/>
      <c r="I7" s="78"/>
    </row>
    <row r="8" spans="1:9" ht="24" customHeight="1" x14ac:dyDescent="0.25">
      <c r="A8" s="14" t="s">
        <v>9</v>
      </c>
      <c r="B8" s="51">
        <f>'Sprint Summary Q2'!H8</f>
        <v>0</v>
      </c>
      <c r="C8" s="51"/>
      <c r="D8" s="51">
        <f>'Sprint Summary Q3'!I8</f>
        <v>0</v>
      </c>
      <c r="E8" s="14"/>
      <c r="F8" s="4">
        <f>'Sprint Summary Q4'!H8</f>
        <v>0</v>
      </c>
      <c r="G8" s="14"/>
      <c r="H8" s="19">
        <f>Calculations!AB8</f>
        <v>0</v>
      </c>
      <c r="I8" s="19"/>
    </row>
    <row r="9" spans="1:9" ht="24" customHeight="1" x14ac:dyDescent="0.25">
      <c r="A9" s="14" t="s">
        <v>13</v>
      </c>
      <c r="B9" s="51">
        <f>'Sprint Summary Q2'!H9</f>
        <v>0</v>
      </c>
      <c r="C9" s="14"/>
      <c r="D9" s="51">
        <f>'Sprint Summary Q3'!I9</f>
        <v>0</v>
      </c>
      <c r="E9" s="14"/>
      <c r="F9" s="4">
        <f>'Sprint Summary Q4'!H9</f>
        <v>0</v>
      </c>
      <c r="G9" s="14"/>
      <c r="H9" s="19">
        <f>Calculations!AB9</f>
        <v>0</v>
      </c>
      <c r="I9" s="19"/>
    </row>
    <row r="10" spans="1:9" ht="24" customHeight="1" x14ac:dyDescent="0.25">
      <c r="A10" s="14" t="s">
        <v>10</v>
      </c>
      <c r="B10" s="51">
        <f>'Sprint Summary Q2'!H10</f>
        <v>1</v>
      </c>
      <c r="C10" s="14"/>
      <c r="D10" s="51">
        <f>'Sprint Summary Q3'!I10</f>
        <v>0</v>
      </c>
      <c r="E10" s="14"/>
      <c r="F10" s="4">
        <f>'Sprint Summary Q4'!H10</f>
        <v>0</v>
      </c>
      <c r="G10" s="14"/>
      <c r="H10" s="19">
        <f>Calculations!AB10</f>
        <v>1</v>
      </c>
      <c r="I10" s="19"/>
    </row>
    <row r="11" spans="1:9" ht="24" customHeight="1" x14ac:dyDescent="0.25">
      <c r="A11" s="14" t="s">
        <v>17</v>
      </c>
      <c r="B11" s="51">
        <f>'Sprint Summary Q2'!H11</f>
        <v>0</v>
      </c>
      <c r="C11" s="14"/>
      <c r="D11" s="51">
        <f>'Sprint Summary Q3'!I11</f>
        <v>0</v>
      </c>
      <c r="E11" s="14"/>
      <c r="F11" s="4">
        <f>'Sprint Summary Q4'!H11</f>
        <v>0</v>
      </c>
      <c r="G11" s="14"/>
      <c r="H11" s="19">
        <f>Calculations!AB11</f>
        <v>0</v>
      </c>
      <c r="I11" s="19"/>
    </row>
    <row r="12" spans="1:9" ht="24" customHeight="1" x14ac:dyDescent="0.25">
      <c r="A12" s="14" t="s">
        <v>16</v>
      </c>
      <c r="B12" s="51">
        <f>'Sprint Summary Q2'!H12</f>
        <v>0</v>
      </c>
      <c r="C12" s="14"/>
      <c r="D12" s="51">
        <f>'Sprint Summary Q3'!I12</f>
        <v>0</v>
      </c>
      <c r="E12" s="14"/>
      <c r="F12" s="4">
        <f>'Sprint Summary Q4'!H12</f>
        <v>0</v>
      </c>
      <c r="G12" s="14"/>
      <c r="H12" s="19">
        <f>Calculations!AB12</f>
        <v>0</v>
      </c>
      <c r="I12" s="19"/>
    </row>
    <row r="13" spans="1:9" ht="24" customHeight="1" x14ac:dyDescent="0.35">
      <c r="A13" s="76" t="s">
        <v>6</v>
      </c>
      <c r="B13" s="77"/>
      <c r="C13" s="77"/>
      <c r="D13" s="77"/>
      <c r="E13" s="77"/>
      <c r="F13" s="77"/>
      <c r="G13" s="77"/>
      <c r="H13" s="77"/>
      <c r="I13" s="78"/>
    </row>
    <row r="14" spans="1:9" ht="24" customHeight="1" x14ac:dyDescent="0.25">
      <c r="A14" s="2" t="s">
        <v>95</v>
      </c>
      <c r="B14" s="4">
        <f>'Sprint Summary Q2'!H14</f>
        <v>0</v>
      </c>
      <c r="C14" s="2"/>
      <c r="D14" s="4">
        <f>'Sprint Summary Q3'!I14</f>
        <v>0</v>
      </c>
      <c r="E14" s="2"/>
      <c r="F14" s="4">
        <f>'Sprint Summary Q4'!H14</f>
        <v>0</v>
      </c>
      <c r="G14" s="2"/>
      <c r="H14" s="19" t="e">
        <f>Calculations!AB14</f>
        <v>#REF!</v>
      </c>
      <c r="I14" s="79" t="s">
        <v>44</v>
      </c>
    </row>
    <row r="15" spans="1:9" ht="24" customHeight="1" x14ac:dyDescent="0.25">
      <c r="A15" s="2" t="s">
        <v>96</v>
      </c>
      <c r="B15" s="4">
        <f>'Sprint Summary Q2'!H15</f>
        <v>0</v>
      </c>
      <c r="C15" s="2"/>
      <c r="D15" s="4">
        <f>'Sprint Summary Q3'!I15</f>
        <v>0</v>
      </c>
      <c r="E15" s="2"/>
      <c r="F15" s="4">
        <f>'Sprint Summary Q4'!H15</f>
        <v>0</v>
      </c>
      <c r="G15" s="2"/>
      <c r="H15" s="19" t="e">
        <f>Calculations!AB15</f>
        <v>#REF!</v>
      </c>
      <c r="I15" s="80"/>
    </row>
    <row r="16" spans="1:9" ht="24" customHeight="1" x14ac:dyDescent="0.25">
      <c r="A16" s="2" t="s">
        <v>97</v>
      </c>
      <c r="B16" s="4">
        <f>'Sprint Summary Q2'!H16</f>
        <v>69</v>
      </c>
      <c r="C16" s="2"/>
      <c r="D16" s="4">
        <f>'Sprint Summary Q3'!I16</f>
        <v>0</v>
      </c>
      <c r="E16" s="2"/>
      <c r="F16" s="4">
        <f>'Sprint Summary Q4'!H16</f>
        <v>0</v>
      </c>
      <c r="G16" s="2"/>
      <c r="H16" s="19" t="e">
        <f>Calculations!AB16</f>
        <v>#REF!</v>
      </c>
      <c r="I16" s="79" t="s">
        <v>45</v>
      </c>
    </row>
    <row r="17" spans="1:9" ht="24" customHeight="1" x14ac:dyDescent="0.25">
      <c r="A17" s="2" t="s">
        <v>98</v>
      </c>
      <c r="B17" s="4">
        <f>'Sprint Summary Q2'!H17</f>
        <v>39</v>
      </c>
      <c r="C17" s="2"/>
      <c r="D17" s="4">
        <f>'Sprint Summary Q3'!I17</f>
        <v>0</v>
      </c>
      <c r="E17" s="2"/>
      <c r="F17" s="4">
        <f>'Sprint Summary Q4'!H17</f>
        <v>0</v>
      </c>
      <c r="G17" s="2"/>
      <c r="H17" s="19" t="e">
        <f>Calculations!AB17</f>
        <v>#REF!</v>
      </c>
      <c r="I17" s="80"/>
    </row>
    <row r="18" spans="1:9" ht="24" customHeight="1" x14ac:dyDescent="0.25">
      <c r="A18" s="2" t="s">
        <v>99</v>
      </c>
      <c r="B18" s="4">
        <f>'Sprint Summary Q2'!H18</f>
        <v>0</v>
      </c>
      <c r="C18" s="2"/>
      <c r="D18" s="4">
        <f>'Sprint Summary Q3'!I18</f>
        <v>0</v>
      </c>
      <c r="E18" s="2"/>
      <c r="F18" s="4">
        <f>'Sprint Summary Q4'!H18</f>
        <v>0</v>
      </c>
      <c r="G18" s="2"/>
      <c r="H18" s="19" t="e">
        <f>Calculations!AB18</f>
        <v>#REF!</v>
      </c>
      <c r="I18" s="54" t="s">
        <v>46</v>
      </c>
    </row>
    <row r="19" spans="1:9" s="36" customFormat="1" ht="24" customHeight="1" x14ac:dyDescent="0.25">
      <c r="A19" s="31" t="s">
        <v>14</v>
      </c>
      <c r="B19" s="34">
        <f>'Sprint Summary Q2'!H19</f>
        <v>1</v>
      </c>
      <c r="C19" s="35"/>
      <c r="D19" s="34" t="e">
        <f>'Sprint Summary Q3'!I19</f>
        <v>#N/A</v>
      </c>
      <c r="E19" s="35"/>
      <c r="F19" s="34" t="e">
        <f>'Sprint Summary Q4'!H19</f>
        <v>#N/A</v>
      </c>
      <c r="G19" s="35"/>
      <c r="H19" s="34">
        <f>Calculations!AB19</f>
        <v>1</v>
      </c>
      <c r="I19" s="35"/>
    </row>
    <row r="20" spans="1:9" ht="24" customHeight="1" x14ac:dyDescent="0.35">
      <c r="A20" s="76" t="s">
        <v>2</v>
      </c>
      <c r="B20" s="77"/>
      <c r="C20" s="77"/>
      <c r="D20" s="77"/>
      <c r="E20" s="77"/>
      <c r="F20" s="77"/>
      <c r="G20" s="77"/>
      <c r="H20" s="77"/>
      <c r="I20" s="78"/>
    </row>
    <row r="21" spans="1:9" ht="24" customHeight="1" x14ac:dyDescent="0.25">
      <c r="A21" s="2" t="s">
        <v>0</v>
      </c>
      <c r="B21" s="4">
        <f>'Sprint Summary Q2'!G21</f>
        <v>0</v>
      </c>
      <c r="C21" s="2"/>
      <c r="D21" s="4">
        <f>'Sprint Summary Q3'!I21</f>
        <v>0</v>
      </c>
      <c r="E21" s="2"/>
      <c r="F21" s="4">
        <f>'Sprint Summary Q4'!H21</f>
        <v>0</v>
      </c>
      <c r="G21" s="2"/>
      <c r="H21" s="19" t="e">
        <f>Calculations!AB21</f>
        <v>#REF!</v>
      </c>
      <c r="I21" s="23"/>
    </row>
    <row r="22" spans="1:9" ht="24" customHeight="1" x14ac:dyDescent="0.25">
      <c r="A22" s="2" t="s">
        <v>8</v>
      </c>
      <c r="B22" s="4">
        <f>'Sprint Summary Q2'!G22</f>
        <v>0</v>
      </c>
      <c r="C22" s="2"/>
      <c r="D22" s="4">
        <f>'Sprint Summary Q3'!I22</f>
        <v>0</v>
      </c>
      <c r="E22" s="2"/>
      <c r="F22" s="4">
        <f>'Sprint Summary Q4'!H22</f>
        <v>0</v>
      </c>
      <c r="G22" s="2"/>
      <c r="H22" s="19" t="e">
        <f>Calculations!AB22</f>
        <v>#REF!</v>
      </c>
      <c r="I22" s="23"/>
    </row>
    <row r="23" spans="1:9" ht="24" customHeight="1" x14ac:dyDescent="0.25">
      <c r="A23" s="2" t="s">
        <v>4</v>
      </c>
      <c r="B23" s="7" t="e">
        <f>'Sprint Summary Q2'!G23</f>
        <v>#N/A</v>
      </c>
      <c r="C23" s="7"/>
      <c r="D23" s="7" t="e">
        <f>'Sprint Summary Q3'!I23</f>
        <v>#N/A</v>
      </c>
      <c r="E23" s="7"/>
      <c r="F23" s="7" t="e">
        <f>'Sprint Summary Q4'!H23</f>
        <v>#N/A</v>
      </c>
      <c r="G23" s="7"/>
      <c r="H23" s="21" t="e">
        <f>Calculations!AB23</f>
        <v>#N/A</v>
      </c>
      <c r="I23" s="25"/>
    </row>
    <row r="24" spans="1:9" ht="24" customHeight="1" x14ac:dyDescent="0.35">
      <c r="A24" s="76"/>
      <c r="B24" s="77"/>
      <c r="C24" s="77"/>
      <c r="D24" s="77"/>
      <c r="E24" s="77"/>
      <c r="F24" s="77"/>
      <c r="G24" s="77"/>
      <c r="H24" s="77"/>
      <c r="I24" s="78"/>
    </row>
    <row r="25" spans="1:9" ht="24" customHeight="1" x14ac:dyDescent="0.25"/>
    <row r="26" spans="1:9" ht="24" customHeight="1" x14ac:dyDescent="0.25"/>
    <row r="27" spans="1:9" ht="24" customHeight="1" x14ac:dyDescent="0.25"/>
    <row r="28" spans="1:9" ht="24" customHeight="1" x14ac:dyDescent="0.25"/>
    <row r="29" spans="1:9" ht="24" customHeight="1" x14ac:dyDescent="0.25"/>
    <row r="30" spans="1:9" ht="24" customHeight="1" x14ac:dyDescent="0.25"/>
    <row r="31" spans="1:9" ht="24" customHeight="1" x14ac:dyDescent="0.25"/>
    <row r="32" spans="1:9" ht="24" customHeight="1" x14ac:dyDescent="0.25"/>
    <row r="33" ht="24" customHeight="1" x14ac:dyDescent="0.25"/>
    <row r="34" ht="24" customHeight="1" x14ac:dyDescent="0.25"/>
    <row r="35" ht="24" customHeight="1" x14ac:dyDescent="0.25"/>
    <row r="36" ht="24" customHeight="1" x14ac:dyDescent="0.25"/>
    <row r="37" ht="24" customHeight="1" x14ac:dyDescent="0.25"/>
    <row r="38" ht="24" customHeight="1" x14ac:dyDescent="0.25"/>
    <row r="39" ht="24" customHeight="1" x14ac:dyDescent="0.25"/>
    <row r="40" ht="24" customHeight="1" x14ac:dyDescent="0.25"/>
    <row r="41" ht="24" customHeight="1" x14ac:dyDescent="0.25"/>
    <row r="42" ht="24" customHeight="1" x14ac:dyDescent="0.25"/>
    <row r="43" ht="24" customHeight="1" x14ac:dyDescent="0.25"/>
    <row r="44" ht="24" customHeight="1" x14ac:dyDescent="0.25"/>
    <row r="45" ht="24" customHeight="1" x14ac:dyDescent="0.25"/>
    <row r="46" ht="24" customHeight="1" x14ac:dyDescent="0.25"/>
    <row r="47" ht="24" customHeight="1" x14ac:dyDescent="0.25"/>
    <row r="48" ht="24" customHeight="1" x14ac:dyDescent="0.25"/>
    <row r="49" ht="24" customHeight="1" x14ac:dyDescent="0.25"/>
    <row r="50" ht="24" customHeight="1" x14ac:dyDescent="0.25"/>
    <row r="51" ht="24" customHeight="1" x14ac:dyDescent="0.25"/>
    <row r="52" ht="24" customHeight="1" x14ac:dyDescent="0.25"/>
    <row r="53" ht="24" customHeight="1" x14ac:dyDescent="0.25"/>
    <row r="54" ht="24" customHeight="1" x14ac:dyDescent="0.25"/>
    <row r="55" ht="24" customHeight="1" x14ac:dyDescent="0.25"/>
    <row r="56" ht="24" customHeight="1" x14ac:dyDescent="0.25"/>
    <row r="57" ht="24" customHeight="1" x14ac:dyDescent="0.25"/>
    <row r="58" ht="24" customHeight="1" x14ac:dyDescent="0.25"/>
    <row r="59" ht="24" customHeight="1" x14ac:dyDescent="0.25"/>
    <row r="60" ht="24" customHeight="1" x14ac:dyDescent="0.25"/>
    <row r="61" ht="24" customHeight="1" x14ac:dyDescent="0.25"/>
    <row r="62" ht="24" customHeight="1" x14ac:dyDescent="0.25"/>
    <row r="63" ht="24" customHeight="1" x14ac:dyDescent="0.25"/>
    <row r="64" ht="24" customHeight="1" x14ac:dyDescent="0.25"/>
    <row r="65" ht="24" customHeight="1" x14ac:dyDescent="0.25"/>
    <row r="66" ht="24" customHeight="1" x14ac:dyDescent="0.25"/>
    <row r="67" ht="24" customHeight="1" x14ac:dyDescent="0.25"/>
    <row r="68" ht="24" customHeight="1" x14ac:dyDescent="0.25"/>
    <row r="69" ht="24" customHeight="1" x14ac:dyDescent="0.25"/>
    <row r="70" ht="24" customHeight="1" x14ac:dyDescent="0.25"/>
    <row r="71" ht="24" customHeight="1" x14ac:dyDescent="0.25"/>
    <row r="72" ht="24" customHeight="1" x14ac:dyDescent="0.25"/>
    <row r="73" ht="24" customHeight="1" x14ac:dyDescent="0.25"/>
    <row r="74" ht="24" customHeight="1" x14ac:dyDescent="0.25"/>
    <row r="75" ht="24" customHeight="1" x14ac:dyDescent="0.25"/>
    <row r="76" ht="24" customHeight="1" x14ac:dyDescent="0.25"/>
    <row r="77" ht="24" customHeight="1" x14ac:dyDescent="0.25"/>
    <row r="78" ht="24" customHeight="1" x14ac:dyDescent="0.25"/>
    <row r="79" ht="24" customHeight="1" x14ac:dyDescent="0.25"/>
    <row r="80" ht="24" customHeight="1" x14ac:dyDescent="0.25"/>
    <row r="81" ht="24" customHeight="1" x14ac:dyDescent="0.25"/>
    <row r="82" ht="24" customHeight="1" x14ac:dyDescent="0.25"/>
    <row r="83" ht="24" customHeight="1" x14ac:dyDescent="0.25"/>
    <row r="84" ht="24" customHeight="1" x14ac:dyDescent="0.25"/>
    <row r="85" ht="24" customHeight="1" x14ac:dyDescent="0.25"/>
    <row r="86" ht="24" customHeight="1" x14ac:dyDescent="0.25"/>
    <row r="87" ht="24" customHeight="1" x14ac:dyDescent="0.25"/>
    <row r="88" ht="24" customHeight="1" x14ac:dyDescent="0.25"/>
    <row r="89" ht="24" customHeight="1" x14ac:dyDescent="0.25"/>
    <row r="90" ht="24" customHeight="1" x14ac:dyDescent="0.25"/>
    <row r="91" ht="24" customHeight="1" x14ac:dyDescent="0.25"/>
    <row r="92" ht="24" customHeight="1" x14ac:dyDescent="0.25"/>
    <row r="93" ht="24" customHeight="1" x14ac:dyDescent="0.25"/>
    <row r="94" ht="24" customHeight="1" x14ac:dyDescent="0.25"/>
    <row r="95" ht="24" customHeight="1" x14ac:dyDescent="0.25"/>
    <row r="96" ht="24" customHeight="1" x14ac:dyDescent="0.25"/>
    <row r="97" ht="24" customHeight="1" x14ac:dyDescent="0.25"/>
    <row r="98" ht="24" customHeight="1" x14ac:dyDescent="0.25"/>
    <row r="99" ht="24" customHeight="1" x14ac:dyDescent="0.25"/>
    <row r="100" ht="24" customHeight="1" x14ac:dyDescent="0.25"/>
    <row r="101" ht="24" customHeight="1" x14ac:dyDescent="0.25"/>
    <row r="102" ht="24" customHeight="1" x14ac:dyDescent="0.25"/>
    <row r="103" ht="24" customHeight="1" x14ac:dyDescent="0.25"/>
    <row r="104" ht="24" customHeight="1" x14ac:dyDescent="0.25"/>
    <row r="105" ht="24" customHeight="1" x14ac:dyDescent="0.25"/>
    <row r="106" ht="24" customHeight="1" x14ac:dyDescent="0.25"/>
    <row r="107" ht="24" customHeight="1" x14ac:dyDescent="0.25"/>
    <row r="108" ht="24" customHeight="1" x14ac:dyDescent="0.25"/>
    <row r="109" ht="24" customHeight="1" x14ac:dyDescent="0.25"/>
    <row r="110" ht="24" customHeight="1" x14ac:dyDescent="0.25"/>
    <row r="111" ht="24" customHeight="1" x14ac:dyDescent="0.25"/>
    <row r="112" ht="24" customHeight="1" x14ac:dyDescent="0.25"/>
    <row r="113" ht="24" customHeight="1" x14ac:dyDescent="0.25"/>
    <row r="114" ht="24" customHeight="1" x14ac:dyDescent="0.25"/>
    <row r="115" ht="24" customHeight="1" x14ac:dyDescent="0.25"/>
    <row r="116" ht="24" customHeight="1" x14ac:dyDescent="0.25"/>
    <row r="117" ht="24" customHeight="1" x14ac:dyDescent="0.25"/>
    <row r="118" ht="24" customHeight="1" x14ac:dyDescent="0.25"/>
    <row r="119" ht="24" customHeight="1" x14ac:dyDescent="0.25"/>
    <row r="120" ht="24" customHeight="1" x14ac:dyDescent="0.25"/>
    <row r="121" ht="24" customHeight="1" x14ac:dyDescent="0.25"/>
    <row r="122" ht="24" customHeight="1" x14ac:dyDescent="0.25"/>
    <row r="123" ht="24" customHeight="1" x14ac:dyDescent="0.25"/>
    <row r="124" ht="24" customHeight="1" x14ac:dyDescent="0.25"/>
    <row r="125" ht="24" customHeight="1" x14ac:dyDescent="0.25"/>
    <row r="126" ht="24" customHeight="1" x14ac:dyDescent="0.25"/>
    <row r="127" ht="24" customHeight="1" x14ac:dyDescent="0.25"/>
    <row r="128" ht="24" customHeight="1" x14ac:dyDescent="0.25"/>
    <row r="129" ht="24" customHeight="1" x14ac:dyDescent="0.25"/>
    <row r="130" ht="24" customHeight="1" x14ac:dyDescent="0.25"/>
    <row r="131" ht="24" customHeight="1" x14ac:dyDescent="0.25"/>
    <row r="132" ht="24" customHeight="1" x14ac:dyDescent="0.25"/>
    <row r="133" ht="24" customHeight="1" x14ac:dyDescent="0.25"/>
    <row r="134" ht="24" customHeight="1" x14ac:dyDescent="0.25"/>
    <row r="135" ht="24" customHeight="1" x14ac:dyDescent="0.25"/>
    <row r="136" ht="24" customHeight="1" x14ac:dyDescent="0.25"/>
    <row r="137" ht="24" customHeight="1" x14ac:dyDescent="0.25"/>
    <row r="138" ht="24" customHeight="1" x14ac:dyDescent="0.25"/>
    <row r="139" ht="24" customHeight="1" x14ac:dyDescent="0.25"/>
    <row r="140" ht="24" customHeight="1" x14ac:dyDescent="0.25"/>
    <row r="141" ht="24" customHeight="1" x14ac:dyDescent="0.25"/>
    <row r="142" ht="24" customHeight="1" x14ac:dyDescent="0.25"/>
    <row r="143" ht="24" customHeight="1" x14ac:dyDescent="0.25"/>
    <row r="144" ht="24" customHeight="1" x14ac:dyDescent="0.25"/>
    <row r="145" ht="24" customHeight="1" x14ac:dyDescent="0.25"/>
    <row r="146" ht="24" customHeight="1" x14ac:dyDescent="0.25"/>
    <row r="147" ht="24" customHeight="1" x14ac:dyDescent="0.25"/>
    <row r="148" ht="24" customHeight="1" x14ac:dyDescent="0.25"/>
    <row r="149" ht="24" customHeight="1" x14ac:dyDescent="0.25"/>
    <row r="150" ht="24" customHeight="1" x14ac:dyDescent="0.25"/>
    <row r="151" ht="24" customHeight="1" x14ac:dyDescent="0.25"/>
    <row r="152" ht="24" customHeight="1" x14ac:dyDescent="0.25"/>
    <row r="153" ht="24" customHeight="1" x14ac:dyDescent="0.25"/>
    <row r="154" ht="24" customHeight="1" x14ac:dyDescent="0.25"/>
    <row r="155" ht="24" customHeight="1" x14ac:dyDescent="0.25"/>
    <row r="156" ht="24" customHeight="1" x14ac:dyDescent="0.25"/>
    <row r="157" ht="24" customHeight="1" x14ac:dyDescent="0.25"/>
    <row r="158" ht="24" customHeight="1" x14ac:dyDescent="0.25"/>
    <row r="159" ht="24" customHeight="1" x14ac:dyDescent="0.25"/>
    <row r="160" ht="24" customHeight="1" x14ac:dyDescent="0.25"/>
    <row r="161" ht="24" customHeight="1" x14ac:dyDescent="0.25"/>
    <row r="162" ht="24" customHeight="1" x14ac:dyDescent="0.25"/>
    <row r="163" ht="24" customHeight="1" x14ac:dyDescent="0.25"/>
    <row r="164" ht="24" customHeight="1" x14ac:dyDescent="0.25"/>
    <row r="165" ht="24" customHeight="1" x14ac:dyDescent="0.25"/>
    <row r="166" ht="24" customHeight="1" x14ac:dyDescent="0.25"/>
    <row r="167" ht="24" customHeight="1" x14ac:dyDescent="0.25"/>
    <row r="168" ht="24" customHeight="1" x14ac:dyDescent="0.25"/>
    <row r="169" ht="24" customHeight="1" x14ac:dyDescent="0.25"/>
    <row r="170" ht="24" customHeight="1" x14ac:dyDescent="0.25"/>
    <row r="171" ht="24" customHeight="1" x14ac:dyDescent="0.25"/>
    <row r="172" ht="24" customHeight="1" x14ac:dyDescent="0.25"/>
    <row r="173" ht="24" customHeight="1" x14ac:dyDescent="0.25"/>
    <row r="174" ht="24" customHeight="1" x14ac:dyDescent="0.25"/>
    <row r="175" ht="24" customHeight="1" x14ac:dyDescent="0.25"/>
    <row r="176" ht="24" customHeight="1" x14ac:dyDescent="0.25"/>
    <row r="177" ht="24" customHeight="1" x14ac:dyDescent="0.25"/>
    <row r="178" ht="24" customHeight="1" x14ac:dyDescent="0.25"/>
    <row r="179" ht="24" customHeight="1" x14ac:dyDescent="0.25"/>
    <row r="180" ht="24" customHeight="1" x14ac:dyDescent="0.25"/>
    <row r="181" ht="24" customHeight="1" x14ac:dyDescent="0.25"/>
    <row r="182" ht="24" customHeight="1" x14ac:dyDescent="0.25"/>
    <row r="183" ht="24" customHeight="1" x14ac:dyDescent="0.25"/>
    <row r="184" ht="24" customHeight="1" x14ac:dyDescent="0.25"/>
    <row r="185" ht="24" customHeight="1" x14ac:dyDescent="0.25"/>
    <row r="186" ht="24" customHeight="1" x14ac:dyDescent="0.25"/>
    <row r="187" ht="24" customHeight="1" x14ac:dyDescent="0.25"/>
    <row r="188" ht="24" customHeight="1" x14ac:dyDescent="0.25"/>
    <row r="189" ht="24" customHeight="1" x14ac:dyDescent="0.25"/>
    <row r="190" ht="24" customHeight="1" x14ac:dyDescent="0.25"/>
    <row r="191" ht="24" customHeight="1" x14ac:dyDescent="0.25"/>
    <row r="192" ht="24" customHeight="1" x14ac:dyDescent="0.25"/>
    <row r="193" ht="24" customHeight="1" x14ac:dyDescent="0.25"/>
    <row r="194" ht="24" customHeight="1" x14ac:dyDescent="0.25"/>
    <row r="195" ht="24" customHeight="1" x14ac:dyDescent="0.25"/>
    <row r="196" ht="24" customHeight="1" x14ac:dyDescent="0.25"/>
    <row r="197" ht="24" customHeight="1" x14ac:dyDescent="0.25"/>
    <row r="198" ht="24" customHeight="1" x14ac:dyDescent="0.25"/>
    <row r="199" ht="24" customHeight="1" x14ac:dyDescent="0.25"/>
    <row r="200" ht="24" customHeight="1" x14ac:dyDescent="0.25"/>
    <row r="201" ht="24" customHeight="1" x14ac:dyDescent="0.25"/>
    <row r="202" ht="24" customHeight="1" x14ac:dyDescent="0.25"/>
    <row r="203" ht="24" customHeight="1" x14ac:dyDescent="0.25"/>
    <row r="204" ht="24" customHeight="1" x14ac:dyDescent="0.25"/>
    <row r="205" ht="24" customHeight="1" x14ac:dyDescent="0.25"/>
    <row r="206" ht="24" customHeight="1" x14ac:dyDescent="0.25"/>
    <row r="207" ht="24" customHeight="1" x14ac:dyDescent="0.25"/>
    <row r="208" ht="24" customHeight="1" x14ac:dyDescent="0.25"/>
    <row r="209" ht="24" customHeight="1" x14ac:dyDescent="0.25"/>
    <row r="210" ht="24" customHeight="1" x14ac:dyDescent="0.25"/>
    <row r="211" ht="24" customHeight="1" x14ac:dyDescent="0.25"/>
    <row r="212" ht="24" customHeight="1" x14ac:dyDescent="0.25"/>
    <row r="213" ht="24" customHeight="1" x14ac:dyDescent="0.25"/>
    <row r="214" ht="24" customHeight="1" x14ac:dyDescent="0.25"/>
    <row r="215" ht="24" customHeight="1" x14ac:dyDescent="0.25"/>
    <row r="216" ht="24" customHeight="1" x14ac:dyDescent="0.25"/>
    <row r="217" ht="24" customHeight="1" x14ac:dyDescent="0.25"/>
    <row r="218" ht="24" customHeight="1" x14ac:dyDescent="0.25"/>
    <row r="219" ht="24" customHeight="1" x14ac:dyDescent="0.25"/>
    <row r="220" ht="24" customHeight="1" x14ac:dyDescent="0.25"/>
    <row r="221" ht="24" customHeight="1" x14ac:dyDescent="0.25"/>
    <row r="222" ht="24" customHeight="1" x14ac:dyDescent="0.25"/>
    <row r="223" ht="24" customHeight="1" x14ac:dyDescent="0.25"/>
    <row r="224" ht="24" customHeight="1" x14ac:dyDescent="0.25"/>
    <row r="225" ht="24" customHeight="1" x14ac:dyDescent="0.25"/>
    <row r="226" ht="24" customHeight="1" x14ac:dyDescent="0.25"/>
    <row r="227" ht="24" customHeight="1" x14ac:dyDescent="0.25"/>
    <row r="228" ht="24" customHeight="1" x14ac:dyDescent="0.25"/>
    <row r="229" ht="24" customHeight="1" x14ac:dyDescent="0.25"/>
    <row r="230" ht="24" customHeight="1" x14ac:dyDescent="0.25"/>
    <row r="231" ht="24" customHeight="1" x14ac:dyDescent="0.25"/>
    <row r="232" ht="24" customHeight="1" x14ac:dyDescent="0.25"/>
    <row r="233" ht="24" customHeight="1" x14ac:dyDescent="0.25"/>
    <row r="234" ht="24" customHeight="1" x14ac:dyDescent="0.25"/>
    <row r="235" ht="24" customHeight="1" x14ac:dyDescent="0.25"/>
    <row r="236" ht="24" customHeight="1" x14ac:dyDescent="0.25"/>
    <row r="237" ht="24" customHeight="1" x14ac:dyDescent="0.25"/>
    <row r="238" ht="24" customHeight="1" x14ac:dyDescent="0.25"/>
    <row r="239" ht="24" customHeight="1" x14ac:dyDescent="0.25"/>
    <row r="240" ht="24" customHeight="1" x14ac:dyDescent="0.25"/>
    <row r="241" ht="24" customHeight="1" x14ac:dyDescent="0.25"/>
    <row r="242" ht="24" customHeight="1" x14ac:dyDescent="0.25"/>
    <row r="243" ht="24" customHeight="1" x14ac:dyDescent="0.25"/>
    <row r="244" ht="24" customHeight="1" x14ac:dyDescent="0.25"/>
    <row r="245" ht="24" customHeight="1" x14ac:dyDescent="0.25"/>
    <row r="246" ht="24" customHeight="1" x14ac:dyDescent="0.25"/>
    <row r="247" ht="24" customHeight="1" x14ac:dyDescent="0.25"/>
    <row r="248" ht="24" customHeight="1" x14ac:dyDescent="0.25"/>
    <row r="249" ht="24" customHeight="1" x14ac:dyDescent="0.25"/>
    <row r="250" ht="24" customHeight="1" x14ac:dyDescent="0.25"/>
  </sheetData>
  <sheetProtection sheet="1" objects="1" scenarios="1"/>
  <mergeCells count="7">
    <mergeCell ref="A20:I20"/>
    <mergeCell ref="A24:I24"/>
    <mergeCell ref="I14:I15"/>
    <mergeCell ref="I16:I17"/>
    <mergeCell ref="A2:I2"/>
    <mergeCell ref="A7:I7"/>
    <mergeCell ref="A13:I13"/>
  </mergeCells>
  <conditionalFormatting sqref="B5:H5 B23:G23">
    <cfRule type="containsErrors" dxfId="7" priority="33">
      <formula>ISERROR(B5)</formula>
    </cfRule>
  </conditionalFormatting>
  <conditionalFormatting sqref="H6 H8:H12 H21:H23">
    <cfRule type="cellIs" dxfId="6" priority="31" operator="equal">
      <formula>0</formula>
    </cfRule>
  </conditionalFormatting>
  <conditionalFormatting sqref="H5:I5 H19 H23">
    <cfRule type="containsErrors" dxfId="5" priority="25">
      <formula>ISERROR(H5)</formula>
    </cfRule>
  </conditionalFormatting>
  <conditionalFormatting sqref="B19:I19">
    <cfRule type="containsErrors" dxfId="4" priority="2">
      <formula>ISERROR(B19)</formula>
    </cfRule>
  </conditionalFormatting>
  <pageMargins left="0.6" right="0.6" top="0.75" bottom="0.75" header="0.3" footer="0.3"/>
  <pageSetup scale="90" orientation="landscape" r:id="rId1"/>
  <ignoredErrors>
    <ignoredError sqref="E5:I5 F19 F23 B5:D5 B19 D19 H19 B23 D23 H23" evalError="1"/>
  </ignoredErrors>
  <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7030A0"/>
  </sheetPr>
  <dimension ref="A1:AC171"/>
  <sheetViews>
    <sheetView zoomScaleNormal="100" workbookViewId="0">
      <pane xSplit="1" ySplit="1" topLeftCell="B2" activePane="bottomRight" state="frozen"/>
      <selection activeCell="B21" sqref="B21:G22"/>
      <selection pane="topRight" activeCell="B21" sqref="B21:G22"/>
      <selection pane="bottomLeft" activeCell="B21" sqref="B21:G22"/>
      <selection pane="bottomRight" activeCell="B3" sqref="B3"/>
    </sheetView>
  </sheetViews>
  <sheetFormatPr defaultRowHeight="15.75" x14ac:dyDescent="0.25"/>
  <cols>
    <col min="1" max="1" width="66.28515625" style="1" customWidth="1"/>
    <col min="2" max="8" width="11" style="1" customWidth="1"/>
    <col min="9" max="9" width="11.28515625" style="5" customWidth="1"/>
    <col min="10" max="12" width="11.28515625" style="6" customWidth="1"/>
    <col min="13" max="27" width="11.28515625" style="1" customWidth="1"/>
    <col min="28" max="29" width="14.28515625" style="1" customWidth="1"/>
    <col min="30" max="16384" width="9.140625" style="1"/>
  </cols>
  <sheetData>
    <row r="1" spans="1:29" s="9" customFormat="1" ht="31.5" customHeight="1" x14ac:dyDescent="0.25">
      <c r="A1" s="15" t="s">
        <v>1</v>
      </c>
      <c r="B1" s="11">
        <v>43468</v>
      </c>
      <c r="C1" s="11">
        <v>43482</v>
      </c>
      <c r="D1" s="11">
        <v>43496</v>
      </c>
      <c r="E1" s="11">
        <v>43510</v>
      </c>
      <c r="F1" s="11">
        <v>43524</v>
      </c>
      <c r="G1" s="11">
        <v>43537</v>
      </c>
      <c r="H1" s="11">
        <v>43551</v>
      </c>
      <c r="I1" s="11">
        <v>43565</v>
      </c>
      <c r="J1" s="11">
        <v>43579</v>
      </c>
      <c r="K1" s="11">
        <v>43593</v>
      </c>
      <c r="L1" s="11">
        <v>43607</v>
      </c>
      <c r="M1" s="11">
        <v>43621</v>
      </c>
      <c r="N1" s="11">
        <v>43635</v>
      </c>
      <c r="O1" s="11">
        <v>43649</v>
      </c>
      <c r="P1" s="11">
        <v>43663</v>
      </c>
      <c r="Q1" s="11">
        <v>43677</v>
      </c>
      <c r="R1" s="11">
        <v>43691</v>
      </c>
      <c r="S1" s="11">
        <v>43705</v>
      </c>
      <c r="T1" s="11">
        <v>43719</v>
      </c>
      <c r="U1" s="11">
        <v>43733</v>
      </c>
      <c r="V1" s="11">
        <v>43747</v>
      </c>
      <c r="W1" s="11">
        <v>43761</v>
      </c>
      <c r="X1" s="11">
        <v>43775</v>
      </c>
      <c r="Y1" s="11">
        <v>43789</v>
      </c>
      <c r="Z1" s="11">
        <v>43803</v>
      </c>
      <c r="AA1" s="11">
        <v>43817</v>
      </c>
      <c r="AB1" s="15" t="s">
        <v>15</v>
      </c>
      <c r="AC1" s="15" t="s">
        <v>21</v>
      </c>
    </row>
    <row r="2" spans="1:29" ht="24" customHeight="1" x14ac:dyDescent="0.35">
      <c r="A2" s="76" t="s">
        <v>5</v>
      </c>
      <c r="B2" s="77"/>
      <c r="C2" s="77"/>
      <c r="D2" s="77"/>
      <c r="E2" s="77"/>
      <c r="F2" s="77"/>
      <c r="G2" s="77"/>
      <c r="H2" s="77"/>
      <c r="I2" s="77"/>
      <c r="J2" s="77"/>
      <c r="K2" s="77"/>
      <c r="L2" s="77"/>
      <c r="M2" s="77"/>
      <c r="N2" s="77"/>
      <c r="O2" s="77"/>
      <c r="P2" s="77"/>
      <c r="Q2" s="77"/>
      <c r="R2" s="77"/>
      <c r="S2" s="77"/>
      <c r="T2" s="77"/>
      <c r="U2" s="77"/>
      <c r="V2" s="77"/>
      <c r="W2" s="77"/>
      <c r="X2" s="77"/>
      <c r="Y2" s="77"/>
      <c r="Z2" s="77"/>
      <c r="AA2" s="77"/>
      <c r="AB2" s="77"/>
      <c r="AC2" s="78"/>
    </row>
    <row r="3" spans="1:29" ht="24" customHeight="1" x14ac:dyDescent="0.25">
      <c r="A3" s="3" t="s">
        <v>29</v>
      </c>
      <c r="B3" s="4">
        <f>'Sprint Summary Q1'!B3</f>
        <v>0</v>
      </c>
      <c r="C3" s="4">
        <f>'Sprint Summary Q1'!C3</f>
        <v>18</v>
      </c>
      <c r="D3" s="4">
        <f>'Sprint Summary Q1'!D3</f>
        <v>43</v>
      </c>
      <c r="E3" s="4">
        <f>'Sprint Summary Q1'!E3</f>
        <v>42</v>
      </c>
      <c r="F3" s="4">
        <f>'Sprint Summary Q1'!F3</f>
        <v>35</v>
      </c>
      <c r="G3" s="4">
        <f>'Sprint Summary Q1'!G3</f>
        <v>65</v>
      </c>
      <c r="H3" s="4">
        <f>'Sprint Summary Q1'!H3</f>
        <v>23</v>
      </c>
      <c r="I3" s="4">
        <f>'Sprint Summary Q2'!B3</f>
        <v>38</v>
      </c>
      <c r="J3" s="4">
        <f>'Sprint Summary Q2'!C3</f>
        <v>44</v>
      </c>
      <c r="K3" s="4">
        <f>'Sprint Summary Q2'!D3</f>
        <v>0</v>
      </c>
      <c r="L3" s="4">
        <f>'Sprint Summary Q2'!E3</f>
        <v>0</v>
      </c>
      <c r="M3" s="4">
        <f>'Sprint Summary Q2'!F3</f>
        <v>0</v>
      </c>
      <c r="N3" s="4">
        <f>'Sprint Summary Q2'!G3</f>
        <v>0</v>
      </c>
      <c r="O3" s="4">
        <f>'Sprint Summary Q3'!B3</f>
        <v>0</v>
      </c>
      <c r="P3" s="4">
        <f>'Sprint Summary Q3'!C3</f>
        <v>0</v>
      </c>
      <c r="Q3" s="4">
        <f>'Sprint Summary Q3'!D3</f>
        <v>0</v>
      </c>
      <c r="R3" s="4">
        <f>'Sprint Summary Q3'!E3</f>
        <v>0</v>
      </c>
      <c r="S3" s="4">
        <f>'Sprint Summary Q3'!F3</f>
        <v>0</v>
      </c>
      <c r="T3" s="4">
        <f>'Sprint Summary Q3'!G3</f>
        <v>0</v>
      </c>
      <c r="U3" s="4">
        <f>'Sprint Summary Q3'!H3</f>
        <v>0</v>
      </c>
      <c r="V3" s="4">
        <f>'Sprint Summary Q4'!B3</f>
        <v>0</v>
      </c>
      <c r="W3" s="4">
        <f>'Sprint Summary Q4'!C3</f>
        <v>0</v>
      </c>
      <c r="X3" s="4">
        <f>'Sprint Summary Q4'!D3</f>
        <v>0</v>
      </c>
      <c r="Y3" s="4">
        <f>'Sprint Summary Q4'!E3</f>
        <v>0</v>
      </c>
      <c r="Z3" s="4">
        <f>'Sprint Summary Q4'!F3</f>
        <v>0</v>
      </c>
      <c r="AA3" s="4">
        <f>'Sprint Summary Q4'!G3</f>
        <v>0</v>
      </c>
      <c r="AB3" s="19">
        <f>SUM(I3:AA3)</f>
        <v>82</v>
      </c>
      <c r="AC3" s="23"/>
    </row>
    <row r="4" spans="1:29" ht="24" customHeight="1" x14ac:dyDescent="0.25">
      <c r="A4" s="2" t="s">
        <v>30</v>
      </c>
      <c r="B4" s="4">
        <f>'Sprint Summary Q1'!B4</f>
        <v>0</v>
      </c>
      <c r="C4" s="4">
        <f>'Sprint Summary Q1'!C4</f>
        <v>15</v>
      </c>
      <c r="D4" s="4">
        <f>'Sprint Summary Q1'!D4</f>
        <v>8</v>
      </c>
      <c r="E4" s="4">
        <f>'Sprint Summary Q1'!E4</f>
        <v>0</v>
      </c>
      <c r="F4" s="4">
        <f>'Sprint Summary Q1'!F4</f>
        <v>3</v>
      </c>
      <c r="G4" s="4">
        <f>'Sprint Summary Q1'!G4</f>
        <v>1</v>
      </c>
      <c r="H4" s="4">
        <f>'Sprint Summary Q1'!H4</f>
        <v>7</v>
      </c>
      <c r="I4" s="4">
        <f>'Sprint Summary Q2'!B4</f>
        <v>11</v>
      </c>
      <c r="J4" s="4">
        <f>'Sprint Summary Q2'!C4</f>
        <v>6</v>
      </c>
      <c r="K4" s="4">
        <f>'Sprint Summary Q2'!D4</f>
        <v>0</v>
      </c>
      <c r="L4" s="4">
        <f>'Sprint Summary Q2'!E4</f>
        <v>0</v>
      </c>
      <c r="M4" s="4">
        <f>'Sprint Summary Q2'!F4</f>
        <v>0</v>
      </c>
      <c r="N4" s="4">
        <f>'Sprint Summary Q2'!G4</f>
        <v>0</v>
      </c>
      <c r="O4" s="4">
        <f>'Sprint Summary Q3'!B4</f>
        <v>0</v>
      </c>
      <c r="P4" s="4">
        <f>'Sprint Summary Q3'!C4</f>
        <v>0</v>
      </c>
      <c r="Q4" s="4">
        <f>'Sprint Summary Q3'!D4</f>
        <v>0</v>
      </c>
      <c r="R4" s="4">
        <f>'Sprint Summary Q3'!E4</f>
        <v>0</v>
      </c>
      <c r="S4" s="4">
        <f>'Sprint Summary Q3'!F4</f>
        <v>0</v>
      </c>
      <c r="T4" s="4">
        <f>'Sprint Summary Q3'!G4</f>
        <v>0</v>
      </c>
      <c r="U4" s="4">
        <f>'Sprint Summary Q3'!H4</f>
        <v>0</v>
      </c>
      <c r="V4" s="4">
        <f>'Sprint Summary Q4'!B4</f>
        <v>0</v>
      </c>
      <c r="W4" s="4">
        <f>'Sprint Summary Q4'!C4</f>
        <v>0</v>
      </c>
      <c r="X4" s="4">
        <f>'Sprint Summary Q4'!D4</f>
        <v>0</v>
      </c>
      <c r="Y4" s="4">
        <f>'Sprint Summary Q4'!E4</f>
        <v>0</v>
      </c>
      <c r="Z4" s="4">
        <f>'Sprint Summary Q4'!F4</f>
        <v>0</v>
      </c>
      <c r="AA4" s="4">
        <f>'Sprint Summary Q4'!G4</f>
        <v>0</v>
      </c>
      <c r="AB4" s="19">
        <f>SUM(I4:AA4)</f>
        <v>17</v>
      </c>
      <c r="AC4" s="23"/>
    </row>
    <row r="5" spans="1:29" ht="24" customHeight="1" x14ac:dyDescent="0.25">
      <c r="A5" s="2" t="s">
        <v>3</v>
      </c>
      <c r="B5" s="2"/>
      <c r="C5" s="2"/>
      <c r="D5" s="2"/>
      <c r="E5" s="2"/>
      <c r="F5" s="2"/>
      <c r="G5" s="2"/>
      <c r="H5" s="2"/>
      <c r="I5" s="7">
        <f>IFERROR('Sprint Summary Q2'!B5,NA())</f>
        <v>0.77551020408163263</v>
      </c>
      <c r="J5" s="7">
        <f>IFERROR('Sprint Summary Q2'!C5,NA())</f>
        <v>0.88</v>
      </c>
      <c r="K5" s="7" t="e">
        <f>IFERROR('Sprint Summary Q2'!D5,NA())</f>
        <v>#N/A</v>
      </c>
      <c r="L5" s="7" t="e">
        <f>IFERROR('Sprint Summary Q2'!E5,NA())</f>
        <v>#N/A</v>
      </c>
      <c r="M5" s="7" t="e">
        <f>IFERROR('Sprint Summary Q2'!F5,NA())</f>
        <v>#N/A</v>
      </c>
      <c r="N5" s="7" t="e">
        <f>IFERROR('Sprint Summary Q2'!G5,NA())</f>
        <v>#N/A</v>
      </c>
      <c r="O5" s="7" t="e">
        <f>'Sprint Summary Q3'!B5</f>
        <v>#N/A</v>
      </c>
      <c r="P5" s="7" t="e">
        <f>'Sprint Summary Q3'!C5</f>
        <v>#N/A</v>
      </c>
      <c r="Q5" s="7" t="e">
        <f>'Sprint Summary Q3'!D5</f>
        <v>#N/A</v>
      </c>
      <c r="R5" s="7" t="e">
        <f>'Sprint Summary Q3'!E5</f>
        <v>#N/A</v>
      </c>
      <c r="S5" s="7" t="e">
        <f>'Sprint Summary Q3'!F5</f>
        <v>#N/A</v>
      </c>
      <c r="T5" s="7" t="e">
        <f>'Sprint Summary Q3'!G5</f>
        <v>#N/A</v>
      </c>
      <c r="U5" s="7" t="e">
        <f>'Sprint Summary Q4'!B5</f>
        <v>#N/A</v>
      </c>
      <c r="V5" s="7" t="e">
        <f>'Sprint Summary Q4'!C5</f>
        <v>#N/A</v>
      </c>
      <c r="W5" s="7" t="e">
        <f>'Sprint Summary Q4'!D5</f>
        <v>#N/A</v>
      </c>
      <c r="X5" s="7" t="e">
        <f>'Sprint Summary Q4'!E5</f>
        <v>#N/A</v>
      </c>
      <c r="Y5" s="7" t="e">
        <f>'Sprint Summary Q4'!F5</f>
        <v>#N/A</v>
      </c>
      <c r="Z5" s="7" t="e">
        <f>'Sprint Summary Q4'!G5</f>
        <v>#N/A</v>
      </c>
      <c r="AA5" s="7" t="e">
        <f>'Sprint Summary Q4'!#REF!</f>
        <v>#REF!</v>
      </c>
      <c r="AB5" s="21">
        <f>IFERROR(AVERAGEIF(I5:AA5,"&gt;-1"),NA())</f>
        <v>0.82775510204081626</v>
      </c>
      <c r="AC5" s="21">
        <f>IFERROR(COUNTIF(I5:AA5,"=1")/(COUNTIF(I5:AA5,"&gt;0")+COUNTIF(I5:AA5,0)),NA())</f>
        <v>0</v>
      </c>
    </row>
    <row r="6" spans="1:29" ht="24" customHeight="1" x14ac:dyDescent="0.25">
      <c r="A6" s="2" t="s">
        <v>73</v>
      </c>
      <c r="B6" s="4">
        <f>'Sprint Summary Q1'!B6</f>
        <v>0</v>
      </c>
      <c r="C6" s="4">
        <f>'Sprint Summary Q1'!C6</f>
        <v>4</v>
      </c>
      <c r="D6" s="4">
        <f>'Sprint Summary Q1'!D6</f>
        <v>0</v>
      </c>
      <c r="E6" s="4">
        <f>'Sprint Summary Q1'!E6</f>
        <v>16</v>
      </c>
      <c r="F6" s="4">
        <f>'Sprint Summary Q1'!F6</f>
        <v>8</v>
      </c>
      <c r="G6" s="4">
        <f>'Sprint Summary Q1'!G6</f>
        <v>25</v>
      </c>
      <c r="H6" s="4">
        <f>'Sprint Summary Q1'!H6</f>
        <v>12</v>
      </c>
      <c r="I6" s="4">
        <f>'Sprint Summary Q2'!B6</f>
        <v>8</v>
      </c>
      <c r="J6" s="4">
        <f>'Sprint Summary Q2'!C6</f>
        <v>18</v>
      </c>
      <c r="K6" s="4">
        <f>'Sprint Summary Q2'!D6</f>
        <v>0</v>
      </c>
      <c r="L6" s="4">
        <f>'Sprint Summary Q2'!E6</f>
        <v>0</v>
      </c>
      <c r="M6" s="4">
        <f>'Sprint Summary Q2'!F6</f>
        <v>0</v>
      </c>
      <c r="N6" s="4">
        <f>'Sprint Summary Q2'!G6</f>
        <v>0</v>
      </c>
      <c r="O6" s="4">
        <f>'Sprint Summary Q3'!B6</f>
        <v>0</v>
      </c>
      <c r="P6" s="4">
        <f>'Sprint Summary Q3'!C6</f>
        <v>0</v>
      </c>
      <c r="Q6" s="4">
        <f>'Sprint Summary Q3'!D6</f>
        <v>0</v>
      </c>
      <c r="R6" s="4">
        <f>'Sprint Summary Q3'!E6</f>
        <v>0</v>
      </c>
      <c r="S6" s="4">
        <f>'Sprint Summary Q3'!F6</f>
        <v>0</v>
      </c>
      <c r="T6" s="4">
        <f>'Sprint Summary Q3'!G6</f>
        <v>0</v>
      </c>
      <c r="U6" s="4">
        <f>'Sprint Summary Q3'!H6</f>
        <v>0</v>
      </c>
      <c r="V6" s="4">
        <f>'Sprint Summary Q4'!B6</f>
        <v>0</v>
      </c>
      <c r="W6" s="4">
        <f>'Sprint Summary Q4'!C6</f>
        <v>0</v>
      </c>
      <c r="X6" s="4">
        <f>'Sprint Summary Q4'!D6</f>
        <v>0</v>
      </c>
      <c r="Y6" s="4">
        <f>'Sprint Summary Q4'!E6</f>
        <v>0</v>
      </c>
      <c r="Z6" s="4">
        <f>'Sprint Summary Q4'!F6</f>
        <v>0</v>
      </c>
      <c r="AA6" s="4">
        <f>'Sprint Summary Q4'!G6</f>
        <v>0</v>
      </c>
      <c r="AB6" s="19">
        <f>SUM(I6:AA6)</f>
        <v>26</v>
      </c>
      <c r="AC6" s="21"/>
    </row>
    <row r="7" spans="1:29" ht="24" customHeight="1" x14ac:dyDescent="0.35">
      <c r="A7" s="76" t="s">
        <v>7</v>
      </c>
      <c r="B7" s="77"/>
      <c r="C7" s="77"/>
      <c r="D7" s="77"/>
      <c r="E7" s="77"/>
      <c r="F7" s="77"/>
      <c r="G7" s="77"/>
      <c r="H7" s="77"/>
      <c r="I7" s="77"/>
      <c r="J7" s="77"/>
      <c r="K7" s="77"/>
      <c r="L7" s="77"/>
      <c r="M7" s="77"/>
      <c r="N7" s="77"/>
      <c r="O7" s="77"/>
      <c r="P7" s="77"/>
      <c r="Q7" s="77"/>
      <c r="R7" s="77"/>
      <c r="S7" s="77"/>
      <c r="T7" s="77"/>
      <c r="U7" s="77"/>
      <c r="V7" s="77"/>
      <c r="W7" s="77"/>
      <c r="X7" s="77"/>
      <c r="Y7" s="77"/>
      <c r="Z7" s="77"/>
      <c r="AA7" s="77"/>
      <c r="AB7" s="77"/>
      <c r="AC7" s="78"/>
    </row>
    <row r="8" spans="1:29" ht="24" customHeight="1" x14ac:dyDescent="0.25">
      <c r="A8" s="14" t="s">
        <v>9</v>
      </c>
      <c r="B8" s="14"/>
      <c r="C8" s="14"/>
      <c r="D8" s="14"/>
      <c r="E8" s="14"/>
      <c r="F8" s="14"/>
      <c r="G8" s="14"/>
      <c r="H8" s="14"/>
      <c r="I8" s="57">
        <f>'Sprint Summary Q2'!B8</f>
        <v>0</v>
      </c>
      <c r="J8" s="57">
        <f>'Sprint Summary Q2'!C8</f>
        <v>0</v>
      </c>
      <c r="K8" s="57">
        <f>'Sprint Summary Q2'!D8</f>
        <v>0</v>
      </c>
      <c r="L8" s="57">
        <f>'Sprint Summary Q2'!E8</f>
        <v>0</v>
      </c>
      <c r="M8" s="57">
        <f>'Sprint Summary Q2'!F8</f>
        <v>0</v>
      </c>
      <c r="N8" s="57">
        <f>'Sprint Summary Q2'!G8</f>
        <v>0</v>
      </c>
      <c r="O8" s="57">
        <f>'Sprint Summary Q3'!B8</f>
        <v>0</v>
      </c>
      <c r="P8" s="57">
        <f>'Sprint Summary Q3'!C8</f>
        <v>0</v>
      </c>
      <c r="Q8" s="57">
        <f>'Sprint Summary Q3'!D8</f>
        <v>0</v>
      </c>
      <c r="R8" s="57">
        <f>'Sprint Summary Q3'!E8</f>
        <v>0</v>
      </c>
      <c r="S8" s="57">
        <f>'Sprint Summary Q3'!F8</f>
        <v>0</v>
      </c>
      <c r="T8" s="57">
        <f>'Sprint Summary Q3'!G8</f>
        <v>0</v>
      </c>
      <c r="U8" s="57">
        <f>'Sprint Summary Q4'!B8</f>
        <v>0</v>
      </c>
      <c r="V8" s="57">
        <f>'Sprint Summary Q4'!C8</f>
        <v>0</v>
      </c>
      <c r="W8" s="57">
        <f>'Sprint Summary Q4'!D8</f>
        <v>0</v>
      </c>
      <c r="X8" s="57">
        <f>'Sprint Summary Q4'!E8</f>
        <v>0</v>
      </c>
      <c r="Y8" s="57">
        <f>'Sprint Summary Q4'!F8</f>
        <v>0</v>
      </c>
      <c r="Z8" s="57">
        <f>'Sprint Summary Q4'!G8</f>
        <v>0</v>
      </c>
      <c r="AA8" s="57" t="e">
        <f>'Sprint Summary Q4'!#REF!</f>
        <v>#REF!</v>
      </c>
      <c r="AB8" s="19">
        <f>COUNTIF(I8:AA8,"X")</f>
        <v>0</v>
      </c>
      <c r="AC8" s="23"/>
    </row>
    <row r="9" spans="1:29" ht="24" customHeight="1" x14ac:dyDescent="0.25">
      <c r="A9" s="14" t="s">
        <v>13</v>
      </c>
      <c r="B9" s="14"/>
      <c r="C9" s="14"/>
      <c r="D9" s="14"/>
      <c r="E9" s="14"/>
      <c r="F9" s="14"/>
      <c r="G9" s="14"/>
      <c r="H9" s="14"/>
      <c r="I9" s="57">
        <f>'Sprint Summary Q2'!B9</f>
        <v>0</v>
      </c>
      <c r="J9" s="57">
        <f>'Sprint Summary Q2'!C9</f>
        <v>0</v>
      </c>
      <c r="K9" s="57">
        <f>'Sprint Summary Q2'!D9</f>
        <v>0</v>
      </c>
      <c r="L9" s="57">
        <f>'Sprint Summary Q2'!E9</f>
        <v>0</v>
      </c>
      <c r="M9" s="57">
        <f>'Sprint Summary Q2'!F9</f>
        <v>0</v>
      </c>
      <c r="N9" s="57">
        <f>'Sprint Summary Q2'!G9</f>
        <v>0</v>
      </c>
      <c r="O9" s="57">
        <f>'Sprint Summary Q3'!B9</f>
        <v>0</v>
      </c>
      <c r="P9" s="57">
        <f>'Sprint Summary Q3'!C9</f>
        <v>0</v>
      </c>
      <c r="Q9" s="57">
        <f>'Sprint Summary Q3'!D9</f>
        <v>0</v>
      </c>
      <c r="R9" s="57">
        <f>'Sprint Summary Q3'!E9</f>
        <v>0</v>
      </c>
      <c r="S9" s="57">
        <f>'Sprint Summary Q3'!F9</f>
        <v>0</v>
      </c>
      <c r="T9" s="57">
        <f>'Sprint Summary Q3'!G9</f>
        <v>0</v>
      </c>
      <c r="U9" s="57">
        <f>'Sprint Summary Q4'!B9</f>
        <v>0</v>
      </c>
      <c r="V9" s="57">
        <f>'Sprint Summary Q4'!C9</f>
        <v>0</v>
      </c>
      <c r="W9" s="57">
        <f>'Sprint Summary Q4'!D9</f>
        <v>0</v>
      </c>
      <c r="X9" s="57">
        <f>'Sprint Summary Q4'!E9</f>
        <v>0</v>
      </c>
      <c r="Y9" s="57">
        <f>'Sprint Summary Q4'!F9</f>
        <v>0</v>
      </c>
      <c r="Z9" s="57">
        <f>'Sprint Summary Q4'!G9</f>
        <v>0</v>
      </c>
      <c r="AA9" s="57" t="e">
        <f>'Sprint Summary Q4'!#REF!</f>
        <v>#REF!</v>
      </c>
      <c r="AB9" s="19">
        <f t="shared" ref="AB9:AB12" si="0">COUNTIF(I9:AA9,"X")</f>
        <v>0</v>
      </c>
      <c r="AC9" s="23"/>
    </row>
    <row r="10" spans="1:29" ht="24" customHeight="1" x14ac:dyDescent="0.25">
      <c r="A10" s="14" t="s">
        <v>10</v>
      </c>
      <c r="B10" s="14"/>
      <c r="C10" s="14"/>
      <c r="D10" s="14"/>
      <c r="E10" s="14"/>
      <c r="F10" s="14"/>
      <c r="G10" s="14"/>
      <c r="H10" s="14"/>
      <c r="I10" s="57" t="str">
        <f>'Sprint Summary Q2'!B10</f>
        <v>X</v>
      </c>
      <c r="J10" s="57">
        <f>'Sprint Summary Q2'!C10</f>
        <v>0</v>
      </c>
      <c r="K10" s="57">
        <f>'Sprint Summary Q2'!D10</f>
        <v>0</v>
      </c>
      <c r="L10" s="57">
        <f>'Sprint Summary Q2'!E10</f>
        <v>0</v>
      </c>
      <c r="M10" s="57">
        <f>'Sprint Summary Q2'!F10</f>
        <v>0</v>
      </c>
      <c r="N10" s="57">
        <f>'Sprint Summary Q2'!G10</f>
        <v>0</v>
      </c>
      <c r="O10" s="57">
        <f>'Sprint Summary Q3'!B10</f>
        <v>0</v>
      </c>
      <c r="P10" s="57">
        <f>'Sprint Summary Q3'!C10</f>
        <v>0</v>
      </c>
      <c r="Q10" s="57">
        <f>'Sprint Summary Q3'!D10</f>
        <v>0</v>
      </c>
      <c r="R10" s="57">
        <f>'Sprint Summary Q3'!E10</f>
        <v>0</v>
      </c>
      <c r="S10" s="57">
        <f>'Sprint Summary Q3'!F10</f>
        <v>0</v>
      </c>
      <c r="T10" s="57">
        <f>'Sprint Summary Q3'!G10</f>
        <v>0</v>
      </c>
      <c r="U10" s="57">
        <f>'Sprint Summary Q4'!B10</f>
        <v>0</v>
      </c>
      <c r="V10" s="57">
        <f>'Sprint Summary Q4'!C10</f>
        <v>0</v>
      </c>
      <c r="W10" s="57">
        <f>'Sprint Summary Q4'!D10</f>
        <v>0</v>
      </c>
      <c r="X10" s="57">
        <f>'Sprint Summary Q4'!E10</f>
        <v>0</v>
      </c>
      <c r="Y10" s="57">
        <f>'Sprint Summary Q4'!F10</f>
        <v>0</v>
      </c>
      <c r="Z10" s="57">
        <f>'Sprint Summary Q4'!G10</f>
        <v>0</v>
      </c>
      <c r="AA10" s="57" t="e">
        <f>'Sprint Summary Q4'!#REF!</f>
        <v>#REF!</v>
      </c>
      <c r="AB10" s="19">
        <f t="shared" si="0"/>
        <v>1</v>
      </c>
      <c r="AC10" s="23"/>
    </row>
    <row r="11" spans="1:29" ht="24" customHeight="1" x14ac:dyDescent="0.25">
      <c r="A11" s="14" t="s">
        <v>27</v>
      </c>
      <c r="B11" s="14"/>
      <c r="C11" s="14"/>
      <c r="D11" s="14"/>
      <c r="E11" s="14"/>
      <c r="F11" s="14"/>
      <c r="G11" s="14"/>
      <c r="H11" s="14"/>
      <c r="I11" s="57">
        <f>'Sprint Summary Q2'!B11</f>
        <v>0</v>
      </c>
      <c r="J11" s="57">
        <f>'Sprint Summary Q2'!C11</f>
        <v>0</v>
      </c>
      <c r="K11" s="57">
        <f>'Sprint Summary Q2'!D11</f>
        <v>0</v>
      </c>
      <c r="L11" s="57">
        <f>'Sprint Summary Q2'!E11</f>
        <v>0</v>
      </c>
      <c r="M11" s="57">
        <f>'Sprint Summary Q2'!F11</f>
        <v>0</v>
      </c>
      <c r="N11" s="57">
        <f>'Sprint Summary Q2'!G11</f>
        <v>0</v>
      </c>
      <c r="O11" s="57">
        <f>'Sprint Summary Q3'!B11</f>
        <v>0</v>
      </c>
      <c r="P11" s="57">
        <f>'Sprint Summary Q3'!C11</f>
        <v>0</v>
      </c>
      <c r="Q11" s="57">
        <f>'Sprint Summary Q3'!D11</f>
        <v>0</v>
      </c>
      <c r="R11" s="57">
        <f>'Sprint Summary Q3'!E11</f>
        <v>0</v>
      </c>
      <c r="S11" s="57">
        <f>'Sprint Summary Q3'!F11</f>
        <v>0</v>
      </c>
      <c r="T11" s="57">
        <f>'Sprint Summary Q3'!G11</f>
        <v>0</v>
      </c>
      <c r="U11" s="57">
        <f>'Sprint Summary Q4'!B11</f>
        <v>0</v>
      </c>
      <c r="V11" s="57">
        <f>'Sprint Summary Q4'!C11</f>
        <v>0</v>
      </c>
      <c r="W11" s="57">
        <f>'Sprint Summary Q4'!D11</f>
        <v>0</v>
      </c>
      <c r="X11" s="57">
        <f>'Sprint Summary Q4'!E11</f>
        <v>0</v>
      </c>
      <c r="Y11" s="57">
        <f>'Sprint Summary Q4'!F11</f>
        <v>0</v>
      </c>
      <c r="Z11" s="57">
        <f>'Sprint Summary Q4'!G11</f>
        <v>0</v>
      </c>
      <c r="AA11" s="57" t="e">
        <f>'Sprint Summary Q4'!#REF!</f>
        <v>#REF!</v>
      </c>
      <c r="AB11" s="19">
        <f t="shared" si="0"/>
        <v>0</v>
      </c>
      <c r="AC11" s="23"/>
    </row>
    <row r="12" spans="1:29" ht="24" customHeight="1" x14ac:dyDescent="0.25">
      <c r="A12" s="14" t="s">
        <v>26</v>
      </c>
      <c r="B12" s="14"/>
      <c r="C12" s="14"/>
      <c r="D12" s="14"/>
      <c r="E12" s="14"/>
      <c r="F12" s="14"/>
      <c r="G12" s="14"/>
      <c r="H12" s="14"/>
      <c r="I12" s="57">
        <f>'Sprint Summary Q2'!B12</f>
        <v>0</v>
      </c>
      <c r="J12" s="57">
        <f>'Sprint Summary Q2'!C12</f>
        <v>0</v>
      </c>
      <c r="K12" s="57">
        <f>'Sprint Summary Q2'!D12</f>
        <v>0</v>
      </c>
      <c r="L12" s="57">
        <f>'Sprint Summary Q2'!E12</f>
        <v>0</v>
      </c>
      <c r="M12" s="57">
        <f>'Sprint Summary Q2'!F12</f>
        <v>0</v>
      </c>
      <c r="N12" s="57">
        <f>'Sprint Summary Q2'!G12</f>
        <v>0</v>
      </c>
      <c r="O12" s="57">
        <f>'Sprint Summary Q3'!B12</f>
        <v>0</v>
      </c>
      <c r="P12" s="57">
        <f>'Sprint Summary Q3'!C12</f>
        <v>0</v>
      </c>
      <c r="Q12" s="57">
        <f>'Sprint Summary Q3'!D12</f>
        <v>0</v>
      </c>
      <c r="R12" s="57">
        <f>'Sprint Summary Q3'!E12</f>
        <v>0</v>
      </c>
      <c r="S12" s="57">
        <f>'Sprint Summary Q3'!F12</f>
        <v>0</v>
      </c>
      <c r="T12" s="57">
        <f>'Sprint Summary Q3'!G12</f>
        <v>0</v>
      </c>
      <c r="U12" s="57">
        <f>'Sprint Summary Q4'!B12</f>
        <v>0</v>
      </c>
      <c r="V12" s="57">
        <f>'Sprint Summary Q4'!C12</f>
        <v>0</v>
      </c>
      <c r="W12" s="57">
        <f>'Sprint Summary Q4'!D12</f>
        <v>0</v>
      </c>
      <c r="X12" s="57">
        <f>'Sprint Summary Q4'!E12</f>
        <v>0</v>
      </c>
      <c r="Y12" s="57">
        <f>'Sprint Summary Q4'!F12</f>
        <v>0</v>
      </c>
      <c r="Z12" s="57">
        <f>'Sprint Summary Q4'!G12</f>
        <v>0</v>
      </c>
      <c r="AA12" s="57" t="e">
        <f>'Sprint Summary Q4'!#REF!</f>
        <v>#REF!</v>
      </c>
      <c r="AB12" s="19">
        <f t="shared" si="0"/>
        <v>0</v>
      </c>
      <c r="AC12" s="23"/>
    </row>
    <row r="13" spans="1:29" ht="24" customHeight="1" x14ac:dyDescent="0.35">
      <c r="A13" s="76" t="s">
        <v>6</v>
      </c>
      <c r="B13" s="77"/>
      <c r="C13" s="77"/>
      <c r="D13" s="77"/>
      <c r="E13" s="77"/>
      <c r="F13" s="77"/>
      <c r="G13" s="77"/>
      <c r="H13" s="77"/>
      <c r="I13" s="77"/>
      <c r="J13" s="77"/>
      <c r="K13" s="77"/>
      <c r="L13" s="77"/>
      <c r="M13" s="77"/>
      <c r="N13" s="77"/>
      <c r="O13" s="77"/>
      <c r="P13" s="77"/>
      <c r="Q13" s="77"/>
      <c r="R13" s="77"/>
      <c r="S13" s="77"/>
      <c r="T13" s="77"/>
      <c r="U13" s="77"/>
      <c r="V13" s="77"/>
      <c r="W13" s="77"/>
      <c r="X13" s="77"/>
      <c r="Y13" s="77"/>
      <c r="Z13" s="77"/>
      <c r="AA13" s="77"/>
      <c r="AB13" s="77"/>
      <c r="AC13" s="78"/>
    </row>
    <row r="14" spans="1:29" ht="24" customHeight="1" x14ac:dyDescent="0.25">
      <c r="A14" s="2" t="s">
        <v>95</v>
      </c>
      <c r="B14" s="2"/>
      <c r="C14" s="2"/>
      <c r="D14" s="2"/>
      <c r="E14" s="2"/>
      <c r="F14" s="2"/>
      <c r="G14" s="2"/>
      <c r="H14" s="2"/>
      <c r="I14" s="16">
        <f>'Sprint Summary Q2'!B14</f>
        <v>0</v>
      </c>
      <c r="J14" s="16">
        <f>'Sprint Summary Q2'!C14</f>
        <v>0</v>
      </c>
      <c r="K14" s="16">
        <f>'Sprint Summary Q2'!D14</f>
        <v>0</v>
      </c>
      <c r="L14" s="16">
        <f>'Sprint Summary Q2'!E14</f>
        <v>0</v>
      </c>
      <c r="M14" s="16">
        <f>'Sprint Summary Q2'!F14</f>
        <v>0</v>
      </c>
      <c r="N14" s="16">
        <f>'Sprint Summary Q2'!G14</f>
        <v>0</v>
      </c>
      <c r="O14" s="16">
        <f>'Sprint Summary Q3'!B14</f>
        <v>0</v>
      </c>
      <c r="P14" s="16">
        <f>'Sprint Summary Q3'!C14</f>
        <v>0</v>
      </c>
      <c r="Q14" s="16">
        <f>'Sprint Summary Q3'!D14</f>
        <v>0</v>
      </c>
      <c r="R14" s="16">
        <f>'Sprint Summary Q3'!E14</f>
        <v>0</v>
      </c>
      <c r="S14" s="16">
        <f>'Sprint Summary Q3'!F14</f>
        <v>0</v>
      </c>
      <c r="T14" s="16">
        <f>'Sprint Summary Q3'!G14</f>
        <v>0</v>
      </c>
      <c r="U14" s="16">
        <f>'Sprint Summary Q4'!B14</f>
        <v>0</v>
      </c>
      <c r="V14" s="16">
        <f>'Sprint Summary Q4'!C14</f>
        <v>0</v>
      </c>
      <c r="W14" s="16">
        <f>'Sprint Summary Q4'!D14</f>
        <v>0</v>
      </c>
      <c r="X14" s="16">
        <f>'Sprint Summary Q4'!E14</f>
        <v>0</v>
      </c>
      <c r="Y14" s="16">
        <f>'Sprint Summary Q4'!F14</f>
        <v>0</v>
      </c>
      <c r="Z14" s="16">
        <f>'Sprint Summary Q4'!G14</f>
        <v>0</v>
      </c>
      <c r="AA14" s="16" t="e">
        <f>'Sprint Summary Q4'!#REF!</f>
        <v>#REF!</v>
      </c>
      <c r="AB14" s="19" t="e">
        <f>SUM(I14:AA14)</f>
        <v>#REF!</v>
      </c>
      <c r="AC14" s="79" t="s">
        <v>44</v>
      </c>
    </row>
    <row r="15" spans="1:29" ht="24" customHeight="1" x14ac:dyDescent="0.25">
      <c r="A15" s="2" t="s">
        <v>96</v>
      </c>
      <c r="B15" s="2"/>
      <c r="C15" s="2"/>
      <c r="D15" s="2"/>
      <c r="E15" s="2"/>
      <c r="F15" s="2"/>
      <c r="G15" s="2"/>
      <c r="H15" s="2"/>
      <c r="I15" s="16">
        <f>'Sprint Summary Q2'!B15</f>
        <v>0</v>
      </c>
      <c r="J15" s="16">
        <f>'Sprint Summary Q2'!C15</f>
        <v>0</v>
      </c>
      <c r="K15" s="16">
        <f>'Sprint Summary Q2'!D15</f>
        <v>0</v>
      </c>
      <c r="L15" s="16">
        <f>'Sprint Summary Q2'!E15</f>
        <v>0</v>
      </c>
      <c r="M15" s="16">
        <f>'Sprint Summary Q2'!F15</f>
        <v>0</v>
      </c>
      <c r="N15" s="16">
        <f>'Sprint Summary Q2'!G15</f>
        <v>0</v>
      </c>
      <c r="O15" s="16">
        <f>'Sprint Summary Q3'!B15</f>
        <v>0</v>
      </c>
      <c r="P15" s="16">
        <f>'Sprint Summary Q3'!C15</f>
        <v>0</v>
      </c>
      <c r="Q15" s="16">
        <f>'Sprint Summary Q3'!D15</f>
        <v>0</v>
      </c>
      <c r="R15" s="16">
        <f>'Sprint Summary Q3'!E15</f>
        <v>0</v>
      </c>
      <c r="S15" s="16">
        <f>'Sprint Summary Q3'!F15</f>
        <v>0</v>
      </c>
      <c r="T15" s="16">
        <f>'Sprint Summary Q3'!G15</f>
        <v>0</v>
      </c>
      <c r="U15" s="16">
        <f>'Sprint Summary Q4'!B15</f>
        <v>0</v>
      </c>
      <c r="V15" s="16">
        <f>'Sprint Summary Q4'!C15</f>
        <v>0</v>
      </c>
      <c r="W15" s="16">
        <f>'Sprint Summary Q4'!D15</f>
        <v>0</v>
      </c>
      <c r="X15" s="16">
        <f>'Sprint Summary Q4'!E15</f>
        <v>0</v>
      </c>
      <c r="Y15" s="16">
        <f>'Sprint Summary Q4'!F15</f>
        <v>0</v>
      </c>
      <c r="Z15" s="16">
        <f>'Sprint Summary Q4'!G15</f>
        <v>0</v>
      </c>
      <c r="AA15" s="16" t="e">
        <f>'Sprint Summary Q4'!#REF!</f>
        <v>#REF!</v>
      </c>
      <c r="AB15" s="19" t="e">
        <f t="shared" ref="AB15:AB18" si="1">SUM(I15:AA15)</f>
        <v>#REF!</v>
      </c>
      <c r="AC15" s="80"/>
    </row>
    <row r="16" spans="1:29" ht="24" customHeight="1" x14ac:dyDescent="0.25">
      <c r="A16" s="2" t="s">
        <v>97</v>
      </c>
      <c r="B16" s="2"/>
      <c r="C16" s="2"/>
      <c r="D16" s="2"/>
      <c r="E16" s="2"/>
      <c r="F16" s="2"/>
      <c r="G16" s="2"/>
      <c r="H16" s="2"/>
      <c r="I16" s="16">
        <f>'Sprint Summary Q2'!B16</f>
        <v>34</v>
      </c>
      <c r="J16" s="16">
        <f>'Sprint Summary Q2'!C16</f>
        <v>35</v>
      </c>
      <c r="K16" s="16">
        <f>'Sprint Summary Q2'!D16</f>
        <v>0</v>
      </c>
      <c r="L16" s="16">
        <f>'Sprint Summary Q2'!E16</f>
        <v>0</v>
      </c>
      <c r="M16" s="16">
        <f>'Sprint Summary Q2'!F16</f>
        <v>0</v>
      </c>
      <c r="N16" s="16">
        <f>'Sprint Summary Q2'!G16</f>
        <v>0</v>
      </c>
      <c r="O16" s="16">
        <f>'Sprint Summary Q3'!B16</f>
        <v>0</v>
      </c>
      <c r="P16" s="16">
        <f>'Sprint Summary Q3'!C16</f>
        <v>0</v>
      </c>
      <c r="Q16" s="16">
        <f>'Sprint Summary Q3'!D16</f>
        <v>0</v>
      </c>
      <c r="R16" s="16">
        <f>'Sprint Summary Q3'!E16</f>
        <v>0</v>
      </c>
      <c r="S16" s="16">
        <f>'Sprint Summary Q3'!F16</f>
        <v>0</v>
      </c>
      <c r="T16" s="16">
        <f>'Sprint Summary Q3'!G16</f>
        <v>0</v>
      </c>
      <c r="U16" s="16">
        <f>'Sprint Summary Q4'!B16</f>
        <v>0</v>
      </c>
      <c r="V16" s="16">
        <f>'Sprint Summary Q4'!C16</f>
        <v>0</v>
      </c>
      <c r="W16" s="16">
        <f>'Sprint Summary Q4'!D16</f>
        <v>0</v>
      </c>
      <c r="X16" s="16">
        <f>'Sprint Summary Q4'!E16</f>
        <v>0</v>
      </c>
      <c r="Y16" s="16">
        <f>'Sprint Summary Q4'!F16</f>
        <v>0</v>
      </c>
      <c r="Z16" s="16">
        <f>'Sprint Summary Q4'!G16</f>
        <v>0</v>
      </c>
      <c r="AA16" s="16" t="e">
        <f>'Sprint Summary Q4'!#REF!</f>
        <v>#REF!</v>
      </c>
      <c r="AB16" s="19" t="e">
        <f t="shared" si="1"/>
        <v>#REF!</v>
      </c>
      <c r="AC16" s="79" t="s">
        <v>45</v>
      </c>
    </row>
    <row r="17" spans="1:29" ht="24" customHeight="1" x14ac:dyDescent="0.25">
      <c r="A17" s="2" t="s">
        <v>98</v>
      </c>
      <c r="B17" s="2"/>
      <c r="C17" s="2"/>
      <c r="D17" s="2"/>
      <c r="E17" s="2"/>
      <c r="F17" s="2"/>
      <c r="G17" s="2"/>
      <c r="H17" s="2"/>
      <c r="I17" s="16">
        <f>'Sprint Summary Q2'!B17</f>
        <v>12</v>
      </c>
      <c r="J17" s="16">
        <f>'Sprint Summary Q2'!C17</f>
        <v>27</v>
      </c>
      <c r="K17" s="16">
        <f>'Sprint Summary Q2'!D17</f>
        <v>0</v>
      </c>
      <c r="L17" s="16">
        <f>'Sprint Summary Q2'!E17</f>
        <v>0</v>
      </c>
      <c r="M17" s="16">
        <f>'Sprint Summary Q2'!F17</f>
        <v>0</v>
      </c>
      <c r="N17" s="16">
        <f>'Sprint Summary Q2'!G17</f>
        <v>0</v>
      </c>
      <c r="O17" s="16">
        <f>'Sprint Summary Q3'!B17</f>
        <v>0</v>
      </c>
      <c r="P17" s="16">
        <f>'Sprint Summary Q3'!C17</f>
        <v>0</v>
      </c>
      <c r="Q17" s="16">
        <f>'Sprint Summary Q3'!D17</f>
        <v>0</v>
      </c>
      <c r="R17" s="16">
        <f>'Sprint Summary Q3'!E17</f>
        <v>0</v>
      </c>
      <c r="S17" s="16">
        <f>'Sprint Summary Q3'!F17</f>
        <v>0</v>
      </c>
      <c r="T17" s="16">
        <f>'Sprint Summary Q3'!G17</f>
        <v>0</v>
      </c>
      <c r="U17" s="16">
        <f>'Sprint Summary Q4'!B17</f>
        <v>0</v>
      </c>
      <c r="V17" s="16">
        <f>'Sprint Summary Q4'!C17</f>
        <v>0</v>
      </c>
      <c r="W17" s="16">
        <f>'Sprint Summary Q4'!D17</f>
        <v>0</v>
      </c>
      <c r="X17" s="16">
        <f>'Sprint Summary Q4'!E17</f>
        <v>0</v>
      </c>
      <c r="Y17" s="16">
        <f>'Sprint Summary Q4'!F17</f>
        <v>0</v>
      </c>
      <c r="Z17" s="16">
        <f>'Sprint Summary Q4'!G17</f>
        <v>0</v>
      </c>
      <c r="AA17" s="16" t="e">
        <f>'Sprint Summary Q4'!#REF!</f>
        <v>#REF!</v>
      </c>
      <c r="AB17" s="19" t="e">
        <f t="shared" si="1"/>
        <v>#REF!</v>
      </c>
      <c r="AC17" s="80"/>
    </row>
    <row r="18" spans="1:29" ht="24" customHeight="1" x14ac:dyDescent="0.25">
      <c r="A18" s="2" t="s">
        <v>99</v>
      </c>
      <c r="B18" s="2"/>
      <c r="C18" s="2"/>
      <c r="D18" s="2"/>
      <c r="E18" s="2"/>
      <c r="F18" s="2"/>
      <c r="G18" s="2"/>
      <c r="H18" s="2"/>
      <c r="I18" s="16">
        <f>'Sprint Summary Q2'!B18</f>
        <v>0</v>
      </c>
      <c r="J18" s="16">
        <f>'Sprint Summary Q2'!C18</f>
        <v>0</v>
      </c>
      <c r="K18" s="16">
        <f>'Sprint Summary Q2'!D18</f>
        <v>0</v>
      </c>
      <c r="L18" s="16">
        <f>'Sprint Summary Q2'!E18</f>
        <v>0</v>
      </c>
      <c r="M18" s="16">
        <f>'Sprint Summary Q2'!F18</f>
        <v>0</v>
      </c>
      <c r="N18" s="16">
        <f>'Sprint Summary Q2'!G18</f>
        <v>0</v>
      </c>
      <c r="O18" s="16">
        <f>'Sprint Summary Q3'!B18</f>
        <v>0</v>
      </c>
      <c r="P18" s="16">
        <f>'Sprint Summary Q3'!C18</f>
        <v>0</v>
      </c>
      <c r="Q18" s="16">
        <f>'Sprint Summary Q3'!D18</f>
        <v>0</v>
      </c>
      <c r="R18" s="16">
        <f>'Sprint Summary Q3'!E18</f>
        <v>0</v>
      </c>
      <c r="S18" s="16">
        <f>'Sprint Summary Q3'!F18</f>
        <v>0</v>
      </c>
      <c r="T18" s="16">
        <f>'Sprint Summary Q3'!G18</f>
        <v>0</v>
      </c>
      <c r="U18" s="16">
        <f>'Sprint Summary Q4'!B18</f>
        <v>0</v>
      </c>
      <c r="V18" s="16">
        <f>'Sprint Summary Q4'!C18</f>
        <v>0</v>
      </c>
      <c r="W18" s="16">
        <f>'Sprint Summary Q4'!D18</f>
        <v>0</v>
      </c>
      <c r="X18" s="16">
        <f>'Sprint Summary Q4'!E18</f>
        <v>0</v>
      </c>
      <c r="Y18" s="16">
        <f>'Sprint Summary Q4'!F18</f>
        <v>0</v>
      </c>
      <c r="Z18" s="16">
        <f>'Sprint Summary Q4'!G18</f>
        <v>0</v>
      </c>
      <c r="AA18" s="16" t="e">
        <f>'Sprint Summary Q4'!#REF!</f>
        <v>#REF!</v>
      </c>
      <c r="AB18" s="19" t="e">
        <f t="shared" si="1"/>
        <v>#REF!</v>
      </c>
      <c r="AC18" s="54" t="s">
        <v>46</v>
      </c>
    </row>
    <row r="19" spans="1:29" ht="24" customHeight="1" x14ac:dyDescent="0.25">
      <c r="A19" s="31" t="s">
        <v>14</v>
      </c>
      <c r="B19" s="31"/>
      <c r="C19" s="31"/>
      <c r="D19" s="31"/>
      <c r="E19" s="31"/>
      <c r="F19" s="31"/>
      <c r="G19" s="31"/>
      <c r="H19" s="31"/>
      <c r="I19" s="32">
        <f>IFERROR('Sprint Summary Q2'!B19,NA())</f>
        <v>1</v>
      </c>
      <c r="J19" s="32">
        <f>IFERROR('Sprint Summary Q2'!C19,NA())</f>
        <v>1</v>
      </c>
      <c r="K19" s="32" t="e">
        <f>IFERROR('Sprint Summary Q2'!D19,NA())</f>
        <v>#N/A</v>
      </c>
      <c r="L19" s="32" t="e">
        <f>IFERROR('Sprint Summary Q2'!E19,NA())</f>
        <v>#N/A</v>
      </c>
      <c r="M19" s="32" t="e">
        <f>IFERROR('Sprint Summary Q2'!F19,NA())</f>
        <v>#N/A</v>
      </c>
      <c r="N19" s="32" t="e">
        <f>IFERROR('Sprint Summary Q2'!G19,NA())</f>
        <v>#N/A</v>
      </c>
      <c r="O19" s="32" t="e">
        <f>'Sprint Summary Q3'!B19</f>
        <v>#N/A</v>
      </c>
      <c r="P19" s="32" t="e">
        <f>'Sprint Summary Q3'!C19</f>
        <v>#N/A</v>
      </c>
      <c r="Q19" s="32" t="e">
        <f>'Sprint Summary Q3'!D19</f>
        <v>#N/A</v>
      </c>
      <c r="R19" s="32" t="e">
        <f>'Sprint Summary Q3'!E19</f>
        <v>#N/A</v>
      </c>
      <c r="S19" s="32" t="e">
        <f>'Sprint Summary Q3'!F19</f>
        <v>#N/A</v>
      </c>
      <c r="T19" s="32" t="e">
        <f>'Sprint Summary Q3'!G19</f>
        <v>#N/A</v>
      </c>
      <c r="U19" s="32" t="e">
        <f>'Sprint Summary Q4'!B19</f>
        <v>#N/A</v>
      </c>
      <c r="V19" s="32" t="e">
        <f>'Sprint Summary Q4'!C19</f>
        <v>#N/A</v>
      </c>
      <c r="W19" s="32" t="e">
        <f>'Sprint Summary Q4'!D19</f>
        <v>#N/A</v>
      </c>
      <c r="X19" s="32" t="e">
        <f>'Sprint Summary Q4'!E19</f>
        <v>#N/A</v>
      </c>
      <c r="Y19" s="32" t="e">
        <f>'Sprint Summary Q4'!F19</f>
        <v>#N/A</v>
      </c>
      <c r="Z19" s="32" t="e">
        <f>'Sprint Summary Q4'!G19</f>
        <v>#N/A</v>
      </c>
      <c r="AA19" s="32" t="e">
        <f>'Sprint Summary Q4'!#REF!</f>
        <v>#REF!</v>
      </c>
      <c r="AB19" s="34">
        <f>IFERROR(AVERAGEIF(I19:AA19,"&gt;-1"),NA())</f>
        <v>1</v>
      </c>
      <c r="AC19" s="35"/>
    </row>
    <row r="20" spans="1:29" ht="24" customHeight="1" x14ac:dyDescent="0.35">
      <c r="A20" s="76" t="s">
        <v>2</v>
      </c>
      <c r="B20" s="77"/>
      <c r="C20" s="77"/>
      <c r="D20" s="77"/>
      <c r="E20" s="77"/>
      <c r="F20" s="77"/>
      <c r="G20" s="77"/>
      <c r="H20" s="77"/>
      <c r="I20" s="77"/>
      <c r="J20" s="77"/>
      <c r="K20" s="77"/>
      <c r="L20" s="77"/>
      <c r="M20" s="77"/>
      <c r="N20" s="77"/>
      <c r="O20" s="77"/>
      <c r="P20" s="77"/>
      <c r="Q20" s="77"/>
      <c r="R20" s="77"/>
      <c r="S20" s="77"/>
      <c r="T20" s="77"/>
      <c r="U20" s="77"/>
      <c r="V20" s="77"/>
      <c r="W20" s="77"/>
      <c r="X20" s="77"/>
      <c r="Y20" s="77"/>
      <c r="Z20" s="77"/>
      <c r="AA20" s="77"/>
      <c r="AB20" s="77"/>
      <c r="AC20" s="78"/>
    </row>
    <row r="21" spans="1:29" ht="24" customHeight="1" x14ac:dyDescent="0.25">
      <c r="A21" s="2" t="s">
        <v>0</v>
      </c>
      <c r="B21" s="2"/>
      <c r="C21" s="2"/>
      <c r="D21" s="2"/>
      <c r="E21" s="2"/>
      <c r="F21" s="2"/>
      <c r="G21" s="2"/>
      <c r="H21" s="2"/>
      <c r="I21" s="4">
        <f>'Sprint Summary Q2'!B21</f>
        <v>0</v>
      </c>
      <c r="J21" s="4">
        <f>'Sprint Summary Q2'!C21</f>
        <v>0</v>
      </c>
      <c r="K21" s="4">
        <f>'Sprint Summary Q2'!D21</f>
        <v>0</v>
      </c>
      <c r="L21" s="4" t="e">
        <f>'Sprint Summary Q2'!#REF!</f>
        <v>#REF!</v>
      </c>
      <c r="M21" s="4">
        <f>'Sprint Summary Q2'!E21</f>
        <v>0</v>
      </c>
      <c r="N21" s="4">
        <f>'Sprint Summary Q2'!F21</f>
        <v>0</v>
      </c>
      <c r="O21" s="4">
        <f>'Sprint Summary Q3'!B21</f>
        <v>0</v>
      </c>
      <c r="P21" s="4">
        <f>'Sprint Summary Q3'!C21</f>
        <v>0</v>
      </c>
      <c r="Q21" s="4">
        <f>'Sprint Summary Q3'!D21</f>
        <v>0</v>
      </c>
      <c r="R21" s="4">
        <f>'Sprint Summary Q3'!E21</f>
        <v>0</v>
      </c>
      <c r="S21" s="4">
        <f>'Sprint Summary Q3'!F21</f>
        <v>0</v>
      </c>
      <c r="T21" s="4">
        <f>'Sprint Summary Q3'!G21</f>
        <v>0</v>
      </c>
      <c r="U21" s="4">
        <f>'Sprint Summary Q4'!B21</f>
        <v>0</v>
      </c>
      <c r="V21" s="4">
        <f>'Sprint Summary Q4'!C21</f>
        <v>0</v>
      </c>
      <c r="W21" s="4">
        <f>'Sprint Summary Q4'!D21</f>
        <v>0</v>
      </c>
      <c r="X21" s="4">
        <f>'Sprint Summary Q4'!E21</f>
        <v>0</v>
      </c>
      <c r="Y21" s="4">
        <f>'Sprint Summary Q4'!F21</f>
        <v>0</v>
      </c>
      <c r="Z21" s="4">
        <f>'Sprint Summary Q4'!G21</f>
        <v>0</v>
      </c>
      <c r="AA21" s="4" t="e">
        <f>'Sprint Summary Q4'!#REF!</f>
        <v>#REF!</v>
      </c>
      <c r="AB21" s="19" t="e">
        <f>SUM(I21:AA21)</f>
        <v>#REF!</v>
      </c>
      <c r="AC21" s="23"/>
    </row>
    <row r="22" spans="1:29" ht="24" customHeight="1" x14ac:dyDescent="0.25">
      <c r="A22" s="2" t="s">
        <v>8</v>
      </c>
      <c r="B22" s="2"/>
      <c r="C22" s="2"/>
      <c r="D22" s="2"/>
      <c r="E22" s="2"/>
      <c r="F22" s="2"/>
      <c r="G22" s="2"/>
      <c r="H22" s="2"/>
      <c r="I22" s="4">
        <f>'Sprint Summary Q2'!B22</f>
        <v>0</v>
      </c>
      <c r="J22" s="4">
        <f>'Sprint Summary Q2'!C22</f>
        <v>0</v>
      </c>
      <c r="K22" s="4">
        <f>'Sprint Summary Q2'!D22</f>
        <v>0</v>
      </c>
      <c r="L22" s="4" t="e">
        <f>'Sprint Summary Q2'!#REF!</f>
        <v>#REF!</v>
      </c>
      <c r="M22" s="4">
        <f>'Sprint Summary Q2'!E22</f>
        <v>0</v>
      </c>
      <c r="N22" s="4">
        <f>'Sprint Summary Q2'!F22</f>
        <v>0</v>
      </c>
      <c r="O22" s="4">
        <f>'Sprint Summary Q3'!B22</f>
        <v>0</v>
      </c>
      <c r="P22" s="4">
        <f>'Sprint Summary Q3'!C22</f>
        <v>0</v>
      </c>
      <c r="Q22" s="4">
        <f>'Sprint Summary Q3'!D22</f>
        <v>0</v>
      </c>
      <c r="R22" s="4">
        <f>'Sprint Summary Q3'!E22</f>
        <v>0</v>
      </c>
      <c r="S22" s="4">
        <f>'Sprint Summary Q3'!F22</f>
        <v>0</v>
      </c>
      <c r="T22" s="4">
        <f>'Sprint Summary Q3'!G22</f>
        <v>0</v>
      </c>
      <c r="U22" s="4">
        <f>'Sprint Summary Q4'!B22</f>
        <v>0</v>
      </c>
      <c r="V22" s="4">
        <f>'Sprint Summary Q4'!C22</f>
        <v>0</v>
      </c>
      <c r="W22" s="4">
        <f>'Sprint Summary Q4'!D22</f>
        <v>0</v>
      </c>
      <c r="X22" s="4">
        <f>'Sprint Summary Q4'!E22</f>
        <v>0</v>
      </c>
      <c r="Y22" s="4">
        <f>'Sprint Summary Q4'!F22</f>
        <v>0</v>
      </c>
      <c r="Z22" s="4">
        <f>'Sprint Summary Q4'!G22</f>
        <v>0</v>
      </c>
      <c r="AA22" s="4" t="e">
        <f>'Sprint Summary Q4'!#REF!</f>
        <v>#REF!</v>
      </c>
      <c r="AB22" s="19" t="e">
        <f>SUM(I22:AA22)</f>
        <v>#REF!</v>
      </c>
      <c r="AC22" s="23"/>
    </row>
    <row r="23" spans="1:29" ht="24" customHeight="1" x14ac:dyDescent="0.25">
      <c r="A23" s="2" t="s">
        <v>4</v>
      </c>
      <c r="B23" s="2"/>
      <c r="C23" s="2"/>
      <c r="D23" s="2"/>
      <c r="E23" s="2"/>
      <c r="F23" s="2"/>
      <c r="G23" s="2"/>
      <c r="H23" s="2"/>
      <c r="I23" s="7" t="e">
        <f t="shared" ref="I23:AA23" si="2">IFERROR(I21/(I21+I22),NA())</f>
        <v>#N/A</v>
      </c>
      <c r="J23" s="7" t="e">
        <f t="shared" si="2"/>
        <v>#N/A</v>
      </c>
      <c r="K23" s="7" t="e">
        <f t="shared" si="2"/>
        <v>#N/A</v>
      </c>
      <c r="L23" s="7" t="e">
        <f t="shared" si="2"/>
        <v>#N/A</v>
      </c>
      <c r="M23" s="7" t="e">
        <f t="shared" si="2"/>
        <v>#N/A</v>
      </c>
      <c r="N23" s="7" t="e">
        <f t="shared" si="2"/>
        <v>#N/A</v>
      </c>
      <c r="O23" s="7" t="e">
        <f t="shared" si="2"/>
        <v>#N/A</v>
      </c>
      <c r="P23" s="7" t="e">
        <f t="shared" si="2"/>
        <v>#N/A</v>
      </c>
      <c r="Q23" s="7" t="e">
        <f t="shared" si="2"/>
        <v>#N/A</v>
      </c>
      <c r="R23" s="7" t="e">
        <f t="shared" si="2"/>
        <v>#N/A</v>
      </c>
      <c r="S23" s="7" t="e">
        <f t="shared" si="2"/>
        <v>#N/A</v>
      </c>
      <c r="T23" s="7" t="e">
        <f t="shared" si="2"/>
        <v>#N/A</v>
      </c>
      <c r="U23" s="7" t="e">
        <f t="shared" si="2"/>
        <v>#N/A</v>
      </c>
      <c r="V23" s="7" t="e">
        <f t="shared" si="2"/>
        <v>#N/A</v>
      </c>
      <c r="W23" s="7" t="e">
        <f t="shared" si="2"/>
        <v>#N/A</v>
      </c>
      <c r="X23" s="7" t="e">
        <f t="shared" si="2"/>
        <v>#N/A</v>
      </c>
      <c r="Y23" s="7" t="e">
        <f t="shared" si="2"/>
        <v>#N/A</v>
      </c>
      <c r="Z23" s="7" t="e">
        <f t="shared" si="2"/>
        <v>#N/A</v>
      </c>
      <c r="AA23" s="7" t="e">
        <f t="shared" si="2"/>
        <v>#N/A</v>
      </c>
      <c r="AB23" s="21" t="e">
        <f>IFERROR(AVERAGEIF(I23:AA23,"&gt;-1"),NA())</f>
        <v>#N/A</v>
      </c>
      <c r="AC23" s="21" t="e">
        <f>IFERROR(COUNTIF(I23:AA23,"=1")/(COUNTIF(I23:AA23,"&gt;0")+COUNTIF(I23:AA23,0)),NA())</f>
        <v>#N/A</v>
      </c>
    </row>
    <row r="24" spans="1:29" ht="24" customHeight="1" x14ac:dyDescent="0.35">
      <c r="A24" s="76"/>
      <c r="B24" s="77"/>
      <c r="C24" s="77"/>
      <c r="D24" s="77"/>
      <c r="E24" s="77"/>
      <c r="F24" s="77"/>
      <c r="G24" s="77"/>
      <c r="H24" s="77"/>
      <c r="I24" s="77"/>
      <c r="J24" s="77"/>
      <c r="K24" s="77"/>
      <c r="L24" s="77"/>
      <c r="M24" s="77"/>
      <c r="N24" s="77"/>
      <c r="O24" s="77"/>
      <c r="P24" s="77"/>
      <c r="Q24" s="77"/>
      <c r="R24" s="77"/>
      <c r="S24" s="77"/>
      <c r="T24" s="77"/>
      <c r="U24" s="77"/>
      <c r="V24" s="77"/>
      <c r="W24" s="77"/>
      <c r="X24" s="77"/>
      <c r="Y24" s="77"/>
      <c r="Z24" s="77"/>
      <c r="AA24" s="77"/>
      <c r="AB24" s="77"/>
      <c r="AC24" s="78"/>
    </row>
    <row r="25" spans="1:29" ht="24" customHeight="1" x14ac:dyDescent="0.25">
      <c r="A25" s="69" t="s">
        <v>131</v>
      </c>
      <c r="B25" s="69"/>
      <c r="C25" s="69"/>
      <c r="D25" s="69"/>
      <c r="E25" s="69"/>
      <c r="F25" s="69"/>
      <c r="G25" s="69"/>
      <c r="H25" s="69"/>
      <c r="I25" s="21">
        <f>IFERROR(COUNTIF(I5,"=1")/(COUNTIF(I5,"&gt;0")),NA())</f>
        <v>0</v>
      </c>
      <c r="J25" s="21">
        <f t="shared" ref="J25:AA25" si="3">IFERROR(COUNTIF(J5,"=1")/(COUNTIF(J5,"&gt;0")),NA())</f>
        <v>0</v>
      </c>
      <c r="K25" s="21" t="e">
        <f t="shared" si="3"/>
        <v>#N/A</v>
      </c>
      <c r="L25" s="21" t="e">
        <f t="shared" si="3"/>
        <v>#N/A</v>
      </c>
      <c r="M25" s="21" t="e">
        <f t="shared" si="3"/>
        <v>#N/A</v>
      </c>
      <c r="N25" s="21" t="e">
        <f t="shared" si="3"/>
        <v>#N/A</v>
      </c>
      <c r="O25" s="21" t="e">
        <f t="shared" si="3"/>
        <v>#N/A</v>
      </c>
      <c r="P25" s="21" t="e">
        <f t="shared" si="3"/>
        <v>#N/A</v>
      </c>
      <c r="Q25" s="21" t="e">
        <f t="shared" si="3"/>
        <v>#N/A</v>
      </c>
      <c r="R25" s="21" t="e">
        <f t="shared" si="3"/>
        <v>#N/A</v>
      </c>
      <c r="S25" s="21" t="e">
        <f t="shared" si="3"/>
        <v>#N/A</v>
      </c>
      <c r="T25" s="21" t="e">
        <f t="shared" si="3"/>
        <v>#N/A</v>
      </c>
      <c r="U25" s="21" t="e">
        <f t="shared" si="3"/>
        <v>#N/A</v>
      </c>
      <c r="V25" s="21" t="e">
        <f t="shared" si="3"/>
        <v>#N/A</v>
      </c>
      <c r="W25" s="21" t="e">
        <f t="shared" si="3"/>
        <v>#N/A</v>
      </c>
      <c r="X25" s="21" t="e">
        <f t="shared" si="3"/>
        <v>#N/A</v>
      </c>
      <c r="Y25" s="21" t="e">
        <f t="shared" si="3"/>
        <v>#N/A</v>
      </c>
      <c r="Z25" s="21" t="e">
        <f t="shared" si="3"/>
        <v>#N/A</v>
      </c>
      <c r="AA25" s="21" t="e">
        <f t="shared" si="3"/>
        <v>#N/A</v>
      </c>
    </row>
    <row r="26" spans="1:29" ht="24" customHeight="1" x14ac:dyDescent="0.25"/>
    <row r="27" spans="1:29" ht="24" customHeight="1" x14ac:dyDescent="0.25">
      <c r="A27" s="38" t="s">
        <v>135</v>
      </c>
      <c r="B27" s="38"/>
      <c r="C27" s="38"/>
      <c r="D27" s="38"/>
      <c r="E27" s="38"/>
      <c r="F27" s="38"/>
      <c r="G27" s="38"/>
      <c r="H27" s="38"/>
      <c r="I27" s="72" t="s">
        <v>136</v>
      </c>
      <c r="J27" s="72" t="s">
        <v>58</v>
      </c>
      <c r="K27" s="72" t="s">
        <v>59</v>
      </c>
      <c r="L27" s="72" t="s">
        <v>60</v>
      </c>
      <c r="O27" s="52"/>
      <c r="P27" s="53"/>
      <c r="Q27" s="53"/>
    </row>
    <row r="28" spans="1:29" ht="24" customHeight="1" x14ac:dyDescent="0.25">
      <c r="A28" s="1" t="s">
        <v>37</v>
      </c>
      <c r="I28" s="39">
        <f>IFERROR('Sprint Summary Q1'!$I$5,NA())</f>
        <v>0.84352659724176748</v>
      </c>
      <c r="J28" s="39">
        <f>IFERROR('Sprint Summary Q2'!$H$5,NA())</f>
        <v>0.82775510204081626</v>
      </c>
      <c r="K28" s="39" t="e">
        <f>IFERROR('Sprint Summary Q3'!$I$5,NA())</f>
        <v>#N/A</v>
      </c>
      <c r="L28" s="39" t="e">
        <f>IFERROR('Sprint Summary Q4'!$I$5,NA())</f>
        <v>#N/A</v>
      </c>
      <c r="O28" s="39"/>
      <c r="P28" s="39"/>
      <c r="Q28" s="39"/>
    </row>
    <row r="29" spans="1:29" ht="24" customHeight="1" x14ac:dyDescent="0.25"/>
    <row r="30" spans="1:29" ht="24" customHeight="1" x14ac:dyDescent="0.25">
      <c r="A30" s="38" t="s">
        <v>57</v>
      </c>
      <c r="B30" s="38"/>
      <c r="C30" s="38"/>
      <c r="D30" s="38"/>
      <c r="E30" s="38"/>
      <c r="F30" s="38"/>
      <c r="G30" s="38"/>
      <c r="H30" s="38"/>
      <c r="I30" s="72" t="s">
        <v>136</v>
      </c>
      <c r="J30" s="72" t="s">
        <v>58</v>
      </c>
      <c r="K30" s="72" t="s">
        <v>59</v>
      </c>
      <c r="L30" s="72" t="s">
        <v>60</v>
      </c>
    </row>
    <row r="31" spans="1:29" ht="24" customHeight="1" x14ac:dyDescent="0.25">
      <c r="A31" s="1" t="s">
        <v>38</v>
      </c>
      <c r="I31" s="39">
        <f>IFERROR('Sprint Summary Q1'!J5,NA())</f>
        <v>0.16666666666666666</v>
      </c>
      <c r="J31" s="39">
        <f>IFERROR('Sprint Summary Q2'!H5,NA())</f>
        <v>0.82775510204081626</v>
      </c>
      <c r="K31" s="39" t="e">
        <f>IFERROR('Sprint Summary Q3'!I5,NA())</f>
        <v>#N/A</v>
      </c>
      <c r="L31" s="39" t="e">
        <f>IFERROR('Sprint Summary Q4'!H5,NA())</f>
        <v>#N/A</v>
      </c>
      <c r="Q31" s="52"/>
      <c r="R31" s="53"/>
      <c r="S31" s="53"/>
    </row>
    <row r="32" spans="1:29" ht="24" customHeight="1" x14ac:dyDescent="0.25">
      <c r="Q32" s="39"/>
      <c r="R32" s="39"/>
      <c r="S32" s="39"/>
    </row>
    <row r="33" spans="1:29" ht="24" customHeight="1" x14ac:dyDescent="0.25">
      <c r="A33" s="38" t="s">
        <v>61</v>
      </c>
      <c r="B33" s="38"/>
      <c r="C33" s="38"/>
      <c r="D33" s="38"/>
      <c r="E33" s="38"/>
      <c r="F33" s="38"/>
      <c r="G33" s="38"/>
      <c r="H33" s="38"/>
      <c r="L33" s="48"/>
      <c r="P33" s="52" t="s">
        <v>58</v>
      </c>
      <c r="Q33" s="53" t="s">
        <v>59</v>
      </c>
      <c r="R33" s="53" t="s">
        <v>60</v>
      </c>
    </row>
    <row r="34" spans="1:29" ht="24" customHeight="1" x14ac:dyDescent="0.25">
      <c r="A34" s="1" t="s">
        <v>137</v>
      </c>
      <c r="P34" s="5">
        <f>IFERROR(AVERAGEIF(I3:N3,"&gt;-1"),NA())</f>
        <v>13.666666666666666</v>
      </c>
      <c r="Q34" s="5">
        <f>IFERROR(AVERAGEIF(O3:T3,"&gt;-1"),NA())</f>
        <v>0</v>
      </c>
      <c r="R34" s="5">
        <f>IFERROR(AVERAGEIF(U3:AA3,"&gt;-1"),NA())</f>
        <v>0</v>
      </c>
    </row>
    <row r="35" spans="1:29" ht="24" customHeight="1" x14ac:dyDescent="0.25"/>
    <row r="36" spans="1:29" ht="24" customHeight="1" x14ac:dyDescent="0.25">
      <c r="A36" s="38" t="s">
        <v>36</v>
      </c>
      <c r="B36" s="38"/>
      <c r="C36" s="38"/>
      <c r="D36" s="38"/>
      <c r="E36" s="38"/>
      <c r="F36" s="38"/>
      <c r="G36" s="38"/>
      <c r="H36" s="38"/>
      <c r="I36" s="72" t="s">
        <v>136</v>
      </c>
      <c r="J36" s="72" t="s">
        <v>58</v>
      </c>
      <c r="K36" s="72" t="s">
        <v>59</v>
      </c>
      <c r="L36" s="72" t="s">
        <v>60</v>
      </c>
      <c r="M36" s="72" t="s">
        <v>55</v>
      </c>
      <c r="P36" s="52"/>
      <c r="Q36" s="53"/>
      <c r="R36" s="53"/>
      <c r="S36" s="48"/>
    </row>
    <row r="37" spans="1:29" ht="24" customHeight="1" x14ac:dyDescent="0.25">
      <c r="A37" s="1" t="s">
        <v>28</v>
      </c>
      <c r="I37" s="40">
        <f t="shared" ref="I37:M37" si="4">IFERROR(1-I38,NA())</f>
        <v>0.40025645001587262</v>
      </c>
      <c r="J37" s="40">
        <f t="shared" si="4"/>
        <v>1</v>
      </c>
      <c r="K37" s="40" t="e">
        <f t="shared" si="4"/>
        <v>#N/A</v>
      </c>
      <c r="L37" s="40">
        <f t="shared" si="4"/>
        <v>1</v>
      </c>
      <c r="M37" s="40">
        <f t="shared" si="4"/>
        <v>0</v>
      </c>
      <c r="P37" s="40"/>
      <c r="Q37" s="40"/>
      <c r="R37" s="40"/>
      <c r="S37" s="40"/>
      <c r="V37" s="18"/>
    </row>
    <row r="38" spans="1:29" ht="24" customHeight="1" x14ac:dyDescent="0.25">
      <c r="A38" s="1" t="s">
        <v>130</v>
      </c>
      <c r="I38" s="39">
        <f>IFERROR('Sprint Summary Q1'!I19,NA())</f>
        <v>0.59974354998412738</v>
      </c>
      <c r="J38" s="39">
        <f>IFERROR('Sprint Summary Q2'!I19,NA())</f>
        <v>0</v>
      </c>
      <c r="K38" s="39" t="e">
        <f>IFERROR('Sprint Summary Q3'!I19,NA())</f>
        <v>#N/A</v>
      </c>
      <c r="L38" s="39">
        <f>IFERROR('Sprint Summary Q4'!I19,NA())</f>
        <v>0</v>
      </c>
      <c r="M38" s="18">
        <f>IFERROR(AB19,NA())</f>
        <v>1</v>
      </c>
      <c r="P38" s="39"/>
      <c r="Q38" s="39"/>
      <c r="R38" s="39"/>
      <c r="S38" s="18"/>
      <c r="V38" s="18"/>
    </row>
    <row r="39" spans="1:29" ht="24" customHeight="1" x14ac:dyDescent="0.25"/>
    <row r="40" spans="1:29" ht="24" customHeight="1" x14ac:dyDescent="0.25">
      <c r="A40" s="38" t="s">
        <v>54</v>
      </c>
      <c r="B40" s="38"/>
      <c r="C40" s="38"/>
      <c r="D40" s="38"/>
      <c r="E40" s="38"/>
      <c r="F40" s="38"/>
      <c r="G40" s="38"/>
      <c r="H40" s="38"/>
      <c r="I40" s="52" t="s">
        <v>58</v>
      </c>
      <c r="J40" s="53" t="s">
        <v>59</v>
      </c>
      <c r="K40" s="53" t="s">
        <v>60</v>
      </c>
      <c r="L40" s="48" t="s">
        <v>56</v>
      </c>
    </row>
    <row r="41" spans="1:29" ht="24" customHeight="1" x14ac:dyDescent="0.25">
      <c r="A41" s="1" t="s">
        <v>37</v>
      </c>
      <c r="I41" s="1"/>
      <c r="J41" s="18" t="e">
        <f>IFERROR(('Sprint Summary Q3'!$I$5-'Sprint Summary Q2'!#REF!)/'Sprint Summary Q2'!#REF!,NA())</f>
        <v>#N/A</v>
      </c>
      <c r="K41" s="18" t="e">
        <f>IFERROR(('Sprint Summary Q4'!H5-'Sprint Summary Q3'!$I$5)/'Sprint Summary Q3'!$I$5,NA())</f>
        <v>#N/A</v>
      </c>
      <c r="L41" s="18" t="e">
        <f>IFERROR(('Sprint Summary Q4'!H5-'Sprint Summary Q2'!#REF!)/'Sprint Summary Q2'!#REF!,NA())</f>
        <v>#N/A</v>
      </c>
      <c r="M41" s="24"/>
      <c r="O41" s="18"/>
      <c r="P41" s="44"/>
    </row>
    <row r="42" spans="1:29" ht="24" customHeight="1" x14ac:dyDescent="0.25">
      <c r="A42" s="1" t="s">
        <v>38</v>
      </c>
      <c r="I42" s="1"/>
      <c r="J42" s="18" t="e">
        <f>IFERROR(('Sprint Summary Q3'!J5-'Sprint Summary Q2'!H5)/'Sprint Summary Q2'!H5,NA())</f>
        <v>#N/A</v>
      </c>
      <c r="K42" s="18" t="e">
        <f>IFERROR(('Sprint Summary Q4'!I5-'Sprint Summary Q3'!J5)/'Sprint Summary Q3'!J5,NA())</f>
        <v>#N/A</v>
      </c>
      <c r="L42" s="18" t="e">
        <f>IFERROR(('Sprint Summary Q4'!I5-'Sprint Summary Q2'!$H$5)/'Sprint Summary Q2'!$H$5,NA())</f>
        <v>#N/A</v>
      </c>
      <c r="M42" s="44"/>
      <c r="O42" s="18"/>
      <c r="P42" s="24"/>
    </row>
    <row r="43" spans="1:29" ht="24" customHeight="1" x14ac:dyDescent="0.25">
      <c r="A43" s="1" t="s">
        <v>39</v>
      </c>
      <c r="J43" s="18" t="e">
        <f>IFERROR(('Sprint Summary Q3'!I19-'Sprint Summary Q2'!H19)/'Sprint Summary Q2'!H19,NA())</f>
        <v>#N/A</v>
      </c>
      <c r="K43" s="18" t="e">
        <f>IFERROR(('Sprint Summary Q4'!H19-'Sprint Summary Q3'!I19)/'Sprint Summary Q3'!I19,NA())</f>
        <v>#N/A</v>
      </c>
      <c r="L43" s="18" t="e">
        <f>IFERROR(('Sprint Summary Q4'!H19-'Sprint Summary Q2'!$H$19)/'Sprint Summary Q2'!$H$19,NA())</f>
        <v>#N/A</v>
      </c>
      <c r="M43" s="49"/>
      <c r="N43" s="46"/>
      <c r="O43" s="24"/>
      <c r="P43" s="45"/>
      <c r="Q43" s="18"/>
    </row>
    <row r="44" spans="1:29" ht="24" customHeight="1" x14ac:dyDescent="0.25">
      <c r="A44" s="1" t="s">
        <v>40</v>
      </c>
      <c r="J44" s="18" t="e">
        <f>IFERROR(('Sprint Summary Q3'!I23-'Sprint Summary Q2'!G23)/'Sprint Summary Q2'!G23,NA())</f>
        <v>#N/A</v>
      </c>
      <c r="K44" s="18" t="e">
        <f>IFERROR(('Sprint Summary Q4'!H23-'Sprint Summary Q3'!I23)/'Sprint Summary Q3'!I23,NA())</f>
        <v>#N/A</v>
      </c>
      <c r="L44" s="50" t="e">
        <f>IFERROR(('Sprint Summary Q4'!H23-'Sprint Summary Q2'!$G$23)/'Sprint Summary Q2'!$G$23,NA())</f>
        <v>#N/A</v>
      </c>
    </row>
    <row r="45" spans="1:29" ht="24" customHeight="1" x14ac:dyDescent="0.25"/>
    <row r="46" spans="1:29" ht="24" customHeight="1" x14ac:dyDescent="0.25">
      <c r="A46" s="38" t="s">
        <v>41</v>
      </c>
      <c r="B46" s="38"/>
      <c r="C46" s="38"/>
      <c r="D46" s="38"/>
      <c r="E46" s="38"/>
      <c r="F46" s="38"/>
      <c r="G46" s="38"/>
      <c r="H46" s="38"/>
    </row>
    <row r="47" spans="1:29" ht="24" customHeight="1" x14ac:dyDescent="0.25">
      <c r="A47" s="1" t="s">
        <v>47</v>
      </c>
      <c r="I47" s="39">
        <f>IF(SUM(I$14:I$18)&gt;0,I14/SUM(I$14:I$18),NA())</f>
        <v>0</v>
      </c>
      <c r="J47" s="39">
        <f>IF(SUM(J$14:J$18)&gt;0,J14/SUM(J$14:J$18),NA())</f>
        <v>0</v>
      </c>
      <c r="K47" s="39" t="e">
        <f>IF(SUM(K$14:K$18)&gt;0,K14/SUM(K$14:K$18),NA())</f>
        <v>#N/A</v>
      </c>
      <c r="L47" s="39" t="e">
        <f>IF(SUM(L$14:L$18)&gt;0,L14/SUM(L$14:L$18),NA())</f>
        <v>#N/A</v>
      </c>
      <c r="M47" s="39" t="e">
        <f t="shared" ref="M47:AA47" si="5">IF(SUM(M$14:M$18)&gt;0,M14/SUM(M$14:M$18),NA())</f>
        <v>#N/A</v>
      </c>
      <c r="N47" s="39" t="e">
        <f t="shared" si="5"/>
        <v>#N/A</v>
      </c>
      <c r="O47" s="39" t="e">
        <f t="shared" si="5"/>
        <v>#N/A</v>
      </c>
      <c r="P47" s="39" t="e">
        <f t="shared" si="5"/>
        <v>#N/A</v>
      </c>
      <c r="Q47" s="39" t="e">
        <f t="shared" si="5"/>
        <v>#N/A</v>
      </c>
      <c r="R47" s="39" t="e">
        <f t="shared" si="5"/>
        <v>#N/A</v>
      </c>
      <c r="S47" s="39" t="e">
        <f t="shared" si="5"/>
        <v>#N/A</v>
      </c>
      <c r="T47" s="39" t="e">
        <f t="shared" si="5"/>
        <v>#N/A</v>
      </c>
      <c r="U47" s="39" t="e">
        <f t="shared" si="5"/>
        <v>#N/A</v>
      </c>
      <c r="V47" s="39" t="e">
        <f t="shared" si="5"/>
        <v>#N/A</v>
      </c>
      <c r="W47" s="39" t="e">
        <f t="shared" si="5"/>
        <v>#N/A</v>
      </c>
      <c r="X47" s="39" t="e">
        <f t="shared" si="5"/>
        <v>#N/A</v>
      </c>
      <c r="Y47" s="39" t="e">
        <f t="shared" si="5"/>
        <v>#N/A</v>
      </c>
      <c r="Z47" s="39" t="e">
        <f t="shared" si="5"/>
        <v>#N/A</v>
      </c>
      <c r="AA47" s="39" t="e">
        <f t="shared" si="5"/>
        <v>#REF!</v>
      </c>
      <c r="AB47" s="47">
        <f>IFERROR(AVERAGEIF(I47:AA47,"&gt;-1"),NA())</f>
        <v>0</v>
      </c>
      <c r="AC47" s="18"/>
    </row>
    <row r="48" spans="1:29" ht="24" customHeight="1" x14ac:dyDescent="0.25">
      <c r="A48" s="1" t="s">
        <v>48</v>
      </c>
      <c r="I48" s="39">
        <f t="shared" ref="I48:K51" si="6">IF(SUM(I$14:I$18)&gt;0,I15/SUM(I$14:I$18),NA())</f>
        <v>0</v>
      </c>
      <c r="J48" s="39">
        <f t="shared" si="6"/>
        <v>0</v>
      </c>
      <c r="K48" s="39" t="e">
        <f t="shared" si="6"/>
        <v>#N/A</v>
      </c>
      <c r="L48" s="39" t="e">
        <f t="shared" ref="L48:AA48" si="7">IF(SUM(L$14:L$18)&gt;0,L15/SUM(L$14:L$18),NA())</f>
        <v>#N/A</v>
      </c>
      <c r="M48" s="39" t="e">
        <f t="shared" si="7"/>
        <v>#N/A</v>
      </c>
      <c r="N48" s="39" t="e">
        <f t="shared" si="7"/>
        <v>#N/A</v>
      </c>
      <c r="O48" s="39" t="e">
        <f t="shared" si="7"/>
        <v>#N/A</v>
      </c>
      <c r="P48" s="39" t="e">
        <f t="shared" si="7"/>
        <v>#N/A</v>
      </c>
      <c r="Q48" s="39" t="e">
        <f t="shared" si="7"/>
        <v>#N/A</v>
      </c>
      <c r="R48" s="39" t="e">
        <f t="shared" si="7"/>
        <v>#N/A</v>
      </c>
      <c r="S48" s="39" t="e">
        <f t="shared" si="7"/>
        <v>#N/A</v>
      </c>
      <c r="T48" s="39" t="e">
        <f t="shared" si="7"/>
        <v>#N/A</v>
      </c>
      <c r="U48" s="39" t="e">
        <f t="shared" si="7"/>
        <v>#N/A</v>
      </c>
      <c r="V48" s="39" t="e">
        <f t="shared" si="7"/>
        <v>#N/A</v>
      </c>
      <c r="W48" s="39" t="e">
        <f t="shared" si="7"/>
        <v>#N/A</v>
      </c>
      <c r="X48" s="39" t="e">
        <f t="shared" si="7"/>
        <v>#N/A</v>
      </c>
      <c r="Y48" s="39" t="e">
        <f t="shared" si="7"/>
        <v>#N/A</v>
      </c>
      <c r="Z48" s="39" t="e">
        <f t="shared" si="7"/>
        <v>#N/A</v>
      </c>
      <c r="AA48" s="39" t="e">
        <f t="shared" si="7"/>
        <v>#REF!</v>
      </c>
      <c r="AB48" s="47">
        <f t="shared" ref="AB48:AB51" si="8">IFERROR(AVERAGEIF(I48:AA48,"&gt;-1"),NA())</f>
        <v>0</v>
      </c>
      <c r="AC48" s="18"/>
    </row>
    <row r="49" spans="1:29" ht="24" customHeight="1" x14ac:dyDescent="0.25">
      <c r="A49" s="1" t="s">
        <v>49</v>
      </c>
      <c r="I49" s="39">
        <f t="shared" si="6"/>
        <v>0.73913043478260865</v>
      </c>
      <c r="J49" s="39">
        <f t="shared" si="6"/>
        <v>0.56451612903225812</v>
      </c>
      <c r="K49" s="39" t="e">
        <f t="shared" si="6"/>
        <v>#N/A</v>
      </c>
      <c r="L49" s="39" t="e">
        <f>IF(SUM(L$14:L$18)&gt;0,L16/SUM(L$14:L$18),NA())</f>
        <v>#N/A</v>
      </c>
      <c r="M49" s="39" t="e">
        <f>IF(SUM(M$14:M$18)&gt;0,M16/SUM(M$14:M$18),NA())</f>
        <v>#N/A</v>
      </c>
      <c r="N49" s="39" t="e">
        <f t="shared" ref="N49:AA49" si="9">IF(SUM(N$14:N$18)&gt;0,N16/SUM(N$14:N$18),NA())</f>
        <v>#N/A</v>
      </c>
      <c r="O49" s="39" t="e">
        <f t="shared" si="9"/>
        <v>#N/A</v>
      </c>
      <c r="P49" s="39" t="e">
        <f t="shared" si="9"/>
        <v>#N/A</v>
      </c>
      <c r="Q49" s="39" t="e">
        <f t="shared" si="9"/>
        <v>#N/A</v>
      </c>
      <c r="R49" s="39" t="e">
        <f t="shared" si="9"/>
        <v>#N/A</v>
      </c>
      <c r="S49" s="39" t="e">
        <f t="shared" si="9"/>
        <v>#N/A</v>
      </c>
      <c r="T49" s="39" t="e">
        <f t="shared" si="9"/>
        <v>#N/A</v>
      </c>
      <c r="U49" s="39" t="e">
        <f t="shared" si="9"/>
        <v>#N/A</v>
      </c>
      <c r="V49" s="39" t="e">
        <f t="shared" si="9"/>
        <v>#N/A</v>
      </c>
      <c r="W49" s="39" t="e">
        <f t="shared" si="9"/>
        <v>#N/A</v>
      </c>
      <c r="X49" s="39" t="e">
        <f t="shared" si="9"/>
        <v>#N/A</v>
      </c>
      <c r="Y49" s="39" t="e">
        <f t="shared" si="9"/>
        <v>#N/A</v>
      </c>
      <c r="Z49" s="39" t="e">
        <f t="shared" si="9"/>
        <v>#N/A</v>
      </c>
      <c r="AA49" s="39" t="e">
        <f t="shared" si="9"/>
        <v>#REF!</v>
      </c>
      <c r="AB49" s="47">
        <f t="shared" si="8"/>
        <v>0.65182328190743344</v>
      </c>
      <c r="AC49" s="18"/>
    </row>
    <row r="50" spans="1:29" ht="24" customHeight="1" x14ac:dyDescent="0.25">
      <c r="A50" s="1" t="s">
        <v>50</v>
      </c>
      <c r="I50" s="39">
        <f t="shared" si="6"/>
        <v>0.2608695652173913</v>
      </c>
      <c r="J50" s="39">
        <f t="shared" si="6"/>
        <v>0.43548387096774194</v>
      </c>
      <c r="K50" s="39" t="e">
        <f t="shared" si="6"/>
        <v>#N/A</v>
      </c>
      <c r="L50" s="39" t="e">
        <f t="shared" ref="L50:AA50" si="10">IF(SUM(L$14:L$18)&gt;0,L17/SUM(L$14:L$18),NA())</f>
        <v>#N/A</v>
      </c>
      <c r="M50" s="39" t="e">
        <f t="shared" si="10"/>
        <v>#N/A</v>
      </c>
      <c r="N50" s="39" t="e">
        <f t="shared" si="10"/>
        <v>#N/A</v>
      </c>
      <c r="O50" s="39" t="e">
        <f t="shared" si="10"/>
        <v>#N/A</v>
      </c>
      <c r="P50" s="39" t="e">
        <f t="shared" si="10"/>
        <v>#N/A</v>
      </c>
      <c r="Q50" s="39" t="e">
        <f t="shared" si="10"/>
        <v>#N/A</v>
      </c>
      <c r="R50" s="39" t="e">
        <f t="shared" si="10"/>
        <v>#N/A</v>
      </c>
      <c r="S50" s="39" t="e">
        <f t="shared" si="10"/>
        <v>#N/A</v>
      </c>
      <c r="T50" s="39" t="e">
        <f t="shared" si="10"/>
        <v>#N/A</v>
      </c>
      <c r="U50" s="39" t="e">
        <f t="shared" si="10"/>
        <v>#N/A</v>
      </c>
      <c r="V50" s="39" t="e">
        <f t="shared" si="10"/>
        <v>#N/A</v>
      </c>
      <c r="W50" s="39" t="e">
        <f t="shared" si="10"/>
        <v>#N/A</v>
      </c>
      <c r="X50" s="39" t="e">
        <f t="shared" si="10"/>
        <v>#N/A</v>
      </c>
      <c r="Y50" s="39" t="e">
        <f t="shared" si="10"/>
        <v>#N/A</v>
      </c>
      <c r="Z50" s="39" t="e">
        <f t="shared" si="10"/>
        <v>#N/A</v>
      </c>
      <c r="AA50" s="39" t="e">
        <f t="shared" si="10"/>
        <v>#REF!</v>
      </c>
      <c r="AB50" s="47">
        <f t="shared" si="8"/>
        <v>0.34817671809256662</v>
      </c>
      <c r="AC50" s="18"/>
    </row>
    <row r="51" spans="1:29" ht="24" customHeight="1" x14ac:dyDescent="0.25">
      <c r="A51" s="1" t="s">
        <v>51</v>
      </c>
      <c r="I51" s="39">
        <f t="shared" si="6"/>
        <v>0</v>
      </c>
      <c r="J51" s="39">
        <f t="shared" si="6"/>
        <v>0</v>
      </c>
      <c r="K51" s="39" t="e">
        <f t="shared" si="6"/>
        <v>#N/A</v>
      </c>
      <c r="L51" s="39" t="e">
        <f t="shared" ref="L51:AA51" si="11">IF(SUM(L$14:L$18)&gt;0,L18/SUM(L$14:L$18),NA())</f>
        <v>#N/A</v>
      </c>
      <c r="M51" s="39" t="e">
        <f t="shared" si="11"/>
        <v>#N/A</v>
      </c>
      <c r="N51" s="39" t="e">
        <f t="shared" si="11"/>
        <v>#N/A</v>
      </c>
      <c r="O51" s="39" t="e">
        <f t="shared" si="11"/>
        <v>#N/A</v>
      </c>
      <c r="P51" s="39" t="e">
        <f t="shared" si="11"/>
        <v>#N/A</v>
      </c>
      <c r="Q51" s="39" t="e">
        <f t="shared" si="11"/>
        <v>#N/A</v>
      </c>
      <c r="R51" s="39" t="e">
        <f t="shared" si="11"/>
        <v>#N/A</v>
      </c>
      <c r="S51" s="39" t="e">
        <f t="shared" si="11"/>
        <v>#N/A</v>
      </c>
      <c r="T51" s="39" t="e">
        <f t="shared" si="11"/>
        <v>#N/A</v>
      </c>
      <c r="U51" s="39" t="e">
        <f t="shared" si="11"/>
        <v>#N/A</v>
      </c>
      <c r="V51" s="39" t="e">
        <f t="shared" si="11"/>
        <v>#N/A</v>
      </c>
      <c r="W51" s="39" t="e">
        <f t="shared" si="11"/>
        <v>#N/A</v>
      </c>
      <c r="X51" s="39" t="e">
        <f t="shared" si="11"/>
        <v>#N/A</v>
      </c>
      <c r="Y51" s="39" t="e">
        <f t="shared" si="11"/>
        <v>#N/A</v>
      </c>
      <c r="Z51" s="39" t="e">
        <f t="shared" si="11"/>
        <v>#N/A</v>
      </c>
      <c r="AA51" s="39" t="e">
        <f t="shared" si="11"/>
        <v>#REF!</v>
      </c>
      <c r="AB51" s="47">
        <f t="shared" si="8"/>
        <v>0</v>
      </c>
      <c r="AC51" s="18"/>
    </row>
    <row r="52" spans="1:29" ht="24" customHeight="1" x14ac:dyDescent="0.25">
      <c r="I52" s="39"/>
      <c r="J52" s="39"/>
      <c r="K52" s="39"/>
      <c r="L52" s="39"/>
      <c r="M52" s="39"/>
      <c r="N52" s="39"/>
      <c r="O52" s="39"/>
      <c r="P52" s="39"/>
      <c r="Q52" s="39"/>
      <c r="R52" s="39"/>
      <c r="S52" s="39"/>
      <c r="T52" s="39"/>
      <c r="U52" s="39"/>
      <c r="V52" s="39"/>
      <c r="W52" s="39"/>
      <c r="X52" s="39"/>
      <c r="Y52" s="39"/>
      <c r="Z52" s="39"/>
      <c r="AA52" s="39"/>
      <c r="AB52" s="47"/>
      <c r="AC52" s="18"/>
    </row>
    <row r="53" spans="1:29" ht="24" customHeight="1" x14ac:dyDescent="0.25">
      <c r="A53" s="38" t="s">
        <v>42</v>
      </c>
      <c r="B53" s="38"/>
      <c r="C53" s="38"/>
      <c r="D53" s="38"/>
      <c r="E53" s="38"/>
      <c r="F53" s="38"/>
      <c r="G53" s="38"/>
      <c r="H53" s="38"/>
      <c r="I53" s="52" t="s">
        <v>58</v>
      </c>
      <c r="J53" s="53" t="s">
        <v>59</v>
      </c>
      <c r="K53" s="53" t="s">
        <v>60</v>
      </c>
      <c r="L53" s="48" t="s">
        <v>55</v>
      </c>
    </row>
    <row r="54" spans="1:29" ht="24" customHeight="1" x14ac:dyDescent="0.25">
      <c r="A54" s="1" t="s">
        <v>31</v>
      </c>
      <c r="I54" s="39">
        <f>IFERROR(AVERAGEIF(I47:N47,"&gt;-1"),NA())</f>
        <v>0</v>
      </c>
      <c r="J54" s="39" t="e">
        <f>IFERROR(AVERAGEIF(O47:T47,"&gt;-1"),NA())</f>
        <v>#N/A</v>
      </c>
      <c r="K54" s="39" t="e">
        <f>IFERROR(AVERAGEIF(U47:AA47,"&gt;-1"),NA())</f>
        <v>#N/A</v>
      </c>
      <c r="L54" s="18">
        <f>AB47</f>
        <v>0</v>
      </c>
    </row>
    <row r="55" spans="1:29" ht="24" customHeight="1" x14ac:dyDescent="0.25">
      <c r="A55" s="1" t="s">
        <v>32</v>
      </c>
      <c r="I55" s="39">
        <f>IFERROR(AVERAGEIF(I48:N48,"&gt;-1"),NA())</f>
        <v>0</v>
      </c>
      <c r="J55" s="39" t="e">
        <f t="shared" ref="J55:J58" si="12">IFERROR(AVERAGEIF(O48:T48,"&gt;-1"),NA())</f>
        <v>#N/A</v>
      </c>
      <c r="K55" s="39" t="e">
        <f t="shared" ref="K55:K58" si="13">IFERROR(AVERAGEIF(U48:AA48,"&gt;-1"),NA())</f>
        <v>#N/A</v>
      </c>
      <c r="L55" s="18">
        <f t="shared" ref="L55:L58" si="14">AB48</f>
        <v>0</v>
      </c>
    </row>
    <row r="56" spans="1:29" ht="24" customHeight="1" x14ac:dyDescent="0.25">
      <c r="A56" s="1" t="s">
        <v>33</v>
      </c>
      <c r="I56" s="39">
        <f t="shared" ref="I56:I58" si="15">IFERROR(AVERAGEIF(I49:N49,"&gt;-1"),NA())</f>
        <v>0.65182328190743344</v>
      </c>
      <c r="J56" s="39" t="e">
        <f t="shared" si="12"/>
        <v>#N/A</v>
      </c>
      <c r="K56" s="39" t="e">
        <f t="shared" si="13"/>
        <v>#N/A</v>
      </c>
      <c r="L56" s="18">
        <f t="shared" si="14"/>
        <v>0.65182328190743344</v>
      </c>
    </row>
    <row r="57" spans="1:29" ht="24" customHeight="1" x14ac:dyDescent="0.25">
      <c r="A57" s="1" t="s">
        <v>34</v>
      </c>
      <c r="I57" s="39">
        <f t="shared" si="15"/>
        <v>0.34817671809256662</v>
      </c>
      <c r="J57" s="39" t="e">
        <f t="shared" si="12"/>
        <v>#N/A</v>
      </c>
      <c r="K57" s="39" t="e">
        <f t="shared" si="13"/>
        <v>#N/A</v>
      </c>
      <c r="L57" s="18">
        <f t="shared" si="14"/>
        <v>0.34817671809256662</v>
      </c>
    </row>
    <row r="58" spans="1:29" ht="24" customHeight="1" x14ac:dyDescent="0.25">
      <c r="A58" s="1" t="s">
        <v>35</v>
      </c>
      <c r="I58" s="39">
        <f t="shared" si="15"/>
        <v>0</v>
      </c>
      <c r="J58" s="39" t="e">
        <f t="shared" si="12"/>
        <v>#N/A</v>
      </c>
      <c r="K58" s="39" t="e">
        <f t="shared" si="13"/>
        <v>#N/A</v>
      </c>
      <c r="L58" s="18">
        <f t="shared" si="14"/>
        <v>0</v>
      </c>
      <c r="M58" s="18"/>
    </row>
    <row r="59" spans="1:29" ht="24" customHeight="1" x14ac:dyDescent="0.25">
      <c r="I59" s="39"/>
      <c r="J59" s="39"/>
      <c r="K59" s="39"/>
      <c r="L59" s="39"/>
      <c r="M59" s="39"/>
      <c r="N59" s="39"/>
      <c r="O59" s="39"/>
      <c r="P59" s="39"/>
      <c r="Q59" s="39"/>
      <c r="R59" s="39"/>
      <c r="S59" s="39"/>
      <c r="T59" s="39"/>
      <c r="U59" s="39"/>
      <c r="V59" s="39"/>
      <c r="W59" s="39"/>
      <c r="X59" s="39"/>
      <c r="Y59" s="39"/>
      <c r="Z59" s="39"/>
      <c r="AA59" s="39"/>
      <c r="AC59" s="18"/>
    </row>
    <row r="60" spans="1:29" ht="24" customHeight="1" x14ac:dyDescent="0.25">
      <c r="A60" s="38" t="s">
        <v>43</v>
      </c>
      <c r="B60" s="38"/>
      <c r="C60" s="38"/>
      <c r="D60" s="38"/>
      <c r="E60" s="38"/>
      <c r="F60" s="38"/>
      <c r="G60" s="38"/>
      <c r="H60" s="38"/>
      <c r="I60" s="39"/>
      <c r="J60" s="39"/>
      <c r="K60" s="39"/>
      <c r="L60" s="39"/>
      <c r="M60" s="39"/>
      <c r="N60" s="39"/>
      <c r="O60" s="39"/>
      <c r="P60" s="39"/>
      <c r="Q60" s="39"/>
      <c r="R60" s="39"/>
      <c r="S60" s="39"/>
      <c r="T60" s="39"/>
      <c r="U60" s="39"/>
      <c r="V60" s="39"/>
      <c r="W60" s="39"/>
      <c r="X60" s="39"/>
      <c r="Y60" s="39"/>
      <c r="Z60" s="39"/>
      <c r="AA60" s="39"/>
      <c r="AC60" s="18"/>
    </row>
    <row r="61" spans="1:29" ht="24" customHeight="1" x14ac:dyDescent="0.25">
      <c r="A61" s="1" t="s">
        <v>44</v>
      </c>
      <c r="I61" s="39">
        <f>I47+I48</f>
        <v>0</v>
      </c>
      <c r="J61" s="39">
        <f t="shared" ref="J61:AA61" si="16">J47+J48</f>
        <v>0</v>
      </c>
      <c r="K61" s="39" t="e">
        <f t="shared" si="16"/>
        <v>#N/A</v>
      </c>
      <c r="L61" s="39" t="e">
        <f t="shared" si="16"/>
        <v>#N/A</v>
      </c>
      <c r="M61" s="39" t="e">
        <f t="shared" si="16"/>
        <v>#N/A</v>
      </c>
      <c r="N61" s="39" t="e">
        <f t="shared" si="16"/>
        <v>#N/A</v>
      </c>
      <c r="O61" s="39" t="e">
        <f t="shared" si="16"/>
        <v>#N/A</v>
      </c>
      <c r="P61" s="39" t="e">
        <f t="shared" si="16"/>
        <v>#N/A</v>
      </c>
      <c r="Q61" s="39" t="e">
        <f t="shared" si="16"/>
        <v>#N/A</v>
      </c>
      <c r="R61" s="39" t="e">
        <f t="shared" si="16"/>
        <v>#N/A</v>
      </c>
      <c r="S61" s="39" t="e">
        <f t="shared" si="16"/>
        <v>#N/A</v>
      </c>
      <c r="T61" s="39" t="e">
        <f t="shared" si="16"/>
        <v>#N/A</v>
      </c>
      <c r="U61" s="39" t="e">
        <f t="shared" si="16"/>
        <v>#N/A</v>
      </c>
      <c r="V61" s="39" t="e">
        <f t="shared" si="16"/>
        <v>#N/A</v>
      </c>
      <c r="W61" s="39" t="e">
        <f t="shared" si="16"/>
        <v>#N/A</v>
      </c>
      <c r="X61" s="39" t="e">
        <f t="shared" si="16"/>
        <v>#N/A</v>
      </c>
      <c r="Y61" s="39" t="e">
        <f t="shared" si="16"/>
        <v>#N/A</v>
      </c>
      <c r="Z61" s="39" t="e">
        <f t="shared" si="16"/>
        <v>#N/A</v>
      </c>
      <c r="AA61" s="39" t="e">
        <f t="shared" si="16"/>
        <v>#REF!</v>
      </c>
      <c r="AB61" s="47">
        <f>IFERROR(AVERAGEIF(I61:AA61,"&gt;-1"),NA())</f>
        <v>0</v>
      </c>
      <c r="AC61" s="18"/>
    </row>
    <row r="62" spans="1:29" ht="24" customHeight="1" x14ac:dyDescent="0.25">
      <c r="A62" s="1" t="s">
        <v>45</v>
      </c>
      <c r="I62" s="39">
        <f>I49+I50</f>
        <v>1</v>
      </c>
      <c r="J62" s="39">
        <f t="shared" ref="J62:AA62" si="17">J49+J50</f>
        <v>1</v>
      </c>
      <c r="K62" s="39" t="e">
        <f t="shared" si="17"/>
        <v>#N/A</v>
      </c>
      <c r="L62" s="39" t="e">
        <f t="shared" si="17"/>
        <v>#N/A</v>
      </c>
      <c r="M62" s="39" t="e">
        <f t="shared" si="17"/>
        <v>#N/A</v>
      </c>
      <c r="N62" s="39" t="e">
        <f t="shared" si="17"/>
        <v>#N/A</v>
      </c>
      <c r="O62" s="39" t="e">
        <f t="shared" si="17"/>
        <v>#N/A</v>
      </c>
      <c r="P62" s="39" t="e">
        <f t="shared" si="17"/>
        <v>#N/A</v>
      </c>
      <c r="Q62" s="39" t="e">
        <f t="shared" si="17"/>
        <v>#N/A</v>
      </c>
      <c r="R62" s="39" t="e">
        <f t="shared" si="17"/>
        <v>#N/A</v>
      </c>
      <c r="S62" s="39" t="e">
        <f t="shared" si="17"/>
        <v>#N/A</v>
      </c>
      <c r="T62" s="39" t="e">
        <f t="shared" si="17"/>
        <v>#N/A</v>
      </c>
      <c r="U62" s="39" t="e">
        <f t="shared" si="17"/>
        <v>#N/A</v>
      </c>
      <c r="V62" s="39" t="e">
        <f t="shared" si="17"/>
        <v>#N/A</v>
      </c>
      <c r="W62" s="39" t="e">
        <f t="shared" si="17"/>
        <v>#N/A</v>
      </c>
      <c r="X62" s="39" t="e">
        <f t="shared" si="17"/>
        <v>#N/A</v>
      </c>
      <c r="Y62" s="39" t="e">
        <f t="shared" si="17"/>
        <v>#N/A</v>
      </c>
      <c r="Z62" s="39" t="e">
        <f t="shared" si="17"/>
        <v>#N/A</v>
      </c>
      <c r="AA62" s="39" t="e">
        <f t="shared" si="17"/>
        <v>#REF!</v>
      </c>
      <c r="AB62" s="47">
        <f t="shared" ref="AB62:AB63" si="18">IFERROR(AVERAGEIF(I62:AA62,"&gt;-1"),NA())</f>
        <v>1</v>
      </c>
      <c r="AC62" s="18"/>
    </row>
    <row r="63" spans="1:29" ht="24" customHeight="1" x14ac:dyDescent="0.25">
      <c r="A63" s="1" t="s">
        <v>46</v>
      </c>
      <c r="I63" s="39">
        <f>I51</f>
        <v>0</v>
      </c>
      <c r="J63" s="39">
        <f t="shared" ref="J63:AA63" si="19">J51</f>
        <v>0</v>
      </c>
      <c r="K63" s="39" t="e">
        <f t="shared" si="19"/>
        <v>#N/A</v>
      </c>
      <c r="L63" s="39" t="e">
        <f t="shared" si="19"/>
        <v>#N/A</v>
      </c>
      <c r="M63" s="39" t="e">
        <f t="shared" si="19"/>
        <v>#N/A</v>
      </c>
      <c r="N63" s="39" t="e">
        <f t="shared" si="19"/>
        <v>#N/A</v>
      </c>
      <c r="O63" s="39" t="e">
        <f t="shared" si="19"/>
        <v>#N/A</v>
      </c>
      <c r="P63" s="39" t="e">
        <f t="shared" si="19"/>
        <v>#N/A</v>
      </c>
      <c r="Q63" s="39" t="e">
        <f t="shared" si="19"/>
        <v>#N/A</v>
      </c>
      <c r="R63" s="39" t="e">
        <f t="shared" si="19"/>
        <v>#N/A</v>
      </c>
      <c r="S63" s="39" t="e">
        <f t="shared" si="19"/>
        <v>#N/A</v>
      </c>
      <c r="T63" s="39" t="e">
        <f t="shared" si="19"/>
        <v>#N/A</v>
      </c>
      <c r="U63" s="39" t="e">
        <f t="shared" si="19"/>
        <v>#N/A</v>
      </c>
      <c r="V63" s="39" t="e">
        <f t="shared" si="19"/>
        <v>#N/A</v>
      </c>
      <c r="W63" s="39" t="e">
        <f t="shared" si="19"/>
        <v>#N/A</v>
      </c>
      <c r="X63" s="39" t="e">
        <f t="shared" si="19"/>
        <v>#N/A</v>
      </c>
      <c r="Y63" s="39" t="e">
        <f t="shared" si="19"/>
        <v>#N/A</v>
      </c>
      <c r="Z63" s="39" t="e">
        <f t="shared" si="19"/>
        <v>#N/A</v>
      </c>
      <c r="AA63" s="39" t="e">
        <f t="shared" si="19"/>
        <v>#REF!</v>
      </c>
      <c r="AB63" s="47">
        <f t="shared" si="18"/>
        <v>0</v>
      </c>
      <c r="AC63" s="18"/>
    </row>
    <row r="64" spans="1:29" ht="24" customHeight="1" x14ac:dyDescent="0.25">
      <c r="I64" s="39"/>
      <c r="J64" s="39"/>
      <c r="K64" s="39"/>
      <c r="L64" s="39"/>
      <c r="M64" s="39"/>
      <c r="N64" s="39"/>
      <c r="O64" s="39"/>
      <c r="P64" s="39"/>
      <c r="Q64" s="39"/>
      <c r="R64" s="39"/>
      <c r="S64" s="39"/>
      <c r="T64" s="39"/>
      <c r="U64" s="39"/>
      <c r="V64" s="39"/>
      <c r="W64" s="39"/>
      <c r="X64" s="39"/>
      <c r="Y64" s="39"/>
      <c r="Z64" s="39"/>
      <c r="AA64" s="39"/>
      <c r="AC64" s="18"/>
    </row>
    <row r="65" spans="1:29" ht="24" customHeight="1" x14ac:dyDescent="0.25">
      <c r="A65" s="38" t="s">
        <v>52</v>
      </c>
      <c r="B65" s="38"/>
      <c r="C65" s="38"/>
      <c r="D65" s="38"/>
      <c r="E65" s="38"/>
      <c r="F65" s="38"/>
      <c r="G65" s="38"/>
      <c r="H65" s="38"/>
      <c r="I65" s="52" t="s">
        <v>58</v>
      </c>
      <c r="J65" s="53" t="s">
        <v>59</v>
      </c>
      <c r="K65" s="53" t="s">
        <v>60</v>
      </c>
      <c r="L65" s="48" t="s">
        <v>55</v>
      </c>
      <c r="M65" s="39"/>
      <c r="N65" s="39"/>
      <c r="O65" s="39"/>
      <c r="P65" s="39"/>
      <c r="Q65" s="39"/>
      <c r="R65" s="39"/>
      <c r="S65" s="39"/>
      <c r="T65" s="39"/>
      <c r="U65" s="39"/>
      <c r="V65" s="39"/>
      <c r="W65" s="39"/>
      <c r="X65" s="39"/>
      <c r="Y65" s="39"/>
      <c r="Z65" s="39"/>
      <c r="AA65" s="39"/>
      <c r="AC65" s="18"/>
    </row>
    <row r="66" spans="1:29" ht="24" customHeight="1" x14ac:dyDescent="0.25">
      <c r="A66" s="1" t="s">
        <v>44</v>
      </c>
      <c r="I66" s="39">
        <f>IFERROR(AVERAGEIF(I61:N61,"&gt;-1"),NA())</f>
        <v>0</v>
      </c>
      <c r="J66" s="39" t="e">
        <f>IFERROR(AVERAGEIF(O61:T61,"&gt;-1"),NA())</f>
        <v>#N/A</v>
      </c>
      <c r="K66" s="39" t="e">
        <f>IFERROR(AVERAGEIF(U61:AA61,"&gt;-1"),NA())</f>
        <v>#N/A</v>
      </c>
      <c r="L66" s="39">
        <f>AB61</f>
        <v>0</v>
      </c>
      <c r="M66" s="39"/>
      <c r="N66" s="39"/>
      <c r="O66" s="39"/>
      <c r="P66" s="39"/>
      <c r="Q66" s="39"/>
      <c r="R66" s="39"/>
      <c r="S66" s="39"/>
      <c r="T66" s="39"/>
      <c r="U66" s="39"/>
      <c r="V66" s="39"/>
      <c r="W66" s="39"/>
      <c r="X66" s="39"/>
      <c r="Y66" s="39"/>
      <c r="Z66" s="39"/>
      <c r="AA66" s="39"/>
      <c r="AC66" s="18"/>
    </row>
    <row r="67" spans="1:29" ht="24" customHeight="1" x14ac:dyDescent="0.25">
      <c r="A67" s="1" t="s">
        <v>45</v>
      </c>
      <c r="I67" s="39">
        <f t="shared" ref="I67:I68" si="20">IFERROR(AVERAGEIF(I62:N62,"&gt;-1"),NA())</f>
        <v>1</v>
      </c>
      <c r="J67" s="39" t="e">
        <f t="shared" ref="J67:J68" si="21">IFERROR(AVERAGEIF(O62:T62,"&gt;-1"),NA())</f>
        <v>#N/A</v>
      </c>
      <c r="K67" s="39" t="e">
        <f t="shared" ref="K67:K68" si="22">IFERROR(AVERAGEIF(U62:AA62,"&gt;-1"),NA())</f>
        <v>#N/A</v>
      </c>
      <c r="L67" s="39">
        <f t="shared" ref="L67:L68" si="23">AB62</f>
        <v>1</v>
      </c>
      <c r="M67" s="39"/>
      <c r="N67" s="39"/>
      <c r="O67" s="39"/>
      <c r="P67" s="39"/>
      <c r="Q67" s="39"/>
      <c r="R67" s="39"/>
      <c r="S67" s="39"/>
      <c r="T67" s="39"/>
      <c r="U67" s="39"/>
      <c r="V67" s="39"/>
      <c r="W67" s="39"/>
      <c r="X67" s="39"/>
      <c r="Y67" s="39"/>
      <c r="Z67" s="39"/>
      <c r="AA67" s="39"/>
      <c r="AC67" s="18"/>
    </row>
    <row r="68" spans="1:29" ht="24" customHeight="1" x14ac:dyDescent="0.25">
      <c r="A68" s="1" t="s">
        <v>46</v>
      </c>
      <c r="I68" s="39">
        <f t="shared" si="20"/>
        <v>0</v>
      </c>
      <c r="J68" s="39" t="e">
        <f t="shared" si="21"/>
        <v>#N/A</v>
      </c>
      <c r="K68" s="39" t="e">
        <f t="shared" si="22"/>
        <v>#N/A</v>
      </c>
      <c r="L68" s="39">
        <f t="shared" si="23"/>
        <v>0</v>
      </c>
      <c r="M68" s="39"/>
      <c r="N68" s="39"/>
      <c r="O68" s="39"/>
      <c r="P68" s="39"/>
      <c r="Q68" s="39"/>
      <c r="R68" s="39"/>
      <c r="S68" s="39"/>
      <c r="T68" s="39"/>
      <c r="U68" s="39"/>
      <c r="V68" s="39"/>
      <c r="W68" s="39"/>
      <c r="X68" s="39"/>
      <c r="Y68" s="39"/>
      <c r="Z68" s="39"/>
      <c r="AA68" s="39"/>
      <c r="AC68" s="18"/>
    </row>
    <row r="69" spans="1:29" ht="24" customHeight="1" x14ac:dyDescent="0.25">
      <c r="I69" s="39"/>
      <c r="J69" s="39"/>
      <c r="K69" s="39"/>
      <c r="L69" s="39"/>
      <c r="M69" s="39"/>
      <c r="N69" s="39"/>
      <c r="O69" s="39"/>
      <c r="P69" s="39"/>
      <c r="Q69" s="39"/>
      <c r="R69" s="39"/>
      <c r="S69" s="39"/>
      <c r="T69" s="39"/>
      <c r="U69" s="39"/>
      <c r="V69" s="39"/>
      <c r="W69" s="39"/>
      <c r="X69" s="39"/>
      <c r="Y69" s="39"/>
      <c r="Z69" s="39"/>
      <c r="AA69" s="39"/>
      <c r="AC69" s="18"/>
    </row>
    <row r="70" spans="1:29" ht="24" customHeight="1" x14ac:dyDescent="0.25">
      <c r="A70" s="38" t="s">
        <v>53</v>
      </c>
      <c r="B70" s="38"/>
      <c r="C70" s="38"/>
      <c r="D70" s="38"/>
      <c r="E70" s="38"/>
      <c r="F70" s="38"/>
      <c r="G70" s="38"/>
      <c r="H70" s="38"/>
      <c r="I70" s="52" t="s">
        <v>58</v>
      </c>
      <c r="J70" s="53" t="s">
        <v>59</v>
      </c>
      <c r="K70" s="53" t="s">
        <v>60</v>
      </c>
      <c r="L70" s="48" t="s">
        <v>56</v>
      </c>
      <c r="M70" s="39"/>
      <c r="N70" s="39"/>
      <c r="O70" s="39"/>
      <c r="P70" s="39"/>
      <c r="Q70" s="39"/>
      <c r="R70" s="39"/>
      <c r="S70" s="39"/>
      <c r="T70" s="39"/>
      <c r="U70" s="39"/>
      <c r="V70" s="39"/>
      <c r="W70" s="39"/>
      <c r="X70" s="39"/>
      <c r="Y70" s="39"/>
      <c r="Z70" s="39"/>
      <c r="AA70" s="39"/>
      <c r="AC70" s="18"/>
    </row>
    <row r="71" spans="1:29" ht="24" customHeight="1" x14ac:dyDescent="0.25">
      <c r="A71" s="1" t="s">
        <v>44</v>
      </c>
      <c r="I71" s="39"/>
      <c r="J71" s="18" t="e">
        <f>IFERROR((J66-I66)/I66,NA())</f>
        <v>#N/A</v>
      </c>
      <c r="K71" s="18" t="e">
        <f>IFERROR((K66-J66)/J66,NA())</f>
        <v>#N/A</v>
      </c>
      <c r="L71" s="18" t="e">
        <f>IFERROR((K66-I66)/I66,NA())</f>
        <v>#N/A</v>
      </c>
    </row>
    <row r="72" spans="1:29" ht="24" customHeight="1" x14ac:dyDescent="0.25">
      <c r="A72" s="1" t="s">
        <v>45</v>
      </c>
      <c r="I72" s="39"/>
      <c r="J72" s="18" t="e">
        <f t="shared" ref="J72:K73" si="24">IFERROR((J67-I67)/I67,NA())</f>
        <v>#N/A</v>
      </c>
      <c r="K72" s="18" t="e">
        <f t="shared" si="24"/>
        <v>#N/A</v>
      </c>
      <c r="L72" s="18" t="e">
        <f>IFERROR((K67-I67)/I67,NA())</f>
        <v>#N/A</v>
      </c>
    </row>
    <row r="73" spans="1:29" ht="24" customHeight="1" x14ac:dyDescent="0.25">
      <c r="A73" s="1" t="s">
        <v>46</v>
      </c>
      <c r="I73" s="39"/>
      <c r="J73" s="18" t="e">
        <f t="shared" si="24"/>
        <v>#N/A</v>
      </c>
      <c r="K73" s="18" t="e">
        <f t="shared" si="24"/>
        <v>#N/A</v>
      </c>
      <c r="L73" s="18" t="e">
        <f>IFERROR((K68-I68)/I68,NA())</f>
        <v>#N/A</v>
      </c>
    </row>
    <row r="74" spans="1:29" ht="24" customHeight="1" x14ac:dyDescent="0.25"/>
    <row r="75" spans="1:29" ht="24" customHeight="1" x14ac:dyDescent="0.25">
      <c r="A75" s="38" t="s">
        <v>2</v>
      </c>
      <c r="B75" s="38"/>
      <c r="C75" s="38"/>
      <c r="D75" s="38"/>
      <c r="E75" s="38"/>
      <c r="F75" s="38"/>
      <c r="G75" s="38"/>
      <c r="H75" s="38"/>
      <c r="I75" s="52" t="s">
        <v>58</v>
      </c>
      <c r="J75" s="53" t="s">
        <v>59</v>
      </c>
      <c r="K75" s="53" t="s">
        <v>60</v>
      </c>
    </row>
    <row r="76" spans="1:29" ht="24" customHeight="1" x14ac:dyDescent="0.25">
      <c r="A76" s="1" t="s">
        <v>4</v>
      </c>
      <c r="I76" s="39" t="e">
        <f>IFERROR('Sprint Summary Q2'!G23,NA())</f>
        <v>#N/A</v>
      </c>
      <c r="J76" s="39" t="e">
        <f>IFERROR('Sprint Summary Q3'!I23,NA())</f>
        <v>#N/A</v>
      </c>
      <c r="K76" s="39" t="e">
        <f>IFERROR('Sprint Summary Q4'!H23,NA())</f>
        <v>#N/A</v>
      </c>
    </row>
    <row r="77" spans="1:29" ht="24" customHeight="1" x14ac:dyDescent="0.25">
      <c r="I77" s="39"/>
      <c r="J77" s="18"/>
      <c r="K77" s="1"/>
    </row>
    <row r="78" spans="1:29" ht="24" customHeight="1" x14ac:dyDescent="0.25">
      <c r="I78" s="39"/>
      <c r="J78" s="18"/>
      <c r="K78" s="1"/>
      <c r="L78" s="1"/>
    </row>
    <row r="79" spans="1:29" ht="24" customHeight="1" x14ac:dyDescent="0.25">
      <c r="A79" s="38" t="s">
        <v>62</v>
      </c>
      <c r="B79" s="38"/>
      <c r="C79" s="38"/>
      <c r="D79" s="38"/>
      <c r="E79" s="38"/>
      <c r="F79" s="38"/>
      <c r="G79" s="38"/>
      <c r="H79" s="38"/>
      <c r="I79" s="52" t="s">
        <v>63</v>
      </c>
      <c r="J79" s="53" t="s">
        <v>64</v>
      </c>
      <c r="K79" s="53" t="s">
        <v>65</v>
      </c>
      <c r="L79" s="24"/>
    </row>
    <row r="80" spans="1:29" ht="24" customHeight="1" x14ac:dyDescent="0.25">
      <c r="A80" s="1" t="s">
        <v>127</v>
      </c>
      <c r="I80" s="5">
        <f>SUM(I3:N3)+SUM(I6:N6)</f>
        <v>108</v>
      </c>
      <c r="J80" s="5">
        <f>SUM(I3:T3)+SUM(I6:T6)</f>
        <v>108</v>
      </c>
      <c r="K80" s="5">
        <f>SUM(I3:AA3)+SUM(I6:AA6)</f>
        <v>108</v>
      </c>
      <c r="L80" s="24"/>
    </row>
    <row r="81" spans="1:11" ht="24" customHeight="1" x14ac:dyDescent="0.25">
      <c r="A81" s="1" t="s">
        <v>128</v>
      </c>
      <c r="I81" s="5">
        <f>SUM(I16:N18)</f>
        <v>108</v>
      </c>
      <c r="J81" s="6">
        <f>SUM(I16:T18)</f>
        <v>108</v>
      </c>
      <c r="K81" s="6" t="e">
        <f>SUM(I16:AA18)</f>
        <v>#REF!</v>
      </c>
    </row>
    <row r="82" spans="1:11" ht="24" customHeight="1" x14ac:dyDescent="0.25">
      <c r="A82" s="1" t="s">
        <v>129</v>
      </c>
      <c r="I82" s="5" t="e">
        <f>SUM(I21:N21)</f>
        <v>#REF!</v>
      </c>
      <c r="J82" s="6" t="e">
        <f>SUM(I21:T21)</f>
        <v>#REF!</v>
      </c>
      <c r="K82" s="6" t="e">
        <f>SUM(I21:AA21)</f>
        <v>#REF!</v>
      </c>
    </row>
    <row r="83" spans="1:11" ht="24" customHeight="1" x14ac:dyDescent="0.25"/>
    <row r="84" spans="1:11" ht="24" customHeight="1" x14ac:dyDescent="0.25"/>
    <row r="85" spans="1:11" ht="24" customHeight="1" x14ac:dyDescent="0.25"/>
    <row r="86" spans="1:11" ht="24" customHeight="1" x14ac:dyDescent="0.25"/>
    <row r="87" spans="1:11" ht="24" customHeight="1" x14ac:dyDescent="0.25"/>
    <row r="88" spans="1:11" ht="24" customHeight="1" x14ac:dyDescent="0.25"/>
    <row r="89" spans="1:11" ht="24" customHeight="1" x14ac:dyDescent="0.25"/>
    <row r="90" spans="1:11" ht="24" customHeight="1" x14ac:dyDescent="0.25"/>
    <row r="91" spans="1:11" ht="24" customHeight="1" x14ac:dyDescent="0.25"/>
    <row r="92" spans="1:11" ht="24" customHeight="1" x14ac:dyDescent="0.25"/>
    <row r="93" spans="1:11" ht="24" customHeight="1" x14ac:dyDescent="0.25"/>
    <row r="94" spans="1:11" ht="24" customHeight="1" x14ac:dyDescent="0.25"/>
    <row r="95" spans="1:11" ht="24" customHeight="1" x14ac:dyDescent="0.25"/>
    <row r="96" spans="1:11" ht="24" customHeight="1" x14ac:dyDescent="0.25"/>
    <row r="97" ht="24" customHeight="1" x14ac:dyDescent="0.25"/>
    <row r="98" ht="24" customHeight="1" x14ac:dyDescent="0.25"/>
    <row r="99" ht="24" customHeight="1" x14ac:dyDescent="0.25"/>
    <row r="100" ht="24" customHeight="1" x14ac:dyDescent="0.25"/>
    <row r="101" ht="24" customHeight="1" x14ac:dyDescent="0.25"/>
    <row r="102" ht="24" customHeight="1" x14ac:dyDescent="0.25"/>
    <row r="103" ht="24" customHeight="1" x14ac:dyDescent="0.25"/>
    <row r="104" ht="24" customHeight="1" x14ac:dyDescent="0.25"/>
    <row r="105" ht="24" customHeight="1" x14ac:dyDescent="0.25"/>
    <row r="106" ht="24" customHeight="1" x14ac:dyDescent="0.25"/>
    <row r="107" ht="24" customHeight="1" x14ac:dyDescent="0.25"/>
    <row r="108" ht="24" customHeight="1" x14ac:dyDescent="0.25"/>
    <row r="109" ht="24" customHeight="1" x14ac:dyDescent="0.25"/>
    <row r="110" ht="24" customHeight="1" x14ac:dyDescent="0.25"/>
    <row r="111" ht="24" customHeight="1" x14ac:dyDescent="0.25"/>
    <row r="112" ht="24" customHeight="1" x14ac:dyDescent="0.25"/>
    <row r="113" ht="24" customHeight="1" x14ac:dyDescent="0.25"/>
    <row r="114" ht="24" customHeight="1" x14ac:dyDescent="0.25"/>
    <row r="115" ht="24" customHeight="1" x14ac:dyDescent="0.25"/>
    <row r="116" ht="24" customHeight="1" x14ac:dyDescent="0.25"/>
    <row r="117" ht="24" customHeight="1" x14ac:dyDescent="0.25"/>
    <row r="118" ht="24" customHeight="1" x14ac:dyDescent="0.25"/>
    <row r="119" ht="24" customHeight="1" x14ac:dyDescent="0.25"/>
    <row r="120" ht="24" customHeight="1" x14ac:dyDescent="0.25"/>
    <row r="121" ht="24" customHeight="1" x14ac:dyDescent="0.25"/>
    <row r="122" ht="24" customHeight="1" x14ac:dyDescent="0.25"/>
    <row r="123" ht="24" customHeight="1" x14ac:dyDescent="0.25"/>
    <row r="124" ht="24" customHeight="1" x14ac:dyDescent="0.25"/>
    <row r="125" ht="24" customHeight="1" x14ac:dyDescent="0.25"/>
    <row r="126" ht="24" customHeight="1" x14ac:dyDescent="0.25"/>
    <row r="127" ht="24" customHeight="1" x14ac:dyDescent="0.25"/>
    <row r="128" ht="24" customHeight="1" x14ac:dyDescent="0.25"/>
    <row r="129" ht="24" customHeight="1" x14ac:dyDescent="0.25"/>
    <row r="130" ht="24" customHeight="1" x14ac:dyDescent="0.25"/>
    <row r="131" ht="24" customHeight="1" x14ac:dyDescent="0.25"/>
    <row r="132" ht="24" customHeight="1" x14ac:dyDescent="0.25"/>
    <row r="133" ht="24" customHeight="1" x14ac:dyDescent="0.25"/>
    <row r="134" ht="24" customHeight="1" x14ac:dyDescent="0.25"/>
    <row r="135" ht="24" customHeight="1" x14ac:dyDescent="0.25"/>
    <row r="136" ht="24" customHeight="1" x14ac:dyDescent="0.25"/>
    <row r="137" ht="24" customHeight="1" x14ac:dyDescent="0.25"/>
    <row r="138" ht="24" customHeight="1" x14ac:dyDescent="0.25"/>
    <row r="139" ht="24" customHeight="1" x14ac:dyDescent="0.25"/>
    <row r="140" ht="24" customHeight="1" x14ac:dyDescent="0.25"/>
    <row r="141" ht="24" customHeight="1" x14ac:dyDescent="0.25"/>
    <row r="142" ht="24" customHeight="1" x14ac:dyDescent="0.25"/>
    <row r="143" ht="24" customHeight="1" x14ac:dyDescent="0.25"/>
    <row r="144" ht="24" customHeight="1" x14ac:dyDescent="0.25"/>
    <row r="145" ht="24" customHeight="1" x14ac:dyDescent="0.25"/>
    <row r="146" ht="24" customHeight="1" x14ac:dyDescent="0.25"/>
    <row r="147" ht="24" customHeight="1" x14ac:dyDescent="0.25"/>
    <row r="148" ht="24" customHeight="1" x14ac:dyDescent="0.25"/>
    <row r="149" ht="24" customHeight="1" x14ac:dyDescent="0.25"/>
    <row r="150" ht="24" customHeight="1" x14ac:dyDescent="0.25"/>
    <row r="151" ht="24" customHeight="1" x14ac:dyDescent="0.25"/>
    <row r="152" ht="24" customHeight="1" x14ac:dyDescent="0.25"/>
    <row r="153" ht="24" customHeight="1" x14ac:dyDescent="0.25"/>
    <row r="154" ht="24" customHeight="1" x14ac:dyDescent="0.25"/>
    <row r="155" ht="24" customHeight="1" x14ac:dyDescent="0.25"/>
    <row r="156" ht="24" customHeight="1" x14ac:dyDescent="0.25"/>
    <row r="157" ht="24" customHeight="1" x14ac:dyDescent="0.25"/>
    <row r="158" ht="24" customHeight="1" x14ac:dyDescent="0.25"/>
    <row r="159" ht="24" customHeight="1" x14ac:dyDescent="0.25"/>
    <row r="160" ht="24" customHeight="1" x14ac:dyDescent="0.25"/>
    <row r="161" ht="24" customHeight="1" x14ac:dyDescent="0.25"/>
    <row r="162" ht="24" customHeight="1" x14ac:dyDescent="0.25"/>
    <row r="163" ht="24" customHeight="1" x14ac:dyDescent="0.25"/>
    <row r="164" ht="24" customHeight="1" x14ac:dyDescent="0.25"/>
    <row r="165" ht="24" customHeight="1" x14ac:dyDescent="0.25"/>
    <row r="166" ht="24" customHeight="1" x14ac:dyDescent="0.25"/>
    <row r="167" ht="24" customHeight="1" x14ac:dyDescent="0.25"/>
    <row r="168" ht="24" customHeight="1" x14ac:dyDescent="0.25"/>
    <row r="169" ht="24" customHeight="1" x14ac:dyDescent="0.25"/>
    <row r="170" ht="24" customHeight="1" x14ac:dyDescent="0.25"/>
    <row r="171" ht="24" customHeight="1" x14ac:dyDescent="0.25"/>
  </sheetData>
  <mergeCells count="7">
    <mergeCell ref="A2:AC2"/>
    <mergeCell ref="A7:AC7"/>
    <mergeCell ref="A13:AC13"/>
    <mergeCell ref="A20:AC20"/>
    <mergeCell ref="A24:AC24"/>
    <mergeCell ref="AC14:AC15"/>
    <mergeCell ref="AC16:AC17"/>
  </mergeCells>
  <conditionalFormatting sqref="I23:AA23 I8:AA12 I19:AA19 I5:AA5">
    <cfRule type="containsErrors" dxfId="3" priority="5">
      <formula>ISERROR(I5)</formula>
    </cfRule>
  </conditionalFormatting>
  <conditionalFormatting sqref="I19:AC19">
    <cfRule type="containsErrors" dxfId="2" priority="3">
      <formula>ISERROR(I19)</formula>
    </cfRule>
  </conditionalFormatting>
  <conditionalFormatting sqref="I25:AA25">
    <cfRule type="containsErrors" dxfId="1" priority="2">
      <formula>ISERROR(I25)</formula>
    </cfRule>
  </conditionalFormatting>
  <conditionalFormatting sqref="A25:H25">
    <cfRule type="containsErrors" dxfId="0" priority="1">
      <formula>ISERROR(A25)</formula>
    </cfRule>
  </conditionalFormatting>
  <pageMargins left="0.6" right="0.6" top="0.75" bottom="0.75" header="0.3" footer="0.3"/>
  <pageSetup orientation="landscape" r:id="rId1"/>
  <ignoredErrors>
    <ignoredError sqref="AB5 L49:AA49" formula="1"/>
    <ignoredError sqref="X19:AA19" evalError="1"/>
  </ignoredErrors>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I148"/>
  <sheetViews>
    <sheetView showGridLines="0" tabSelected="1" zoomScaleNormal="100" workbookViewId="0">
      <pane ySplit="1" topLeftCell="A11" activePane="bottomLeft" state="frozen"/>
      <selection pane="bottomLeft" activeCell="C18" sqref="C18"/>
    </sheetView>
  </sheetViews>
  <sheetFormatPr defaultRowHeight="15.75" x14ac:dyDescent="0.25"/>
  <cols>
    <col min="1" max="1" width="62.140625" style="1" customWidth="1"/>
    <col min="2" max="2" width="13" style="5" customWidth="1"/>
    <col min="3" max="5" width="13" style="6" customWidth="1"/>
    <col min="6" max="9" width="13" style="1" customWidth="1"/>
    <col min="10" max="16384" width="9.140625" style="1"/>
  </cols>
  <sheetData>
    <row r="1" spans="1:9" s="9" customFormat="1" ht="31.5" customHeight="1" x14ac:dyDescent="0.25">
      <c r="A1" s="8" t="s">
        <v>1</v>
      </c>
      <c r="B1" s="11">
        <v>43931</v>
      </c>
      <c r="C1" s="11">
        <v>43945</v>
      </c>
      <c r="D1" s="11">
        <v>43959</v>
      </c>
      <c r="E1" s="11">
        <v>43973</v>
      </c>
      <c r="F1" s="11">
        <v>43987</v>
      </c>
      <c r="G1" s="11">
        <v>44001</v>
      </c>
      <c r="H1" s="15" t="s">
        <v>23</v>
      </c>
      <c r="I1" s="37" t="s">
        <v>18</v>
      </c>
    </row>
    <row r="2" spans="1:9" ht="24" customHeight="1" x14ac:dyDescent="0.35">
      <c r="A2" s="76" t="s">
        <v>5</v>
      </c>
      <c r="B2" s="77"/>
      <c r="C2" s="77"/>
      <c r="D2" s="77"/>
      <c r="E2" s="77"/>
      <c r="F2" s="77"/>
      <c r="G2" s="77"/>
      <c r="H2" s="77"/>
      <c r="I2" s="78"/>
    </row>
    <row r="3" spans="1:9" ht="24" customHeight="1" x14ac:dyDescent="0.25">
      <c r="A3" s="3" t="s">
        <v>29</v>
      </c>
      <c r="B3" s="26">
        <f>46-B6</f>
        <v>38</v>
      </c>
      <c r="C3" s="26">
        <v>44</v>
      </c>
      <c r="D3" s="26"/>
      <c r="E3" s="26"/>
      <c r="F3" s="26"/>
      <c r="G3" s="26"/>
      <c r="H3" s="19">
        <f>IF(SUM(B3:G3)&gt;0,SUM(B3:G3),"")</f>
        <v>82</v>
      </c>
      <c r="I3" s="19"/>
    </row>
    <row r="4" spans="1:9" ht="24" customHeight="1" x14ac:dyDescent="0.25">
      <c r="A4" s="2" t="s">
        <v>30</v>
      </c>
      <c r="B4" s="26">
        <v>11</v>
      </c>
      <c r="C4" s="26">
        <v>6</v>
      </c>
      <c r="D4" s="26"/>
      <c r="E4" s="26"/>
      <c r="F4" s="26"/>
      <c r="G4" s="26"/>
      <c r="H4" s="19">
        <f>IF(SUM(B4:G4)&gt;0,SUM(B4:G4),"")</f>
        <v>17</v>
      </c>
      <c r="I4" s="19"/>
    </row>
    <row r="5" spans="1:9" ht="24" customHeight="1" x14ac:dyDescent="0.25">
      <c r="A5" s="2" t="s">
        <v>3</v>
      </c>
      <c r="B5" s="7">
        <f t="shared" ref="B5" si="0">IFERROR(B3/(B3+B4),NA())</f>
        <v>0.77551020408163263</v>
      </c>
      <c r="C5" s="7">
        <f>IFERROR(C3/(C3+C4),NA())</f>
        <v>0.88</v>
      </c>
      <c r="D5" s="7" t="e">
        <f>IFERROR(D3/(D3+D4),NA())</f>
        <v>#N/A</v>
      </c>
      <c r="E5" s="7" t="e">
        <f>IFERROR(E3/(E3+E4),NA())</f>
        <v>#N/A</v>
      </c>
      <c r="F5" s="7" t="e">
        <f t="shared" ref="F5:G5" si="1">IFERROR(F3/(F3+F4),NA())</f>
        <v>#N/A</v>
      </c>
      <c r="G5" s="7" t="e">
        <f t="shared" si="1"/>
        <v>#N/A</v>
      </c>
      <c r="H5" s="21">
        <f>IFERROR(AVERAGEIF(B5:G5,"&gt;-1"),NA())</f>
        <v>0.82775510204081626</v>
      </c>
      <c r="I5" s="21">
        <f>IFERROR(COUNTIF(B5:G5,"=1")/(COUNTIF(B5:G5,"&gt;0")+COUNTIF(B5:G5,0)),NA())</f>
        <v>0</v>
      </c>
    </row>
    <row r="6" spans="1:9" ht="24" customHeight="1" x14ac:dyDescent="0.25">
      <c r="A6" s="2" t="s">
        <v>73</v>
      </c>
      <c r="B6" s="26">
        <v>8</v>
      </c>
      <c r="C6" s="26">
        <v>18</v>
      </c>
      <c r="D6" s="26"/>
      <c r="E6" s="26"/>
      <c r="F6" s="26"/>
      <c r="G6" s="26"/>
      <c r="H6" s="19">
        <f>IF(SUM(B6:G6)&gt;0,SUM(B6:G6),"")</f>
        <v>26</v>
      </c>
      <c r="I6" s="19"/>
    </row>
    <row r="7" spans="1:9" ht="24" customHeight="1" x14ac:dyDescent="0.35">
      <c r="A7" s="76" t="s">
        <v>7</v>
      </c>
      <c r="B7" s="77"/>
      <c r="C7" s="77"/>
      <c r="D7" s="77"/>
      <c r="E7" s="77"/>
      <c r="F7" s="77"/>
      <c r="G7" s="77"/>
      <c r="H7" s="77"/>
      <c r="I7" s="78"/>
    </row>
    <row r="8" spans="1:9" ht="24" customHeight="1" x14ac:dyDescent="0.25">
      <c r="A8" s="14" t="s">
        <v>9</v>
      </c>
      <c r="B8" s="27"/>
      <c r="C8" s="27"/>
      <c r="D8" s="27"/>
      <c r="E8" s="27"/>
      <c r="F8" s="27"/>
      <c r="G8" s="27"/>
      <c r="H8" s="20">
        <f>COUNTIF(B8:G8, "X")</f>
        <v>0</v>
      </c>
      <c r="I8" s="20"/>
    </row>
    <row r="9" spans="1:9" ht="24" customHeight="1" x14ac:dyDescent="0.25">
      <c r="A9" s="14" t="s">
        <v>13</v>
      </c>
      <c r="B9" s="27"/>
      <c r="C9" s="27"/>
      <c r="D9" s="27"/>
      <c r="E9" s="27"/>
      <c r="F9" s="27"/>
      <c r="G9" s="27"/>
      <c r="H9" s="20">
        <f t="shared" ref="H9:H12" si="2">COUNTIF(B9:G9, "X")</f>
        <v>0</v>
      </c>
      <c r="I9" s="20"/>
    </row>
    <row r="10" spans="1:9" ht="24" customHeight="1" x14ac:dyDescent="0.25">
      <c r="A10" s="14" t="s">
        <v>10</v>
      </c>
      <c r="B10" s="27" t="s">
        <v>138</v>
      </c>
      <c r="C10" s="27"/>
      <c r="D10" s="27"/>
      <c r="E10" s="27"/>
      <c r="F10" s="27"/>
      <c r="G10" s="27"/>
      <c r="H10" s="20">
        <f t="shared" si="2"/>
        <v>1</v>
      </c>
      <c r="I10" s="20"/>
    </row>
    <row r="11" spans="1:9" ht="24" customHeight="1" x14ac:dyDescent="0.25">
      <c r="A11" s="14" t="s">
        <v>17</v>
      </c>
      <c r="B11" s="27"/>
      <c r="C11" s="27"/>
      <c r="D11" s="27"/>
      <c r="E11" s="27"/>
      <c r="F11" s="27"/>
      <c r="G11" s="27"/>
      <c r="H11" s="20">
        <f t="shared" si="2"/>
        <v>0</v>
      </c>
      <c r="I11" s="20"/>
    </row>
    <row r="12" spans="1:9" ht="24" customHeight="1" x14ac:dyDescent="0.25">
      <c r="A12" s="14" t="s">
        <v>16</v>
      </c>
      <c r="B12" s="27"/>
      <c r="C12" s="27"/>
      <c r="D12" s="27"/>
      <c r="E12" s="27"/>
      <c r="F12" s="27"/>
      <c r="G12" s="27"/>
      <c r="H12" s="20">
        <f t="shared" si="2"/>
        <v>0</v>
      </c>
      <c r="I12" s="20"/>
    </row>
    <row r="13" spans="1:9" ht="24" customHeight="1" x14ac:dyDescent="0.35">
      <c r="A13" s="76" t="s">
        <v>6</v>
      </c>
      <c r="B13" s="77"/>
      <c r="C13" s="77"/>
      <c r="D13" s="77"/>
      <c r="E13" s="77"/>
      <c r="F13" s="77"/>
      <c r="G13" s="77"/>
      <c r="H13" s="77"/>
      <c r="I13" s="78"/>
    </row>
    <row r="14" spans="1:9" ht="24" customHeight="1" x14ac:dyDescent="0.25">
      <c r="A14" s="2" t="s">
        <v>95</v>
      </c>
      <c r="B14" s="28">
        <v>0</v>
      </c>
      <c r="C14" s="28">
        <v>0</v>
      </c>
      <c r="D14" s="28"/>
      <c r="E14" s="28"/>
      <c r="F14" s="28"/>
      <c r="G14" s="28"/>
      <c r="H14" s="22">
        <f>SUM(B14:G14)</f>
        <v>0</v>
      </c>
      <c r="I14" s="79" t="s">
        <v>44</v>
      </c>
    </row>
    <row r="15" spans="1:9" ht="24" customHeight="1" x14ac:dyDescent="0.25">
      <c r="A15" s="2" t="s">
        <v>96</v>
      </c>
      <c r="B15" s="28">
        <v>0</v>
      </c>
      <c r="C15" s="28">
        <v>0</v>
      </c>
      <c r="D15" s="28"/>
      <c r="E15" s="28"/>
      <c r="F15" s="28"/>
      <c r="G15" s="28"/>
      <c r="H15" s="22">
        <f t="shared" ref="H15:H18" si="3">SUM(B15:G15)</f>
        <v>0</v>
      </c>
      <c r="I15" s="80"/>
    </row>
    <row r="16" spans="1:9" ht="24" customHeight="1" x14ac:dyDescent="0.25">
      <c r="A16" s="2" t="s">
        <v>97</v>
      </c>
      <c r="B16" s="28">
        <v>34</v>
      </c>
      <c r="C16" s="28">
        <v>35</v>
      </c>
      <c r="D16" s="28"/>
      <c r="E16" s="28"/>
      <c r="F16" s="28"/>
      <c r="G16" s="28"/>
      <c r="H16" s="22">
        <f t="shared" si="3"/>
        <v>69</v>
      </c>
      <c r="I16" s="79" t="s">
        <v>45</v>
      </c>
    </row>
    <row r="17" spans="1:9" ht="24" customHeight="1" x14ac:dyDescent="0.25">
      <c r="A17" s="2" t="s">
        <v>98</v>
      </c>
      <c r="B17" s="28">
        <v>12</v>
      </c>
      <c r="C17" s="28">
        <f>(44+18)-35</f>
        <v>27</v>
      </c>
      <c r="D17" s="28"/>
      <c r="E17" s="28"/>
      <c r="F17" s="28"/>
      <c r="G17" s="28"/>
      <c r="H17" s="22">
        <f t="shared" si="3"/>
        <v>39</v>
      </c>
      <c r="I17" s="80"/>
    </row>
    <row r="18" spans="1:9" ht="24" customHeight="1" x14ac:dyDescent="0.25">
      <c r="A18" s="2" t="s">
        <v>99</v>
      </c>
      <c r="B18" s="28">
        <v>0</v>
      </c>
      <c r="C18" s="28"/>
      <c r="D18" s="28"/>
      <c r="E18" s="28"/>
      <c r="F18" s="28"/>
      <c r="G18" s="28"/>
      <c r="H18" s="22">
        <f t="shared" si="3"/>
        <v>0</v>
      </c>
      <c r="I18" s="54" t="s">
        <v>46</v>
      </c>
    </row>
    <row r="19" spans="1:9" s="36" customFormat="1" ht="24" customHeight="1" x14ac:dyDescent="0.25">
      <c r="A19" s="31" t="s">
        <v>14</v>
      </c>
      <c r="B19" s="32">
        <f>IF(SUM(B14:B18)&gt;0,SUM(B16:B18)/SUM(B14:B18),NA())</f>
        <v>1</v>
      </c>
      <c r="C19" s="32">
        <f t="shared" ref="C19" si="4">IF(SUM(C14:C18)&gt;0,SUM(C16:C18)/SUM(C14:C18),NA())</f>
        <v>1</v>
      </c>
      <c r="D19" s="32" t="e">
        <f t="shared" ref="D19:G19" si="5">IF(SUM(D14:D18)&gt;0,SUM(D16+D18)/SUM(D14:D18),NA())</f>
        <v>#N/A</v>
      </c>
      <c r="E19" s="32" t="e">
        <f t="shared" si="5"/>
        <v>#N/A</v>
      </c>
      <c r="F19" s="32" t="e">
        <f t="shared" si="5"/>
        <v>#N/A</v>
      </c>
      <c r="G19" s="32" t="e">
        <f t="shared" si="5"/>
        <v>#N/A</v>
      </c>
      <c r="H19" s="33">
        <f>IFERROR(AVERAGEIF(A19:G19,"&gt;-1"),NA())</f>
        <v>1</v>
      </c>
      <c r="I19" s="34"/>
    </row>
    <row r="20" spans="1:9" ht="24" customHeight="1" x14ac:dyDescent="0.35">
      <c r="A20" s="76" t="s">
        <v>2</v>
      </c>
      <c r="B20" s="77"/>
      <c r="C20" s="77"/>
      <c r="D20" s="77"/>
      <c r="E20" s="77"/>
      <c r="F20" s="77"/>
      <c r="G20" s="77"/>
      <c r="H20" s="77"/>
      <c r="I20" s="78"/>
    </row>
    <row r="21" spans="1:9" ht="24" customHeight="1" x14ac:dyDescent="0.25">
      <c r="A21" s="2" t="s">
        <v>0</v>
      </c>
      <c r="B21" s="26"/>
      <c r="C21" s="26"/>
      <c r="D21" s="26"/>
      <c r="E21" s="26"/>
      <c r="F21" s="26"/>
      <c r="G21" s="26"/>
      <c r="H21" s="19">
        <f>SUM(B21:G21)</f>
        <v>0</v>
      </c>
      <c r="I21" s="19"/>
    </row>
    <row r="22" spans="1:9" ht="24" customHeight="1" x14ac:dyDescent="0.25">
      <c r="A22" s="2" t="s">
        <v>8</v>
      </c>
      <c r="B22" s="26"/>
      <c r="C22" s="26"/>
      <c r="D22" s="26"/>
      <c r="E22" s="26"/>
      <c r="F22" s="26"/>
      <c r="G22" s="26"/>
      <c r="H22" s="19">
        <f>SUM(B22:G22)</f>
        <v>0</v>
      </c>
      <c r="I22" s="19"/>
    </row>
    <row r="23" spans="1:9" ht="24" customHeight="1" x14ac:dyDescent="0.25">
      <c r="A23" s="2" t="s">
        <v>4</v>
      </c>
      <c r="B23" s="7" t="e">
        <f t="shared" ref="B23:G23" si="6">IFERROR(B21/(B21+B22),NA())</f>
        <v>#N/A</v>
      </c>
      <c r="C23" s="7" t="e">
        <f t="shared" si="6"/>
        <v>#N/A</v>
      </c>
      <c r="D23" s="7" t="e">
        <f t="shared" si="6"/>
        <v>#N/A</v>
      </c>
      <c r="E23" s="7" t="e">
        <f t="shared" si="6"/>
        <v>#N/A</v>
      </c>
      <c r="F23" s="7" t="e">
        <f t="shared" si="6"/>
        <v>#N/A</v>
      </c>
      <c r="G23" s="7" t="e">
        <f t="shared" si="6"/>
        <v>#N/A</v>
      </c>
      <c r="H23" s="21" t="e">
        <f>IFERROR(AVERAGEIF(B23:G23,"&gt;-1"),NA())</f>
        <v>#N/A</v>
      </c>
      <c r="I23" s="21"/>
    </row>
    <row r="24" spans="1:9" ht="24" customHeight="1" x14ac:dyDescent="0.25">
      <c r="A24" s="73" t="s">
        <v>100</v>
      </c>
      <c r="B24" s="74"/>
      <c r="C24" s="74"/>
      <c r="D24" s="74"/>
      <c r="E24" s="74"/>
      <c r="F24" s="74"/>
      <c r="G24" s="74"/>
      <c r="H24" s="74"/>
      <c r="I24" s="75"/>
    </row>
    <row r="25" spans="1:9" ht="24" customHeight="1" x14ac:dyDescent="0.25">
      <c r="A25" s="67"/>
    </row>
    <row r="26" spans="1:9" ht="24" customHeight="1" x14ac:dyDescent="0.25"/>
    <row r="27" spans="1:9" ht="24" customHeight="1" x14ac:dyDescent="0.25">
      <c r="A27" s="6"/>
    </row>
    <row r="28" spans="1:9" ht="24" customHeight="1" x14ac:dyDescent="0.25"/>
    <row r="29" spans="1:9" ht="24" customHeight="1" x14ac:dyDescent="0.25"/>
    <row r="30" spans="1:9" ht="24" customHeight="1" x14ac:dyDescent="0.25"/>
    <row r="31" spans="1:9" ht="24" customHeight="1" x14ac:dyDescent="0.25"/>
    <row r="32" spans="1:9" ht="24" customHeight="1" x14ac:dyDescent="0.25"/>
    <row r="33" spans="2:5" ht="24" customHeight="1" x14ac:dyDescent="0.25"/>
    <row r="34" spans="2:5" ht="24" customHeight="1" x14ac:dyDescent="0.25">
      <c r="B34" s="1"/>
      <c r="C34" s="1"/>
      <c r="D34" s="1"/>
      <c r="E34" s="1"/>
    </row>
    <row r="35" spans="2:5" ht="24" customHeight="1" x14ac:dyDescent="0.25">
      <c r="B35" s="1"/>
      <c r="C35" s="1"/>
      <c r="D35" s="1"/>
      <c r="E35" s="1"/>
    </row>
    <row r="36" spans="2:5" ht="24" customHeight="1" x14ac:dyDescent="0.25">
      <c r="B36" s="1"/>
      <c r="C36" s="1"/>
      <c r="D36" s="1"/>
      <c r="E36" s="1"/>
    </row>
    <row r="37" spans="2:5" ht="24" customHeight="1" x14ac:dyDescent="0.25">
      <c r="B37" s="1"/>
      <c r="C37" s="1"/>
      <c r="D37" s="1"/>
      <c r="E37" s="1"/>
    </row>
    <row r="38" spans="2:5" ht="24" customHeight="1" x14ac:dyDescent="0.25">
      <c r="B38" s="1"/>
      <c r="C38" s="1"/>
      <c r="D38" s="1"/>
      <c r="E38" s="1"/>
    </row>
    <row r="39" spans="2:5" ht="24" customHeight="1" x14ac:dyDescent="0.25">
      <c r="B39" s="1"/>
      <c r="C39" s="1"/>
      <c r="D39" s="1"/>
      <c r="E39" s="1"/>
    </row>
    <row r="40" spans="2:5" ht="24" customHeight="1" x14ac:dyDescent="0.25">
      <c r="B40" s="1"/>
      <c r="C40" s="1"/>
      <c r="D40" s="1"/>
      <c r="E40" s="1"/>
    </row>
    <row r="41" spans="2:5" ht="24" customHeight="1" x14ac:dyDescent="0.25"/>
    <row r="42" spans="2:5" ht="24" customHeight="1" x14ac:dyDescent="0.25"/>
    <row r="43" spans="2:5" ht="24" customHeight="1" x14ac:dyDescent="0.25"/>
    <row r="44" spans="2:5" ht="24" customHeight="1" x14ac:dyDescent="0.25"/>
    <row r="45" spans="2:5" ht="24" customHeight="1" x14ac:dyDescent="0.25"/>
    <row r="46" spans="2:5" ht="24" customHeight="1" x14ac:dyDescent="0.25"/>
    <row r="47" spans="2:5" ht="24" customHeight="1" x14ac:dyDescent="0.25"/>
    <row r="48" spans="2:5" ht="24" customHeight="1" x14ac:dyDescent="0.25"/>
    <row r="49" ht="24" customHeight="1" x14ac:dyDescent="0.25"/>
    <row r="50" ht="24" customHeight="1" x14ac:dyDescent="0.25"/>
    <row r="51" ht="24" customHeight="1" x14ac:dyDescent="0.25"/>
    <row r="52" ht="24" customHeight="1" x14ac:dyDescent="0.25"/>
    <row r="53" ht="24" customHeight="1" x14ac:dyDescent="0.25"/>
    <row r="54" ht="24" customHeight="1" x14ac:dyDescent="0.25"/>
    <row r="55" ht="24" customHeight="1" x14ac:dyDescent="0.25"/>
    <row r="56" ht="24" customHeight="1" x14ac:dyDescent="0.25"/>
    <row r="57" ht="24" customHeight="1" x14ac:dyDescent="0.25"/>
    <row r="58" ht="24" customHeight="1" x14ac:dyDescent="0.25"/>
    <row r="59" ht="24" customHeight="1" x14ac:dyDescent="0.25"/>
    <row r="60" ht="24" customHeight="1" x14ac:dyDescent="0.25"/>
    <row r="61" ht="24" customHeight="1" x14ac:dyDescent="0.25"/>
    <row r="62" ht="24" customHeight="1" x14ac:dyDescent="0.25"/>
    <row r="63" ht="24" customHeight="1" x14ac:dyDescent="0.25"/>
    <row r="64" ht="24" customHeight="1" x14ac:dyDescent="0.25"/>
    <row r="65" ht="24" customHeight="1" x14ac:dyDescent="0.25"/>
    <row r="66" ht="24" customHeight="1" x14ac:dyDescent="0.25"/>
    <row r="67" ht="24" customHeight="1" x14ac:dyDescent="0.25"/>
    <row r="68" ht="24" customHeight="1" x14ac:dyDescent="0.25"/>
    <row r="69" ht="24" customHeight="1" x14ac:dyDescent="0.25"/>
    <row r="70" ht="24" customHeight="1" x14ac:dyDescent="0.25"/>
    <row r="71" ht="24" customHeight="1" x14ac:dyDescent="0.25"/>
    <row r="72" ht="24" customHeight="1" x14ac:dyDescent="0.25"/>
    <row r="73" ht="24" customHeight="1" x14ac:dyDescent="0.25"/>
    <row r="74" ht="24" customHeight="1" x14ac:dyDescent="0.25"/>
    <row r="75" ht="24" customHeight="1" x14ac:dyDescent="0.25"/>
    <row r="76" ht="24" customHeight="1" x14ac:dyDescent="0.25"/>
    <row r="77" ht="24" customHeight="1" x14ac:dyDescent="0.25"/>
    <row r="78" ht="24" customHeight="1" x14ac:dyDescent="0.25"/>
    <row r="79" ht="24" customHeight="1" x14ac:dyDescent="0.25"/>
    <row r="80" ht="24" customHeight="1" x14ac:dyDescent="0.25"/>
    <row r="81" ht="24" customHeight="1" x14ac:dyDescent="0.25"/>
    <row r="82" ht="24" customHeight="1" x14ac:dyDescent="0.25"/>
    <row r="83" ht="24" customHeight="1" x14ac:dyDescent="0.25"/>
    <row r="84" ht="24" customHeight="1" x14ac:dyDescent="0.25"/>
    <row r="85" ht="24" customHeight="1" x14ac:dyDescent="0.25"/>
    <row r="86" ht="24" customHeight="1" x14ac:dyDescent="0.25"/>
    <row r="87" ht="24" customHeight="1" x14ac:dyDescent="0.25"/>
    <row r="88" ht="24" customHeight="1" x14ac:dyDescent="0.25"/>
    <row r="89" ht="24" customHeight="1" x14ac:dyDescent="0.25"/>
    <row r="90" ht="24" customHeight="1" x14ac:dyDescent="0.25"/>
    <row r="91" ht="24" customHeight="1" x14ac:dyDescent="0.25"/>
    <row r="92" ht="24" customHeight="1" x14ac:dyDescent="0.25"/>
    <row r="93" ht="24" customHeight="1" x14ac:dyDescent="0.25"/>
    <row r="94" ht="24" customHeight="1" x14ac:dyDescent="0.25"/>
    <row r="95" ht="24" customHeight="1" x14ac:dyDescent="0.25"/>
    <row r="96" ht="24" customHeight="1" x14ac:dyDescent="0.25"/>
    <row r="97" ht="24" customHeight="1" x14ac:dyDescent="0.25"/>
    <row r="98" ht="24" customHeight="1" x14ac:dyDescent="0.25"/>
    <row r="99" ht="24" customHeight="1" x14ac:dyDescent="0.25"/>
    <row r="100" ht="24" customHeight="1" x14ac:dyDescent="0.25"/>
    <row r="101" ht="24" customHeight="1" x14ac:dyDescent="0.25"/>
    <row r="102" ht="24" customHeight="1" x14ac:dyDescent="0.25"/>
    <row r="103" ht="24" customHeight="1" x14ac:dyDescent="0.25"/>
    <row r="104" ht="24" customHeight="1" x14ac:dyDescent="0.25"/>
    <row r="105" ht="24" customHeight="1" x14ac:dyDescent="0.25"/>
    <row r="106" ht="24" customHeight="1" x14ac:dyDescent="0.25"/>
    <row r="107" ht="24" customHeight="1" x14ac:dyDescent="0.25"/>
    <row r="108" ht="24" customHeight="1" x14ac:dyDescent="0.25"/>
    <row r="109" ht="24" customHeight="1" x14ac:dyDescent="0.25"/>
    <row r="110" ht="24" customHeight="1" x14ac:dyDescent="0.25"/>
    <row r="111" ht="24" customHeight="1" x14ac:dyDescent="0.25"/>
    <row r="112" ht="24" customHeight="1" x14ac:dyDescent="0.25"/>
    <row r="113" ht="24" customHeight="1" x14ac:dyDescent="0.25"/>
    <row r="114" ht="24" customHeight="1" x14ac:dyDescent="0.25"/>
    <row r="115" ht="24" customHeight="1" x14ac:dyDescent="0.25"/>
    <row r="116" ht="24" customHeight="1" x14ac:dyDescent="0.25"/>
    <row r="117" ht="24" customHeight="1" x14ac:dyDescent="0.25"/>
    <row r="118" ht="24" customHeight="1" x14ac:dyDescent="0.25"/>
    <row r="119" ht="24" customHeight="1" x14ac:dyDescent="0.25"/>
    <row r="120" ht="24" customHeight="1" x14ac:dyDescent="0.25"/>
    <row r="121" ht="24" customHeight="1" x14ac:dyDescent="0.25"/>
    <row r="122" ht="24" customHeight="1" x14ac:dyDescent="0.25"/>
    <row r="123" ht="24" customHeight="1" x14ac:dyDescent="0.25"/>
    <row r="124" ht="24" customHeight="1" x14ac:dyDescent="0.25"/>
    <row r="125" ht="24" customHeight="1" x14ac:dyDescent="0.25"/>
    <row r="126" ht="24" customHeight="1" x14ac:dyDescent="0.25"/>
    <row r="127" ht="24" customHeight="1" x14ac:dyDescent="0.25"/>
    <row r="128" ht="24" customHeight="1" x14ac:dyDescent="0.25"/>
    <row r="129" ht="24" customHeight="1" x14ac:dyDescent="0.25"/>
    <row r="130" ht="24" customHeight="1" x14ac:dyDescent="0.25"/>
    <row r="131" ht="24" customHeight="1" x14ac:dyDescent="0.25"/>
    <row r="132" ht="24" customHeight="1" x14ac:dyDescent="0.25"/>
    <row r="133" ht="24" customHeight="1" x14ac:dyDescent="0.25"/>
    <row r="134" ht="24" customHeight="1" x14ac:dyDescent="0.25"/>
    <row r="135" ht="24" customHeight="1" x14ac:dyDescent="0.25"/>
    <row r="136" ht="24" customHeight="1" x14ac:dyDescent="0.25"/>
    <row r="137" ht="24" customHeight="1" x14ac:dyDescent="0.25"/>
    <row r="138" ht="24" customHeight="1" x14ac:dyDescent="0.25"/>
    <row r="139" ht="24" customHeight="1" x14ac:dyDescent="0.25"/>
    <row r="140" ht="24" customHeight="1" x14ac:dyDescent="0.25"/>
    <row r="141" ht="24" customHeight="1" x14ac:dyDescent="0.25"/>
    <row r="142" ht="24" customHeight="1" x14ac:dyDescent="0.25"/>
    <row r="143" ht="24" customHeight="1" x14ac:dyDescent="0.25"/>
    <row r="144" ht="24" customHeight="1" x14ac:dyDescent="0.25"/>
    <row r="145" ht="24" customHeight="1" x14ac:dyDescent="0.25"/>
    <row r="146" ht="24" customHeight="1" x14ac:dyDescent="0.25"/>
    <row r="147" ht="24" customHeight="1" x14ac:dyDescent="0.25"/>
    <row r="148" ht="24" customHeight="1" x14ac:dyDescent="0.25"/>
  </sheetData>
  <protectedRanges>
    <protectedRange sqref="F8:G10" name="Q2  Reasons_1_3_1"/>
    <protectedRange sqref="E8:E9" name="Q2  Reasons_1_2_1"/>
    <protectedRange sqref="B8:D8" name="Q2  Reasons_1_1_1"/>
    <protectedRange sqref="B10:E10 E8 B9:D9" name="Q2  Reasons_1_4"/>
    <protectedRange sqref="B11:G12" name="Q2  Reasons_2"/>
    <protectedRange sqref="E3:G4" name="Q2 Sprint Completion_2_1_1"/>
    <protectedRange sqref="E6:G6" name="Q2 Add Ons_1_2"/>
    <protectedRange sqref="B3:D4" name="Q2 Sprint Completion_1_1_1_1"/>
    <protectedRange sqref="B6:D6" name="Q2 Add Ons_1_1_1"/>
    <protectedRange sqref="E14:G18" name="Q2 Support_3_1_2"/>
    <protectedRange sqref="C14:D18" name="Q2 Support_3_1_1_1"/>
    <protectedRange sqref="B14:B18" name="Q2 Support_1_1_1_1"/>
    <protectedRange sqref="E21:G22" name="Q2 Continuous Improvement_2_1_2"/>
    <protectedRange sqref="D21:D22" name="Q2 Continuous Improvement_2_1_1_1"/>
    <protectedRange sqref="C21:C22" name="Q2 Continuous Improvement_1_1_1_1"/>
    <protectedRange sqref="B21:B22" name="Q2 Continuous Improvement_3_1_1"/>
  </protectedRanges>
  <mergeCells count="7">
    <mergeCell ref="A2:I2"/>
    <mergeCell ref="A24:I24"/>
    <mergeCell ref="A7:I7"/>
    <mergeCell ref="A13:I13"/>
    <mergeCell ref="A20:I20"/>
    <mergeCell ref="I14:I15"/>
    <mergeCell ref="I16:I17"/>
  </mergeCells>
  <conditionalFormatting sqref="B8:G8 B11:G12 B9:C10 E9:G10">
    <cfRule type="containsErrors" dxfId="43" priority="32">
      <formula>ISERROR(B8)</formula>
    </cfRule>
  </conditionalFormatting>
  <conditionalFormatting sqref="B19:C19">
    <cfRule type="containsErrors" dxfId="42" priority="28">
      <formula>ISERROR(B19)</formula>
    </cfRule>
  </conditionalFormatting>
  <conditionalFormatting sqref="E6:G6 C5:G5">
    <cfRule type="containsErrors" dxfId="41" priority="12">
      <formula>ISERROR(C5)</formula>
    </cfRule>
  </conditionalFormatting>
  <conditionalFormatting sqref="B8:G8 B11:G12 B9:C10 E9:G10">
    <cfRule type="containsErrors" dxfId="40" priority="18">
      <formula>ISERROR(B8)</formula>
    </cfRule>
  </conditionalFormatting>
  <conditionalFormatting sqref="B6:D6">
    <cfRule type="containsErrors" dxfId="39" priority="10">
      <formula>ISERROR(B6)</formula>
    </cfRule>
  </conditionalFormatting>
  <conditionalFormatting sqref="B6:D6">
    <cfRule type="containsErrors" dxfId="38" priority="9">
      <formula>ISERROR(B6)</formula>
    </cfRule>
  </conditionalFormatting>
  <conditionalFormatting sqref="D9:D10">
    <cfRule type="containsErrors" dxfId="37" priority="14">
      <formula>ISERROR(D9)</formula>
    </cfRule>
  </conditionalFormatting>
  <conditionalFormatting sqref="D9:D10">
    <cfRule type="containsErrors" dxfId="36" priority="13">
      <formula>ISERROR(D9)</formula>
    </cfRule>
  </conditionalFormatting>
  <conditionalFormatting sqref="E6:G6">
    <cfRule type="containsErrors" dxfId="35" priority="11">
      <formula>ISERROR(E6)</formula>
    </cfRule>
  </conditionalFormatting>
  <conditionalFormatting sqref="H5">
    <cfRule type="containsErrors" dxfId="34" priority="8">
      <formula>ISERROR(H5)</formula>
    </cfRule>
  </conditionalFormatting>
  <conditionalFormatting sqref="I5">
    <cfRule type="containsErrors" dxfId="33" priority="7">
      <formula>ISERROR(I5)</formula>
    </cfRule>
  </conditionalFormatting>
  <conditionalFormatting sqref="B5">
    <cfRule type="containsErrors" dxfId="32" priority="6">
      <formula>ISERROR(B5)</formula>
    </cfRule>
  </conditionalFormatting>
  <conditionalFormatting sqref="F19:G19">
    <cfRule type="containsErrors" dxfId="31" priority="5">
      <formula>ISERROR(F19)</formula>
    </cfRule>
  </conditionalFormatting>
  <conditionalFormatting sqref="D19:E19">
    <cfRule type="containsErrors" dxfId="30" priority="4">
      <formula>ISERROR(D19)</formula>
    </cfRule>
  </conditionalFormatting>
  <conditionalFormatting sqref="H19">
    <cfRule type="containsErrors" dxfId="29" priority="3">
      <formula>ISERROR(H19)</formula>
    </cfRule>
  </conditionalFormatting>
  <conditionalFormatting sqref="B23:G23">
    <cfRule type="containsErrors" dxfId="28" priority="2">
      <formula>ISERROR(B23)</formula>
    </cfRule>
  </conditionalFormatting>
  <conditionalFormatting sqref="H23">
    <cfRule type="containsErrors" dxfId="27" priority="1">
      <formula>ISERROR(H23)</formula>
    </cfRule>
  </conditionalFormatting>
  <pageMargins left="0.6" right="0.6" top="0.75" bottom="0.75" header="0.3" footer="0.3"/>
  <pageSetup scale="90" fitToHeight="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J117"/>
  <sheetViews>
    <sheetView showGridLines="0" zoomScaleNormal="100" workbookViewId="0">
      <pane ySplit="1" topLeftCell="A31" activePane="bottomLeft" state="frozen"/>
      <selection pane="bottomLeft" activeCell="B1" sqref="B1:H1"/>
    </sheetView>
  </sheetViews>
  <sheetFormatPr defaultRowHeight="15.75" x14ac:dyDescent="0.25"/>
  <cols>
    <col min="1" max="1" width="62.140625" style="1" customWidth="1"/>
    <col min="2" max="10" width="13" style="1" customWidth="1"/>
    <col min="11" max="16384" width="9.140625" style="1"/>
  </cols>
  <sheetData>
    <row r="1" spans="1:10" s="9" customFormat="1" ht="31.5" customHeight="1" x14ac:dyDescent="0.25">
      <c r="A1" s="8" t="s">
        <v>1</v>
      </c>
      <c r="B1" s="11">
        <v>44015</v>
      </c>
      <c r="C1" s="11">
        <v>44029</v>
      </c>
      <c r="D1" s="11">
        <v>44043</v>
      </c>
      <c r="E1" s="11">
        <v>44057</v>
      </c>
      <c r="F1" s="11">
        <v>44071</v>
      </c>
      <c r="G1" s="11">
        <v>44085</v>
      </c>
      <c r="H1" s="11">
        <v>44099</v>
      </c>
      <c r="I1" s="15" t="s">
        <v>22</v>
      </c>
      <c r="J1" s="37" t="s">
        <v>19</v>
      </c>
    </row>
    <row r="2" spans="1:10" ht="24" customHeight="1" x14ac:dyDescent="0.35">
      <c r="A2" s="76" t="s">
        <v>5</v>
      </c>
      <c r="B2" s="77"/>
      <c r="C2" s="77"/>
      <c r="D2" s="77"/>
      <c r="E2" s="77"/>
      <c r="F2" s="77"/>
      <c r="G2" s="77"/>
      <c r="H2" s="77"/>
      <c r="I2" s="77"/>
      <c r="J2" s="78"/>
    </row>
    <row r="3" spans="1:10" ht="24" customHeight="1" x14ac:dyDescent="0.25">
      <c r="A3" s="3" t="s">
        <v>29</v>
      </c>
      <c r="B3" s="26"/>
      <c r="C3" s="26"/>
      <c r="D3" s="26"/>
      <c r="E3" s="26"/>
      <c r="F3" s="26"/>
      <c r="G3" s="26"/>
      <c r="H3" s="26"/>
      <c r="I3" s="19" t="str">
        <f>IF(SUM(B3:H3)&gt;0,SUM(B3:H3),"")</f>
        <v/>
      </c>
      <c r="J3" s="19"/>
    </row>
    <row r="4" spans="1:10" ht="24" customHeight="1" x14ac:dyDescent="0.25">
      <c r="A4" s="2" t="s">
        <v>30</v>
      </c>
      <c r="B4" s="26"/>
      <c r="C4" s="26"/>
      <c r="D4" s="26"/>
      <c r="E4" s="26"/>
      <c r="F4" s="26"/>
      <c r="G4" s="26"/>
      <c r="H4" s="26"/>
      <c r="I4" s="19" t="str">
        <f>IF(SUM(B4:H4)&gt;0,SUM(B4:H4),"")</f>
        <v/>
      </c>
      <c r="J4" s="19"/>
    </row>
    <row r="5" spans="1:10" ht="24" customHeight="1" x14ac:dyDescent="0.25">
      <c r="A5" s="2" t="s">
        <v>3</v>
      </c>
      <c r="B5" s="7" t="e">
        <f t="shared" ref="B5:H5" si="0">IFERROR(B3/(B3+B4),NA())</f>
        <v>#N/A</v>
      </c>
      <c r="C5" s="7" t="e">
        <f>IFERROR(C3/(C3+C4),NA())</f>
        <v>#N/A</v>
      </c>
      <c r="D5" s="7" t="e">
        <f>IFERROR(D3/(D3+D4),NA())</f>
        <v>#N/A</v>
      </c>
      <c r="E5" s="7" t="e">
        <f>IFERROR(E3/(E3+E4),NA())</f>
        <v>#N/A</v>
      </c>
      <c r="F5" s="7" t="e">
        <f t="shared" si="0"/>
        <v>#N/A</v>
      </c>
      <c r="G5" s="7" t="e">
        <f t="shared" si="0"/>
        <v>#N/A</v>
      </c>
      <c r="H5" s="7" t="e">
        <f t="shared" si="0"/>
        <v>#N/A</v>
      </c>
      <c r="I5" s="21" t="e">
        <f>IFERROR(AVERAGEIF(B5:H5,"&gt;-1"),NA())</f>
        <v>#N/A</v>
      </c>
      <c r="J5" s="21" t="e">
        <f>IFERROR(COUNTIF(B5:G5,"=1")/(COUNTIF(B5:G5,"&gt;0")+COUNTIF(B5:G5,0)),NA())</f>
        <v>#N/A</v>
      </c>
    </row>
    <row r="6" spans="1:10" ht="24" customHeight="1" x14ac:dyDescent="0.25">
      <c r="A6" s="2" t="s">
        <v>73</v>
      </c>
      <c r="B6" s="26"/>
      <c r="C6" s="26"/>
      <c r="D6" s="26"/>
      <c r="E6" s="26"/>
      <c r="F6" s="26"/>
      <c r="G6" s="26"/>
      <c r="H6" s="26"/>
      <c r="I6" s="19" t="str">
        <f>IF(SUM(B6:H6)&gt;0,SUM(B6:H6),"")</f>
        <v/>
      </c>
      <c r="J6" s="19"/>
    </row>
    <row r="7" spans="1:10" ht="24" customHeight="1" x14ac:dyDescent="0.35">
      <c r="A7" s="76" t="s">
        <v>7</v>
      </c>
      <c r="B7" s="77"/>
      <c r="C7" s="77"/>
      <c r="D7" s="77"/>
      <c r="E7" s="77"/>
      <c r="F7" s="77"/>
      <c r="G7" s="77"/>
      <c r="H7" s="77"/>
      <c r="I7" s="77"/>
      <c r="J7" s="78"/>
    </row>
    <row r="8" spans="1:10" ht="24" customHeight="1" x14ac:dyDescent="0.25">
      <c r="A8" s="14" t="s">
        <v>9</v>
      </c>
      <c r="B8" s="27"/>
      <c r="C8" s="27"/>
      <c r="D8" s="27"/>
      <c r="E8" s="27"/>
      <c r="F8" s="27"/>
      <c r="G8" s="27"/>
      <c r="H8" s="27"/>
      <c r="I8" s="20">
        <f>COUNTIF(B8:H8, "X")</f>
        <v>0</v>
      </c>
      <c r="J8" s="20"/>
    </row>
    <row r="9" spans="1:10" ht="24" customHeight="1" x14ac:dyDescent="0.25">
      <c r="A9" s="14" t="s">
        <v>13</v>
      </c>
      <c r="B9" s="27"/>
      <c r="C9" s="27"/>
      <c r="D9" s="27"/>
      <c r="E9" s="27"/>
      <c r="F9" s="27"/>
      <c r="G9" s="27"/>
      <c r="H9" s="27"/>
      <c r="I9" s="20">
        <f t="shared" ref="I9:I12" si="1">COUNTIF(B9:H9, "X")</f>
        <v>0</v>
      </c>
      <c r="J9" s="20"/>
    </row>
    <row r="10" spans="1:10" ht="24" customHeight="1" x14ac:dyDescent="0.25">
      <c r="A10" s="14" t="s">
        <v>10</v>
      </c>
      <c r="B10" s="27"/>
      <c r="C10" s="27"/>
      <c r="D10" s="27"/>
      <c r="E10" s="27"/>
      <c r="F10" s="27"/>
      <c r="G10" s="27"/>
      <c r="H10" s="27"/>
      <c r="I10" s="20">
        <f t="shared" si="1"/>
        <v>0</v>
      </c>
      <c r="J10" s="20"/>
    </row>
    <row r="11" spans="1:10" ht="24" customHeight="1" x14ac:dyDescent="0.25">
      <c r="A11" s="14" t="s">
        <v>17</v>
      </c>
      <c r="B11" s="27"/>
      <c r="C11" s="27"/>
      <c r="D11" s="27"/>
      <c r="E11" s="27"/>
      <c r="F11" s="27"/>
      <c r="G11" s="27"/>
      <c r="H11" s="27"/>
      <c r="I11" s="20">
        <f t="shared" si="1"/>
        <v>0</v>
      </c>
      <c r="J11" s="20"/>
    </row>
    <row r="12" spans="1:10" ht="24" customHeight="1" x14ac:dyDescent="0.25">
      <c r="A12" s="14" t="s">
        <v>16</v>
      </c>
      <c r="B12" s="27"/>
      <c r="C12" s="27"/>
      <c r="D12" s="27"/>
      <c r="E12" s="27"/>
      <c r="F12" s="27"/>
      <c r="G12" s="27"/>
      <c r="H12" s="27"/>
      <c r="I12" s="20">
        <f t="shared" si="1"/>
        <v>0</v>
      </c>
      <c r="J12" s="20"/>
    </row>
    <row r="13" spans="1:10" ht="24" customHeight="1" x14ac:dyDescent="0.35">
      <c r="A13" s="76" t="s">
        <v>6</v>
      </c>
      <c r="B13" s="77"/>
      <c r="C13" s="77"/>
      <c r="D13" s="77"/>
      <c r="E13" s="77"/>
      <c r="F13" s="77"/>
      <c r="G13" s="77"/>
      <c r="H13" s="77"/>
      <c r="I13" s="77"/>
      <c r="J13" s="78"/>
    </row>
    <row r="14" spans="1:10" ht="24" customHeight="1" x14ac:dyDescent="0.25">
      <c r="A14" s="2" t="s">
        <v>95</v>
      </c>
      <c r="B14" s="28"/>
      <c r="C14" s="28"/>
      <c r="D14" s="28"/>
      <c r="E14" s="28"/>
      <c r="F14" s="28"/>
      <c r="G14" s="28"/>
      <c r="H14" s="28"/>
      <c r="I14" s="22">
        <f>SUM(B14:H14)</f>
        <v>0</v>
      </c>
      <c r="J14" s="79" t="s">
        <v>44</v>
      </c>
    </row>
    <row r="15" spans="1:10" ht="24" customHeight="1" x14ac:dyDescent="0.25">
      <c r="A15" s="2" t="s">
        <v>96</v>
      </c>
      <c r="B15" s="28"/>
      <c r="C15" s="28"/>
      <c r="D15" s="28"/>
      <c r="E15" s="28"/>
      <c r="F15" s="28"/>
      <c r="G15" s="28"/>
      <c r="H15" s="28"/>
      <c r="I15" s="22">
        <f t="shared" ref="I15:I18" si="2">SUM(B15:H15)</f>
        <v>0</v>
      </c>
      <c r="J15" s="80"/>
    </row>
    <row r="16" spans="1:10" ht="24" customHeight="1" x14ac:dyDescent="0.25">
      <c r="A16" s="2" t="s">
        <v>97</v>
      </c>
      <c r="B16" s="28"/>
      <c r="C16" s="28"/>
      <c r="D16" s="28"/>
      <c r="E16" s="28"/>
      <c r="F16" s="28"/>
      <c r="G16" s="28"/>
      <c r="H16" s="28"/>
      <c r="I16" s="22">
        <f t="shared" si="2"/>
        <v>0</v>
      </c>
      <c r="J16" s="79" t="s">
        <v>45</v>
      </c>
    </row>
    <row r="17" spans="1:10" ht="24" customHeight="1" x14ac:dyDescent="0.25">
      <c r="A17" s="2" t="s">
        <v>98</v>
      </c>
      <c r="B17" s="28"/>
      <c r="C17" s="28"/>
      <c r="D17" s="28"/>
      <c r="E17" s="28"/>
      <c r="F17" s="28"/>
      <c r="G17" s="28"/>
      <c r="H17" s="28"/>
      <c r="I17" s="22">
        <f t="shared" si="2"/>
        <v>0</v>
      </c>
      <c r="J17" s="80"/>
    </row>
    <row r="18" spans="1:10" ht="24" customHeight="1" x14ac:dyDescent="0.25">
      <c r="A18" s="2" t="s">
        <v>99</v>
      </c>
      <c r="B18" s="28"/>
      <c r="C18" s="28"/>
      <c r="D18" s="28"/>
      <c r="E18" s="28"/>
      <c r="F18" s="28"/>
      <c r="G18" s="28"/>
      <c r="H18" s="28"/>
      <c r="I18" s="22">
        <f t="shared" si="2"/>
        <v>0</v>
      </c>
      <c r="J18" s="54" t="s">
        <v>46</v>
      </c>
    </row>
    <row r="19" spans="1:10" s="36" customFormat="1" ht="24" customHeight="1" x14ac:dyDescent="0.25">
      <c r="A19" s="31" t="s">
        <v>14</v>
      </c>
      <c r="B19" s="32" t="e">
        <f t="shared" ref="B19" si="3">IF(SUM(B14:B18)&gt;0,SUM(B16+B18)/SUM(B14:B18),NA())</f>
        <v>#N/A</v>
      </c>
      <c r="C19" s="32" t="e">
        <f t="shared" ref="C19:H19" si="4">IF(SUM(C14:C18)&gt;0,SUM(C16+C18)/SUM(C14:C18),NA())</f>
        <v>#N/A</v>
      </c>
      <c r="D19" s="32" t="e">
        <f t="shared" si="4"/>
        <v>#N/A</v>
      </c>
      <c r="E19" s="32" t="e">
        <f t="shared" si="4"/>
        <v>#N/A</v>
      </c>
      <c r="F19" s="32" t="e">
        <f t="shared" si="4"/>
        <v>#N/A</v>
      </c>
      <c r="G19" s="32" t="e">
        <f t="shared" si="4"/>
        <v>#N/A</v>
      </c>
      <c r="H19" s="32" t="e">
        <f t="shared" si="4"/>
        <v>#N/A</v>
      </c>
      <c r="I19" s="33" t="e">
        <f>IFERROR(AVERAGEIF(B19:H19,"&gt;-1"),NA())</f>
        <v>#N/A</v>
      </c>
      <c r="J19" s="34"/>
    </row>
    <row r="20" spans="1:10" ht="24" customHeight="1" x14ac:dyDescent="0.35">
      <c r="A20" s="76" t="s">
        <v>2</v>
      </c>
      <c r="B20" s="77"/>
      <c r="C20" s="77"/>
      <c r="D20" s="77"/>
      <c r="E20" s="77"/>
      <c r="F20" s="77"/>
      <c r="G20" s="77"/>
      <c r="H20" s="77"/>
      <c r="I20" s="77"/>
      <c r="J20" s="78"/>
    </row>
    <row r="21" spans="1:10" ht="24" customHeight="1" x14ac:dyDescent="0.25">
      <c r="A21" s="2" t="s">
        <v>0</v>
      </c>
      <c r="B21" s="26"/>
      <c r="C21" s="26"/>
      <c r="D21" s="26"/>
      <c r="E21" s="26"/>
      <c r="F21" s="26"/>
      <c r="G21" s="26"/>
      <c r="H21" s="26"/>
      <c r="I21" s="19">
        <f>SUM(B21:H21)</f>
        <v>0</v>
      </c>
      <c r="J21" s="29"/>
    </row>
    <row r="22" spans="1:10" ht="24" customHeight="1" x14ac:dyDescent="0.25">
      <c r="A22" s="2" t="s">
        <v>8</v>
      </c>
      <c r="B22" s="26"/>
      <c r="C22" s="26"/>
      <c r="D22" s="26"/>
      <c r="E22" s="26"/>
      <c r="F22" s="26"/>
      <c r="G22" s="26"/>
      <c r="H22" s="26"/>
      <c r="I22" s="19">
        <f>SUM(B22:H22)</f>
        <v>0</v>
      </c>
      <c r="J22" s="29"/>
    </row>
    <row r="23" spans="1:10" ht="24" customHeight="1" x14ac:dyDescent="0.25">
      <c r="A23" s="2" t="s">
        <v>4</v>
      </c>
      <c r="B23" s="7" t="e">
        <f t="shared" ref="B23:H23" si="5">IFERROR(B21/(B21+B22),NA())</f>
        <v>#N/A</v>
      </c>
      <c r="C23" s="7" t="e">
        <f t="shared" si="5"/>
        <v>#N/A</v>
      </c>
      <c r="D23" s="7" t="e">
        <f t="shared" si="5"/>
        <v>#N/A</v>
      </c>
      <c r="E23" s="7" t="e">
        <f t="shared" si="5"/>
        <v>#N/A</v>
      </c>
      <c r="F23" s="7" t="e">
        <f t="shared" si="5"/>
        <v>#N/A</v>
      </c>
      <c r="G23" s="7" t="e">
        <f t="shared" si="5"/>
        <v>#N/A</v>
      </c>
      <c r="H23" s="7" t="e">
        <f t="shared" si="5"/>
        <v>#N/A</v>
      </c>
      <c r="I23" s="21" t="e">
        <f>IFERROR(AVERAGEIF(B23:H23,"&gt;-1"),NA())</f>
        <v>#N/A</v>
      </c>
      <c r="J23" s="30"/>
    </row>
    <row r="24" spans="1:10" ht="24" customHeight="1" x14ac:dyDescent="0.25">
      <c r="A24" s="73" t="s">
        <v>100</v>
      </c>
      <c r="B24" s="74"/>
      <c r="C24" s="74"/>
      <c r="D24" s="74"/>
      <c r="E24" s="74"/>
      <c r="F24" s="74"/>
      <c r="G24" s="74"/>
      <c r="H24" s="74"/>
      <c r="I24" s="74"/>
      <c r="J24" s="75"/>
    </row>
    <row r="25" spans="1:10" ht="24" customHeight="1" x14ac:dyDescent="0.25">
      <c r="A25" s="68" t="str">
        <f>IF(EXACT(SUM(SUMIF(I3,"&gt;0")+SUMIF(I6,"&gt;0")),SUM(I14:I18)),"","Please ensure rows 3 and 6 equal rows 14 through 18.")</f>
        <v/>
      </c>
    </row>
    <row r="26" spans="1:10" ht="24" customHeight="1" x14ac:dyDescent="0.25"/>
    <row r="27" spans="1:10" ht="24" customHeight="1" x14ac:dyDescent="0.25"/>
    <row r="28" spans="1:10" ht="24" customHeight="1" x14ac:dyDescent="0.25"/>
    <row r="29" spans="1:10" ht="24" customHeight="1" x14ac:dyDescent="0.25"/>
    <row r="30" spans="1:10" ht="24" customHeight="1" x14ac:dyDescent="0.25"/>
    <row r="31" spans="1:10" ht="24" customHeight="1" x14ac:dyDescent="0.25"/>
    <row r="32" spans="1:10" ht="24" customHeight="1" x14ac:dyDescent="0.25"/>
    <row r="33" ht="24" customHeight="1" x14ac:dyDescent="0.25"/>
    <row r="34" ht="24" customHeight="1" x14ac:dyDescent="0.25"/>
    <row r="35" ht="24" customHeight="1" x14ac:dyDescent="0.25"/>
    <row r="36" ht="24" customHeight="1" x14ac:dyDescent="0.25"/>
    <row r="37" ht="24" customHeight="1" x14ac:dyDescent="0.25"/>
    <row r="38" ht="24" customHeight="1" x14ac:dyDescent="0.25"/>
    <row r="39" ht="24" customHeight="1" x14ac:dyDescent="0.25"/>
    <row r="40" ht="24" customHeight="1" x14ac:dyDescent="0.25"/>
    <row r="41" ht="24" customHeight="1" x14ac:dyDescent="0.25"/>
    <row r="42" ht="24" customHeight="1" x14ac:dyDescent="0.25"/>
    <row r="43" ht="24" customHeight="1" x14ac:dyDescent="0.25"/>
    <row r="44" ht="24" customHeight="1" x14ac:dyDescent="0.25"/>
    <row r="45" ht="24" customHeight="1" x14ac:dyDescent="0.25"/>
    <row r="46" ht="24" customHeight="1" x14ac:dyDescent="0.25"/>
    <row r="47" ht="24" customHeight="1" x14ac:dyDescent="0.25"/>
    <row r="48" ht="24" customHeight="1" x14ac:dyDescent="0.25"/>
    <row r="49" ht="24" customHeight="1" x14ac:dyDescent="0.25"/>
    <row r="50" ht="24" customHeight="1" x14ac:dyDescent="0.25"/>
    <row r="51" ht="24" customHeight="1" x14ac:dyDescent="0.25"/>
    <row r="52" ht="24" customHeight="1" x14ac:dyDescent="0.25"/>
    <row r="53" ht="24" customHeight="1" x14ac:dyDescent="0.25"/>
    <row r="54" ht="24" customHeight="1" x14ac:dyDescent="0.25"/>
    <row r="55" ht="24" customHeight="1" x14ac:dyDescent="0.25"/>
    <row r="56" ht="24" customHeight="1" x14ac:dyDescent="0.25"/>
    <row r="57" ht="24" customHeight="1" x14ac:dyDescent="0.25"/>
    <row r="58" ht="24" customHeight="1" x14ac:dyDescent="0.25"/>
    <row r="59" ht="24" customHeight="1" x14ac:dyDescent="0.25"/>
    <row r="60" ht="24" customHeight="1" x14ac:dyDescent="0.25"/>
    <row r="61" ht="24" customHeight="1" x14ac:dyDescent="0.25"/>
    <row r="62" ht="24" customHeight="1" x14ac:dyDescent="0.25"/>
    <row r="63" ht="24" customHeight="1" x14ac:dyDescent="0.25"/>
    <row r="64" ht="24" customHeight="1" x14ac:dyDescent="0.25"/>
    <row r="65" ht="24" customHeight="1" x14ac:dyDescent="0.25"/>
    <row r="66" ht="24" customHeight="1" x14ac:dyDescent="0.25"/>
    <row r="67" ht="24" customHeight="1" x14ac:dyDescent="0.25"/>
    <row r="68" ht="24" customHeight="1" x14ac:dyDescent="0.25"/>
    <row r="69" ht="24" customHeight="1" x14ac:dyDescent="0.25"/>
    <row r="70" ht="24" customHeight="1" x14ac:dyDescent="0.25"/>
    <row r="71" ht="24" customHeight="1" x14ac:dyDescent="0.25"/>
    <row r="72" ht="24" customHeight="1" x14ac:dyDescent="0.25"/>
    <row r="73" ht="24" customHeight="1" x14ac:dyDescent="0.25"/>
    <row r="74" ht="24" customHeight="1" x14ac:dyDescent="0.25"/>
    <row r="75" ht="24" customHeight="1" x14ac:dyDescent="0.25"/>
    <row r="76" ht="24" customHeight="1" x14ac:dyDescent="0.25"/>
    <row r="77" ht="24" customHeight="1" x14ac:dyDescent="0.25"/>
    <row r="78" ht="24" customHeight="1" x14ac:dyDescent="0.25"/>
    <row r="79" ht="24" customHeight="1" x14ac:dyDescent="0.25"/>
    <row r="80" ht="24" customHeight="1" x14ac:dyDescent="0.25"/>
    <row r="81" ht="24" customHeight="1" x14ac:dyDescent="0.25"/>
    <row r="82" ht="24" customHeight="1" x14ac:dyDescent="0.25"/>
    <row r="83" ht="24" customHeight="1" x14ac:dyDescent="0.25"/>
    <row r="84" ht="24" customHeight="1" x14ac:dyDescent="0.25"/>
    <row r="85" ht="24" customHeight="1" x14ac:dyDescent="0.25"/>
    <row r="86" ht="24" customHeight="1" x14ac:dyDescent="0.25"/>
    <row r="87" ht="24" customHeight="1" x14ac:dyDescent="0.25"/>
    <row r="88" ht="24" customHeight="1" x14ac:dyDescent="0.25"/>
    <row r="89" ht="24" customHeight="1" x14ac:dyDescent="0.25"/>
    <row r="90" ht="24" customHeight="1" x14ac:dyDescent="0.25"/>
    <row r="91" ht="24" customHeight="1" x14ac:dyDescent="0.25"/>
    <row r="92" ht="24" customHeight="1" x14ac:dyDescent="0.25"/>
    <row r="93" ht="24" customHeight="1" x14ac:dyDescent="0.25"/>
    <row r="94" ht="24" customHeight="1" x14ac:dyDescent="0.25"/>
    <row r="95" ht="24" customHeight="1" x14ac:dyDescent="0.25"/>
    <row r="96" ht="24" customHeight="1" x14ac:dyDescent="0.25"/>
    <row r="97" ht="24" customHeight="1" x14ac:dyDescent="0.25"/>
    <row r="98" ht="24" customHeight="1" x14ac:dyDescent="0.25"/>
    <row r="99" ht="24" customHeight="1" x14ac:dyDescent="0.25"/>
    <row r="100" ht="24" customHeight="1" x14ac:dyDescent="0.25"/>
    <row r="101" ht="24" customHeight="1" x14ac:dyDescent="0.25"/>
    <row r="102" ht="24" customHeight="1" x14ac:dyDescent="0.25"/>
    <row r="103" ht="24" customHeight="1" x14ac:dyDescent="0.25"/>
    <row r="104" ht="24" customHeight="1" x14ac:dyDescent="0.25"/>
    <row r="105" ht="24" customHeight="1" x14ac:dyDescent="0.25"/>
    <row r="106" ht="24" customHeight="1" x14ac:dyDescent="0.25"/>
    <row r="107" ht="24" customHeight="1" x14ac:dyDescent="0.25"/>
    <row r="108" ht="24" customHeight="1" x14ac:dyDescent="0.25"/>
    <row r="109" ht="24" customHeight="1" x14ac:dyDescent="0.25"/>
    <row r="110" ht="24" customHeight="1" x14ac:dyDescent="0.25"/>
    <row r="111" ht="24" customHeight="1" x14ac:dyDescent="0.25"/>
    <row r="112" ht="24" customHeight="1" x14ac:dyDescent="0.25"/>
    <row r="113" ht="24" customHeight="1" x14ac:dyDescent="0.25"/>
    <row r="114" ht="24" customHeight="1" x14ac:dyDescent="0.25"/>
    <row r="115" ht="24" customHeight="1" x14ac:dyDescent="0.25"/>
    <row r="116" ht="24" customHeight="1" x14ac:dyDescent="0.25"/>
    <row r="117" ht="24" customHeight="1" x14ac:dyDescent="0.25"/>
  </sheetData>
  <protectedRanges>
    <protectedRange sqref="H4" name="Q3 Sprint Completion_1"/>
    <protectedRange sqref="H8:H12" name="Q3 Reasons_1"/>
    <protectedRange sqref="B14:H18" name="Q3 Support_1"/>
    <protectedRange sqref="B21:H22" name="Q3 Continuous Improvements_1"/>
    <protectedRange sqref="H3" name="Q2 Sprint Completion_2_1"/>
    <protectedRange sqref="E6:H6" name="Q2 Add Ons_1"/>
    <protectedRange sqref="B6:D6" name="Q2 Add Ons_1_1"/>
    <protectedRange sqref="B4:G4" name="Q3 Sprint Completion_1_1"/>
    <protectedRange sqref="E3:G3" name="Q2 Sprint Completion_2_1_1"/>
    <protectedRange sqref="B3:D3" name="Q2 Sprint Completion_1_1_1_1"/>
    <protectedRange sqref="B8:G12" name="Q3 Reasons_1_1"/>
  </protectedRanges>
  <mergeCells count="7">
    <mergeCell ref="A20:J20"/>
    <mergeCell ref="A24:J24"/>
    <mergeCell ref="J14:J15"/>
    <mergeCell ref="J16:J17"/>
    <mergeCell ref="A2:J2"/>
    <mergeCell ref="A7:J7"/>
    <mergeCell ref="A13:J13"/>
  </mergeCells>
  <conditionalFormatting sqref="H8:H12 B5:H5 B23:H23">
    <cfRule type="containsErrors" dxfId="26" priority="13">
      <formula>ISERROR(B5)</formula>
    </cfRule>
  </conditionalFormatting>
  <conditionalFormatting sqref="I5:J5 I23">
    <cfRule type="containsErrors" dxfId="25" priority="11">
      <formula>ISERROR(I5)</formula>
    </cfRule>
  </conditionalFormatting>
  <conditionalFormatting sqref="B19:I19">
    <cfRule type="containsErrors" dxfId="24" priority="9">
      <formula>ISERROR(B19)</formula>
    </cfRule>
  </conditionalFormatting>
  <conditionalFormatting sqref="H8:H12">
    <cfRule type="containsErrors" dxfId="23" priority="7">
      <formula>ISERROR(H8)</formula>
    </cfRule>
  </conditionalFormatting>
  <conditionalFormatting sqref="E6:H6">
    <cfRule type="containsErrors" dxfId="22" priority="6">
      <formula>ISERROR(E6)</formula>
    </cfRule>
  </conditionalFormatting>
  <conditionalFormatting sqref="E6:H6">
    <cfRule type="containsErrors" dxfId="21" priority="5">
      <formula>ISERROR(E6)</formula>
    </cfRule>
  </conditionalFormatting>
  <conditionalFormatting sqref="B6:D6">
    <cfRule type="containsErrors" dxfId="20" priority="4">
      <formula>ISERROR(B6)</formula>
    </cfRule>
  </conditionalFormatting>
  <conditionalFormatting sqref="B6:D6">
    <cfRule type="containsErrors" dxfId="19" priority="3">
      <formula>ISERROR(B6)</formula>
    </cfRule>
  </conditionalFormatting>
  <conditionalFormatting sqref="B8:G12">
    <cfRule type="containsErrors" dxfId="18" priority="2">
      <formula>ISERROR(B8)</formula>
    </cfRule>
  </conditionalFormatting>
  <conditionalFormatting sqref="B8:G12">
    <cfRule type="containsErrors" dxfId="17" priority="1">
      <formula>ISERROR(B8)</formula>
    </cfRule>
  </conditionalFormatting>
  <pageMargins left="0.6" right="0.6" top="0.75" bottom="0.75" header="0.3" footer="0.3"/>
  <pageSetup scale="9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I119"/>
  <sheetViews>
    <sheetView showGridLines="0" zoomScaleNormal="100" workbookViewId="0">
      <pane ySplit="1" topLeftCell="A2" activePane="bottomLeft" state="frozen"/>
      <selection pane="bottomLeft" activeCell="B1" sqref="B1:G1"/>
    </sheetView>
  </sheetViews>
  <sheetFormatPr defaultRowHeight="15.75" x14ac:dyDescent="0.25"/>
  <cols>
    <col min="1" max="1" width="62.140625" style="1" customWidth="1"/>
    <col min="2" max="9" width="13" style="1" customWidth="1"/>
    <col min="10" max="16384" width="9.140625" style="1"/>
  </cols>
  <sheetData>
    <row r="1" spans="1:9" s="9" customFormat="1" ht="31.5" customHeight="1" x14ac:dyDescent="0.25">
      <c r="A1" s="8" t="s">
        <v>1</v>
      </c>
      <c r="B1" s="11">
        <v>44113</v>
      </c>
      <c r="C1" s="11">
        <v>44127</v>
      </c>
      <c r="D1" s="11">
        <v>44141</v>
      </c>
      <c r="E1" s="11">
        <v>44155</v>
      </c>
      <c r="F1" s="11">
        <v>44169</v>
      </c>
      <c r="G1" s="11">
        <v>44183</v>
      </c>
      <c r="H1" s="15" t="s">
        <v>24</v>
      </c>
      <c r="I1" s="37" t="s">
        <v>20</v>
      </c>
    </row>
    <row r="2" spans="1:9" ht="24" customHeight="1" x14ac:dyDescent="0.35">
      <c r="A2" s="76" t="s">
        <v>5</v>
      </c>
      <c r="B2" s="77"/>
      <c r="C2" s="77"/>
      <c r="D2" s="77"/>
      <c r="E2" s="77"/>
      <c r="F2" s="77"/>
      <c r="G2" s="77"/>
      <c r="H2" s="77"/>
      <c r="I2" s="78"/>
    </row>
    <row r="3" spans="1:9" ht="24" customHeight="1" x14ac:dyDescent="0.25">
      <c r="A3" s="3" t="s">
        <v>29</v>
      </c>
      <c r="B3" s="26"/>
      <c r="C3" s="26"/>
      <c r="D3" s="26"/>
      <c r="E3" s="26"/>
      <c r="F3" s="26"/>
      <c r="G3" s="26"/>
      <c r="H3" s="21" t="e">
        <f t="shared" ref="H3:H4" si="0">IFERROR(AVERAGEIF(B3:G3,"&gt;-1"),NA())</f>
        <v>#N/A</v>
      </c>
      <c r="I3" s="19"/>
    </row>
    <row r="4" spans="1:9" ht="24" customHeight="1" x14ac:dyDescent="0.25">
      <c r="A4" s="2" t="s">
        <v>30</v>
      </c>
      <c r="B4" s="26"/>
      <c r="C4" s="26"/>
      <c r="D4" s="26"/>
      <c r="E4" s="26"/>
      <c r="F4" s="26"/>
      <c r="G4" s="26"/>
      <c r="H4" s="21" t="e">
        <f t="shared" si="0"/>
        <v>#N/A</v>
      </c>
      <c r="I4" s="19"/>
    </row>
    <row r="5" spans="1:9" ht="24" customHeight="1" x14ac:dyDescent="0.25">
      <c r="A5" s="2" t="s">
        <v>3</v>
      </c>
      <c r="B5" s="7" t="e">
        <f t="shared" ref="B5:G5" si="1">IFERROR(B3/(B3+B4),NA())</f>
        <v>#N/A</v>
      </c>
      <c r="C5" s="7" t="e">
        <f t="shared" si="1"/>
        <v>#N/A</v>
      </c>
      <c r="D5" s="7" t="e">
        <f t="shared" si="1"/>
        <v>#N/A</v>
      </c>
      <c r="E5" s="7" t="e">
        <f t="shared" si="1"/>
        <v>#N/A</v>
      </c>
      <c r="F5" s="7" t="e">
        <f t="shared" si="1"/>
        <v>#N/A</v>
      </c>
      <c r="G5" s="7" t="e">
        <f t="shared" si="1"/>
        <v>#N/A</v>
      </c>
      <c r="H5" s="21" t="e">
        <f>IFERROR(AVERAGEIF(B5:G5,"&gt;-1"),NA())</f>
        <v>#N/A</v>
      </c>
      <c r="I5" s="21" t="e">
        <f>IFERROR(COUNTIF(B5:G5,"=1")/(COUNTIF(B5:G5,"&gt;0")+COUNTIF(B5:G5,0)),NA())</f>
        <v>#N/A</v>
      </c>
    </row>
    <row r="6" spans="1:9" ht="24" customHeight="1" x14ac:dyDescent="0.25">
      <c r="A6" s="2" t="s">
        <v>73</v>
      </c>
      <c r="B6" s="26"/>
      <c r="C6" s="26"/>
      <c r="D6" s="26"/>
      <c r="E6" s="26"/>
      <c r="F6" s="26"/>
      <c r="G6" s="26"/>
      <c r="H6" s="19" t="str">
        <f>IF(SUM(B6:G6)&gt;0,SUM(B6:G6),"")</f>
        <v/>
      </c>
      <c r="I6" s="19"/>
    </row>
    <row r="7" spans="1:9" ht="24" customHeight="1" x14ac:dyDescent="0.35">
      <c r="A7" s="76" t="s">
        <v>7</v>
      </c>
      <c r="B7" s="77"/>
      <c r="C7" s="77"/>
      <c r="D7" s="77"/>
      <c r="E7" s="77"/>
      <c r="F7" s="77"/>
      <c r="G7" s="77"/>
      <c r="H7" s="77"/>
      <c r="I7" s="78"/>
    </row>
    <row r="8" spans="1:9" ht="24" customHeight="1" x14ac:dyDescent="0.25">
      <c r="A8" s="14" t="s">
        <v>9</v>
      </c>
      <c r="B8" s="27"/>
      <c r="C8" s="27"/>
      <c r="D8" s="27"/>
      <c r="E8" s="27"/>
      <c r="F8" s="27"/>
      <c r="G8" s="27"/>
      <c r="H8" s="20">
        <f>COUNTIF(B8:G8, "X")</f>
        <v>0</v>
      </c>
      <c r="I8" s="20"/>
    </row>
    <row r="9" spans="1:9" ht="24" customHeight="1" x14ac:dyDescent="0.25">
      <c r="A9" s="14" t="s">
        <v>13</v>
      </c>
      <c r="B9" s="27"/>
      <c r="C9" s="27"/>
      <c r="D9" s="27"/>
      <c r="E9" s="27"/>
      <c r="F9" s="27"/>
      <c r="G9" s="27"/>
      <c r="H9" s="20">
        <f>COUNTIF(B9:G9, "X")</f>
        <v>0</v>
      </c>
      <c r="I9" s="20"/>
    </row>
    <row r="10" spans="1:9" ht="24" customHeight="1" x14ac:dyDescent="0.25">
      <c r="A10" s="14" t="s">
        <v>10</v>
      </c>
      <c r="B10" s="27"/>
      <c r="C10" s="27"/>
      <c r="D10" s="27"/>
      <c r="E10" s="27"/>
      <c r="F10" s="27"/>
      <c r="G10" s="27"/>
      <c r="H10" s="20">
        <f>COUNTIF(B10:G10, "X")</f>
        <v>0</v>
      </c>
      <c r="I10" s="20"/>
    </row>
    <row r="11" spans="1:9" ht="24" customHeight="1" x14ac:dyDescent="0.25">
      <c r="A11" s="14" t="s">
        <v>17</v>
      </c>
      <c r="B11" s="27"/>
      <c r="C11" s="27"/>
      <c r="D11" s="27"/>
      <c r="E11" s="27"/>
      <c r="F11" s="27"/>
      <c r="G11" s="27"/>
      <c r="H11" s="20">
        <f>COUNTIF(B11:G11, "X")</f>
        <v>0</v>
      </c>
      <c r="I11" s="20"/>
    </row>
    <row r="12" spans="1:9" ht="24" customHeight="1" x14ac:dyDescent="0.25">
      <c r="A12" s="14" t="s">
        <v>16</v>
      </c>
      <c r="B12" s="27"/>
      <c r="C12" s="27"/>
      <c r="D12" s="27"/>
      <c r="E12" s="27"/>
      <c r="F12" s="27"/>
      <c r="G12" s="27"/>
      <c r="H12" s="20">
        <f>COUNTIF(B12:G12, "X")</f>
        <v>0</v>
      </c>
      <c r="I12" s="20"/>
    </row>
    <row r="13" spans="1:9" ht="24" customHeight="1" x14ac:dyDescent="0.35">
      <c r="A13" s="76" t="s">
        <v>6</v>
      </c>
      <c r="B13" s="77"/>
      <c r="C13" s="77"/>
      <c r="D13" s="77"/>
      <c r="E13" s="77"/>
      <c r="F13" s="77"/>
      <c r="G13" s="77"/>
      <c r="H13" s="77"/>
      <c r="I13" s="78"/>
    </row>
    <row r="14" spans="1:9" ht="24" customHeight="1" x14ac:dyDescent="0.25">
      <c r="A14" s="2" t="s">
        <v>95</v>
      </c>
      <c r="B14" s="26"/>
      <c r="C14" s="26"/>
      <c r="D14" s="26"/>
      <c r="E14" s="26"/>
      <c r="F14" s="26"/>
      <c r="G14" s="26"/>
      <c r="H14" s="22">
        <f>SUM(B14:G14)</f>
        <v>0</v>
      </c>
      <c r="I14" s="79" t="s">
        <v>44</v>
      </c>
    </row>
    <row r="15" spans="1:9" ht="24" customHeight="1" x14ac:dyDescent="0.25">
      <c r="A15" s="2" t="s">
        <v>96</v>
      </c>
      <c r="B15" s="28"/>
      <c r="C15" s="28"/>
      <c r="D15" s="28"/>
      <c r="E15" s="28"/>
      <c r="F15" s="28"/>
      <c r="G15" s="28"/>
      <c r="H15" s="22">
        <f>SUM(B15:G15)</f>
        <v>0</v>
      </c>
      <c r="I15" s="80"/>
    </row>
    <row r="16" spans="1:9" ht="24" customHeight="1" x14ac:dyDescent="0.25">
      <c r="A16" s="2" t="s">
        <v>97</v>
      </c>
      <c r="B16" s="26"/>
      <c r="C16" s="26"/>
      <c r="D16" s="26"/>
      <c r="E16" s="26"/>
      <c r="F16" s="26"/>
      <c r="G16" s="26"/>
      <c r="H16" s="22">
        <f>SUM(B16:G16)</f>
        <v>0</v>
      </c>
      <c r="I16" s="79" t="s">
        <v>45</v>
      </c>
    </row>
    <row r="17" spans="1:9" ht="24" customHeight="1" x14ac:dyDescent="0.25">
      <c r="A17" s="2" t="s">
        <v>98</v>
      </c>
      <c r="B17" s="28"/>
      <c r="C17" s="28"/>
      <c r="D17" s="28"/>
      <c r="E17" s="28"/>
      <c r="F17" s="28"/>
      <c r="G17" s="28"/>
      <c r="H17" s="22">
        <f>SUM(B17:G17)</f>
        <v>0</v>
      </c>
      <c r="I17" s="80"/>
    </row>
    <row r="18" spans="1:9" ht="24" customHeight="1" x14ac:dyDescent="0.25">
      <c r="A18" s="2" t="s">
        <v>99</v>
      </c>
      <c r="B18" s="28"/>
      <c r="C18" s="28"/>
      <c r="D18" s="28"/>
      <c r="E18" s="28"/>
      <c r="F18" s="28"/>
      <c r="G18" s="28"/>
      <c r="H18" s="22">
        <f>SUM(B18:G18)</f>
        <v>0</v>
      </c>
      <c r="I18" s="54" t="s">
        <v>46</v>
      </c>
    </row>
    <row r="19" spans="1:9" s="36" customFormat="1" ht="24" customHeight="1" x14ac:dyDescent="0.25">
      <c r="A19" s="31" t="s">
        <v>14</v>
      </c>
      <c r="B19" s="32" t="e">
        <f t="shared" ref="B19" si="2">IF(SUM(B14:B18)&gt;0,SUM(B16+B18)/SUM(B14:B18),NA())</f>
        <v>#N/A</v>
      </c>
      <c r="C19" s="32" t="e">
        <f t="shared" ref="C19:G19" si="3">IF(SUM(C14:C18)&gt;0,SUM(C16+C18)/SUM(C14:C18),NA())</f>
        <v>#N/A</v>
      </c>
      <c r="D19" s="32" t="e">
        <f t="shared" si="3"/>
        <v>#N/A</v>
      </c>
      <c r="E19" s="32" t="e">
        <f t="shared" si="3"/>
        <v>#N/A</v>
      </c>
      <c r="F19" s="32" t="e">
        <f t="shared" si="3"/>
        <v>#N/A</v>
      </c>
      <c r="G19" s="32" t="e">
        <f t="shared" si="3"/>
        <v>#N/A</v>
      </c>
      <c r="H19" s="33" t="e">
        <f>IFERROR(AVERAGEIF(B19:G19,"&gt;-1"),NA())</f>
        <v>#N/A</v>
      </c>
      <c r="I19" s="34"/>
    </row>
    <row r="20" spans="1:9" ht="24" customHeight="1" x14ac:dyDescent="0.35">
      <c r="A20" s="76" t="s">
        <v>2</v>
      </c>
      <c r="B20" s="77"/>
      <c r="C20" s="77"/>
      <c r="D20" s="77"/>
      <c r="E20" s="77"/>
      <c r="F20" s="77"/>
      <c r="G20" s="77"/>
      <c r="H20" s="77"/>
      <c r="I20" s="78"/>
    </row>
    <row r="21" spans="1:9" ht="24" customHeight="1" x14ac:dyDescent="0.25">
      <c r="A21" s="2" t="s">
        <v>0</v>
      </c>
      <c r="B21" s="26"/>
      <c r="C21" s="26"/>
      <c r="D21" s="26"/>
      <c r="E21" s="26"/>
      <c r="F21" s="26"/>
      <c r="G21" s="26"/>
      <c r="H21" s="19">
        <f>SUM(B21:G21)</f>
        <v>0</v>
      </c>
      <c r="I21" s="29"/>
    </row>
    <row r="22" spans="1:9" ht="24" customHeight="1" x14ac:dyDescent="0.25">
      <c r="A22" s="2" t="s">
        <v>8</v>
      </c>
      <c r="B22" s="26"/>
      <c r="C22" s="26"/>
      <c r="D22" s="26"/>
      <c r="E22" s="26"/>
      <c r="F22" s="26"/>
      <c r="G22" s="26"/>
      <c r="H22" s="19">
        <f>SUM(B22:G22)</f>
        <v>0</v>
      </c>
      <c r="I22" s="29"/>
    </row>
    <row r="23" spans="1:9" ht="24" customHeight="1" x14ac:dyDescent="0.25">
      <c r="A23" s="2" t="s">
        <v>4</v>
      </c>
      <c r="B23" s="7" t="e">
        <f t="shared" ref="B23:G23" si="4">IFERROR(B21/(B21+B22),NA())</f>
        <v>#N/A</v>
      </c>
      <c r="C23" s="7" t="e">
        <f t="shared" si="4"/>
        <v>#N/A</v>
      </c>
      <c r="D23" s="7" t="e">
        <f t="shared" si="4"/>
        <v>#N/A</v>
      </c>
      <c r="E23" s="7" t="e">
        <f t="shared" si="4"/>
        <v>#N/A</v>
      </c>
      <c r="F23" s="7" t="e">
        <f t="shared" si="4"/>
        <v>#N/A</v>
      </c>
      <c r="G23" s="7" t="e">
        <f t="shared" si="4"/>
        <v>#N/A</v>
      </c>
      <c r="H23" s="21" t="e">
        <f>IFERROR(AVERAGEIF(B23:G23,"&gt;-1"),NA())</f>
        <v>#N/A</v>
      </c>
      <c r="I23" s="30"/>
    </row>
    <row r="24" spans="1:9" ht="24" customHeight="1" x14ac:dyDescent="0.25">
      <c r="A24" s="73" t="s">
        <v>100</v>
      </c>
      <c r="B24" s="74"/>
      <c r="C24" s="74"/>
      <c r="D24" s="74"/>
      <c r="E24" s="74"/>
      <c r="F24" s="74"/>
      <c r="G24" s="74"/>
      <c r="H24" s="74"/>
      <c r="I24" s="75"/>
    </row>
    <row r="25" spans="1:9" ht="24" customHeight="1" x14ac:dyDescent="0.25">
      <c r="A25" s="68" t="str">
        <f>IF(EXACT(SUM(SUMIF(H3,"&gt;0")+SUMIF(H6,"&gt;0")),SUM(H14:H18)),"","Please ensure rows 3 and 6 equal rows 14 through 18.")</f>
        <v/>
      </c>
    </row>
    <row r="26" spans="1:9" ht="24" customHeight="1" x14ac:dyDescent="0.25"/>
    <row r="27" spans="1:9" ht="24" customHeight="1" x14ac:dyDescent="0.25"/>
    <row r="28" spans="1:9" ht="24" customHeight="1" x14ac:dyDescent="0.25"/>
    <row r="29" spans="1:9" ht="24" customHeight="1" x14ac:dyDescent="0.25"/>
    <row r="30" spans="1:9" ht="24" customHeight="1" x14ac:dyDescent="0.25"/>
    <row r="31" spans="1:9" ht="24" customHeight="1" x14ac:dyDescent="0.25"/>
    <row r="32" spans="1:9" ht="24" customHeight="1" x14ac:dyDescent="0.25"/>
    <row r="33" ht="24" customHeight="1" x14ac:dyDescent="0.25"/>
    <row r="34" ht="24" customHeight="1" x14ac:dyDescent="0.25"/>
    <row r="35" ht="24" customHeight="1" x14ac:dyDescent="0.25"/>
    <row r="36" ht="24" customHeight="1" x14ac:dyDescent="0.25"/>
    <row r="37" ht="24" customHeight="1" x14ac:dyDescent="0.25"/>
    <row r="38" ht="24" customHeight="1" x14ac:dyDescent="0.25"/>
    <row r="39" ht="24" customHeight="1" x14ac:dyDescent="0.25"/>
    <row r="40" ht="24" customHeight="1" x14ac:dyDescent="0.25"/>
    <row r="41" ht="24" customHeight="1" x14ac:dyDescent="0.25"/>
    <row r="42" ht="24" customHeight="1" x14ac:dyDescent="0.25"/>
    <row r="43" ht="24" customHeight="1" x14ac:dyDescent="0.25"/>
    <row r="44" ht="24" customHeight="1" x14ac:dyDescent="0.25"/>
    <row r="45" ht="24" customHeight="1" x14ac:dyDescent="0.25"/>
    <row r="46" ht="24" customHeight="1" x14ac:dyDescent="0.25"/>
    <row r="47" ht="24" customHeight="1" x14ac:dyDescent="0.25"/>
    <row r="48" ht="24" customHeight="1" x14ac:dyDescent="0.25"/>
    <row r="49" ht="24" customHeight="1" x14ac:dyDescent="0.25"/>
    <row r="50" ht="24" customHeight="1" x14ac:dyDescent="0.25"/>
    <row r="51" ht="24" customHeight="1" x14ac:dyDescent="0.25"/>
    <row r="52" ht="24" customHeight="1" x14ac:dyDescent="0.25"/>
    <row r="53" ht="24" customHeight="1" x14ac:dyDescent="0.25"/>
    <row r="54" ht="24" customHeight="1" x14ac:dyDescent="0.25"/>
    <row r="55" ht="24" customHeight="1" x14ac:dyDescent="0.25"/>
    <row r="56" ht="24" customHeight="1" x14ac:dyDescent="0.25"/>
    <row r="57" ht="24" customHeight="1" x14ac:dyDescent="0.25"/>
    <row r="58" ht="24" customHeight="1" x14ac:dyDescent="0.25"/>
    <row r="59" ht="24" customHeight="1" x14ac:dyDescent="0.25"/>
    <row r="60" ht="24" customHeight="1" x14ac:dyDescent="0.25"/>
    <row r="61" ht="24" customHeight="1" x14ac:dyDescent="0.25"/>
    <row r="62" ht="24" customHeight="1" x14ac:dyDescent="0.25"/>
    <row r="63" ht="24" customHeight="1" x14ac:dyDescent="0.25"/>
    <row r="64" ht="24" customHeight="1" x14ac:dyDescent="0.25"/>
    <row r="65" ht="24" customHeight="1" x14ac:dyDescent="0.25"/>
    <row r="66" ht="24" customHeight="1" x14ac:dyDescent="0.25"/>
    <row r="67" ht="24" customHeight="1" x14ac:dyDescent="0.25"/>
    <row r="68" ht="24" customHeight="1" x14ac:dyDescent="0.25"/>
    <row r="69" ht="24" customHeight="1" x14ac:dyDescent="0.25"/>
    <row r="70" ht="24" customHeight="1" x14ac:dyDescent="0.25"/>
    <row r="71" ht="24" customHeight="1" x14ac:dyDescent="0.25"/>
    <row r="72" ht="24" customHeight="1" x14ac:dyDescent="0.25"/>
    <row r="73" ht="24" customHeight="1" x14ac:dyDescent="0.25"/>
    <row r="74" ht="24" customHeight="1" x14ac:dyDescent="0.25"/>
    <row r="75" ht="24" customHeight="1" x14ac:dyDescent="0.25"/>
    <row r="76" ht="24" customHeight="1" x14ac:dyDescent="0.25"/>
    <row r="77" ht="24" customHeight="1" x14ac:dyDescent="0.25"/>
    <row r="78" ht="24" customHeight="1" x14ac:dyDescent="0.25"/>
    <row r="79" ht="24" customHeight="1" x14ac:dyDescent="0.25"/>
    <row r="80" ht="24" customHeight="1" x14ac:dyDescent="0.25"/>
    <row r="81" ht="24" customHeight="1" x14ac:dyDescent="0.25"/>
    <row r="82" ht="24" customHeight="1" x14ac:dyDescent="0.25"/>
    <row r="83" ht="24" customHeight="1" x14ac:dyDescent="0.25"/>
    <row r="84" ht="24" customHeight="1" x14ac:dyDescent="0.25"/>
    <row r="85" ht="24" customHeight="1" x14ac:dyDescent="0.25"/>
    <row r="86" ht="24" customHeight="1" x14ac:dyDescent="0.25"/>
    <row r="87" ht="24" customHeight="1" x14ac:dyDescent="0.25"/>
    <row r="88" ht="24" customHeight="1" x14ac:dyDescent="0.25"/>
    <row r="89" ht="24" customHeight="1" x14ac:dyDescent="0.25"/>
    <row r="90" ht="24" customHeight="1" x14ac:dyDescent="0.25"/>
    <row r="91" ht="24" customHeight="1" x14ac:dyDescent="0.25"/>
    <row r="92" ht="24" customHeight="1" x14ac:dyDescent="0.25"/>
    <row r="93" ht="24" customHeight="1" x14ac:dyDescent="0.25"/>
    <row r="94" ht="24" customHeight="1" x14ac:dyDescent="0.25"/>
    <row r="95" ht="24" customHeight="1" x14ac:dyDescent="0.25"/>
    <row r="96" ht="24" customHeight="1" x14ac:dyDescent="0.25"/>
    <row r="97" ht="24" customHeight="1" x14ac:dyDescent="0.25"/>
    <row r="98" ht="24" customHeight="1" x14ac:dyDescent="0.25"/>
    <row r="99" ht="24" customHeight="1" x14ac:dyDescent="0.25"/>
    <row r="100" ht="24" customHeight="1" x14ac:dyDescent="0.25"/>
    <row r="101" ht="24" customHeight="1" x14ac:dyDescent="0.25"/>
    <row r="102" ht="24" customHeight="1" x14ac:dyDescent="0.25"/>
    <row r="103" ht="24" customHeight="1" x14ac:dyDescent="0.25"/>
    <row r="104" ht="24" customHeight="1" x14ac:dyDescent="0.25"/>
    <row r="105" ht="24" customHeight="1" x14ac:dyDescent="0.25"/>
    <row r="106" ht="24" customHeight="1" x14ac:dyDescent="0.25"/>
    <row r="107" ht="24" customHeight="1" x14ac:dyDescent="0.25"/>
    <row r="108" ht="24" customHeight="1" x14ac:dyDescent="0.25"/>
    <row r="109" ht="24" customHeight="1" x14ac:dyDescent="0.25"/>
    <row r="110" ht="24" customHeight="1" x14ac:dyDescent="0.25"/>
    <row r="111" ht="24" customHeight="1" x14ac:dyDescent="0.25"/>
    <row r="112" ht="24" customHeight="1" x14ac:dyDescent="0.25"/>
    <row r="113" ht="24" customHeight="1" x14ac:dyDescent="0.25"/>
    <row r="114" ht="24" customHeight="1" x14ac:dyDescent="0.25"/>
    <row r="115" ht="24" customHeight="1" x14ac:dyDescent="0.25"/>
    <row r="116" ht="24" customHeight="1" x14ac:dyDescent="0.25"/>
    <row r="117" ht="24" customHeight="1" x14ac:dyDescent="0.25"/>
    <row r="118" ht="24" customHeight="1" x14ac:dyDescent="0.25"/>
    <row r="119" ht="24" customHeight="1" x14ac:dyDescent="0.25"/>
  </sheetData>
  <protectedRanges>
    <protectedRange sqref="B6:G6" name="Q4 Add Ons_1"/>
    <protectedRange sqref="B11:C12 G8:G12" name="Q4 Reasons_1"/>
    <protectedRange sqref="E21:G22" name="Q4 Continuous Improvement_1"/>
    <protectedRange sqref="B3:C4" name="Q4 Sprint Completion_1_2"/>
    <protectedRange sqref="D3:G4" name="Q4 Sprint Completion_1_3"/>
    <protectedRange sqref="B8:C10" name="Q4 Reasons_1_1"/>
    <protectedRange sqref="D8:F12" name="Q4 Reasons_1_2"/>
    <protectedRange sqref="B14:G18" name="Q4 Support_1_1"/>
    <protectedRange sqref="B21:D22" name="Q4 Continuous Improvement_1_1"/>
  </protectedRanges>
  <mergeCells count="7">
    <mergeCell ref="A20:I20"/>
    <mergeCell ref="A24:I24"/>
    <mergeCell ref="I14:I15"/>
    <mergeCell ref="I16:I17"/>
    <mergeCell ref="A2:I2"/>
    <mergeCell ref="A7:I7"/>
    <mergeCell ref="A13:I13"/>
  </mergeCells>
  <conditionalFormatting sqref="B5:G5 B23:G23 B11:C12 G8:G12">
    <cfRule type="containsErrors" dxfId="16" priority="12">
      <formula>ISERROR(B5)</formula>
    </cfRule>
  </conditionalFormatting>
  <conditionalFormatting sqref="H5:I5 H23">
    <cfRule type="containsErrors" dxfId="15" priority="10">
      <formula>ISERROR(H5)</formula>
    </cfRule>
  </conditionalFormatting>
  <conditionalFormatting sqref="B19:H19">
    <cfRule type="containsErrors" dxfId="14" priority="9">
      <formula>ISERROR(B19)</formula>
    </cfRule>
  </conditionalFormatting>
  <conditionalFormatting sqref="B11:C12 G8:G12">
    <cfRule type="containsErrors" dxfId="13" priority="6">
      <formula>ISERROR(B8)</formula>
    </cfRule>
  </conditionalFormatting>
  <conditionalFormatting sqref="B8:C10">
    <cfRule type="containsErrors" dxfId="12" priority="5">
      <formula>ISERROR(B8)</formula>
    </cfRule>
  </conditionalFormatting>
  <conditionalFormatting sqref="B8:C10">
    <cfRule type="containsErrors" dxfId="11" priority="4">
      <formula>ISERROR(B8)</formula>
    </cfRule>
  </conditionalFormatting>
  <conditionalFormatting sqref="D8:F12">
    <cfRule type="containsErrors" dxfId="10" priority="3">
      <formula>ISERROR(D8)</formula>
    </cfRule>
  </conditionalFormatting>
  <conditionalFormatting sqref="D8:F12">
    <cfRule type="containsErrors" dxfId="9" priority="2">
      <formula>ISERROR(D8)</formula>
    </cfRule>
  </conditionalFormatting>
  <conditionalFormatting sqref="H3:H4">
    <cfRule type="containsErrors" dxfId="8" priority="1">
      <formula>ISERROR(H3)</formula>
    </cfRule>
  </conditionalFormatting>
  <pageMargins left="0.6" right="0.6" top="0.75" bottom="0.75" header="0.3" footer="0.3"/>
  <pageSetup scale="90" orientation="landscape" r:id="rId1"/>
  <ignoredErrors>
    <ignoredError sqref="H5" formula="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pageSetUpPr fitToPage="1"/>
  </sheetPr>
  <dimension ref="A1:B31"/>
  <sheetViews>
    <sheetView showGridLines="0" workbookViewId="0">
      <pane ySplit="1" topLeftCell="A16" activePane="bottomLeft" state="frozen"/>
      <selection activeCell="E18" sqref="E18"/>
      <selection pane="bottomLeft" activeCell="A2" sqref="A2:A27"/>
    </sheetView>
  </sheetViews>
  <sheetFormatPr defaultRowHeight="15" x14ac:dyDescent="0.25"/>
  <cols>
    <col min="1" max="1" width="19.5703125" customWidth="1"/>
    <col min="2" max="2" width="120" style="10" customWidth="1"/>
  </cols>
  <sheetData>
    <row r="1" spans="1:2" ht="42" x14ac:dyDescent="0.35">
      <c r="A1" s="13" t="s">
        <v>11</v>
      </c>
      <c r="B1" s="13" t="s">
        <v>12</v>
      </c>
    </row>
    <row r="2" spans="1:2" ht="38.25" customHeight="1" x14ac:dyDescent="0.25">
      <c r="A2" s="66">
        <v>43833</v>
      </c>
      <c r="B2" s="12"/>
    </row>
    <row r="3" spans="1:2" ht="38.25" customHeight="1" x14ac:dyDescent="0.25">
      <c r="A3" s="66">
        <v>43847</v>
      </c>
      <c r="B3" s="12"/>
    </row>
    <row r="4" spans="1:2" ht="38.25" customHeight="1" x14ac:dyDescent="0.25">
      <c r="A4" s="66">
        <v>43861</v>
      </c>
      <c r="B4" s="12"/>
    </row>
    <row r="5" spans="1:2" ht="38.25" customHeight="1" x14ac:dyDescent="0.25">
      <c r="A5" s="66">
        <v>43875</v>
      </c>
      <c r="B5" s="41"/>
    </row>
    <row r="6" spans="1:2" ht="38.25" customHeight="1" x14ac:dyDescent="0.25">
      <c r="A6" s="66">
        <v>43889</v>
      </c>
      <c r="B6" s="41"/>
    </row>
    <row r="7" spans="1:2" ht="38.25" customHeight="1" x14ac:dyDescent="0.25">
      <c r="A7" s="66">
        <v>43903</v>
      </c>
      <c r="B7" s="41"/>
    </row>
    <row r="8" spans="1:2" ht="38.25" customHeight="1" x14ac:dyDescent="0.25">
      <c r="A8" s="66">
        <v>43917</v>
      </c>
      <c r="B8" s="41"/>
    </row>
    <row r="9" spans="1:2" ht="38.25" customHeight="1" x14ac:dyDescent="0.25">
      <c r="A9" s="66">
        <v>43931</v>
      </c>
      <c r="B9" s="41"/>
    </row>
    <row r="10" spans="1:2" ht="38.25" customHeight="1" x14ac:dyDescent="0.25">
      <c r="A10" s="66">
        <v>43945</v>
      </c>
      <c r="B10" s="41"/>
    </row>
    <row r="11" spans="1:2" ht="38.25" customHeight="1" x14ac:dyDescent="0.25">
      <c r="A11" s="66">
        <v>43959</v>
      </c>
      <c r="B11" s="41"/>
    </row>
    <row r="12" spans="1:2" ht="38.25" customHeight="1" x14ac:dyDescent="0.25">
      <c r="A12" s="66">
        <v>43973</v>
      </c>
      <c r="B12" s="41"/>
    </row>
    <row r="13" spans="1:2" ht="38.25" customHeight="1" x14ac:dyDescent="0.25">
      <c r="A13" s="66">
        <v>43987</v>
      </c>
      <c r="B13" s="41"/>
    </row>
    <row r="14" spans="1:2" ht="38.25" customHeight="1" x14ac:dyDescent="0.25">
      <c r="A14" s="66">
        <v>44001</v>
      </c>
      <c r="B14" s="41"/>
    </row>
    <row r="15" spans="1:2" ht="38.25" customHeight="1" x14ac:dyDescent="0.25">
      <c r="A15" s="66">
        <v>44015</v>
      </c>
      <c r="B15" s="41"/>
    </row>
    <row r="16" spans="1:2" ht="38.25" customHeight="1" x14ac:dyDescent="0.25">
      <c r="A16" s="66">
        <v>44029</v>
      </c>
      <c r="B16" s="41"/>
    </row>
    <row r="17" spans="1:2" ht="38.25" customHeight="1" x14ac:dyDescent="0.25">
      <c r="A17" s="66">
        <v>44043</v>
      </c>
      <c r="B17" s="41"/>
    </row>
    <row r="18" spans="1:2" ht="38.25" customHeight="1" x14ac:dyDescent="0.25">
      <c r="A18" s="66">
        <v>44057</v>
      </c>
      <c r="B18" s="41"/>
    </row>
    <row r="19" spans="1:2" ht="38.25" customHeight="1" x14ac:dyDescent="0.25">
      <c r="A19" s="66">
        <v>44071</v>
      </c>
      <c r="B19" s="41"/>
    </row>
    <row r="20" spans="1:2" ht="38.25" customHeight="1" x14ac:dyDescent="0.25">
      <c r="A20" s="66">
        <v>44085</v>
      </c>
      <c r="B20" s="41"/>
    </row>
    <row r="21" spans="1:2" ht="38.25" customHeight="1" x14ac:dyDescent="0.25">
      <c r="A21" s="71">
        <v>44099</v>
      </c>
      <c r="B21" s="12"/>
    </row>
    <row r="22" spans="1:2" ht="38.25" customHeight="1" x14ac:dyDescent="0.25">
      <c r="A22" s="71">
        <v>44113</v>
      </c>
      <c r="B22" s="12"/>
    </row>
    <row r="23" spans="1:2" ht="38.25" customHeight="1" x14ac:dyDescent="0.25">
      <c r="A23" s="71">
        <v>44127</v>
      </c>
      <c r="B23" s="12"/>
    </row>
    <row r="24" spans="1:2" ht="38.25" customHeight="1" x14ac:dyDescent="0.25">
      <c r="A24" s="71">
        <v>44141</v>
      </c>
      <c r="B24" s="12"/>
    </row>
    <row r="25" spans="1:2" ht="38.25" customHeight="1" x14ac:dyDescent="0.25">
      <c r="A25" s="71">
        <v>44155</v>
      </c>
      <c r="B25" s="12"/>
    </row>
    <row r="26" spans="1:2" ht="38.25" customHeight="1" x14ac:dyDescent="0.25">
      <c r="A26" s="71">
        <v>44169</v>
      </c>
      <c r="B26" s="12"/>
    </row>
    <row r="27" spans="1:2" ht="38.25" customHeight="1" x14ac:dyDescent="0.25">
      <c r="A27" s="71">
        <v>44183</v>
      </c>
      <c r="B27" s="12"/>
    </row>
    <row r="28" spans="1:2" x14ac:dyDescent="0.25">
      <c r="A28" s="17"/>
    </row>
    <row r="29" spans="1:2" x14ac:dyDescent="0.25">
      <c r="A29" s="17"/>
    </row>
    <row r="30" spans="1:2" x14ac:dyDescent="0.25">
      <c r="A30" s="17"/>
    </row>
    <row r="31" spans="1:2" x14ac:dyDescent="0.25">
      <c r="A31" s="17"/>
    </row>
  </sheetData>
  <protectedRanges>
    <protectedRange sqref="B2:B20" name="Other Reasons"/>
  </protectedRanges>
  <pageMargins left="0.7" right="0.7" top="0.75" bottom="0.75" header="0.3" footer="0.3"/>
  <pageSetup scale="88" fitToHeight="0"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pageSetUpPr fitToPage="1"/>
  </sheetPr>
  <dimension ref="A1:K31"/>
  <sheetViews>
    <sheetView showGridLines="0" workbookViewId="0">
      <selection activeCell="A2" sqref="A2:A27"/>
    </sheetView>
  </sheetViews>
  <sheetFormatPr defaultRowHeight="15" x14ac:dyDescent="0.25"/>
  <cols>
    <col min="1" max="1" width="19.5703125" customWidth="1"/>
    <col min="2" max="2" width="13" style="10" customWidth="1"/>
    <col min="3" max="11" width="13" customWidth="1"/>
  </cols>
  <sheetData>
    <row r="1" spans="1:11" ht="42" customHeight="1" x14ac:dyDescent="0.35">
      <c r="A1" s="13" t="s">
        <v>11</v>
      </c>
      <c r="B1" s="81" t="s">
        <v>126</v>
      </c>
      <c r="C1" s="82"/>
      <c r="D1" s="82"/>
      <c r="E1" s="82"/>
      <c r="F1" s="82"/>
      <c r="G1" s="82"/>
      <c r="H1" s="82"/>
      <c r="I1" s="82"/>
      <c r="J1" s="82"/>
      <c r="K1" s="83"/>
    </row>
    <row r="2" spans="1:11" ht="31.5" customHeight="1" x14ac:dyDescent="0.25">
      <c r="A2" s="66">
        <v>43833</v>
      </c>
      <c r="B2" s="55"/>
      <c r="C2" s="2"/>
      <c r="D2" s="2"/>
      <c r="E2" s="2"/>
      <c r="F2" s="2"/>
      <c r="G2" s="2"/>
      <c r="H2" s="2"/>
      <c r="I2" s="2"/>
      <c r="J2" s="2"/>
      <c r="K2" s="2"/>
    </row>
    <row r="3" spans="1:11" ht="31.5" customHeight="1" x14ac:dyDescent="0.25">
      <c r="A3" s="66">
        <v>43847</v>
      </c>
      <c r="B3" s="55"/>
      <c r="C3" s="2"/>
      <c r="D3" s="2"/>
      <c r="E3" s="2"/>
      <c r="F3" s="2"/>
      <c r="G3" s="2"/>
      <c r="H3" s="2"/>
      <c r="I3" s="2"/>
      <c r="J3" s="2"/>
      <c r="K3" s="2"/>
    </row>
    <row r="4" spans="1:11" ht="31.5" customHeight="1" x14ac:dyDescent="0.25">
      <c r="A4" s="66">
        <v>43861</v>
      </c>
      <c r="B4" s="55"/>
      <c r="C4" s="2"/>
      <c r="D4" s="2"/>
      <c r="E4" s="2"/>
      <c r="F4" s="2"/>
      <c r="G4" s="2"/>
      <c r="H4" s="2"/>
      <c r="I4" s="2"/>
      <c r="J4" s="2"/>
      <c r="K4" s="2"/>
    </row>
    <row r="5" spans="1:11" ht="31.5" customHeight="1" x14ac:dyDescent="0.25">
      <c r="A5" s="66">
        <v>43875</v>
      </c>
      <c r="B5" s="55"/>
      <c r="C5" s="2"/>
      <c r="D5" s="2"/>
      <c r="E5" s="2"/>
      <c r="F5" s="65"/>
      <c r="G5" s="2"/>
      <c r="H5" s="2"/>
      <c r="I5" s="2"/>
      <c r="J5" s="2"/>
      <c r="K5" s="2"/>
    </row>
    <row r="6" spans="1:11" ht="31.5" customHeight="1" x14ac:dyDescent="0.25">
      <c r="A6" s="66">
        <v>43889</v>
      </c>
      <c r="B6" s="55"/>
      <c r="C6" s="2"/>
      <c r="D6" s="2"/>
      <c r="E6" s="2"/>
      <c r="F6" s="2"/>
      <c r="G6" s="2"/>
      <c r="H6" s="2"/>
      <c r="I6" s="2"/>
      <c r="J6" s="2"/>
      <c r="K6" s="2"/>
    </row>
    <row r="7" spans="1:11" ht="31.5" customHeight="1" x14ac:dyDescent="0.25">
      <c r="A7" s="66">
        <v>43903</v>
      </c>
      <c r="B7" s="55"/>
      <c r="C7" s="2"/>
      <c r="D7" s="2"/>
      <c r="E7" s="2"/>
      <c r="F7" s="2"/>
      <c r="G7" s="2"/>
      <c r="H7" s="2"/>
      <c r="I7" s="2"/>
      <c r="J7" s="2"/>
      <c r="K7" s="2"/>
    </row>
    <row r="8" spans="1:11" ht="31.5" customHeight="1" x14ac:dyDescent="0.25">
      <c r="A8" s="66">
        <v>43917</v>
      </c>
      <c r="B8" s="55"/>
      <c r="C8" s="2"/>
      <c r="D8" s="2"/>
      <c r="E8" s="2"/>
      <c r="F8" s="2"/>
      <c r="G8" s="2"/>
      <c r="H8" s="2"/>
      <c r="I8" s="2"/>
      <c r="J8" s="2"/>
      <c r="K8" s="2"/>
    </row>
    <row r="9" spans="1:11" ht="31.5" customHeight="1" x14ac:dyDescent="0.25">
      <c r="A9" s="66">
        <v>43931</v>
      </c>
      <c r="B9" s="55"/>
      <c r="C9" s="2"/>
      <c r="D9" s="2"/>
      <c r="E9" s="2"/>
      <c r="F9" s="2"/>
      <c r="G9" s="2"/>
      <c r="H9" s="2"/>
      <c r="I9" s="2"/>
      <c r="J9" s="2"/>
      <c r="K9" s="2"/>
    </row>
    <row r="10" spans="1:11" ht="31.5" customHeight="1" x14ac:dyDescent="0.25">
      <c r="A10" s="66">
        <v>43945</v>
      </c>
      <c r="B10" s="55"/>
      <c r="C10" s="2"/>
      <c r="D10" s="2"/>
      <c r="E10" s="2"/>
      <c r="F10" s="2"/>
      <c r="G10" s="2"/>
      <c r="H10" s="2"/>
      <c r="I10" s="2"/>
      <c r="J10" s="2"/>
      <c r="K10" s="2"/>
    </row>
    <row r="11" spans="1:11" ht="31.5" customHeight="1" x14ac:dyDescent="0.25">
      <c r="A11" s="66">
        <v>43959</v>
      </c>
      <c r="B11" s="55"/>
      <c r="C11" s="2"/>
      <c r="D11" s="2"/>
      <c r="E11" s="2"/>
      <c r="F11" s="2"/>
      <c r="G11" s="2"/>
      <c r="H11" s="2"/>
      <c r="I11" s="2"/>
      <c r="J11" s="2"/>
      <c r="K11" s="2"/>
    </row>
    <row r="12" spans="1:11" ht="31.5" customHeight="1" x14ac:dyDescent="0.25">
      <c r="A12" s="66">
        <v>43973</v>
      </c>
      <c r="B12" s="55"/>
      <c r="C12" s="2"/>
      <c r="D12" s="2"/>
      <c r="E12" s="2"/>
      <c r="F12" s="2"/>
      <c r="G12" s="2"/>
      <c r="H12" s="2"/>
      <c r="I12" s="2"/>
      <c r="J12" s="2"/>
      <c r="K12" s="2"/>
    </row>
    <row r="13" spans="1:11" ht="31.5" customHeight="1" x14ac:dyDescent="0.25">
      <c r="A13" s="66">
        <v>43987</v>
      </c>
      <c r="B13" s="55"/>
      <c r="C13" s="2"/>
      <c r="D13" s="2"/>
      <c r="E13" s="2"/>
      <c r="F13" s="2"/>
      <c r="G13" s="2"/>
      <c r="H13" s="2"/>
      <c r="I13" s="2"/>
      <c r="J13" s="2"/>
      <c r="K13" s="2"/>
    </row>
    <row r="14" spans="1:11" ht="31.5" customHeight="1" x14ac:dyDescent="0.25">
      <c r="A14" s="66">
        <v>44001</v>
      </c>
      <c r="B14" s="55"/>
      <c r="C14" s="2"/>
      <c r="D14" s="2"/>
      <c r="E14" s="2"/>
      <c r="F14" s="2"/>
      <c r="G14" s="2"/>
      <c r="H14" s="2"/>
      <c r="I14" s="2"/>
      <c r="J14" s="2"/>
      <c r="K14" s="2"/>
    </row>
    <row r="15" spans="1:11" ht="31.5" customHeight="1" x14ac:dyDescent="0.25">
      <c r="A15" s="66">
        <v>44015</v>
      </c>
      <c r="B15" s="55"/>
      <c r="C15" s="2"/>
      <c r="D15" s="2"/>
      <c r="E15" s="2"/>
      <c r="F15" s="2"/>
      <c r="G15" s="2"/>
      <c r="H15" s="2"/>
      <c r="I15" s="2"/>
      <c r="J15" s="2"/>
      <c r="K15" s="2"/>
    </row>
    <row r="16" spans="1:11" ht="31.5" customHeight="1" x14ac:dyDescent="0.25">
      <c r="A16" s="66">
        <v>44029</v>
      </c>
      <c r="B16" s="55"/>
      <c r="C16" s="2"/>
      <c r="D16" s="2"/>
      <c r="E16" s="2"/>
      <c r="F16" s="2"/>
      <c r="G16" s="2"/>
      <c r="H16" s="2"/>
      <c r="I16" s="2"/>
      <c r="J16" s="2"/>
      <c r="K16" s="2"/>
    </row>
    <row r="17" spans="1:11" ht="31.5" customHeight="1" x14ac:dyDescent="0.25">
      <c r="A17" s="66">
        <v>44043</v>
      </c>
      <c r="B17" s="55"/>
      <c r="C17" s="2"/>
      <c r="D17" s="2"/>
      <c r="E17" s="2"/>
      <c r="F17" s="2"/>
      <c r="G17" s="2"/>
      <c r="H17" s="2"/>
      <c r="I17" s="2"/>
      <c r="J17" s="2"/>
      <c r="K17" s="2"/>
    </row>
    <row r="18" spans="1:11" ht="31.5" customHeight="1" x14ac:dyDescent="0.25">
      <c r="A18" s="66">
        <v>44057</v>
      </c>
      <c r="B18" s="56"/>
      <c r="C18" s="2"/>
      <c r="D18" s="2"/>
      <c r="E18" s="2"/>
      <c r="F18" s="2"/>
      <c r="G18" s="2"/>
      <c r="H18" s="2"/>
      <c r="I18" s="2"/>
      <c r="J18" s="2"/>
      <c r="K18" s="2"/>
    </row>
    <row r="19" spans="1:11" ht="31.5" customHeight="1" x14ac:dyDescent="0.25">
      <c r="A19" s="66">
        <v>44071</v>
      </c>
      <c r="B19" s="56"/>
      <c r="C19" s="2"/>
      <c r="D19" s="2"/>
      <c r="E19" s="2"/>
      <c r="F19" s="2"/>
      <c r="G19" s="2"/>
      <c r="H19" s="2"/>
      <c r="I19" s="2"/>
      <c r="J19" s="2"/>
      <c r="K19" s="2"/>
    </row>
    <row r="20" spans="1:11" ht="31.5" customHeight="1" x14ac:dyDescent="0.25">
      <c r="A20" s="66">
        <v>44085</v>
      </c>
      <c r="B20" s="56"/>
      <c r="C20" s="2"/>
      <c r="D20" s="2"/>
      <c r="E20" s="2"/>
      <c r="F20" s="2"/>
      <c r="G20" s="2"/>
      <c r="H20" s="2"/>
      <c r="I20" s="2"/>
      <c r="J20" s="2"/>
      <c r="K20" s="2"/>
    </row>
    <row r="21" spans="1:11" ht="31.5" customHeight="1" x14ac:dyDescent="0.25">
      <c r="A21" s="71">
        <v>44099</v>
      </c>
      <c r="B21" s="12"/>
      <c r="C21" s="70"/>
      <c r="D21" s="70"/>
      <c r="E21" s="70"/>
      <c r="F21" s="70"/>
      <c r="G21" s="70"/>
      <c r="H21" s="70"/>
      <c r="I21" s="70"/>
      <c r="J21" s="70"/>
      <c r="K21" s="70"/>
    </row>
    <row r="22" spans="1:11" ht="31.5" customHeight="1" x14ac:dyDescent="0.25">
      <c r="A22" s="71">
        <v>44113</v>
      </c>
      <c r="B22" s="12"/>
      <c r="C22" s="70"/>
      <c r="D22" s="70"/>
      <c r="E22" s="70"/>
      <c r="F22" s="70"/>
      <c r="G22" s="70"/>
      <c r="H22" s="70"/>
      <c r="I22" s="70"/>
      <c r="J22" s="70"/>
      <c r="K22" s="70"/>
    </row>
    <row r="23" spans="1:11" ht="31.5" customHeight="1" x14ac:dyDescent="0.25">
      <c r="A23" s="71">
        <v>44127</v>
      </c>
      <c r="B23" s="12"/>
      <c r="C23" s="70"/>
      <c r="D23" s="70"/>
      <c r="E23" s="70"/>
      <c r="F23" s="70"/>
      <c r="G23" s="70"/>
      <c r="H23" s="70"/>
      <c r="I23" s="70"/>
      <c r="J23" s="70"/>
      <c r="K23" s="70"/>
    </row>
    <row r="24" spans="1:11" ht="31.5" customHeight="1" x14ac:dyDescent="0.25">
      <c r="A24" s="71">
        <v>44141</v>
      </c>
      <c r="B24" s="12"/>
      <c r="C24" s="70"/>
      <c r="D24" s="70"/>
      <c r="E24" s="70"/>
      <c r="F24" s="70"/>
      <c r="G24" s="70"/>
      <c r="H24" s="70"/>
      <c r="I24" s="70"/>
      <c r="J24" s="70"/>
      <c r="K24" s="70"/>
    </row>
    <row r="25" spans="1:11" ht="31.5" customHeight="1" x14ac:dyDescent="0.25">
      <c r="A25" s="71">
        <v>44155</v>
      </c>
      <c r="B25" s="12"/>
      <c r="C25" s="70"/>
      <c r="D25" s="70"/>
      <c r="E25" s="70"/>
      <c r="F25" s="70"/>
      <c r="G25" s="70"/>
      <c r="H25" s="70"/>
      <c r="I25" s="70"/>
      <c r="J25" s="70"/>
      <c r="K25" s="70"/>
    </row>
    <row r="26" spans="1:11" ht="31.5" customHeight="1" x14ac:dyDescent="0.25">
      <c r="A26" s="71">
        <v>44169</v>
      </c>
      <c r="B26" s="12"/>
      <c r="C26" s="70"/>
      <c r="D26" s="70"/>
      <c r="E26" s="70"/>
      <c r="F26" s="70"/>
      <c r="G26" s="70"/>
      <c r="H26" s="70"/>
      <c r="I26" s="70"/>
      <c r="J26" s="70"/>
      <c r="K26" s="70"/>
    </row>
    <row r="27" spans="1:11" ht="31.5" customHeight="1" x14ac:dyDescent="0.25">
      <c r="A27" s="71">
        <v>44183</v>
      </c>
      <c r="B27" s="12"/>
      <c r="C27" s="70"/>
      <c r="D27" s="70"/>
      <c r="E27" s="70"/>
      <c r="F27" s="70"/>
      <c r="G27" s="70"/>
      <c r="H27" s="70"/>
      <c r="I27" s="70"/>
      <c r="J27" s="70"/>
      <c r="K27" s="70"/>
    </row>
    <row r="28" spans="1:11" x14ac:dyDescent="0.25">
      <c r="A28" s="17"/>
    </row>
    <row r="29" spans="1:11" x14ac:dyDescent="0.25">
      <c r="A29" s="17"/>
    </row>
    <row r="30" spans="1:11" x14ac:dyDescent="0.25">
      <c r="A30" s="17"/>
    </row>
    <row r="31" spans="1:11" x14ac:dyDescent="0.25">
      <c r="A31" s="17"/>
    </row>
  </sheetData>
  <protectedRanges>
    <protectedRange sqref="B2:K20" name="OTR Numbers"/>
  </protectedRanges>
  <mergeCells count="1">
    <mergeCell ref="B1:K1"/>
  </mergeCells>
  <pageMargins left="0.7" right="0.7" top="0.75" bottom="0.75" header="0.3" footer="0.3"/>
  <pageSetup scale="82" fitToHeight="0"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A76"/>
  <sheetViews>
    <sheetView showGridLines="0" zoomScaleNormal="100" workbookViewId="0">
      <selection activeCell="B28" sqref="B28"/>
    </sheetView>
  </sheetViews>
  <sheetFormatPr defaultRowHeight="15" x14ac:dyDescent="0.25"/>
  <cols>
    <col min="1" max="1" width="98.7109375" style="10" customWidth="1"/>
  </cols>
  <sheetData>
    <row r="1" spans="1:1" ht="23.25" x14ac:dyDescent="0.35">
      <c r="A1" s="61" t="s">
        <v>101</v>
      </c>
    </row>
    <row r="2" spans="1:1" x14ac:dyDescent="0.25">
      <c r="A2" s="58"/>
    </row>
    <row r="3" spans="1:1" ht="30" x14ac:dyDescent="0.25">
      <c r="A3" s="58" t="s">
        <v>66</v>
      </c>
    </row>
    <row r="4" spans="1:1" ht="15" customHeight="1" x14ac:dyDescent="0.25">
      <c r="A4" s="58" t="s">
        <v>70</v>
      </c>
    </row>
    <row r="5" spans="1:1" ht="21" customHeight="1" x14ac:dyDescent="0.25">
      <c r="A5" s="58"/>
    </row>
    <row r="6" spans="1:1" ht="21" customHeight="1" x14ac:dyDescent="0.35">
      <c r="A6" s="62" t="s">
        <v>67</v>
      </c>
    </row>
    <row r="7" spans="1:1" ht="15" customHeight="1" x14ac:dyDescent="0.25">
      <c r="A7" s="59" t="s">
        <v>68</v>
      </c>
    </row>
    <row r="8" spans="1:1" ht="30" x14ac:dyDescent="0.25">
      <c r="A8" s="58" t="s">
        <v>102</v>
      </c>
    </row>
    <row r="9" spans="1:1" ht="15" customHeight="1" x14ac:dyDescent="0.25">
      <c r="A9" s="58"/>
    </row>
    <row r="10" spans="1:1" ht="15" customHeight="1" x14ac:dyDescent="0.25">
      <c r="A10" s="59" t="s">
        <v>78</v>
      </c>
    </row>
    <row r="11" spans="1:1" x14ac:dyDescent="0.25">
      <c r="A11" s="58" t="s">
        <v>106</v>
      </c>
    </row>
    <row r="12" spans="1:1" ht="15" customHeight="1" x14ac:dyDescent="0.25">
      <c r="A12" s="58" t="s">
        <v>107</v>
      </c>
    </row>
    <row r="13" spans="1:1" ht="15" customHeight="1" x14ac:dyDescent="0.25">
      <c r="A13" s="58"/>
    </row>
    <row r="14" spans="1:1" ht="15" customHeight="1" x14ac:dyDescent="0.25">
      <c r="A14" s="59" t="s">
        <v>91</v>
      </c>
    </row>
    <row r="15" spans="1:1" ht="15" customHeight="1" x14ac:dyDescent="0.25">
      <c r="A15" s="58" t="s">
        <v>92</v>
      </c>
    </row>
    <row r="16" spans="1:1" ht="15" customHeight="1" x14ac:dyDescent="0.25">
      <c r="A16" s="58" t="s">
        <v>103</v>
      </c>
    </row>
    <row r="17" spans="1:1" ht="15" customHeight="1" x14ac:dyDescent="0.25">
      <c r="A17" s="58" t="s">
        <v>104</v>
      </c>
    </row>
    <row r="18" spans="1:1" ht="15" customHeight="1" x14ac:dyDescent="0.25">
      <c r="A18" s="58" t="s">
        <v>94</v>
      </c>
    </row>
    <row r="19" spans="1:1" ht="15" customHeight="1" x14ac:dyDescent="0.25">
      <c r="A19" s="58" t="s">
        <v>93</v>
      </c>
    </row>
    <row r="20" spans="1:1" ht="15" customHeight="1" x14ac:dyDescent="0.25">
      <c r="A20" s="58"/>
    </row>
    <row r="21" spans="1:1" ht="15" customHeight="1" x14ac:dyDescent="0.25">
      <c r="A21" s="59" t="s">
        <v>71</v>
      </c>
    </row>
    <row r="22" spans="1:1" ht="60" x14ac:dyDescent="0.25">
      <c r="A22" s="60" t="s">
        <v>105</v>
      </c>
    </row>
    <row r="23" spans="1:1" ht="15" customHeight="1" x14ac:dyDescent="0.25">
      <c r="A23" s="58"/>
    </row>
    <row r="24" spans="1:1" ht="15" customHeight="1" x14ac:dyDescent="0.25">
      <c r="A24" s="59" t="s">
        <v>110</v>
      </c>
    </row>
    <row r="25" spans="1:1" ht="45" x14ac:dyDescent="0.25">
      <c r="A25" s="58" t="s">
        <v>109</v>
      </c>
    </row>
    <row r="26" spans="1:1" ht="15" customHeight="1" x14ac:dyDescent="0.25">
      <c r="A26" s="58"/>
    </row>
    <row r="27" spans="1:1" ht="15" customHeight="1" x14ac:dyDescent="0.25">
      <c r="A27" s="59" t="s">
        <v>72</v>
      </c>
    </row>
    <row r="28" spans="1:1" ht="30" x14ac:dyDescent="0.25">
      <c r="A28" s="60" t="s">
        <v>83</v>
      </c>
    </row>
    <row r="29" spans="1:1" ht="15" customHeight="1" x14ac:dyDescent="0.25">
      <c r="A29" s="58"/>
    </row>
    <row r="30" spans="1:1" ht="15" customHeight="1" x14ac:dyDescent="0.25">
      <c r="A30" s="59" t="s">
        <v>77</v>
      </c>
    </row>
    <row r="31" spans="1:1" ht="60" x14ac:dyDescent="0.25">
      <c r="A31" s="58" t="s">
        <v>111</v>
      </c>
    </row>
    <row r="32" spans="1:1" ht="15" customHeight="1" x14ac:dyDescent="0.25">
      <c r="A32" s="58"/>
    </row>
    <row r="33" spans="1:1" ht="15" customHeight="1" x14ac:dyDescent="0.25">
      <c r="A33" s="59" t="s">
        <v>74</v>
      </c>
    </row>
    <row r="34" spans="1:1" ht="90" x14ac:dyDescent="0.25">
      <c r="A34" s="60" t="s">
        <v>112</v>
      </c>
    </row>
    <row r="35" spans="1:1" ht="15" customHeight="1" x14ac:dyDescent="0.25">
      <c r="A35" s="58"/>
    </row>
    <row r="36" spans="1:1" ht="15" customHeight="1" x14ac:dyDescent="0.25">
      <c r="A36" s="59" t="s">
        <v>76</v>
      </c>
    </row>
    <row r="37" spans="1:1" ht="45" x14ac:dyDescent="0.25">
      <c r="A37" s="58" t="s">
        <v>113</v>
      </c>
    </row>
    <row r="38" spans="1:1" ht="15" customHeight="1" x14ac:dyDescent="0.25">
      <c r="A38" s="58"/>
    </row>
    <row r="39" spans="1:1" ht="15" customHeight="1" x14ac:dyDescent="0.25">
      <c r="A39" s="59" t="s">
        <v>75</v>
      </c>
    </row>
    <row r="40" spans="1:1" ht="75" x14ac:dyDescent="0.25">
      <c r="A40" s="58" t="s">
        <v>114</v>
      </c>
    </row>
    <row r="41" spans="1:1" ht="15" customHeight="1" x14ac:dyDescent="0.25">
      <c r="A41" s="58"/>
    </row>
    <row r="42" spans="1:1" ht="15" customHeight="1" x14ac:dyDescent="0.25">
      <c r="A42" s="59" t="s">
        <v>115</v>
      </c>
    </row>
    <row r="43" spans="1:1" ht="60" x14ac:dyDescent="0.25">
      <c r="A43" s="58" t="s">
        <v>116</v>
      </c>
    </row>
    <row r="44" spans="1:1" ht="15" customHeight="1" x14ac:dyDescent="0.25">
      <c r="A44" s="58"/>
    </row>
    <row r="45" spans="1:1" ht="15" customHeight="1" x14ac:dyDescent="0.25">
      <c r="A45" s="59" t="s">
        <v>69</v>
      </c>
    </row>
    <row r="46" spans="1:1" ht="60" x14ac:dyDescent="0.25">
      <c r="A46" s="58" t="s">
        <v>117</v>
      </c>
    </row>
    <row r="48" spans="1:1" x14ac:dyDescent="0.25">
      <c r="A48" s="59" t="s">
        <v>79</v>
      </c>
    </row>
    <row r="49" spans="1:1" x14ac:dyDescent="0.25">
      <c r="A49" s="58" t="s">
        <v>80</v>
      </c>
    </row>
    <row r="51" spans="1:1" x14ac:dyDescent="0.25">
      <c r="A51" s="63" t="s">
        <v>81</v>
      </c>
    </row>
    <row r="52" spans="1:1" x14ac:dyDescent="0.25">
      <c r="A52" s="10" t="s">
        <v>118</v>
      </c>
    </row>
    <row r="54" spans="1:1" x14ac:dyDescent="0.25">
      <c r="A54" s="63" t="s">
        <v>84</v>
      </c>
    </row>
    <row r="55" spans="1:1" ht="45" x14ac:dyDescent="0.25">
      <c r="A55" s="10" t="s">
        <v>119</v>
      </c>
    </row>
    <row r="57" spans="1:1" x14ac:dyDescent="0.25">
      <c r="A57" s="63" t="s">
        <v>82</v>
      </c>
    </row>
    <row r="58" spans="1:1" ht="60" x14ac:dyDescent="0.25">
      <c r="A58" s="10" t="s">
        <v>120</v>
      </c>
    </row>
    <row r="60" spans="1:1" x14ac:dyDescent="0.25">
      <c r="A60" s="63" t="s">
        <v>85</v>
      </c>
    </row>
    <row r="61" spans="1:1" ht="75" x14ac:dyDescent="0.25">
      <c r="A61" s="10" t="s">
        <v>121</v>
      </c>
    </row>
    <row r="63" spans="1:1" x14ac:dyDescent="0.25">
      <c r="A63" s="64" t="s">
        <v>87</v>
      </c>
    </row>
    <row r="64" spans="1:1" ht="75" x14ac:dyDescent="0.25">
      <c r="A64" s="60" t="s">
        <v>122</v>
      </c>
    </row>
    <row r="66" spans="1:1" x14ac:dyDescent="0.25">
      <c r="A66" s="64" t="s">
        <v>86</v>
      </c>
    </row>
    <row r="67" spans="1:1" ht="15" customHeight="1" x14ac:dyDescent="0.25">
      <c r="A67" s="10" t="s">
        <v>88</v>
      </c>
    </row>
    <row r="69" spans="1:1" ht="15" customHeight="1" x14ac:dyDescent="0.25">
      <c r="A69" s="64" t="s">
        <v>123</v>
      </c>
    </row>
    <row r="70" spans="1:1" x14ac:dyDescent="0.25">
      <c r="A70" s="10" t="s">
        <v>108</v>
      </c>
    </row>
    <row r="72" spans="1:1" x14ac:dyDescent="0.25">
      <c r="A72" s="64" t="s">
        <v>89</v>
      </c>
    </row>
    <row r="73" spans="1:1" x14ac:dyDescent="0.25">
      <c r="A73" s="10" t="s">
        <v>124</v>
      </c>
    </row>
    <row r="75" spans="1:1" x14ac:dyDescent="0.25">
      <c r="A75" s="63" t="s">
        <v>90</v>
      </c>
    </row>
    <row r="76" spans="1:1" ht="30" x14ac:dyDescent="0.25">
      <c r="A76" s="10" t="s">
        <v>125</v>
      </c>
    </row>
  </sheetData>
  <sheetProtection sheet="1" objects="1" scenarios="1"/>
  <pageMargins left="0.7" right="0.7" top="0.75" bottom="0.75" header="0.3" footer="0.3"/>
  <pageSetup orientation="portrait" r:id="rId1"/>
  <rowBreaks count="2" manualBreakCount="2">
    <brk id="32" max="16383" man="1"/>
    <brk id="59" max="16383" man="1"/>
  </row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
  <sheetViews>
    <sheetView showGridLines="0" zoomScaleNormal="100" zoomScaleSheetLayoutView="100" zoomScalePageLayoutView="57" workbookViewId="0">
      <selection activeCell="T35" sqref="T35"/>
    </sheetView>
  </sheetViews>
  <sheetFormatPr defaultRowHeight="15" x14ac:dyDescent="0.25"/>
  <cols>
    <col min="11" max="11" width="9.140625" customWidth="1"/>
    <col min="15" max="17" width="3.140625" customWidth="1"/>
  </cols>
  <sheetData/>
  <pageMargins left="0.34399999999999997" right="0.25" top="1.25" bottom="0.75" header="0.546875" footer="0.3"/>
  <pageSetup orientation="landscape" r:id="rId1"/>
  <headerFooter>
    <oddHeader>&amp;C&amp;"-,Bold"&amp;18TACS &amp; KFI Score Card
&amp;12 3rd Quarter 2019</oddHead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
  <sheetViews>
    <sheetView showGridLines="0" zoomScaleNormal="100" zoomScaleSheetLayoutView="100" zoomScalePageLayoutView="57" workbookViewId="0">
      <selection activeCell="S30" sqref="S30"/>
    </sheetView>
  </sheetViews>
  <sheetFormatPr defaultRowHeight="15" x14ac:dyDescent="0.25"/>
  <cols>
    <col min="11" max="11" width="9.140625" customWidth="1"/>
    <col min="15" max="17" width="3.140625" customWidth="1"/>
  </cols>
  <sheetData/>
  <pageMargins left="0.34399999999999997" right="0.25" top="1.25" bottom="0.75" header="0.546875" footer="0.3"/>
  <pageSetup orientation="landscape" r:id="rId1"/>
  <headerFooter>
    <oddHeader>&amp;C&amp;"-,Bold"&amp;18TACS &amp; KFI Score Card
&amp;12 3rd Quarter 2019</oddHead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Sprint Summary Q1</vt:lpstr>
      <vt:lpstr>Sprint Summary Q2</vt:lpstr>
      <vt:lpstr>Sprint Summary Q3</vt:lpstr>
      <vt:lpstr>Sprint Summary Q4</vt:lpstr>
      <vt:lpstr>Other</vt:lpstr>
      <vt:lpstr>New Value - OTR &amp; ITRs</vt:lpstr>
      <vt:lpstr>Instructions</vt:lpstr>
      <vt:lpstr>Score Card - Q1</vt:lpstr>
      <vt:lpstr>Score Card - Q2</vt:lpstr>
      <vt:lpstr>Score Card - Q3</vt:lpstr>
      <vt:lpstr>Score Card - Q4</vt:lpstr>
      <vt:lpstr>Sprint Summary YTD</vt:lpstr>
      <vt:lpstr>Calculations</vt:lpstr>
    </vt:vector>
  </TitlesOfParts>
  <Company>Virginia IT Infrastructure Partnership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Crookston</dc:creator>
  <cp:lastModifiedBy>COF17133</cp:lastModifiedBy>
  <cp:lastPrinted>2019-09-26T13:33:01Z</cp:lastPrinted>
  <dcterms:created xsi:type="dcterms:W3CDTF">2018-12-13T15:08:04Z</dcterms:created>
  <dcterms:modified xsi:type="dcterms:W3CDTF">2020-04-20T14:49:03Z</dcterms:modified>
</cp:coreProperties>
</file>