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garcia/Desktop/"/>
    </mc:Choice>
  </mc:AlternateContent>
  <xr:revisionPtr revIDLastSave="0" documentId="13_ncr:1_{C0B6D0FA-2694-374F-A8BF-43D6102C8EA5}" xr6:coauthVersionLast="47" xr6:coauthVersionMax="47" xr10:uidLastSave="{00000000-0000-0000-0000-000000000000}"/>
  <bookViews>
    <workbookView xWindow="28680" yWindow="500" windowWidth="38400" windowHeight="21100" activeTab="4" xr2:uid="{00000000-000D-0000-FFFF-FFFF00000000}"/>
  </bookViews>
  <sheets>
    <sheet name="Crowdfunding" sheetId="1" r:id="rId1"/>
    <sheet name="Sheet1" sheetId="3" r:id="rId2"/>
    <sheet name="Sheet2" sheetId="4" r:id="rId3"/>
    <sheet name="Sheet3" sheetId="9" r:id="rId4"/>
    <sheet name="Sheet4" sheetId="13" r:id="rId5"/>
  </sheets>
  <calcPr calcId="191029"/>
  <pivotCaches>
    <pivotCache cacheId="0" r:id="rId6"/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2" i="13"/>
  <c r="F3" i="13"/>
  <c r="F4" i="13"/>
  <c r="F5" i="13"/>
  <c r="F6" i="13"/>
  <c r="F7" i="13"/>
  <c r="F8" i="13"/>
  <c r="F9" i="13"/>
  <c r="F10" i="13"/>
  <c r="F11" i="13"/>
  <c r="F12" i="13"/>
  <c r="F13" i="13"/>
  <c r="E3" i="13"/>
  <c r="E4" i="13"/>
  <c r="E5" i="13"/>
  <c r="E6" i="13"/>
  <c r="E7" i="13"/>
  <c r="E8" i="13"/>
  <c r="E9" i="13"/>
  <c r="E10" i="13"/>
  <c r="E11" i="13"/>
  <c r="E12" i="13"/>
  <c r="E13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B2" i="13"/>
  <c r="E2" i="13" s="1"/>
  <c r="D2" i="13"/>
  <c r="C2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F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<sst xmlns="http://schemas.openxmlformats.org/spreadsheetml/2006/main" count="8121" uniqueCount="2106">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</sst>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\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8" fontId="0" fillId="0" borderId="0" xfId="42" applyNumberFormat="1" applyFont="1"/>
    <xf numFmtId="16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9482E"/>
      <color rgb="FF22448D"/>
      <color rgb="FF1857C6"/>
      <color rgb="FFC60001"/>
      <color rgb="FFFFFC00"/>
      <color rgb="FF920102"/>
      <color rgb="FF7F0102"/>
      <color rgb="FF07620A"/>
      <color rgb="FF051F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0"/>
  </c:pivotSource>
  <c:chart>
    <c:autoTitleDeleted val="0"/>
    <c:pivotFmts>
      <c:pivotFmt>
        <c:idx val="0"/>
        <c:spPr>
          <a:solidFill>
            <a:srgbClr val="FFF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762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C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A14F-A848-7B7A1602862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04D2-2449-857B-88F8EA65845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04D2-2449-857B-88F8EA65845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7620A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04D2-2449-857B-88F8EA65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868639"/>
        <c:axId val="333017423"/>
      </c:barChart>
      <c:catAx>
        <c:axId val="33286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17423"/>
        <c:crosses val="autoZero"/>
        <c:auto val="1"/>
        <c:lblAlgn val="ctr"/>
        <c:lblOffset val="100"/>
        <c:noMultiLvlLbl val="0"/>
      </c:catAx>
      <c:valAx>
        <c:axId val="3330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6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[CrowdfundingBook.xlsx]Sheet2!PivotTable5</c:name>
    <c:fmtId val="0"/>
  </c:pivotSource>
  <c:chart>
    <c:autoTitleDeleted val="0"/>
    <c:pivotFmts>
      <c:pivotFmt>
        <c:idx val="0"/>
        <c:spPr>
          <a:solidFill>
            <a:srgbClr val="FFF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C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0-E645-A222-88D79B28C53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A47-4C4B-BEA3-264AABAD9C6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47-4C4B-BEA3-264AABAD9C6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A47-4C4B-BEA3-264AABAD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617423"/>
        <c:axId val="341645903"/>
      </c:barChart>
      <c:catAx>
        <c:axId val="3326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45903"/>
        <c:crosses val="autoZero"/>
        <c:auto val="1"/>
        <c:lblAlgn val="ctr"/>
        <c:lblOffset val="100"/>
        <c:noMultiLvlLbl val="0"/>
      </c:catAx>
      <c:valAx>
        <c:axId val="3416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1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9482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9-0F41-8F24-AE154E25038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9482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A9-0F41-8F24-AE154E25038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A9-0F41-8F24-AE154E25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312"/>
        <c:axId val="66601456"/>
      </c:lineChart>
      <c:catAx>
        <c:axId val="112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1456"/>
        <c:crosses val="autoZero"/>
        <c:auto val="1"/>
        <c:lblAlgn val="ctr"/>
        <c:lblOffset val="100"/>
        <c:noMultiLvlLbl val="0"/>
      </c:catAx>
      <c:valAx>
        <c:axId val="666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0\%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7-0D46-901B-8DE883AD6D17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0\%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7-0D46-901B-8DE883AD6D17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476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0\%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7-0D46-901B-8DE883AD6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156591"/>
        <c:axId val="1996229647"/>
      </c:lineChart>
      <c:catAx>
        <c:axId val="19961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29647"/>
        <c:crosses val="autoZero"/>
        <c:auto val="1"/>
        <c:lblAlgn val="ctr"/>
        <c:lblOffset val="100"/>
        <c:noMultiLvlLbl val="0"/>
      </c:catAx>
      <c:valAx>
        <c:axId val="1996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6350</xdr:rowOff>
    </xdr:from>
    <xdr:to>
      <xdr:col>17</xdr:col>
      <xdr:colOff>165100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B8013-A391-9B45-8EC0-8750C61CB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</xdr:row>
      <xdr:rowOff>152399</xdr:rowOff>
    </xdr:from>
    <xdr:to>
      <xdr:col>22</xdr:col>
      <xdr:colOff>577272</xdr:colOff>
      <xdr:row>35</xdr:row>
      <xdr:rowOff>57726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D0B03-88FF-1145-AF2E-2F60A887C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127000</xdr:rowOff>
    </xdr:from>
    <xdr:to>
      <xdr:col>17</xdr:col>
      <xdr:colOff>266700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11644-4011-C64F-A15D-5447B014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50800</xdr:rowOff>
    </xdr:from>
    <xdr:to>
      <xdr:col>14</xdr:col>
      <xdr:colOff>266700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F9517-7200-C144-AAE5-A68CFBC28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8.767664699073" createdVersion="7" refreshedVersion="7" minRefreshableVersion="3" recordCount="1001" xr:uid="{28A8B98D-642C-544D-8843-8B81766E700C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0.634199768516" createdVersion="7" refreshedVersion="7" minRefreshableVersion="3" recordCount="1000" xr:uid="{12A1B470-05FB-3E4B-A6B4-E6F49BD160A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C4BC2-CE24-8F41-BFFE-DD2D9AE37BD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8BE70-32BD-9249-A0AE-4FE4219C360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EAE41-667E-BD4C-8598-13794A191C9E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9" sqref="G9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8.83203125" style="6" customWidth="1"/>
    <col min="8" max="8" width="13" bestFit="1" customWidth="1"/>
    <col min="9" max="9" width="18.1640625" customWidth="1"/>
    <col min="12" max="13" width="11.1640625" bestFit="1" customWidth="1"/>
    <col min="16" max="16" width="28" customWidth="1"/>
    <col min="17" max="17" width="15.6640625" customWidth="1"/>
    <col min="18" max="18" width="17.6640625" customWidth="1"/>
    <col min="19" max="19" width="23.5" customWidth="1"/>
    <col min="20" max="20" width="21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 t="shared" ref="F2:F65" si="0"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((((L2/60)/60)/24)+DATE(1970,1,1))</f>
        <v>42336.25</v>
      </c>
      <c r="T2" s="10">
        <f>(((M2/60)/60)/24)+DATE(1970,1,1)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((((L3/60)/60)/24)+DATE(1970,1,1))</f>
        <v>41870.208333333336</v>
      </c>
      <c r="T3" s="10">
        <f t="shared" ref="T3:T66" si="3">(((M3/60)/60)/24)+DATE(1970,1,1)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4">ROUND((E66/D66)*100,0)</f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4"/>
        <v>236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((((L67/60)/60)/24)+DATE(1970,1,1))</f>
        <v>40570.25</v>
      </c>
      <c r="T67" s="10">
        <f t="shared" ref="T67:T130" si="7">(((M67/60)/60)/24)+DATE(1970,1,1)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8">ROUND((E130/D130)*100,0)</f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8"/>
        <v>3</v>
      </c>
      <c r="G131" t="s">
        <v>74</v>
      </c>
      <c r="H131">
        <v>55</v>
      </c>
      <c r="I131">
        <f t="shared" ref="I131:I194" si="9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((((L131/60)/60)/24)+DATE(1970,1,1))</f>
        <v>42038.25</v>
      </c>
      <c r="T131" s="10">
        <f t="shared" ref="T131:T194" si="11">(((M131/60)/60)/24)+DATE(1970,1,1)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2">ROUND((E194/D194)*100,0)</f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2"/>
        <v>46</v>
      </c>
      <c r="G195" t="s">
        <v>14</v>
      </c>
      <c r="H195">
        <v>65</v>
      </c>
      <c r="I195">
        <f t="shared" ref="I195:I258" si="13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((((L195/60)/60)/24)+DATE(1970,1,1))</f>
        <v>43198.208333333328</v>
      </c>
      <c r="T195" s="10">
        <f t="shared" ref="T195:T258" si="15">(((M195/60)/60)/24)+DATE(1970,1,1)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16">ROUND((E258/D258)*100,0)</f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6"/>
        <v>146</v>
      </c>
      <c r="G259" t="s">
        <v>20</v>
      </c>
      <c r="H259">
        <v>92</v>
      </c>
      <c r="I259">
        <f t="shared" ref="I259:I322" si="17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((((L259/60)/60)/24)+DATE(1970,1,1))</f>
        <v>41338.25</v>
      </c>
      <c r="T259" s="10">
        <f t="shared" ref="T259:T322" si="19">(((M259/60)/60)/24)+DATE(1970,1,1)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20">ROUND((E322/D322)*100,0)</f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0"/>
        <v>94</v>
      </c>
      <c r="G323" t="s">
        <v>14</v>
      </c>
      <c r="H323">
        <v>2468</v>
      </c>
      <c r="I323">
        <f t="shared" ref="I323:I386" si="2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((((L323/60)/60)/24)+DATE(1970,1,1))</f>
        <v>40634.208333333336</v>
      </c>
      <c r="T323" s="10">
        <f t="shared" ref="T323:T386" si="23">(((M323/60)/60)/24)+DATE(1970,1,1)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24">ROUND((E386/D386)*100,0)</f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4"/>
        <v>146</v>
      </c>
      <c r="G387" t="s">
        <v>20</v>
      </c>
      <c r="H387">
        <v>1137</v>
      </c>
      <c r="I387">
        <f t="shared" ref="I387:I450" si="25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((((L387/60)/60)/24)+DATE(1970,1,1))</f>
        <v>43553.208333333328</v>
      </c>
      <c r="T387" s="10">
        <f t="shared" ref="T387:T450" si="27">(((M387/60)/60)/24)+DATE(1970,1,1)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28">ROUND((E450/D450)*100,0)</f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8"/>
        <v>967</v>
      </c>
      <c r="G451" t="s">
        <v>20</v>
      </c>
      <c r="H451">
        <v>86</v>
      </c>
      <c r="I451">
        <f t="shared" ref="I451:I501" si="29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((((L451/60)/60)/24)+DATE(1970,1,1))</f>
        <v>43530.25</v>
      </c>
      <c r="T451" s="10">
        <f t="shared" ref="T451:T514" si="31">(((M451/60)/60)/24)+DATE(1970,1,1)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</v>
      </c>
      <c r="G503" t="s">
        <v>14</v>
      </c>
      <c r="H503">
        <v>1796</v>
      </c>
      <c r="I503">
        <f t="shared" ref="I503:I566" si="32">ROUND(E503/H503,2)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530</v>
      </c>
      <c r="G504" t="s">
        <v>20</v>
      </c>
      <c r="H504">
        <v>186</v>
      </c>
      <c r="I504">
        <f t="shared" si="32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</v>
      </c>
      <c r="G505" t="s">
        <v>20</v>
      </c>
      <c r="H505">
        <v>460</v>
      </c>
      <c r="I505">
        <f t="shared" si="32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</v>
      </c>
      <c r="G506" t="s">
        <v>14</v>
      </c>
      <c r="H506">
        <v>62</v>
      </c>
      <c r="I506">
        <f t="shared" si="32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14</v>
      </c>
      <c r="G507" t="s">
        <v>14</v>
      </c>
      <c r="H507">
        <v>347</v>
      </c>
      <c r="I507">
        <f t="shared" si="32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</v>
      </c>
      <c r="G508" t="s">
        <v>20</v>
      </c>
      <c r="H508">
        <v>2528</v>
      </c>
      <c r="I508">
        <f t="shared" si="32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40</v>
      </c>
      <c r="G509" t="s">
        <v>14</v>
      </c>
      <c r="H509">
        <v>19</v>
      </c>
      <c r="I509">
        <f t="shared" si="32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</v>
      </c>
      <c r="G510" t="s">
        <v>20</v>
      </c>
      <c r="H510">
        <v>3657</v>
      </c>
      <c r="I510">
        <f t="shared" si="32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71</v>
      </c>
      <c r="G511" t="s">
        <v>14</v>
      </c>
      <c r="H511">
        <v>1258</v>
      </c>
      <c r="I511">
        <f t="shared" si="32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</v>
      </c>
      <c r="G512" t="s">
        <v>20</v>
      </c>
      <c r="H512">
        <v>131</v>
      </c>
      <c r="I512">
        <f t="shared" si="32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</v>
      </c>
      <c r="G513" t="s">
        <v>14</v>
      </c>
      <c r="H513">
        <v>362</v>
      </c>
      <c r="I513">
        <f t="shared" si="32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33">ROUND((E514/D514)*100,0)</f>
        <v>139</v>
      </c>
      <c r="G514" t="s">
        <v>20</v>
      </c>
      <c r="H514">
        <v>239</v>
      </c>
      <c r="I514">
        <f t="shared" si="32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3"/>
        <v>39</v>
      </c>
      <c r="G515" t="s">
        <v>74</v>
      </c>
      <c r="H515">
        <v>35</v>
      </c>
      <c r="I515">
        <f t="shared" si="32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((((L515/60)/60)/24)+DATE(1970,1,1))</f>
        <v>40430.208333333336</v>
      </c>
      <c r="T515" s="10">
        <f t="shared" ref="T515:T578" si="35">(((M515/60)/60)/24)+DATE(1970,1,1)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3"/>
        <v>22</v>
      </c>
      <c r="G516" t="s">
        <v>74</v>
      </c>
      <c r="H516">
        <v>528</v>
      </c>
      <c r="I516">
        <f t="shared" si="32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3"/>
        <v>56</v>
      </c>
      <c r="G517" t="s">
        <v>14</v>
      </c>
      <c r="H517">
        <v>133</v>
      </c>
      <c r="I517">
        <f t="shared" si="32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3"/>
        <v>43</v>
      </c>
      <c r="G518" t="s">
        <v>14</v>
      </c>
      <c r="H518">
        <v>846</v>
      </c>
      <c r="I518">
        <f t="shared" si="32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3"/>
        <v>112</v>
      </c>
      <c r="G519" t="s">
        <v>20</v>
      </c>
      <c r="H519">
        <v>78</v>
      </c>
      <c r="I519">
        <f t="shared" si="32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3"/>
        <v>7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3"/>
        <v>102</v>
      </c>
      <c r="G521" t="s">
        <v>20</v>
      </c>
      <c r="H521">
        <v>1773</v>
      </c>
      <c r="I521">
        <f t="shared" si="32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3"/>
        <v>426</v>
      </c>
      <c r="G522" t="s">
        <v>20</v>
      </c>
      <c r="H522">
        <v>32</v>
      </c>
      <c r="I522">
        <f t="shared" si="32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3"/>
        <v>146</v>
      </c>
      <c r="G523" t="s">
        <v>20</v>
      </c>
      <c r="H523">
        <v>369</v>
      </c>
      <c r="I523">
        <f t="shared" si="32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3"/>
        <v>32</v>
      </c>
      <c r="G524" t="s">
        <v>14</v>
      </c>
      <c r="H524">
        <v>191</v>
      </c>
      <c r="I524">
        <f t="shared" si="32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3"/>
        <v>700</v>
      </c>
      <c r="G525" t="s">
        <v>20</v>
      </c>
      <c r="H525">
        <v>89</v>
      </c>
      <c r="I525">
        <f t="shared" si="3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3"/>
        <v>84</v>
      </c>
      <c r="G526" t="s">
        <v>14</v>
      </c>
      <c r="H526">
        <v>1979</v>
      </c>
      <c r="I526">
        <f t="shared" si="32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3"/>
        <v>84</v>
      </c>
      <c r="G527" t="s">
        <v>14</v>
      </c>
      <c r="H527">
        <v>63</v>
      </c>
      <c r="I527">
        <f t="shared" si="32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3"/>
        <v>156</v>
      </c>
      <c r="G528" t="s">
        <v>20</v>
      </c>
      <c r="H528">
        <v>147</v>
      </c>
      <c r="I528">
        <f t="shared" si="32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3"/>
        <v>100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3"/>
        <v>80</v>
      </c>
      <c r="G530" t="s">
        <v>14</v>
      </c>
      <c r="H530">
        <v>80</v>
      </c>
      <c r="I530">
        <f t="shared" si="32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3"/>
        <v>11</v>
      </c>
      <c r="G531" t="s">
        <v>14</v>
      </c>
      <c r="H531">
        <v>9</v>
      </c>
      <c r="I531">
        <f t="shared" si="32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3"/>
        <v>92</v>
      </c>
      <c r="G532" t="s">
        <v>14</v>
      </c>
      <c r="H532">
        <v>1784</v>
      </c>
      <c r="I532">
        <f t="shared" si="32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3"/>
        <v>96</v>
      </c>
      <c r="G533" t="s">
        <v>47</v>
      </c>
      <c r="H533">
        <v>3640</v>
      </c>
      <c r="I533">
        <f t="shared" si="32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3"/>
        <v>503</v>
      </c>
      <c r="G534" t="s">
        <v>20</v>
      </c>
      <c r="H534">
        <v>126</v>
      </c>
      <c r="I534">
        <f t="shared" si="32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3"/>
        <v>159</v>
      </c>
      <c r="G535" t="s">
        <v>20</v>
      </c>
      <c r="H535">
        <v>2218</v>
      </c>
      <c r="I535">
        <f t="shared" si="32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3"/>
        <v>15</v>
      </c>
      <c r="G536" t="s">
        <v>14</v>
      </c>
      <c r="H536">
        <v>243</v>
      </c>
      <c r="I536">
        <f t="shared" si="32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3"/>
        <v>482</v>
      </c>
      <c r="G537" t="s">
        <v>20</v>
      </c>
      <c r="H537">
        <v>202</v>
      </c>
      <c r="I537">
        <f t="shared" si="32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3"/>
        <v>150</v>
      </c>
      <c r="G538" t="s">
        <v>20</v>
      </c>
      <c r="H538">
        <v>140</v>
      </c>
      <c r="I538">
        <f t="shared" si="32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3"/>
        <v>117</v>
      </c>
      <c r="G539" t="s">
        <v>20</v>
      </c>
      <c r="H539">
        <v>1052</v>
      </c>
      <c r="I539">
        <f t="shared" si="32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3"/>
        <v>38</v>
      </c>
      <c r="G540" t="s">
        <v>14</v>
      </c>
      <c r="H540">
        <v>1296</v>
      </c>
      <c r="I540">
        <f t="shared" si="32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3"/>
        <v>73</v>
      </c>
      <c r="G541" t="s">
        <v>14</v>
      </c>
      <c r="H541">
        <v>77</v>
      </c>
      <c r="I541">
        <f t="shared" si="32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3"/>
        <v>266</v>
      </c>
      <c r="G542" t="s">
        <v>20</v>
      </c>
      <c r="H542">
        <v>247</v>
      </c>
      <c r="I542">
        <f t="shared" si="32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3"/>
        <v>24</v>
      </c>
      <c r="G543" t="s">
        <v>14</v>
      </c>
      <c r="H543">
        <v>395</v>
      </c>
      <c r="I543">
        <f t="shared" si="32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3"/>
        <v>3</v>
      </c>
      <c r="G544" t="s">
        <v>14</v>
      </c>
      <c r="H544">
        <v>49</v>
      </c>
      <c r="I544">
        <f t="shared" si="32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3"/>
        <v>16</v>
      </c>
      <c r="G545" t="s">
        <v>14</v>
      </c>
      <c r="H545">
        <v>180</v>
      </c>
      <c r="I545">
        <f t="shared" si="32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3"/>
        <v>277</v>
      </c>
      <c r="G546" t="s">
        <v>20</v>
      </c>
      <c r="H546">
        <v>84</v>
      </c>
      <c r="I546">
        <f t="shared" si="32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3"/>
        <v>89</v>
      </c>
      <c r="G547" t="s">
        <v>14</v>
      </c>
      <c r="H547">
        <v>2690</v>
      </c>
      <c r="I547">
        <f t="shared" si="32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3"/>
        <v>164</v>
      </c>
      <c r="G548" t="s">
        <v>20</v>
      </c>
      <c r="H548">
        <v>88</v>
      </c>
      <c r="I548">
        <f t="shared" si="3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3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3"/>
        <v>271</v>
      </c>
      <c r="G550" t="s">
        <v>20</v>
      </c>
      <c r="H550">
        <v>2985</v>
      </c>
      <c r="I550">
        <f t="shared" si="32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3"/>
        <v>284</v>
      </c>
      <c r="G551" t="s">
        <v>20</v>
      </c>
      <c r="H551">
        <v>762</v>
      </c>
      <c r="I551">
        <f t="shared" si="32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3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3"/>
        <v>59</v>
      </c>
      <c r="G553" t="s">
        <v>14</v>
      </c>
      <c r="H553">
        <v>2779</v>
      </c>
      <c r="I553">
        <f t="shared" si="32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3"/>
        <v>99</v>
      </c>
      <c r="G554" t="s">
        <v>14</v>
      </c>
      <c r="H554">
        <v>92</v>
      </c>
      <c r="I554">
        <f t="shared" si="32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3"/>
        <v>44</v>
      </c>
      <c r="G555" t="s">
        <v>14</v>
      </c>
      <c r="H555">
        <v>1028</v>
      </c>
      <c r="I555">
        <f t="shared" si="32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3"/>
        <v>152</v>
      </c>
      <c r="G556" t="s">
        <v>20</v>
      </c>
      <c r="H556">
        <v>554</v>
      </c>
      <c r="I556">
        <f t="shared" si="32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3"/>
        <v>224</v>
      </c>
      <c r="G557" t="s">
        <v>20</v>
      </c>
      <c r="H557">
        <v>135</v>
      </c>
      <c r="I557">
        <f t="shared" si="32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3"/>
        <v>240</v>
      </c>
      <c r="G558" t="s">
        <v>20</v>
      </c>
      <c r="H558">
        <v>122</v>
      </c>
      <c r="I558">
        <f t="shared" si="32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3"/>
        <v>199</v>
      </c>
      <c r="G559" t="s">
        <v>20</v>
      </c>
      <c r="H559">
        <v>221</v>
      </c>
      <c r="I559">
        <f t="shared" si="32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3"/>
        <v>137</v>
      </c>
      <c r="G560" t="s">
        <v>20</v>
      </c>
      <c r="H560">
        <v>126</v>
      </c>
      <c r="I560">
        <f t="shared" si="32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3"/>
        <v>101</v>
      </c>
      <c r="G561" t="s">
        <v>20</v>
      </c>
      <c r="H561">
        <v>1022</v>
      </c>
      <c r="I561">
        <f t="shared" si="32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3"/>
        <v>794</v>
      </c>
      <c r="G562" t="s">
        <v>20</v>
      </c>
      <c r="H562">
        <v>3177</v>
      </c>
      <c r="I562">
        <f t="shared" si="32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3"/>
        <v>370</v>
      </c>
      <c r="G563" t="s">
        <v>20</v>
      </c>
      <c r="H563">
        <v>198</v>
      </c>
      <c r="I563">
        <f t="shared" si="32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3"/>
        <v>13</v>
      </c>
      <c r="G564" t="s">
        <v>14</v>
      </c>
      <c r="H564">
        <v>26</v>
      </c>
      <c r="I564">
        <f t="shared" si="32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3"/>
        <v>138</v>
      </c>
      <c r="G565" t="s">
        <v>20</v>
      </c>
      <c r="H565">
        <v>85</v>
      </c>
      <c r="I565">
        <f t="shared" si="32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3"/>
        <v>84</v>
      </c>
      <c r="G566" t="s">
        <v>14</v>
      </c>
      <c r="H566">
        <v>1790</v>
      </c>
      <c r="I566">
        <f t="shared" si="3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3"/>
        <v>205</v>
      </c>
      <c r="G567" t="s">
        <v>20</v>
      </c>
      <c r="H567">
        <v>3596</v>
      </c>
      <c r="I567">
        <f t="shared" ref="I567:I630" si="36">ROUND(E567/H567,2)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3"/>
        <v>44</v>
      </c>
      <c r="G568" t="s">
        <v>14</v>
      </c>
      <c r="H568">
        <v>37</v>
      </c>
      <c r="I568">
        <f t="shared" si="36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3"/>
        <v>219</v>
      </c>
      <c r="G569" t="s">
        <v>20</v>
      </c>
      <c r="H569">
        <v>244</v>
      </c>
      <c r="I569">
        <f t="shared" si="36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3"/>
        <v>186</v>
      </c>
      <c r="G570" t="s">
        <v>20</v>
      </c>
      <c r="H570">
        <v>5180</v>
      </c>
      <c r="I570">
        <f t="shared" si="36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3"/>
        <v>237</v>
      </c>
      <c r="G571" t="s">
        <v>20</v>
      </c>
      <c r="H571">
        <v>589</v>
      </c>
      <c r="I571">
        <f t="shared" si="36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3"/>
        <v>306</v>
      </c>
      <c r="G572" t="s">
        <v>20</v>
      </c>
      <c r="H572">
        <v>2725</v>
      </c>
      <c r="I572">
        <f t="shared" si="36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3"/>
        <v>94</v>
      </c>
      <c r="G573" t="s">
        <v>14</v>
      </c>
      <c r="H573">
        <v>35</v>
      </c>
      <c r="I573">
        <f t="shared" si="36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3"/>
        <v>54</v>
      </c>
      <c r="G574" t="s">
        <v>74</v>
      </c>
      <c r="H574">
        <v>94</v>
      </c>
      <c r="I574">
        <f t="shared" si="36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3"/>
        <v>112</v>
      </c>
      <c r="G575" t="s">
        <v>20</v>
      </c>
      <c r="H575">
        <v>300</v>
      </c>
      <c r="I575">
        <f t="shared" si="36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3"/>
        <v>369</v>
      </c>
      <c r="G576" t="s">
        <v>20</v>
      </c>
      <c r="H576">
        <v>144</v>
      </c>
      <c r="I576">
        <f t="shared" si="36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3"/>
        <v>63</v>
      </c>
      <c r="G577" t="s">
        <v>14</v>
      </c>
      <c r="H577">
        <v>558</v>
      </c>
      <c r="I577">
        <f t="shared" si="36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37">ROUND((E578/D578)*100,0)</f>
        <v>65</v>
      </c>
      <c r="G578" t="s">
        <v>14</v>
      </c>
      <c r="H578">
        <v>64</v>
      </c>
      <c r="I578">
        <f t="shared" si="36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7"/>
        <v>19</v>
      </c>
      <c r="G579" t="s">
        <v>74</v>
      </c>
      <c r="H579">
        <v>37</v>
      </c>
      <c r="I579">
        <f t="shared" si="36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((((L579/60)/60)/24)+DATE(1970,1,1))</f>
        <v>40613.25</v>
      </c>
      <c r="T579" s="10">
        <f t="shared" ref="T579:T642" si="39">(((M579/60)/60)/24)+DATE(1970,1,1)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7"/>
        <v>17</v>
      </c>
      <c r="G580" t="s">
        <v>14</v>
      </c>
      <c r="H580">
        <v>245</v>
      </c>
      <c r="I580">
        <f t="shared" si="3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7"/>
        <v>101</v>
      </c>
      <c r="G581" t="s">
        <v>20</v>
      </c>
      <c r="H581">
        <v>87</v>
      </c>
      <c r="I581">
        <f t="shared" si="36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7"/>
        <v>342</v>
      </c>
      <c r="G582" t="s">
        <v>20</v>
      </c>
      <c r="H582">
        <v>3116</v>
      </c>
      <c r="I582">
        <f t="shared" si="36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7"/>
        <v>64</v>
      </c>
      <c r="G583" t="s">
        <v>14</v>
      </c>
      <c r="H583">
        <v>71</v>
      </c>
      <c r="I583">
        <f t="shared" si="36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7"/>
        <v>52</v>
      </c>
      <c r="G584" t="s">
        <v>14</v>
      </c>
      <c r="H584">
        <v>42</v>
      </c>
      <c r="I584">
        <f t="shared" si="36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7"/>
        <v>322</v>
      </c>
      <c r="G585" t="s">
        <v>20</v>
      </c>
      <c r="H585">
        <v>909</v>
      </c>
      <c r="I585">
        <f t="shared" si="36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7"/>
        <v>120</v>
      </c>
      <c r="G586" t="s">
        <v>20</v>
      </c>
      <c r="H586">
        <v>1613</v>
      </c>
      <c r="I586">
        <f t="shared" si="3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7"/>
        <v>147</v>
      </c>
      <c r="G587" t="s">
        <v>20</v>
      </c>
      <c r="H587">
        <v>136</v>
      </c>
      <c r="I587">
        <f t="shared" si="36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7"/>
        <v>951</v>
      </c>
      <c r="G588" t="s">
        <v>20</v>
      </c>
      <c r="H588">
        <v>130</v>
      </c>
      <c r="I588">
        <f t="shared" si="36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7"/>
        <v>73</v>
      </c>
      <c r="G589" t="s">
        <v>14</v>
      </c>
      <c r="H589">
        <v>156</v>
      </c>
      <c r="I589">
        <f t="shared" si="36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7"/>
        <v>79</v>
      </c>
      <c r="G590" t="s">
        <v>14</v>
      </c>
      <c r="H590">
        <v>1368</v>
      </c>
      <c r="I590">
        <f t="shared" si="36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7"/>
        <v>65</v>
      </c>
      <c r="G591" t="s">
        <v>14</v>
      </c>
      <c r="H591">
        <v>102</v>
      </c>
      <c r="I591">
        <f t="shared" si="36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7"/>
        <v>82</v>
      </c>
      <c r="G592" t="s">
        <v>14</v>
      </c>
      <c r="H592">
        <v>86</v>
      </c>
      <c r="I592">
        <f t="shared" si="36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7"/>
        <v>1038</v>
      </c>
      <c r="G593" t="s">
        <v>20</v>
      </c>
      <c r="H593">
        <v>102</v>
      </c>
      <c r="I593">
        <f t="shared" si="36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7"/>
        <v>13</v>
      </c>
      <c r="G594" t="s">
        <v>14</v>
      </c>
      <c r="H594">
        <v>253</v>
      </c>
      <c r="I594">
        <f t="shared" si="3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7"/>
        <v>155</v>
      </c>
      <c r="G595" t="s">
        <v>20</v>
      </c>
      <c r="H595">
        <v>4006</v>
      </c>
      <c r="I595">
        <f t="shared" si="36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7"/>
        <v>7</v>
      </c>
      <c r="G596" t="s">
        <v>14</v>
      </c>
      <c r="H596">
        <v>157</v>
      </c>
      <c r="I596">
        <f t="shared" si="36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7"/>
        <v>209</v>
      </c>
      <c r="G597" t="s">
        <v>20</v>
      </c>
      <c r="H597">
        <v>1629</v>
      </c>
      <c r="I597">
        <f t="shared" si="36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7"/>
        <v>100</v>
      </c>
      <c r="G598" t="s">
        <v>14</v>
      </c>
      <c r="H598">
        <v>183</v>
      </c>
      <c r="I598">
        <f t="shared" si="36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7"/>
        <v>202</v>
      </c>
      <c r="G599" t="s">
        <v>20</v>
      </c>
      <c r="H599">
        <v>2188</v>
      </c>
      <c r="I599">
        <f t="shared" si="36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7"/>
        <v>162</v>
      </c>
      <c r="G600" t="s">
        <v>20</v>
      </c>
      <c r="H600">
        <v>2409</v>
      </c>
      <c r="I600">
        <f t="shared" si="36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7"/>
        <v>4</v>
      </c>
      <c r="G601" t="s">
        <v>14</v>
      </c>
      <c r="H601">
        <v>82</v>
      </c>
      <c r="I601">
        <f t="shared" si="36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7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7"/>
        <v>207</v>
      </c>
      <c r="G603" t="s">
        <v>20</v>
      </c>
      <c r="H603">
        <v>194</v>
      </c>
      <c r="I603">
        <f t="shared" si="3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7"/>
        <v>128</v>
      </c>
      <c r="G604" t="s">
        <v>20</v>
      </c>
      <c r="H604">
        <v>1140</v>
      </c>
      <c r="I604">
        <f t="shared" si="36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7"/>
        <v>120</v>
      </c>
      <c r="G605" t="s">
        <v>20</v>
      </c>
      <c r="H605">
        <v>102</v>
      </c>
      <c r="I605">
        <f t="shared" si="36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7"/>
        <v>171</v>
      </c>
      <c r="G606" t="s">
        <v>20</v>
      </c>
      <c r="H606">
        <v>2857</v>
      </c>
      <c r="I606">
        <f t="shared" si="36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7"/>
        <v>187</v>
      </c>
      <c r="G607" t="s">
        <v>20</v>
      </c>
      <c r="H607">
        <v>107</v>
      </c>
      <c r="I607">
        <f t="shared" si="36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7"/>
        <v>188</v>
      </c>
      <c r="G608" t="s">
        <v>20</v>
      </c>
      <c r="H608">
        <v>160</v>
      </c>
      <c r="I608">
        <f t="shared" si="36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7"/>
        <v>131</v>
      </c>
      <c r="G609" t="s">
        <v>20</v>
      </c>
      <c r="H609">
        <v>2230</v>
      </c>
      <c r="I609">
        <f t="shared" si="36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7"/>
        <v>284</v>
      </c>
      <c r="G610" t="s">
        <v>20</v>
      </c>
      <c r="H610">
        <v>316</v>
      </c>
      <c r="I610">
        <f t="shared" si="3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7"/>
        <v>120</v>
      </c>
      <c r="G611" t="s">
        <v>20</v>
      </c>
      <c r="H611">
        <v>117</v>
      </c>
      <c r="I611">
        <f t="shared" si="36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7"/>
        <v>419</v>
      </c>
      <c r="G612" t="s">
        <v>20</v>
      </c>
      <c r="H612">
        <v>6406</v>
      </c>
      <c r="I612">
        <f t="shared" si="36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7"/>
        <v>14</v>
      </c>
      <c r="G613" t="s">
        <v>74</v>
      </c>
      <c r="H613">
        <v>15</v>
      </c>
      <c r="I613">
        <f t="shared" si="36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7"/>
        <v>139</v>
      </c>
      <c r="G614" t="s">
        <v>20</v>
      </c>
      <c r="H614">
        <v>192</v>
      </c>
      <c r="I614">
        <f t="shared" si="36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7"/>
        <v>174</v>
      </c>
      <c r="G615" t="s">
        <v>20</v>
      </c>
      <c r="H615">
        <v>26</v>
      </c>
      <c r="I615">
        <f t="shared" si="36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7"/>
        <v>155</v>
      </c>
      <c r="G616" t="s">
        <v>20</v>
      </c>
      <c r="H616">
        <v>723</v>
      </c>
      <c r="I616">
        <f t="shared" si="36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7"/>
        <v>170</v>
      </c>
      <c r="G617" t="s">
        <v>20</v>
      </c>
      <c r="H617">
        <v>170</v>
      </c>
      <c r="I617">
        <f t="shared" si="36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7"/>
        <v>190</v>
      </c>
      <c r="G618" t="s">
        <v>20</v>
      </c>
      <c r="H618">
        <v>238</v>
      </c>
      <c r="I618">
        <f t="shared" si="36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7"/>
        <v>250</v>
      </c>
      <c r="G619" t="s">
        <v>20</v>
      </c>
      <c r="H619">
        <v>55</v>
      </c>
      <c r="I619">
        <f t="shared" si="36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7"/>
        <v>49</v>
      </c>
      <c r="G620" t="s">
        <v>14</v>
      </c>
      <c r="H620">
        <v>1198</v>
      </c>
      <c r="I620">
        <f t="shared" si="36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7"/>
        <v>28</v>
      </c>
      <c r="G621" t="s">
        <v>14</v>
      </c>
      <c r="H621">
        <v>648</v>
      </c>
      <c r="I621">
        <f t="shared" si="36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7"/>
        <v>268</v>
      </c>
      <c r="G622" t="s">
        <v>20</v>
      </c>
      <c r="H622">
        <v>128</v>
      </c>
      <c r="I622">
        <f t="shared" si="36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7"/>
        <v>620</v>
      </c>
      <c r="G623" t="s">
        <v>20</v>
      </c>
      <c r="H623">
        <v>2144</v>
      </c>
      <c r="I623">
        <f t="shared" si="3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7"/>
        <v>3</v>
      </c>
      <c r="G624" t="s">
        <v>14</v>
      </c>
      <c r="H624">
        <v>64</v>
      </c>
      <c r="I624">
        <f t="shared" si="36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7"/>
        <v>160</v>
      </c>
      <c r="G625" t="s">
        <v>20</v>
      </c>
      <c r="H625">
        <v>2693</v>
      </c>
      <c r="I625">
        <f t="shared" si="36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7"/>
        <v>279</v>
      </c>
      <c r="G626" t="s">
        <v>20</v>
      </c>
      <c r="H626">
        <v>432</v>
      </c>
      <c r="I626">
        <f t="shared" si="3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7"/>
        <v>77</v>
      </c>
      <c r="G627" t="s">
        <v>14</v>
      </c>
      <c r="H627">
        <v>62</v>
      </c>
      <c r="I627">
        <f t="shared" si="36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7"/>
        <v>206</v>
      </c>
      <c r="G628" t="s">
        <v>20</v>
      </c>
      <c r="H628">
        <v>189</v>
      </c>
      <c r="I628">
        <f t="shared" si="36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7"/>
        <v>694</v>
      </c>
      <c r="G629" t="s">
        <v>20</v>
      </c>
      <c r="H629">
        <v>154</v>
      </c>
      <c r="I629">
        <f t="shared" si="36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7"/>
        <v>152</v>
      </c>
      <c r="G630" t="s">
        <v>20</v>
      </c>
      <c r="H630">
        <v>96</v>
      </c>
      <c r="I630">
        <f t="shared" si="36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7"/>
        <v>65</v>
      </c>
      <c r="G631" t="s">
        <v>14</v>
      </c>
      <c r="H631">
        <v>750</v>
      </c>
      <c r="I631">
        <f t="shared" ref="I631:I694" si="40">ROUND(E631/H631,2)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7"/>
        <v>63</v>
      </c>
      <c r="G632" t="s">
        <v>74</v>
      </c>
      <c r="H632">
        <v>87</v>
      </c>
      <c r="I632">
        <f t="shared" si="40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7"/>
        <v>310</v>
      </c>
      <c r="G633" t="s">
        <v>20</v>
      </c>
      <c r="H633">
        <v>3063</v>
      </c>
      <c r="I633">
        <f t="shared" si="40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7"/>
        <v>43</v>
      </c>
      <c r="G634" t="s">
        <v>47</v>
      </c>
      <c r="H634">
        <v>278</v>
      </c>
      <c r="I634">
        <f t="shared" si="40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7"/>
        <v>83</v>
      </c>
      <c r="G635" t="s">
        <v>14</v>
      </c>
      <c r="H635">
        <v>105</v>
      </c>
      <c r="I635">
        <f t="shared" si="40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7"/>
        <v>79</v>
      </c>
      <c r="G636" t="s">
        <v>74</v>
      </c>
      <c r="H636">
        <v>1658</v>
      </c>
      <c r="I636">
        <f t="shared" si="40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7"/>
        <v>114</v>
      </c>
      <c r="G637" t="s">
        <v>20</v>
      </c>
      <c r="H637">
        <v>2266</v>
      </c>
      <c r="I637">
        <f t="shared" si="40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7"/>
        <v>65</v>
      </c>
      <c r="G638" t="s">
        <v>14</v>
      </c>
      <c r="H638">
        <v>2604</v>
      </c>
      <c r="I638">
        <f t="shared" si="40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7"/>
        <v>79</v>
      </c>
      <c r="G639" t="s">
        <v>14</v>
      </c>
      <c r="H639">
        <v>65</v>
      </c>
      <c r="I639">
        <f t="shared" si="40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7"/>
        <v>11</v>
      </c>
      <c r="G640" t="s">
        <v>14</v>
      </c>
      <c r="H640">
        <v>94</v>
      </c>
      <c r="I640">
        <f t="shared" si="40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7"/>
        <v>56</v>
      </c>
      <c r="G641" t="s">
        <v>47</v>
      </c>
      <c r="H641">
        <v>45</v>
      </c>
      <c r="I641">
        <f t="shared" si="40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41">ROUND((E642/D642)*100,0)</f>
        <v>17</v>
      </c>
      <c r="G642" t="s">
        <v>14</v>
      </c>
      <c r="H642">
        <v>257</v>
      </c>
      <c r="I642">
        <f t="shared" si="40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41"/>
        <v>120</v>
      </c>
      <c r="G643" t="s">
        <v>20</v>
      </c>
      <c r="H643">
        <v>194</v>
      </c>
      <c r="I643">
        <f t="shared" si="40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((((L643/60)/60)/24)+DATE(1970,1,1))</f>
        <v>42786.25</v>
      </c>
      <c r="T643" s="10">
        <f t="shared" ref="T643:T706" si="43">(((M643/60)/60)/24)+DATE(1970,1,1)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1"/>
        <v>145</v>
      </c>
      <c r="G644" t="s">
        <v>20</v>
      </c>
      <c r="H644">
        <v>129</v>
      </c>
      <c r="I644">
        <f t="shared" si="40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1"/>
        <v>221</v>
      </c>
      <c r="G645" t="s">
        <v>20</v>
      </c>
      <c r="H645">
        <v>375</v>
      </c>
      <c r="I645">
        <f t="shared" si="40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1"/>
        <v>48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1"/>
        <v>93</v>
      </c>
      <c r="G647" t="s">
        <v>14</v>
      </c>
      <c r="H647">
        <v>4697</v>
      </c>
      <c r="I647">
        <f t="shared" si="40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1"/>
        <v>89</v>
      </c>
      <c r="G648" t="s">
        <v>14</v>
      </c>
      <c r="H648">
        <v>2915</v>
      </c>
      <c r="I648">
        <f t="shared" si="40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1"/>
        <v>41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1"/>
        <v>63</v>
      </c>
      <c r="G650" t="s">
        <v>74</v>
      </c>
      <c r="H650">
        <v>723</v>
      </c>
      <c r="I650">
        <f t="shared" si="40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1"/>
        <v>48</v>
      </c>
      <c r="G651" t="s">
        <v>14</v>
      </c>
      <c r="H651">
        <v>602</v>
      </c>
      <c r="I651">
        <f t="shared" si="40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1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1"/>
        <v>88</v>
      </c>
      <c r="G653" t="s">
        <v>14</v>
      </c>
      <c r="H653">
        <v>3868</v>
      </c>
      <c r="I653">
        <f t="shared" si="40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1"/>
        <v>127</v>
      </c>
      <c r="G654" t="s">
        <v>20</v>
      </c>
      <c r="H654">
        <v>409</v>
      </c>
      <c r="I654">
        <f t="shared" si="40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1"/>
        <v>2339</v>
      </c>
      <c r="G655" t="s">
        <v>20</v>
      </c>
      <c r="H655">
        <v>234</v>
      </c>
      <c r="I655">
        <f t="shared" si="40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1"/>
        <v>508</v>
      </c>
      <c r="G656" t="s">
        <v>20</v>
      </c>
      <c r="H656">
        <v>3016</v>
      </c>
      <c r="I656">
        <f t="shared" si="40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1"/>
        <v>191</v>
      </c>
      <c r="G657" t="s">
        <v>20</v>
      </c>
      <c r="H657">
        <v>264</v>
      </c>
      <c r="I657">
        <f t="shared" si="40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1"/>
        <v>42</v>
      </c>
      <c r="G658" t="s">
        <v>14</v>
      </c>
      <c r="H658">
        <v>504</v>
      </c>
      <c r="I658">
        <f t="shared" si="40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1"/>
        <v>8</v>
      </c>
      <c r="G659" t="s">
        <v>14</v>
      </c>
      <c r="H659">
        <v>14</v>
      </c>
      <c r="I659">
        <f t="shared" si="40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1"/>
        <v>60</v>
      </c>
      <c r="G660" t="s">
        <v>74</v>
      </c>
      <c r="H660">
        <v>390</v>
      </c>
      <c r="I660">
        <f t="shared" si="4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1"/>
        <v>47</v>
      </c>
      <c r="G661" t="s">
        <v>14</v>
      </c>
      <c r="H661">
        <v>750</v>
      </c>
      <c r="I661">
        <f t="shared" si="4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1"/>
        <v>82</v>
      </c>
      <c r="G662" t="s">
        <v>14</v>
      </c>
      <c r="H662">
        <v>77</v>
      </c>
      <c r="I662">
        <f t="shared" si="40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1"/>
        <v>54</v>
      </c>
      <c r="G663" t="s">
        <v>14</v>
      </c>
      <c r="H663">
        <v>752</v>
      </c>
      <c r="I663">
        <f t="shared" si="4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1"/>
        <v>98</v>
      </c>
      <c r="G664" t="s">
        <v>14</v>
      </c>
      <c r="H664">
        <v>131</v>
      </c>
      <c r="I664">
        <f t="shared" si="40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1"/>
        <v>77</v>
      </c>
      <c r="G665" t="s">
        <v>14</v>
      </c>
      <c r="H665">
        <v>87</v>
      </c>
      <c r="I665">
        <f t="shared" si="40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1"/>
        <v>33</v>
      </c>
      <c r="G666" t="s">
        <v>14</v>
      </c>
      <c r="H666">
        <v>1063</v>
      </c>
      <c r="I666">
        <f t="shared" si="40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1"/>
        <v>240</v>
      </c>
      <c r="G667" t="s">
        <v>20</v>
      </c>
      <c r="H667">
        <v>272</v>
      </c>
      <c r="I667">
        <f t="shared" si="40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1"/>
        <v>64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1"/>
        <v>176</v>
      </c>
      <c r="G669" t="s">
        <v>20</v>
      </c>
      <c r="H669">
        <v>419</v>
      </c>
      <c r="I669">
        <f t="shared" si="40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1"/>
        <v>20</v>
      </c>
      <c r="G670" t="s">
        <v>14</v>
      </c>
      <c r="H670">
        <v>76</v>
      </c>
      <c r="I670">
        <f t="shared" si="40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1"/>
        <v>359</v>
      </c>
      <c r="G671" t="s">
        <v>20</v>
      </c>
      <c r="H671">
        <v>1621</v>
      </c>
      <c r="I671">
        <f t="shared" si="40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1"/>
        <v>469</v>
      </c>
      <c r="G672" t="s">
        <v>20</v>
      </c>
      <c r="H672">
        <v>1101</v>
      </c>
      <c r="I672">
        <f t="shared" si="4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1"/>
        <v>122</v>
      </c>
      <c r="G673" t="s">
        <v>20</v>
      </c>
      <c r="H673">
        <v>1073</v>
      </c>
      <c r="I673">
        <f t="shared" si="40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1"/>
        <v>56</v>
      </c>
      <c r="G674" t="s">
        <v>14</v>
      </c>
      <c r="H674">
        <v>4428</v>
      </c>
      <c r="I674">
        <f t="shared" si="40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1"/>
        <v>44</v>
      </c>
      <c r="G675" t="s">
        <v>14</v>
      </c>
      <c r="H675">
        <v>58</v>
      </c>
      <c r="I675">
        <f t="shared" si="40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1"/>
        <v>34</v>
      </c>
      <c r="G676" t="s">
        <v>74</v>
      </c>
      <c r="H676">
        <v>1218</v>
      </c>
      <c r="I676">
        <f t="shared" si="40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1"/>
        <v>123</v>
      </c>
      <c r="G677" t="s">
        <v>20</v>
      </c>
      <c r="H677">
        <v>331</v>
      </c>
      <c r="I677">
        <f t="shared" si="40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1"/>
        <v>190</v>
      </c>
      <c r="G678" t="s">
        <v>20</v>
      </c>
      <c r="H678">
        <v>1170</v>
      </c>
      <c r="I678">
        <f t="shared" si="40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1"/>
        <v>84</v>
      </c>
      <c r="G679" t="s">
        <v>14</v>
      </c>
      <c r="H679">
        <v>111</v>
      </c>
      <c r="I679">
        <f t="shared" si="40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1"/>
        <v>18</v>
      </c>
      <c r="G680" t="s">
        <v>74</v>
      </c>
      <c r="H680">
        <v>215</v>
      </c>
      <c r="I680">
        <f t="shared" si="40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1"/>
        <v>1037</v>
      </c>
      <c r="G681" t="s">
        <v>20</v>
      </c>
      <c r="H681">
        <v>363</v>
      </c>
      <c r="I681">
        <f t="shared" si="4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1"/>
        <v>97</v>
      </c>
      <c r="G682" t="s">
        <v>14</v>
      </c>
      <c r="H682">
        <v>2955</v>
      </c>
      <c r="I682">
        <f t="shared" si="40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1"/>
        <v>86</v>
      </c>
      <c r="G683" t="s">
        <v>14</v>
      </c>
      <c r="H683">
        <v>1657</v>
      </c>
      <c r="I683">
        <f t="shared" si="40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1"/>
        <v>150</v>
      </c>
      <c r="G684" t="s">
        <v>20</v>
      </c>
      <c r="H684">
        <v>103</v>
      </c>
      <c r="I684">
        <f t="shared" si="40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1"/>
        <v>358</v>
      </c>
      <c r="G685" t="s">
        <v>20</v>
      </c>
      <c r="H685">
        <v>147</v>
      </c>
      <c r="I685">
        <f t="shared" si="40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1"/>
        <v>543</v>
      </c>
      <c r="G686" t="s">
        <v>20</v>
      </c>
      <c r="H686">
        <v>110</v>
      </c>
      <c r="I686">
        <f t="shared" si="40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1"/>
        <v>68</v>
      </c>
      <c r="G687" t="s">
        <v>14</v>
      </c>
      <c r="H687">
        <v>926</v>
      </c>
      <c r="I687">
        <f t="shared" si="40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1"/>
        <v>192</v>
      </c>
      <c r="G688" t="s">
        <v>20</v>
      </c>
      <c r="H688">
        <v>134</v>
      </c>
      <c r="I688">
        <f t="shared" si="40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1"/>
        <v>932</v>
      </c>
      <c r="G689" t="s">
        <v>20</v>
      </c>
      <c r="H689">
        <v>269</v>
      </c>
      <c r="I689">
        <f t="shared" si="40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1"/>
        <v>429</v>
      </c>
      <c r="G690" t="s">
        <v>20</v>
      </c>
      <c r="H690">
        <v>175</v>
      </c>
      <c r="I690">
        <f t="shared" si="40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1"/>
        <v>101</v>
      </c>
      <c r="G691" t="s">
        <v>20</v>
      </c>
      <c r="H691">
        <v>69</v>
      </c>
      <c r="I691">
        <f t="shared" si="40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1"/>
        <v>227</v>
      </c>
      <c r="G692" t="s">
        <v>20</v>
      </c>
      <c r="H692">
        <v>190</v>
      </c>
      <c r="I692">
        <f t="shared" si="40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1"/>
        <v>142</v>
      </c>
      <c r="G693" t="s">
        <v>20</v>
      </c>
      <c r="H693">
        <v>237</v>
      </c>
      <c r="I693">
        <f t="shared" si="40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1"/>
        <v>91</v>
      </c>
      <c r="G694" t="s">
        <v>14</v>
      </c>
      <c r="H694">
        <v>77</v>
      </c>
      <c r="I694">
        <f t="shared" si="40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1"/>
        <v>64</v>
      </c>
      <c r="G695" t="s">
        <v>14</v>
      </c>
      <c r="H695">
        <v>1748</v>
      </c>
      <c r="I695">
        <f t="shared" ref="I695:I758" si="44">ROUND(E695/H695,2)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1"/>
        <v>84</v>
      </c>
      <c r="G696" t="s">
        <v>14</v>
      </c>
      <c r="H696">
        <v>79</v>
      </c>
      <c r="I696">
        <f t="shared" si="44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1"/>
        <v>134</v>
      </c>
      <c r="G697" t="s">
        <v>20</v>
      </c>
      <c r="H697">
        <v>196</v>
      </c>
      <c r="I697">
        <f t="shared" si="44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1"/>
        <v>59</v>
      </c>
      <c r="G698" t="s">
        <v>14</v>
      </c>
      <c r="H698">
        <v>889</v>
      </c>
      <c r="I698">
        <f t="shared" si="44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1"/>
        <v>153</v>
      </c>
      <c r="G699" t="s">
        <v>20</v>
      </c>
      <c r="H699">
        <v>7295</v>
      </c>
      <c r="I699">
        <f t="shared" si="44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1"/>
        <v>447</v>
      </c>
      <c r="G700" t="s">
        <v>20</v>
      </c>
      <c r="H700">
        <v>2893</v>
      </c>
      <c r="I700">
        <f t="shared" si="44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1"/>
        <v>84</v>
      </c>
      <c r="G701" t="s">
        <v>14</v>
      </c>
      <c r="H701">
        <v>56</v>
      </c>
      <c r="I701">
        <f t="shared" si="44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1"/>
        <v>3</v>
      </c>
      <c r="G702" t="s">
        <v>14</v>
      </c>
      <c r="H702">
        <v>1</v>
      </c>
      <c r="I702">
        <f t="shared" si="44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1"/>
        <v>175</v>
      </c>
      <c r="G703" t="s">
        <v>20</v>
      </c>
      <c r="H703">
        <v>820</v>
      </c>
      <c r="I703">
        <f t="shared" si="44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1"/>
        <v>54</v>
      </c>
      <c r="G704" t="s">
        <v>14</v>
      </c>
      <c r="H704">
        <v>83</v>
      </c>
      <c r="I704">
        <f t="shared" si="44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1"/>
        <v>312</v>
      </c>
      <c r="G705" t="s">
        <v>20</v>
      </c>
      <c r="H705">
        <v>2038</v>
      </c>
      <c r="I705">
        <f t="shared" si="44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45">ROUND((E706/D706)*100,0)</f>
        <v>123</v>
      </c>
      <c r="G706" t="s">
        <v>20</v>
      </c>
      <c r="H706">
        <v>116</v>
      </c>
      <c r="I706">
        <f t="shared" si="44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5"/>
        <v>99</v>
      </c>
      <c r="G707" t="s">
        <v>14</v>
      </c>
      <c r="H707">
        <v>2025</v>
      </c>
      <c r="I707">
        <f t="shared" si="44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((((L707/60)/60)/24)+DATE(1970,1,1))</f>
        <v>41619.25</v>
      </c>
      <c r="T707" s="10">
        <f t="shared" ref="T707:T770" si="47">(((M707/60)/60)/24)+DATE(1970,1,1)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5"/>
        <v>128</v>
      </c>
      <c r="G708" t="s">
        <v>20</v>
      </c>
      <c r="H708">
        <v>1345</v>
      </c>
      <c r="I708">
        <f t="shared" si="44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5"/>
        <v>159</v>
      </c>
      <c r="G709" t="s">
        <v>20</v>
      </c>
      <c r="H709">
        <v>168</v>
      </c>
      <c r="I709">
        <f t="shared" si="44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5"/>
        <v>707</v>
      </c>
      <c r="G710" t="s">
        <v>20</v>
      </c>
      <c r="H710">
        <v>137</v>
      </c>
      <c r="I710">
        <f t="shared" si="44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5"/>
        <v>142</v>
      </c>
      <c r="G711" t="s">
        <v>20</v>
      </c>
      <c r="H711">
        <v>186</v>
      </c>
      <c r="I711">
        <f t="shared" si="44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5"/>
        <v>148</v>
      </c>
      <c r="G712" t="s">
        <v>20</v>
      </c>
      <c r="H712">
        <v>125</v>
      </c>
      <c r="I712">
        <f t="shared" si="44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5"/>
        <v>20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5"/>
        <v>1841</v>
      </c>
      <c r="G714" t="s">
        <v>20</v>
      </c>
      <c r="H714">
        <v>202</v>
      </c>
      <c r="I714">
        <f t="shared" si="44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5"/>
        <v>162</v>
      </c>
      <c r="G715" t="s">
        <v>20</v>
      </c>
      <c r="H715">
        <v>103</v>
      </c>
      <c r="I715">
        <f t="shared" si="44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5"/>
        <v>473</v>
      </c>
      <c r="G716" t="s">
        <v>20</v>
      </c>
      <c r="H716">
        <v>1785</v>
      </c>
      <c r="I716">
        <f t="shared" si="44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5"/>
        <v>24</v>
      </c>
      <c r="G717" t="s">
        <v>14</v>
      </c>
      <c r="H717">
        <v>656</v>
      </c>
      <c r="I717">
        <f t="shared" si="44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5"/>
        <v>518</v>
      </c>
      <c r="G718" t="s">
        <v>20</v>
      </c>
      <c r="H718">
        <v>157</v>
      </c>
      <c r="I718">
        <f t="shared" si="44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5"/>
        <v>248</v>
      </c>
      <c r="G719" t="s">
        <v>20</v>
      </c>
      <c r="H719">
        <v>555</v>
      </c>
      <c r="I719">
        <f t="shared" si="44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5"/>
        <v>100</v>
      </c>
      <c r="G720" t="s">
        <v>20</v>
      </c>
      <c r="H720">
        <v>297</v>
      </c>
      <c r="I720">
        <f t="shared" si="44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5"/>
        <v>153</v>
      </c>
      <c r="G721" t="s">
        <v>20</v>
      </c>
      <c r="H721">
        <v>123</v>
      </c>
      <c r="I721">
        <f t="shared" si="44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5"/>
        <v>37</v>
      </c>
      <c r="G722" t="s">
        <v>74</v>
      </c>
      <c r="H722">
        <v>38</v>
      </c>
      <c r="I722">
        <f t="shared" si="44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5"/>
        <v>4</v>
      </c>
      <c r="G723" t="s">
        <v>74</v>
      </c>
      <c r="H723">
        <v>60</v>
      </c>
      <c r="I723">
        <f t="shared" si="44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5"/>
        <v>157</v>
      </c>
      <c r="G724" t="s">
        <v>20</v>
      </c>
      <c r="H724">
        <v>3036</v>
      </c>
      <c r="I724">
        <f t="shared" si="44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5"/>
        <v>270</v>
      </c>
      <c r="G725" t="s">
        <v>20</v>
      </c>
      <c r="H725">
        <v>144</v>
      </c>
      <c r="I725">
        <f t="shared" si="44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5"/>
        <v>134</v>
      </c>
      <c r="G726" t="s">
        <v>20</v>
      </c>
      <c r="H726">
        <v>121</v>
      </c>
      <c r="I726">
        <f t="shared" si="44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5"/>
        <v>50</v>
      </c>
      <c r="G727" t="s">
        <v>14</v>
      </c>
      <c r="H727">
        <v>1596</v>
      </c>
      <c r="I727">
        <f t="shared" si="44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5"/>
        <v>89</v>
      </c>
      <c r="G728" t="s">
        <v>74</v>
      </c>
      <c r="H728">
        <v>524</v>
      </c>
      <c r="I728">
        <f t="shared" si="44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5"/>
        <v>165</v>
      </c>
      <c r="G729" t="s">
        <v>20</v>
      </c>
      <c r="H729">
        <v>181</v>
      </c>
      <c r="I729">
        <f t="shared" si="44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5"/>
        <v>18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5"/>
        <v>186</v>
      </c>
      <c r="G731" t="s">
        <v>20</v>
      </c>
      <c r="H731">
        <v>122</v>
      </c>
      <c r="I731">
        <f t="shared" si="44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5"/>
        <v>413</v>
      </c>
      <c r="G732" t="s">
        <v>20</v>
      </c>
      <c r="H732">
        <v>1071</v>
      </c>
      <c r="I732">
        <f t="shared" si="44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5"/>
        <v>90</v>
      </c>
      <c r="G733" t="s">
        <v>74</v>
      </c>
      <c r="H733">
        <v>219</v>
      </c>
      <c r="I733">
        <f t="shared" si="44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5"/>
        <v>92</v>
      </c>
      <c r="G734" t="s">
        <v>14</v>
      </c>
      <c r="H734">
        <v>1121</v>
      </c>
      <c r="I734">
        <f t="shared" si="44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5"/>
        <v>527</v>
      </c>
      <c r="G735" t="s">
        <v>20</v>
      </c>
      <c r="H735">
        <v>980</v>
      </c>
      <c r="I735">
        <f t="shared" si="44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5"/>
        <v>319</v>
      </c>
      <c r="G736" t="s">
        <v>20</v>
      </c>
      <c r="H736">
        <v>536</v>
      </c>
      <c r="I736">
        <f t="shared" si="44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5"/>
        <v>354</v>
      </c>
      <c r="G737" t="s">
        <v>20</v>
      </c>
      <c r="H737">
        <v>1991</v>
      </c>
      <c r="I737">
        <f t="shared" si="44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5"/>
        <v>33</v>
      </c>
      <c r="G738" t="s">
        <v>74</v>
      </c>
      <c r="H738">
        <v>29</v>
      </c>
      <c r="I738">
        <f t="shared" si="44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5"/>
        <v>136</v>
      </c>
      <c r="G739" t="s">
        <v>20</v>
      </c>
      <c r="H739">
        <v>180</v>
      </c>
      <c r="I739">
        <f t="shared" si="44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5"/>
        <v>2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5"/>
        <v>61</v>
      </c>
      <c r="G741" t="s">
        <v>14</v>
      </c>
      <c r="H741">
        <v>191</v>
      </c>
      <c r="I741">
        <f t="shared" si="44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5"/>
        <v>30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5"/>
        <v>1179</v>
      </c>
      <c r="G743" t="s">
        <v>20</v>
      </c>
      <c r="H743">
        <v>130</v>
      </c>
      <c r="I743">
        <f t="shared" si="44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5"/>
        <v>1126</v>
      </c>
      <c r="G744" t="s">
        <v>20</v>
      </c>
      <c r="H744">
        <v>122</v>
      </c>
      <c r="I744">
        <f t="shared" si="44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5"/>
        <v>13</v>
      </c>
      <c r="G745" t="s">
        <v>14</v>
      </c>
      <c r="H745">
        <v>17</v>
      </c>
      <c r="I745">
        <f t="shared" si="44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5"/>
        <v>712</v>
      </c>
      <c r="G746" t="s">
        <v>20</v>
      </c>
      <c r="H746">
        <v>140</v>
      </c>
      <c r="I746">
        <f t="shared" si="44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5"/>
        <v>30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5"/>
        <v>213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5"/>
        <v>229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5"/>
        <v>35</v>
      </c>
      <c r="G750" t="s">
        <v>74</v>
      </c>
      <c r="H750">
        <v>614</v>
      </c>
      <c r="I750">
        <f t="shared" si="44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5"/>
        <v>157</v>
      </c>
      <c r="G751" t="s">
        <v>20</v>
      </c>
      <c r="H751">
        <v>366</v>
      </c>
      <c r="I751">
        <f t="shared" si="44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5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5"/>
        <v>232</v>
      </c>
      <c r="G753" t="s">
        <v>20</v>
      </c>
      <c r="H753">
        <v>270</v>
      </c>
      <c r="I753">
        <f t="shared" si="44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5"/>
        <v>92</v>
      </c>
      <c r="G754" t="s">
        <v>74</v>
      </c>
      <c r="H754">
        <v>114</v>
      </c>
      <c r="I754">
        <f t="shared" si="44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5"/>
        <v>257</v>
      </c>
      <c r="G755" t="s">
        <v>20</v>
      </c>
      <c r="H755">
        <v>137</v>
      </c>
      <c r="I755">
        <f t="shared" si="44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5"/>
        <v>168</v>
      </c>
      <c r="G756" t="s">
        <v>20</v>
      </c>
      <c r="H756">
        <v>3205</v>
      </c>
      <c r="I756">
        <f t="shared" si="44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5"/>
        <v>167</v>
      </c>
      <c r="G757" t="s">
        <v>20</v>
      </c>
      <c r="H757">
        <v>288</v>
      </c>
      <c r="I757">
        <f t="shared" si="44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5"/>
        <v>772</v>
      </c>
      <c r="G758" t="s">
        <v>20</v>
      </c>
      <c r="H758">
        <v>148</v>
      </c>
      <c r="I758">
        <f t="shared" si="44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5"/>
        <v>407</v>
      </c>
      <c r="G759" t="s">
        <v>20</v>
      </c>
      <c r="H759">
        <v>114</v>
      </c>
      <c r="I759">
        <f t="shared" ref="I759:I822" si="48">ROUND(E759/H759,2)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5"/>
        <v>564</v>
      </c>
      <c r="G760" t="s">
        <v>20</v>
      </c>
      <c r="H760">
        <v>1518</v>
      </c>
      <c r="I760">
        <f t="shared" si="48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5"/>
        <v>68</v>
      </c>
      <c r="G761" t="s">
        <v>14</v>
      </c>
      <c r="H761">
        <v>1274</v>
      </c>
      <c r="I761">
        <f t="shared" si="48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5"/>
        <v>34</v>
      </c>
      <c r="G762" t="s">
        <v>14</v>
      </c>
      <c r="H762">
        <v>210</v>
      </c>
      <c r="I762">
        <f t="shared" si="4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5"/>
        <v>655</v>
      </c>
      <c r="G763" t="s">
        <v>20</v>
      </c>
      <c r="H763">
        <v>166</v>
      </c>
      <c r="I763">
        <f t="shared" si="48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5"/>
        <v>177</v>
      </c>
      <c r="G764" t="s">
        <v>20</v>
      </c>
      <c r="H764">
        <v>100</v>
      </c>
      <c r="I764">
        <f t="shared" si="48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5"/>
        <v>113</v>
      </c>
      <c r="G765" t="s">
        <v>20</v>
      </c>
      <c r="H765">
        <v>235</v>
      </c>
      <c r="I765">
        <f t="shared" si="48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5"/>
        <v>728</v>
      </c>
      <c r="G766" t="s">
        <v>20</v>
      </c>
      <c r="H766">
        <v>148</v>
      </c>
      <c r="I766">
        <f t="shared" si="48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5"/>
        <v>208</v>
      </c>
      <c r="G767" t="s">
        <v>20</v>
      </c>
      <c r="H767">
        <v>198</v>
      </c>
      <c r="I767">
        <f t="shared" si="48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5"/>
        <v>31</v>
      </c>
      <c r="G768" t="s">
        <v>14</v>
      </c>
      <c r="H768">
        <v>248</v>
      </c>
      <c r="I768">
        <f t="shared" si="48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5"/>
        <v>57</v>
      </c>
      <c r="G769" t="s">
        <v>14</v>
      </c>
      <c r="H769">
        <v>513</v>
      </c>
      <c r="I769">
        <f t="shared" si="48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49">ROUND((E770/D770)*100,0)</f>
        <v>231</v>
      </c>
      <c r="G770" t="s">
        <v>20</v>
      </c>
      <c r="H770">
        <v>150</v>
      </c>
      <c r="I770">
        <f t="shared" si="48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9"/>
        <v>87</v>
      </c>
      <c r="G771" t="s">
        <v>14</v>
      </c>
      <c r="H771">
        <v>3410</v>
      </c>
      <c r="I771">
        <f t="shared" si="48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((((L771/60)/60)/24)+DATE(1970,1,1))</f>
        <v>41501.208333333336</v>
      </c>
      <c r="T771" s="10">
        <f t="shared" ref="T771:T834" si="51">(((M771/60)/60)/24)+DATE(1970,1,1)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9"/>
        <v>271</v>
      </c>
      <c r="G772" t="s">
        <v>20</v>
      </c>
      <c r="H772">
        <v>216</v>
      </c>
      <c r="I772">
        <f t="shared" si="48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9"/>
        <v>49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9"/>
        <v>113</v>
      </c>
      <c r="G774" t="s">
        <v>20</v>
      </c>
      <c r="H774">
        <v>5139</v>
      </c>
      <c r="I774">
        <f t="shared" si="48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9"/>
        <v>191</v>
      </c>
      <c r="G775" t="s">
        <v>20</v>
      </c>
      <c r="H775">
        <v>2353</v>
      </c>
      <c r="I775">
        <f t="shared" si="48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9"/>
        <v>136</v>
      </c>
      <c r="G776" t="s">
        <v>20</v>
      </c>
      <c r="H776">
        <v>78</v>
      </c>
      <c r="I776">
        <f t="shared" si="48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9"/>
        <v>10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9"/>
        <v>66</v>
      </c>
      <c r="G778" t="s">
        <v>14</v>
      </c>
      <c r="H778">
        <v>2201</v>
      </c>
      <c r="I778">
        <f t="shared" si="48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9"/>
        <v>49</v>
      </c>
      <c r="G779" t="s">
        <v>14</v>
      </c>
      <c r="H779">
        <v>676</v>
      </c>
      <c r="I779">
        <f t="shared" si="48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9"/>
        <v>788</v>
      </c>
      <c r="G780" t="s">
        <v>20</v>
      </c>
      <c r="H780">
        <v>174</v>
      </c>
      <c r="I780">
        <f t="shared" si="48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9"/>
        <v>80</v>
      </c>
      <c r="G781" t="s">
        <v>14</v>
      </c>
      <c r="H781">
        <v>831</v>
      </c>
      <c r="I781">
        <f t="shared" si="48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9"/>
        <v>106</v>
      </c>
      <c r="G782" t="s">
        <v>20</v>
      </c>
      <c r="H782">
        <v>164</v>
      </c>
      <c r="I782">
        <f t="shared" si="48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9"/>
        <v>51</v>
      </c>
      <c r="G783" t="s">
        <v>74</v>
      </c>
      <c r="H783">
        <v>56</v>
      </c>
      <c r="I783">
        <f t="shared" si="48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9"/>
        <v>215</v>
      </c>
      <c r="G784" t="s">
        <v>20</v>
      </c>
      <c r="H784">
        <v>161</v>
      </c>
      <c r="I784">
        <f t="shared" si="48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9"/>
        <v>141</v>
      </c>
      <c r="G785" t="s">
        <v>20</v>
      </c>
      <c r="H785">
        <v>138</v>
      </c>
      <c r="I785">
        <f t="shared" si="48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9"/>
        <v>115</v>
      </c>
      <c r="G786" t="s">
        <v>20</v>
      </c>
      <c r="H786">
        <v>3308</v>
      </c>
      <c r="I786">
        <f t="shared" si="48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9"/>
        <v>193</v>
      </c>
      <c r="G787" t="s">
        <v>20</v>
      </c>
      <c r="H787">
        <v>127</v>
      </c>
      <c r="I787">
        <f t="shared" si="48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9"/>
        <v>730</v>
      </c>
      <c r="G788" t="s">
        <v>20</v>
      </c>
      <c r="H788">
        <v>207</v>
      </c>
      <c r="I788">
        <f t="shared" si="48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9"/>
        <v>100</v>
      </c>
      <c r="G789" t="s">
        <v>14</v>
      </c>
      <c r="H789">
        <v>859</v>
      </c>
      <c r="I789">
        <f t="shared" si="48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9"/>
        <v>88</v>
      </c>
      <c r="G790" t="s">
        <v>47</v>
      </c>
      <c r="H790">
        <v>31</v>
      </c>
      <c r="I790">
        <f t="shared" si="48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9"/>
        <v>37</v>
      </c>
      <c r="G791" t="s">
        <v>14</v>
      </c>
      <c r="H791">
        <v>45</v>
      </c>
      <c r="I791">
        <f t="shared" si="48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9"/>
        <v>31</v>
      </c>
      <c r="G792" t="s">
        <v>74</v>
      </c>
      <c r="H792">
        <v>1113</v>
      </c>
      <c r="I792">
        <f t="shared" si="48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9"/>
        <v>26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9"/>
        <v>34</v>
      </c>
      <c r="G794" t="s">
        <v>14</v>
      </c>
      <c r="H794">
        <v>7</v>
      </c>
      <c r="I794">
        <f t="shared" si="48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9"/>
        <v>1186</v>
      </c>
      <c r="G795" t="s">
        <v>20</v>
      </c>
      <c r="H795">
        <v>181</v>
      </c>
      <c r="I795">
        <f t="shared" si="48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9"/>
        <v>125</v>
      </c>
      <c r="G796" t="s">
        <v>20</v>
      </c>
      <c r="H796">
        <v>110</v>
      </c>
      <c r="I796">
        <f t="shared" si="48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9"/>
        <v>14</v>
      </c>
      <c r="G797" t="s">
        <v>14</v>
      </c>
      <c r="H797">
        <v>31</v>
      </c>
      <c r="I797">
        <f t="shared" si="48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9"/>
        <v>55</v>
      </c>
      <c r="G798" t="s">
        <v>14</v>
      </c>
      <c r="H798">
        <v>78</v>
      </c>
      <c r="I798">
        <f t="shared" si="48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9"/>
        <v>110</v>
      </c>
      <c r="G799" t="s">
        <v>20</v>
      </c>
      <c r="H799">
        <v>185</v>
      </c>
      <c r="I799">
        <f t="shared" si="48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9"/>
        <v>188</v>
      </c>
      <c r="G800" t="s">
        <v>20</v>
      </c>
      <c r="H800">
        <v>121</v>
      </c>
      <c r="I800">
        <f t="shared" si="48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9"/>
        <v>87</v>
      </c>
      <c r="G801" t="s">
        <v>14</v>
      </c>
      <c r="H801">
        <v>1225</v>
      </c>
      <c r="I801">
        <f t="shared" si="48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9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9"/>
        <v>203</v>
      </c>
      <c r="G803" t="s">
        <v>20</v>
      </c>
      <c r="H803">
        <v>106</v>
      </c>
      <c r="I803">
        <f t="shared" si="48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9"/>
        <v>197</v>
      </c>
      <c r="G804" t="s">
        <v>20</v>
      </c>
      <c r="H804">
        <v>142</v>
      </c>
      <c r="I804">
        <f t="shared" si="48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9"/>
        <v>107</v>
      </c>
      <c r="G805" t="s">
        <v>20</v>
      </c>
      <c r="H805">
        <v>233</v>
      </c>
      <c r="I805">
        <f t="shared" si="48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9"/>
        <v>269</v>
      </c>
      <c r="G806" t="s">
        <v>20</v>
      </c>
      <c r="H806">
        <v>218</v>
      </c>
      <c r="I806">
        <f t="shared" si="48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9"/>
        <v>51</v>
      </c>
      <c r="G807" t="s">
        <v>14</v>
      </c>
      <c r="H807">
        <v>67</v>
      </c>
      <c r="I807">
        <f t="shared" si="48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9"/>
        <v>1180</v>
      </c>
      <c r="G808" t="s">
        <v>20</v>
      </c>
      <c r="H808">
        <v>76</v>
      </c>
      <c r="I808">
        <f t="shared" si="48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9"/>
        <v>264</v>
      </c>
      <c r="G809" t="s">
        <v>20</v>
      </c>
      <c r="H809">
        <v>43</v>
      </c>
      <c r="I809">
        <f t="shared" si="48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9"/>
        <v>30</v>
      </c>
      <c r="G810" t="s">
        <v>14</v>
      </c>
      <c r="H810">
        <v>19</v>
      </c>
      <c r="I810">
        <f t="shared" si="48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9"/>
        <v>63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9"/>
        <v>193</v>
      </c>
      <c r="G812" t="s">
        <v>20</v>
      </c>
      <c r="H812">
        <v>221</v>
      </c>
      <c r="I812">
        <f t="shared" si="48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9"/>
        <v>77</v>
      </c>
      <c r="G813" t="s">
        <v>14</v>
      </c>
      <c r="H813">
        <v>679</v>
      </c>
      <c r="I813">
        <f t="shared" si="48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9"/>
        <v>226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9"/>
        <v>239</v>
      </c>
      <c r="G815" t="s">
        <v>20</v>
      </c>
      <c r="H815">
        <v>68</v>
      </c>
      <c r="I815">
        <f t="shared" si="48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9"/>
        <v>92</v>
      </c>
      <c r="G816" t="s">
        <v>14</v>
      </c>
      <c r="H816">
        <v>36</v>
      </c>
      <c r="I816">
        <f t="shared" si="48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9"/>
        <v>130</v>
      </c>
      <c r="G817" t="s">
        <v>20</v>
      </c>
      <c r="H817">
        <v>183</v>
      </c>
      <c r="I817">
        <f t="shared" si="48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9"/>
        <v>615</v>
      </c>
      <c r="G818" t="s">
        <v>20</v>
      </c>
      <c r="H818">
        <v>133</v>
      </c>
      <c r="I818">
        <f t="shared" si="48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9"/>
        <v>369</v>
      </c>
      <c r="G819" t="s">
        <v>20</v>
      </c>
      <c r="H819">
        <v>2489</v>
      </c>
      <c r="I819">
        <f t="shared" si="48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9"/>
        <v>1095</v>
      </c>
      <c r="G820" t="s">
        <v>20</v>
      </c>
      <c r="H820">
        <v>69</v>
      </c>
      <c r="I820">
        <f t="shared" si="48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9"/>
        <v>51</v>
      </c>
      <c r="G821" t="s">
        <v>14</v>
      </c>
      <c r="H821">
        <v>47</v>
      </c>
      <c r="I821">
        <f t="shared" si="48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9"/>
        <v>801</v>
      </c>
      <c r="G822" t="s">
        <v>20</v>
      </c>
      <c r="H822">
        <v>279</v>
      </c>
      <c r="I822">
        <f t="shared" si="48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9"/>
        <v>291</v>
      </c>
      <c r="G823" t="s">
        <v>20</v>
      </c>
      <c r="H823">
        <v>210</v>
      </c>
      <c r="I823">
        <f t="shared" ref="I823:I886" si="52">ROUND(E823/H823,2)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9"/>
        <v>350</v>
      </c>
      <c r="G824" t="s">
        <v>20</v>
      </c>
      <c r="H824">
        <v>2100</v>
      </c>
      <c r="I824">
        <f t="shared" si="52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9"/>
        <v>357</v>
      </c>
      <c r="G825" t="s">
        <v>20</v>
      </c>
      <c r="H825">
        <v>252</v>
      </c>
      <c r="I825">
        <f t="shared" si="52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9"/>
        <v>126</v>
      </c>
      <c r="G826" t="s">
        <v>20</v>
      </c>
      <c r="H826">
        <v>1280</v>
      </c>
      <c r="I826">
        <f t="shared" si="52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9"/>
        <v>388</v>
      </c>
      <c r="G827" t="s">
        <v>20</v>
      </c>
      <c r="H827">
        <v>157</v>
      </c>
      <c r="I827">
        <f t="shared" si="52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9"/>
        <v>457</v>
      </c>
      <c r="G828" t="s">
        <v>20</v>
      </c>
      <c r="H828">
        <v>194</v>
      </c>
      <c r="I828">
        <f t="shared" si="52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9"/>
        <v>267</v>
      </c>
      <c r="G829" t="s">
        <v>20</v>
      </c>
      <c r="H829">
        <v>82</v>
      </c>
      <c r="I829">
        <f t="shared" si="52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9"/>
        <v>69</v>
      </c>
      <c r="G830" t="s">
        <v>14</v>
      </c>
      <c r="H830">
        <v>70</v>
      </c>
      <c r="I830">
        <f t="shared" si="52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9"/>
        <v>51</v>
      </c>
      <c r="G831" t="s">
        <v>14</v>
      </c>
      <c r="H831">
        <v>154</v>
      </c>
      <c r="I831">
        <f t="shared" si="52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9"/>
        <v>1</v>
      </c>
      <c r="G832" t="s">
        <v>14</v>
      </c>
      <c r="H832">
        <v>22</v>
      </c>
      <c r="I832">
        <f t="shared" si="52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9"/>
        <v>109</v>
      </c>
      <c r="G833" t="s">
        <v>20</v>
      </c>
      <c r="H833">
        <v>4233</v>
      </c>
      <c r="I833">
        <f t="shared" si="52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53">ROUND((E834/D834)*100,0)</f>
        <v>315</v>
      </c>
      <c r="G834" t="s">
        <v>20</v>
      </c>
      <c r="H834">
        <v>1297</v>
      </c>
      <c r="I834">
        <f t="shared" si="52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3"/>
        <v>158</v>
      </c>
      <c r="G835" t="s">
        <v>20</v>
      </c>
      <c r="H835">
        <v>165</v>
      </c>
      <c r="I835">
        <f t="shared" si="52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((((L835/60)/60)/24)+DATE(1970,1,1))</f>
        <v>40588.25</v>
      </c>
      <c r="T835" s="10">
        <f t="shared" ref="T835:T898" si="55">(((M835/60)/60)/24)+DATE(1970,1,1)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3"/>
        <v>154</v>
      </c>
      <c r="G836" t="s">
        <v>20</v>
      </c>
      <c r="H836">
        <v>119</v>
      </c>
      <c r="I836">
        <f t="shared" si="52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3"/>
        <v>90</v>
      </c>
      <c r="G837" t="s">
        <v>14</v>
      </c>
      <c r="H837">
        <v>1758</v>
      </c>
      <c r="I837">
        <f t="shared" si="52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3"/>
        <v>75</v>
      </c>
      <c r="G838" t="s">
        <v>14</v>
      </c>
      <c r="H838">
        <v>94</v>
      </c>
      <c r="I838">
        <f t="shared" si="5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3"/>
        <v>853</v>
      </c>
      <c r="G839" t="s">
        <v>20</v>
      </c>
      <c r="H839">
        <v>1797</v>
      </c>
      <c r="I839">
        <f t="shared" si="52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3"/>
        <v>139</v>
      </c>
      <c r="G840" t="s">
        <v>20</v>
      </c>
      <c r="H840">
        <v>261</v>
      </c>
      <c r="I840">
        <f t="shared" si="52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3"/>
        <v>190</v>
      </c>
      <c r="G841" t="s">
        <v>20</v>
      </c>
      <c r="H841">
        <v>157</v>
      </c>
      <c r="I841">
        <f t="shared" si="52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3"/>
        <v>100</v>
      </c>
      <c r="G842" t="s">
        <v>20</v>
      </c>
      <c r="H842">
        <v>3533</v>
      </c>
      <c r="I842">
        <f t="shared" si="52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3"/>
        <v>143</v>
      </c>
      <c r="G843" t="s">
        <v>20</v>
      </c>
      <c r="H843">
        <v>155</v>
      </c>
      <c r="I843">
        <f t="shared" si="52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3"/>
        <v>563</v>
      </c>
      <c r="G844" t="s">
        <v>20</v>
      </c>
      <c r="H844">
        <v>132</v>
      </c>
      <c r="I844">
        <f t="shared" si="52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3"/>
        <v>31</v>
      </c>
      <c r="G845" t="s">
        <v>14</v>
      </c>
      <c r="H845">
        <v>33</v>
      </c>
      <c r="I845">
        <f t="shared" si="52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3"/>
        <v>99</v>
      </c>
      <c r="G846" t="s">
        <v>74</v>
      </c>
      <c r="H846">
        <v>94</v>
      </c>
      <c r="I846">
        <f t="shared" si="52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3"/>
        <v>198</v>
      </c>
      <c r="G847" t="s">
        <v>20</v>
      </c>
      <c r="H847">
        <v>1354</v>
      </c>
      <c r="I847">
        <f t="shared" si="52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3"/>
        <v>509</v>
      </c>
      <c r="G848" t="s">
        <v>20</v>
      </c>
      <c r="H848">
        <v>48</v>
      </c>
      <c r="I848">
        <f t="shared" si="52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3"/>
        <v>238</v>
      </c>
      <c r="G849" t="s">
        <v>20</v>
      </c>
      <c r="H849">
        <v>110</v>
      </c>
      <c r="I849">
        <f t="shared" si="52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3"/>
        <v>338</v>
      </c>
      <c r="G850" t="s">
        <v>20</v>
      </c>
      <c r="H850">
        <v>172</v>
      </c>
      <c r="I850">
        <f t="shared" si="52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3"/>
        <v>133</v>
      </c>
      <c r="G851" t="s">
        <v>20</v>
      </c>
      <c r="H851">
        <v>307</v>
      </c>
      <c r="I851">
        <f t="shared" si="52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3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3"/>
        <v>208</v>
      </c>
      <c r="G853" t="s">
        <v>20</v>
      </c>
      <c r="H853">
        <v>160</v>
      </c>
      <c r="I853">
        <f t="shared" si="5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3"/>
        <v>51</v>
      </c>
      <c r="G854" t="s">
        <v>14</v>
      </c>
      <c r="H854">
        <v>31</v>
      </c>
      <c r="I854">
        <f t="shared" si="52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3"/>
        <v>652</v>
      </c>
      <c r="G855" t="s">
        <v>20</v>
      </c>
      <c r="H855">
        <v>1467</v>
      </c>
      <c r="I855">
        <f t="shared" si="5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3"/>
        <v>114</v>
      </c>
      <c r="G856" t="s">
        <v>20</v>
      </c>
      <c r="H856">
        <v>2662</v>
      </c>
      <c r="I856">
        <f t="shared" si="5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3"/>
        <v>102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3"/>
        <v>357</v>
      </c>
      <c r="G858" t="s">
        <v>20</v>
      </c>
      <c r="H858">
        <v>158</v>
      </c>
      <c r="I858">
        <f t="shared" si="52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3"/>
        <v>140</v>
      </c>
      <c r="G859" t="s">
        <v>20</v>
      </c>
      <c r="H859">
        <v>225</v>
      </c>
      <c r="I859">
        <f t="shared" si="5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3"/>
        <v>69</v>
      </c>
      <c r="G860" t="s">
        <v>14</v>
      </c>
      <c r="H860">
        <v>35</v>
      </c>
      <c r="I860">
        <f t="shared" si="52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3"/>
        <v>36</v>
      </c>
      <c r="G861" t="s">
        <v>14</v>
      </c>
      <c r="H861">
        <v>63</v>
      </c>
      <c r="I861">
        <f t="shared" si="52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3"/>
        <v>252</v>
      </c>
      <c r="G862" t="s">
        <v>20</v>
      </c>
      <c r="H862">
        <v>65</v>
      </c>
      <c r="I862">
        <f t="shared" si="5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3"/>
        <v>106</v>
      </c>
      <c r="G863" t="s">
        <v>20</v>
      </c>
      <c r="H863">
        <v>163</v>
      </c>
      <c r="I863">
        <f t="shared" si="52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3"/>
        <v>187</v>
      </c>
      <c r="G864" t="s">
        <v>20</v>
      </c>
      <c r="H864">
        <v>85</v>
      </c>
      <c r="I864">
        <f t="shared" si="5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3"/>
        <v>387</v>
      </c>
      <c r="G865" t="s">
        <v>20</v>
      </c>
      <c r="H865">
        <v>217</v>
      </c>
      <c r="I865">
        <f t="shared" si="52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3"/>
        <v>347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3"/>
        <v>186</v>
      </c>
      <c r="G867" t="s">
        <v>20</v>
      </c>
      <c r="H867">
        <v>3272</v>
      </c>
      <c r="I867">
        <f t="shared" si="52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3"/>
        <v>43</v>
      </c>
      <c r="G868" t="s">
        <v>74</v>
      </c>
      <c r="H868">
        <v>898</v>
      </c>
      <c r="I868">
        <f t="shared" si="52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3"/>
        <v>162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3"/>
        <v>185</v>
      </c>
      <c r="G870" t="s">
        <v>20</v>
      </c>
      <c r="H870">
        <v>126</v>
      </c>
      <c r="I870">
        <f t="shared" si="52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3"/>
        <v>24</v>
      </c>
      <c r="G871" t="s">
        <v>14</v>
      </c>
      <c r="H871">
        <v>526</v>
      </c>
      <c r="I871">
        <f t="shared" si="5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3"/>
        <v>90</v>
      </c>
      <c r="G872" t="s">
        <v>14</v>
      </c>
      <c r="H872">
        <v>121</v>
      </c>
      <c r="I872">
        <f t="shared" si="52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3"/>
        <v>273</v>
      </c>
      <c r="G873" t="s">
        <v>20</v>
      </c>
      <c r="H873">
        <v>2320</v>
      </c>
      <c r="I873">
        <f t="shared" si="52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3"/>
        <v>170</v>
      </c>
      <c r="G874" t="s">
        <v>20</v>
      </c>
      <c r="H874">
        <v>81</v>
      </c>
      <c r="I874">
        <f t="shared" si="52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3"/>
        <v>188</v>
      </c>
      <c r="G875" t="s">
        <v>20</v>
      </c>
      <c r="H875">
        <v>1887</v>
      </c>
      <c r="I875">
        <f t="shared" si="52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3"/>
        <v>347</v>
      </c>
      <c r="G876" t="s">
        <v>20</v>
      </c>
      <c r="H876">
        <v>4358</v>
      </c>
      <c r="I876">
        <f t="shared" si="52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3"/>
        <v>69</v>
      </c>
      <c r="G877" t="s">
        <v>14</v>
      </c>
      <c r="H877">
        <v>67</v>
      </c>
      <c r="I877">
        <f t="shared" si="5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3"/>
        <v>25</v>
      </c>
      <c r="G878" t="s">
        <v>14</v>
      </c>
      <c r="H878">
        <v>57</v>
      </c>
      <c r="I878">
        <f t="shared" si="52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3"/>
        <v>77</v>
      </c>
      <c r="G879" t="s">
        <v>14</v>
      </c>
      <c r="H879">
        <v>1229</v>
      </c>
      <c r="I879">
        <f t="shared" si="52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3"/>
        <v>37</v>
      </c>
      <c r="G880" t="s">
        <v>14</v>
      </c>
      <c r="H880">
        <v>12</v>
      </c>
      <c r="I880">
        <f t="shared" si="52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3"/>
        <v>544</v>
      </c>
      <c r="G881" t="s">
        <v>20</v>
      </c>
      <c r="H881">
        <v>53</v>
      </c>
      <c r="I881">
        <f t="shared" si="52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3"/>
        <v>229</v>
      </c>
      <c r="G882" t="s">
        <v>20</v>
      </c>
      <c r="H882">
        <v>2414</v>
      </c>
      <c r="I882">
        <f t="shared" si="5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3"/>
        <v>39</v>
      </c>
      <c r="G883" t="s">
        <v>14</v>
      </c>
      <c r="H883">
        <v>452</v>
      </c>
      <c r="I883">
        <f t="shared" si="52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3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3"/>
        <v>238</v>
      </c>
      <c r="G885" t="s">
        <v>20</v>
      </c>
      <c r="H885">
        <v>193</v>
      </c>
      <c r="I885">
        <f t="shared" si="52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3"/>
        <v>64</v>
      </c>
      <c r="G886" t="s">
        <v>14</v>
      </c>
      <c r="H886">
        <v>1886</v>
      </c>
      <c r="I886">
        <f t="shared" si="52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3"/>
        <v>118</v>
      </c>
      <c r="G887" t="s">
        <v>20</v>
      </c>
      <c r="H887">
        <v>52</v>
      </c>
      <c r="I887">
        <f t="shared" ref="I887:I950" si="56">ROUND(E887/H887,2)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3"/>
        <v>85</v>
      </c>
      <c r="G888" t="s">
        <v>14</v>
      </c>
      <c r="H888">
        <v>1825</v>
      </c>
      <c r="I888">
        <f t="shared" si="56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3"/>
        <v>29</v>
      </c>
      <c r="G889" t="s">
        <v>14</v>
      </c>
      <c r="H889">
        <v>31</v>
      </c>
      <c r="I889">
        <f t="shared" si="56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3"/>
        <v>210</v>
      </c>
      <c r="G890" t="s">
        <v>20</v>
      </c>
      <c r="H890">
        <v>290</v>
      </c>
      <c r="I890">
        <f t="shared" si="56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3"/>
        <v>170</v>
      </c>
      <c r="G891" t="s">
        <v>20</v>
      </c>
      <c r="H891">
        <v>122</v>
      </c>
      <c r="I891">
        <f t="shared" si="56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3"/>
        <v>116</v>
      </c>
      <c r="G892" t="s">
        <v>20</v>
      </c>
      <c r="H892">
        <v>1470</v>
      </c>
      <c r="I892">
        <f t="shared" si="56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3"/>
        <v>259</v>
      </c>
      <c r="G893" t="s">
        <v>20</v>
      </c>
      <c r="H893">
        <v>165</v>
      </c>
      <c r="I893">
        <f t="shared" si="56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3"/>
        <v>231</v>
      </c>
      <c r="G894" t="s">
        <v>20</v>
      </c>
      <c r="H894">
        <v>182</v>
      </c>
      <c r="I894">
        <f t="shared" si="56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3"/>
        <v>128</v>
      </c>
      <c r="G895" t="s">
        <v>20</v>
      </c>
      <c r="H895">
        <v>199</v>
      </c>
      <c r="I895">
        <f t="shared" si="56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3"/>
        <v>189</v>
      </c>
      <c r="G896" t="s">
        <v>20</v>
      </c>
      <c r="H896">
        <v>56</v>
      </c>
      <c r="I896">
        <f t="shared" si="56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3"/>
        <v>7</v>
      </c>
      <c r="G897" t="s">
        <v>14</v>
      </c>
      <c r="H897">
        <v>107</v>
      </c>
      <c r="I897">
        <f t="shared" si="56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57">ROUND((E898/D898)*100,0)</f>
        <v>774</v>
      </c>
      <c r="G898" t="s">
        <v>20</v>
      </c>
      <c r="H898">
        <v>1460</v>
      </c>
      <c r="I898">
        <f t="shared" si="56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7"/>
        <v>28</v>
      </c>
      <c r="G899" t="s">
        <v>14</v>
      </c>
      <c r="H899">
        <v>27</v>
      </c>
      <c r="I899">
        <f t="shared" si="56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((((L899/60)/60)/24)+DATE(1970,1,1))</f>
        <v>43583.208333333328</v>
      </c>
      <c r="T899" s="10">
        <f t="shared" ref="T899:T962" si="59">(((M899/60)/60)/24)+DATE(1970,1,1)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7"/>
        <v>52</v>
      </c>
      <c r="G900" t="s">
        <v>14</v>
      </c>
      <c r="H900">
        <v>1221</v>
      </c>
      <c r="I900">
        <f t="shared" si="56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7"/>
        <v>407</v>
      </c>
      <c r="G901" t="s">
        <v>20</v>
      </c>
      <c r="H901">
        <v>123</v>
      </c>
      <c r="I901">
        <f t="shared" si="56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7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7"/>
        <v>156</v>
      </c>
      <c r="G903" t="s">
        <v>20</v>
      </c>
      <c r="H903">
        <v>159</v>
      </c>
      <c r="I903">
        <f t="shared" si="56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7"/>
        <v>252</v>
      </c>
      <c r="G904" t="s">
        <v>20</v>
      </c>
      <c r="H904">
        <v>110</v>
      </c>
      <c r="I904">
        <f t="shared" si="56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7"/>
        <v>2</v>
      </c>
      <c r="G905" t="s">
        <v>47</v>
      </c>
      <c r="H905">
        <v>14</v>
      </c>
      <c r="I905">
        <f t="shared" si="56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7"/>
        <v>12</v>
      </c>
      <c r="G906" t="s">
        <v>14</v>
      </c>
      <c r="H906">
        <v>16</v>
      </c>
      <c r="I906">
        <f t="shared" si="56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7"/>
        <v>164</v>
      </c>
      <c r="G907" t="s">
        <v>20</v>
      </c>
      <c r="H907">
        <v>236</v>
      </c>
      <c r="I907">
        <f t="shared" si="56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7"/>
        <v>163</v>
      </c>
      <c r="G908" t="s">
        <v>20</v>
      </c>
      <c r="H908">
        <v>191</v>
      </c>
      <c r="I908">
        <f t="shared" si="56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7"/>
        <v>20</v>
      </c>
      <c r="G909" t="s">
        <v>14</v>
      </c>
      <c r="H909">
        <v>41</v>
      </c>
      <c r="I909">
        <f t="shared" si="56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7"/>
        <v>319</v>
      </c>
      <c r="G910" t="s">
        <v>20</v>
      </c>
      <c r="H910">
        <v>3934</v>
      </c>
      <c r="I910">
        <f t="shared" si="56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7"/>
        <v>479</v>
      </c>
      <c r="G911" t="s">
        <v>20</v>
      </c>
      <c r="H911">
        <v>80</v>
      </c>
      <c r="I911">
        <f t="shared" si="56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7"/>
        <v>20</v>
      </c>
      <c r="G912" t="s">
        <v>74</v>
      </c>
      <c r="H912">
        <v>296</v>
      </c>
      <c r="I912">
        <f t="shared" si="56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7"/>
        <v>199</v>
      </c>
      <c r="G913" t="s">
        <v>20</v>
      </c>
      <c r="H913">
        <v>462</v>
      </c>
      <c r="I913">
        <f t="shared" si="56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7"/>
        <v>795</v>
      </c>
      <c r="G914" t="s">
        <v>20</v>
      </c>
      <c r="H914">
        <v>179</v>
      </c>
      <c r="I914">
        <f t="shared" si="56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7"/>
        <v>51</v>
      </c>
      <c r="G915" t="s">
        <v>14</v>
      </c>
      <c r="H915">
        <v>523</v>
      </c>
      <c r="I915">
        <f t="shared" si="56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7"/>
        <v>57</v>
      </c>
      <c r="G916" t="s">
        <v>14</v>
      </c>
      <c r="H916">
        <v>141</v>
      </c>
      <c r="I916">
        <f t="shared" si="56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7"/>
        <v>156</v>
      </c>
      <c r="G917" t="s">
        <v>20</v>
      </c>
      <c r="H917">
        <v>1866</v>
      </c>
      <c r="I917">
        <f t="shared" si="56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7"/>
        <v>36</v>
      </c>
      <c r="G918" t="s">
        <v>14</v>
      </c>
      <c r="H918">
        <v>52</v>
      </c>
      <c r="I918">
        <f t="shared" si="56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7"/>
        <v>58</v>
      </c>
      <c r="G919" t="s">
        <v>47</v>
      </c>
      <c r="H919">
        <v>27</v>
      </c>
      <c r="I919">
        <f t="shared" si="56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7"/>
        <v>237</v>
      </c>
      <c r="G920" t="s">
        <v>20</v>
      </c>
      <c r="H920">
        <v>156</v>
      </c>
      <c r="I920">
        <f t="shared" si="56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7"/>
        <v>59</v>
      </c>
      <c r="G921" t="s">
        <v>14</v>
      </c>
      <c r="H921">
        <v>225</v>
      </c>
      <c r="I921">
        <f t="shared" si="56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7"/>
        <v>183</v>
      </c>
      <c r="G922" t="s">
        <v>20</v>
      </c>
      <c r="H922">
        <v>255</v>
      </c>
      <c r="I922">
        <f t="shared" si="56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7"/>
        <v>1</v>
      </c>
      <c r="G923" t="s">
        <v>14</v>
      </c>
      <c r="H923">
        <v>38</v>
      </c>
      <c r="I923">
        <f t="shared" si="56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7"/>
        <v>176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7"/>
        <v>238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7"/>
        <v>488</v>
      </c>
      <c r="G926" t="s">
        <v>20</v>
      </c>
      <c r="H926">
        <v>2289</v>
      </c>
      <c r="I926">
        <f t="shared" si="56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7"/>
        <v>224</v>
      </c>
      <c r="G927" t="s">
        <v>20</v>
      </c>
      <c r="H927">
        <v>65</v>
      </c>
      <c r="I927">
        <f t="shared" si="56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7"/>
        <v>18</v>
      </c>
      <c r="G928" t="s">
        <v>14</v>
      </c>
      <c r="H928">
        <v>15</v>
      </c>
      <c r="I928">
        <f t="shared" si="56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7"/>
        <v>46</v>
      </c>
      <c r="G929" t="s">
        <v>14</v>
      </c>
      <c r="H929">
        <v>37</v>
      </c>
      <c r="I929">
        <f t="shared" si="56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7"/>
        <v>117</v>
      </c>
      <c r="G930" t="s">
        <v>20</v>
      </c>
      <c r="H930">
        <v>3777</v>
      </c>
      <c r="I930">
        <f t="shared" si="56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7"/>
        <v>217</v>
      </c>
      <c r="G931" t="s">
        <v>20</v>
      </c>
      <c r="H931">
        <v>184</v>
      </c>
      <c r="I931">
        <f t="shared" si="56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7"/>
        <v>112</v>
      </c>
      <c r="G932" t="s">
        <v>20</v>
      </c>
      <c r="H932">
        <v>85</v>
      </c>
      <c r="I932">
        <f t="shared" si="56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7"/>
        <v>73</v>
      </c>
      <c r="G933" t="s">
        <v>14</v>
      </c>
      <c r="H933">
        <v>112</v>
      </c>
      <c r="I933">
        <f t="shared" si="56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7"/>
        <v>212</v>
      </c>
      <c r="G934" t="s">
        <v>20</v>
      </c>
      <c r="H934">
        <v>144</v>
      </c>
      <c r="I934">
        <f t="shared" si="56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7"/>
        <v>240</v>
      </c>
      <c r="G935" t="s">
        <v>20</v>
      </c>
      <c r="H935">
        <v>1902</v>
      </c>
      <c r="I935">
        <f t="shared" si="56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7"/>
        <v>182</v>
      </c>
      <c r="G936" t="s">
        <v>20</v>
      </c>
      <c r="H936">
        <v>105</v>
      </c>
      <c r="I936">
        <f t="shared" si="56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7"/>
        <v>164</v>
      </c>
      <c r="G937" t="s">
        <v>20</v>
      </c>
      <c r="H937">
        <v>132</v>
      </c>
      <c r="I937">
        <f t="shared" si="56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7"/>
        <v>2</v>
      </c>
      <c r="G938" t="s">
        <v>14</v>
      </c>
      <c r="H938">
        <v>21</v>
      </c>
      <c r="I938">
        <f t="shared" si="56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7"/>
        <v>50</v>
      </c>
      <c r="G939" t="s">
        <v>74</v>
      </c>
      <c r="H939">
        <v>976</v>
      </c>
      <c r="I939">
        <f t="shared" si="56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7"/>
        <v>110</v>
      </c>
      <c r="G940" t="s">
        <v>20</v>
      </c>
      <c r="H940">
        <v>96</v>
      </c>
      <c r="I940">
        <f t="shared" si="56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7"/>
        <v>49</v>
      </c>
      <c r="G941" t="s">
        <v>14</v>
      </c>
      <c r="H941">
        <v>67</v>
      </c>
      <c r="I941">
        <f t="shared" si="56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7"/>
        <v>62</v>
      </c>
      <c r="G942" t="s">
        <v>47</v>
      </c>
      <c r="H942">
        <v>66</v>
      </c>
      <c r="I942">
        <f t="shared" si="56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7"/>
        <v>13</v>
      </c>
      <c r="G943" t="s">
        <v>14</v>
      </c>
      <c r="H943">
        <v>78</v>
      </c>
      <c r="I943">
        <f t="shared" si="5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7"/>
        <v>65</v>
      </c>
      <c r="G944" t="s">
        <v>14</v>
      </c>
      <c r="H944">
        <v>67</v>
      </c>
      <c r="I944">
        <f t="shared" si="56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7"/>
        <v>160</v>
      </c>
      <c r="G945" t="s">
        <v>20</v>
      </c>
      <c r="H945">
        <v>114</v>
      </c>
      <c r="I945">
        <f t="shared" si="56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7"/>
        <v>81</v>
      </c>
      <c r="G946" t="s">
        <v>14</v>
      </c>
      <c r="H946">
        <v>263</v>
      </c>
      <c r="I946">
        <f t="shared" si="56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7"/>
        <v>32</v>
      </c>
      <c r="G947" t="s">
        <v>14</v>
      </c>
      <c r="H947">
        <v>1691</v>
      </c>
      <c r="I947">
        <f t="shared" si="56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7"/>
        <v>10</v>
      </c>
      <c r="G948" t="s">
        <v>14</v>
      </c>
      <c r="H948">
        <v>181</v>
      </c>
      <c r="I948">
        <f t="shared" si="56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7"/>
        <v>27</v>
      </c>
      <c r="G949" t="s">
        <v>14</v>
      </c>
      <c r="H949">
        <v>13</v>
      </c>
      <c r="I949">
        <f t="shared" si="56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7"/>
        <v>63</v>
      </c>
      <c r="G950" t="s">
        <v>74</v>
      </c>
      <c r="H950">
        <v>160</v>
      </c>
      <c r="I950">
        <f t="shared" si="56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7"/>
        <v>161</v>
      </c>
      <c r="G951" t="s">
        <v>20</v>
      </c>
      <c r="H951">
        <v>203</v>
      </c>
      <c r="I951">
        <f t="shared" ref="I951:I1001" si="60">ROUND(E951/H951,2)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7"/>
        <v>5</v>
      </c>
      <c r="G952" t="s">
        <v>14</v>
      </c>
      <c r="H952">
        <v>1</v>
      </c>
      <c r="I952">
        <f t="shared" si="60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7"/>
        <v>1097</v>
      </c>
      <c r="G953" t="s">
        <v>20</v>
      </c>
      <c r="H953">
        <v>1559</v>
      </c>
      <c r="I953">
        <f t="shared" si="60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7"/>
        <v>70</v>
      </c>
      <c r="G954" t="s">
        <v>74</v>
      </c>
      <c r="H954">
        <v>2266</v>
      </c>
      <c r="I954">
        <f t="shared" si="60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7"/>
        <v>60</v>
      </c>
      <c r="G955" t="s">
        <v>14</v>
      </c>
      <c r="H955">
        <v>21</v>
      </c>
      <c r="I955">
        <f t="shared" si="60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7"/>
        <v>367</v>
      </c>
      <c r="G956" t="s">
        <v>20</v>
      </c>
      <c r="H956">
        <v>1548</v>
      </c>
      <c r="I956">
        <f t="shared" si="60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7"/>
        <v>1109</v>
      </c>
      <c r="G957" t="s">
        <v>20</v>
      </c>
      <c r="H957">
        <v>80</v>
      </c>
      <c r="I957">
        <f t="shared" si="60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7"/>
        <v>19</v>
      </c>
      <c r="G958" t="s">
        <v>14</v>
      </c>
      <c r="H958">
        <v>830</v>
      </c>
      <c r="I958">
        <f t="shared" si="60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7"/>
        <v>127</v>
      </c>
      <c r="G959" t="s">
        <v>20</v>
      </c>
      <c r="H959">
        <v>131</v>
      </c>
      <c r="I959">
        <f t="shared" si="60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7"/>
        <v>735</v>
      </c>
      <c r="G960" t="s">
        <v>20</v>
      </c>
      <c r="H960">
        <v>112</v>
      </c>
      <c r="I960">
        <f t="shared" si="60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7"/>
        <v>5</v>
      </c>
      <c r="G961" t="s">
        <v>14</v>
      </c>
      <c r="H961">
        <v>130</v>
      </c>
      <c r="I961">
        <f t="shared" si="60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01" si="61">ROUND((E962/D962)*100,0)</f>
        <v>85</v>
      </c>
      <c r="G962" t="s">
        <v>14</v>
      </c>
      <c r="H962">
        <v>55</v>
      </c>
      <c r="I962">
        <f t="shared" si="60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61"/>
        <v>119</v>
      </c>
      <c r="G963" t="s">
        <v>20</v>
      </c>
      <c r="H963">
        <v>155</v>
      </c>
      <c r="I963">
        <f t="shared" si="60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((((L963/60)/60)/24)+DATE(1970,1,1))</f>
        <v>40591.25</v>
      </c>
      <c r="T963" s="10">
        <f t="shared" ref="T963:T1001" si="63">(((M963/60)/60)/24)+DATE(1970,1,1)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1"/>
        <v>296</v>
      </c>
      <c r="G964" t="s">
        <v>20</v>
      </c>
      <c r="H964">
        <v>266</v>
      </c>
      <c r="I964">
        <f t="shared" si="60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1"/>
        <v>85</v>
      </c>
      <c r="G965" t="s">
        <v>14</v>
      </c>
      <c r="H965">
        <v>114</v>
      </c>
      <c r="I965">
        <f t="shared" si="60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1"/>
        <v>356</v>
      </c>
      <c r="G966" t="s">
        <v>20</v>
      </c>
      <c r="H966">
        <v>155</v>
      </c>
      <c r="I966">
        <f t="shared" si="60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1"/>
        <v>386</v>
      </c>
      <c r="G967" t="s">
        <v>20</v>
      </c>
      <c r="H967">
        <v>207</v>
      </c>
      <c r="I967">
        <f t="shared" si="60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1"/>
        <v>792</v>
      </c>
      <c r="G968" t="s">
        <v>20</v>
      </c>
      <c r="H968">
        <v>245</v>
      </c>
      <c r="I968">
        <f t="shared" si="60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1"/>
        <v>137</v>
      </c>
      <c r="G969" t="s">
        <v>20</v>
      </c>
      <c r="H969">
        <v>1573</v>
      </c>
      <c r="I969">
        <f t="shared" si="6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1"/>
        <v>338</v>
      </c>
      <c r="G970" t="s">
        <v>20</v>
      </c>
      <c r="H970">
        <v>114</v>
      </c>
      <c r="I970">
        <f t="shared" si="60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1"/>
        <v>108</v>
      </c>
      <c r="G971" t="s">
        <v>20</v>
      </c>
      <c r="H971">
        <v>93</v>
      </c>
      <c r="I971">
        <f t="shared" si="60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1"/>
        <v>61</v>
      </c>
      <c r="G972" t="s">
        <v>14</v>
      </c>
      <c r="H972">
        <v>594</v>
      </c>
      <c r="I972">
        <f t="shared" si="60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1"/>
        <v>28</v>
      </c>
      <c r="G973" t="s">
        <v>14</v>
      </c>
      <c r="H973">
        <v>24</v>
      </c>
      <c r="I973">
        <f t="shared" si="60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1"/>
        <v>228</v>
      </c>
      <c r="G974" t="s">
        <v>20</v>
      </c>
      <c r="H974">
        <v>1681</v>
      </c>
      <c r="I974">
        <f t="shared" si="60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1"/>
        <v>22</v>
      </c>
      <c r="G975" t="s">
        <v>14</v>
      </c>
      <c r="H975">
        <v>252</v>
      </c>
      <c r="I975">
        <f t="shared" si="60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1"/>
        <v>374</v>
      </c>
      <c r="G976" t="s">
        <v>20</v>
      </c>
      <c r="H976">
        <v>32</v>
      </c>
      <c r="I976">
        <f t="shared" si="60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1"/>
        <v>155</v>
      </c>
      <c r="G977" t="s">
        <v>20</v>
      </c>
      <c r="H977">
        <v>135</v>
      </c>
      <c r="I977">
        <f t="shared" si="60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1"/>
        <v>322</v>
      </c>
      <c r="G978" t="s">
        <v>20</v>
      </c>
      <c r="H978">
        <v>140</v>
      </c>
      <c r="I978">
        <f t="shared" si="60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1"/>
        <v>74</v>
      </c>
      <c r="G979" t="s">
        <v>14</v>
      </c>
      <c r="H979">
        <v>67</v>
      </c>
      <c r="I979">
        <f t="shared" si="60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1"/>
        <v>864</v>
      </c>
      <c r="G980" t="s">
        <v>20</v>
      </c>
      <c r="H980">
        <v>92</v>
      </c>
      <c r="I980">
        <f t="shared" si="60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1"/>
        <v>143</v>
      </c>
      <c r="G981" t="s">
        <v>20</v>
      </c>
      <c r="H981">
        <v>1015</v>
      </c>
      <c r="I981">
        <f t="shared" si="60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1"/>
        <v>40</v>
      </c>
      <c r="G982" t="s">
        <v>14</v>
      </c>
      <c r="H982">
        <v>742</v>
      </c>
      <c r="I982">
        <f t="shared" si="60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1"/>
        <v>178</v>
      </c>
      <c r="G983" t="s">
        <v>20</v>
      </c>
      <c r="H983">
        <v>323</v>
      </c>
      <c r="I983">
        <f t="shared" si="60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1"/>
        <v>85</v>
      </c>
      <c r="G984" t="s">
        <v>14</v>
      </c>
      <c r="H984">
        <v>75</v>
      </c>
      <c r="I984">
        <f t="shared" si="60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1"/>
        <v>146</v>
      </c>
      <c r="G985" t="s">
        <v>20</v>
      </c>
      <c r="H985">
        <v>2326</v>
      </c>
      <c r="I985">
        <f t="shared" si="60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1"/>
        <v>152</v>
      </c>
      <c r="G986" t="s">
        <v>20</v>
      </c>
      <c r="H986">
        <v>381</v>
      </c>
      <c r="I986">
        <f t="shared" si="60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1"/>
        <v>67</v>
      </c>
      <c r="G987" t="s">
        <v>14</v>
      </c>
      <c r="H987">
        <v>4405</v>
      </c>
      <c r="I987">
        <f t="shared" si="60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1"/>
        <v>40</v>
      </c>
      <c r="G988" t="s">
        <v>14</v>
      </c>
      <c r="H988">
        <v>92</v>
      </c>
      <c r="I988">
        <f t="shared" si="60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1"/>
        <v>217</v>
      </c>
      <c r="G989" t="s">
        <v>20</v>
      </c>
      <c r="H989">
        <v>480</v>
      </c>
      <c r="I989">
        <f t="shared" si="60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1"/>
        <v>52</v>
      </c>
      <c r="G990" t="s">
        <v>14</v>
      </c>
      <c r="H990">
        <v>64</v>
      </c>
      <c r="I990">
        <f t="shared" si="60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1"/>
        <v>500</v>
      </c>
      <c r="G991" t="s">
        <v>20</v>
      </c>
      <c r="H991">
        <v>226</v>
      </c>
      <c r="I991">
        <f t="shared" si="60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1"/>
        <v>88</v>
      </c>
      <c r="G992" t="s">
        <v>14</v>
      </c>
      <c r="H992">
        <v>64</v>
      </c>
      <c r="I992">
        <f t="shared" si="60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1"/>
        <v>113</v>
      </c>
      <c r="G993" t="s">
        <v>20</v>
      </c>
      <c r="H993">
        <v>241</v>
      </c>
      <c r="I993">
        <f t="shared" si="60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1"/>
        <v>427</v>
      </c>
      <c r="G994" t="s">
        <v>20</v>
      </c>
      <c r="H994">
        <v>132</v>
      </c>
      <c r="I994">
        <f t="shared" si="60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1"/>
        <v>78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1"/>
        <v>52</v>
      </c>
      <c r="G996" t="s">
        <v>14</v>
      </c>
      <c r="H996">
        <v>842</v>
      </c>
      <c r="I996">
        <f t="shared" si="60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1"/>
        <v>157</v>
      </c>
      <c r="G997" t="s">
        <v>20</v>
      </c>
      <c r="H997">
        <v>2043</v>
      </c>
      <c r="I997">
        <f t="shared" si="60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1"/>
        <v>73</v>
      </c>
      <c r="G998" t="s">
        <v>14</v>
      </c>
      <c r="H998">
        <v>112</v>
      </c>
      <c r="I998">
        <f t="shared" si="60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1"/>
        <v>61</v>
      </c>
      <c r="G999" t="s">
        <v>74</v>
      </c>
      <c r="H999">
        <v>139</v>
      </c>
      <c r="I999">
        <f t="shared" si="6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1"/>
        <v>57</v>
      </c>
      <c r="G1000" t="s">
        <v>14</v>
      </c>
      <c r="H1000">
        <v>374</v>
      </c>
      <c r="I1000">
        <f t="shared" si="6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1"/>
        <v>57</v>
      </c>
      <c r="G1001" t="s">
        <v>74</v>
      </c>
      <c r="H1001">
        <v>1122</v>
      </c>
      <c r="I1001">
        <f t="shared" si="6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conditionalFormatting sqref="F2:G1001">
    <cfRule type="containsText" dxfId="4" priority="19" operator="containsText" text="live">
      <formula>NOT(ISERROR(SEARCH("live",F2)))</formula>
    </cfRule>
    <cfRule type="containsText" dxfId="3" priority="20" operator="containsText" text="live">
      <formula>NOT(ISERROR(SEARCH("live",F2)))</formula>
    </cfRule>
    <cfRule type="containsText" dxfId="2" priority="21" operator="containsText" text="successful">
      <formula>NOT(ISERROR(SEARCH("successful",F2)))</formula>
    </cfRule>
    <cfRule type="containsText" dxfId="1" priority="22" operator="containsText" text="canceled">
      <formula>NOT(ISERROR(SEARCH("canceled",F2)))</formula>
    </cfRule>
    <cfRule type="containsText" dxfId="0" priority="23" operator="containsText" text="failed">
      <formula>NOT(ISERROR(SEARCH("failed",F2)))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7F0102"/>
        <color rgb="FF07620A"/>
        <color rgb="FF051F7E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0604-44F8-5A4B-B2D9-9CB5202B1B7A}">
  <dimension ref="A1:F14"/>
  <sheetViews>
    <sheetView zoomScaleNormal="100" workbookViewId="0">
      <selection activeCell="B17" sqref="B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2069</v>
      </c>
      <c r="B3" s="7" t="s">
        <v>2068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3EA3-64EC-1146-BFBC-9E3C96BD54EF}">
  <dimension ref="A1:F30"/>
  <sheetViews>
    <sheetView zoomScale="88" zoomScaleNormal="158" workbookViewId="0">
      <selection activeCell="F47" sqref="F47"/>
    </sheetView>
  </sheetViews>
  <sheetFormatPr baseColWidth="10" defaultRowHeight="16" x14ac:dyDescent="0.2"/>
  <cols>
    <col min="1" max="1" width="18" bestFit="1" customWidth="1"/>
    <col min="2" max="2" width="16.83203125" bestFit="1" customWidth="1"/>
    <col min="3" max="3" width="6.1640625" bestFit="1" customWidth="1"/>
    <col min="4" max="4" width="4.5" bestFit="1" customWidth="1"/>
    <col min="5" max="5" width="10" bestFit="1" customWidth="1"/>
    <col min="6" max="6" width="11.33203125" bestFit="1" customWidth="1"/>
  </cols>
  <sheetData>
    <row r="1" spans="1:6" x14ac:dyDescent="0.2">
      <c r="A1" s="7" t="s">
        <v>6</v>
      </c>
      <c r="B1" t="s">
        <v>2070</v>
      </c>
    </row>
    <row r="2" spans="1:6" x14ac:dyDescent="0.2">
      <c r="A2" s="7" t="s">
        <v>2031</v>
      </c>
      <c r="B2" t="s">
        <v>2070</v>
      </c>
    </row>
    <row r="4" spans="1:6" x14ac:dyDescent="0.2">
      <c r="A4" s="7" t="s">
        <v>2069</v>
      </c>
      <c r="B4" s="7" t="s">
        <v>2068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769-7162-FE41-8890-FA7665E72429}">
  <dimension ref="A1:E18"/>
  <sheetViews>
    <sheetView workbookViewId="0">
      <selection activeCell="J38" sqref="J3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2085</v>
      </c>
      <c r="B2" t="s">
        <v>2070</v>
      </c>
    </row>
    <row r="4" spans="1:5" x14ac:dyDescent="0.2">
      <c r="A4" s="7" t="s">
        <v>2069</v>
      </c>
      <c r="B4" s="7" t="s">
        <v>2068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1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A922-CCC8-1D4F-BD48-914E0F3CAC66}">
  <dimension ref="A1:H13"/>
  <sheetViews>
    <sheetView tabSelected="1" workbookViewId="0">
      <selection activeCell="F44" sqref="F44"/>
    </sheetView>
  </sheetViews>
  <sheetFormatPr baseColWidth="10" defaultRowHeight="16" x14ac:dyDescent="0.2"/>
  <cols>
    <col min="1" max="1" width="17.33203125" customWidth="1"/>
    <col min="2" max="2" width="19.6640625" customWidth="1"/>
    <col min="3" max="3" width="15.83203125" customWidth="1"/>
    <col min="4" max="4" width="18.1640625" customWidth="1"/>
    <col min="5" max="5" width="13.5" customWidth="1"/>
    <col min="6" max="6" width="21.83203125" customWidth="1"/>
    <col min="7" max="7" width="17.5" customWidth="1"/>
    <col min="8" max="8" width="20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t="s">
        <v>2094</v>
      </c>
      <c r="B2">
        <f>COUNTIFS(Crowdfunding!G2:G1001,"successful", Crowdfunding!D2:D1001,"&lt;1000")</f>
        <v>30</v>
      </c>
      <c r="C2">
        <f>COUNTIFS(Crowdfunding!G2:G1001,"failed", Crowdfunding!D2:D1001,"&lt;1000")</f>
        <v>20</v>
      </c>
      <c r="D2">
        <f>COUNTIFS(Crowdfunding!G2:G1001,"canceled", Crowdfunding!D2:D1001,"&lt;1000")</f>
        <v>1</v>
      </c>
      <c r="E2">
        <f>SUM(B2,C2,D2)</f>
        <v>51</v>
      </c>
      <c r="F2" s="12">
        <f>ROUND(B2/E2*100,0)</f>
        <v>59</v>
      </c>
      <c r="G2" s="12">
        <f>ROUND(C2/E2*100,0)</f>
        <v>39</v>
      </c>
      <c r="H2" s="13">
        <f>ROUND(D2/E2*100,0)</f>
        <v>2</v>
      </c>
    </row>
    <row r="3" spans="1:8" x14ac:dyDescent="0.2">
      <c r="A3" t="s">
        <v>2095</v>
      </c>
      <c r="B3">
        <f>COUNTIFS(Crowdfunding!G2:G1001,"successful", Crowdfunding!D2:D1001,"&gt;=1000",Crowdfunding!D2:D1001,"&lt;=4999")</f>
        <v>191</v>
      </c>
      <c r="C3">
        <f>COUNTIFS(Crowdfunding!G2:G1001,"failed", Crowdfunding!D2:D1001,"&gt;=1000",Crowdfunding!D2:D1001,"&lt;=4999")</f>
        <v>38</v>
      </c>
      <c r="D3">
        <f>COUNTIFS(Crowdfunding!G2:G1001,"canceled", Crowdfunding!D2:D1001,"&gt;=1000",Crowdfunding!D2:D1001,"&lt;=4999")</f>
        <v>2</v>
      </c>
      <c r="E3">
        <f t="shared" ref="E3:E13" si="0">SUM(B3,C3,D3)</f>
        <v>231</v>
      </c>
      <c r="F3" s="12">
        <f t="shared" ref="F3:F13" si="1">ROUND(B3/E3*100,0)</f>
        <v>83</v>
      </c>
      <c r="G3" s="12">
        <f t="shared" ref="G3:G13" si="2">ROUND(C3/E3*100,0)</f>
        <v>16</v>
      </c>
      <c r="H3" s="13">
        <f t="shared" ref="H3:H13" si="3">ROUND(D3/E3*100,0)</f>
        <v>1</v>
      </c>
    </row>
    <row r="4" spans="1:8" x14ac:dyDescent="0.2">
      <c r="A4" t="s">
        <v>2096</v>
      </c>
      <c r="B4">
        <f>COUNTIFS(Crowdfunding!G2:G1001,"successful", Crowdfunding!D2:D1001,"&gt;=5000",Crowdfunding!D2:D1001,"&lt;=9999")</f>
        <v>164</v>
      </c>
      <c r="C4">
        <f>COUNTIFS(Crowdfunding!G2:G1001,"failed", Crowdfunding!D2:D1001,"&gt;=5000",Crowdfunding!D2:D1001,"&lt;=9999")</f>
        <v>126</v>
      </c>
      <c r="D4">
        <f>COUNTIFS(Crowdfunding!G2:G1001,"canceled", Crowdfunding!D2:D1001,"&gt;=5000",Crowdfunding!D2:D1001,"&lt;=9999")</f>
        <v>25</v>
      </c>
      <c r="E4">
        <f t="shared" si="0"/>
        <v>315</v>
      </c>
      <c r="F4" s="12">
        <f t="shared" si="1"/>
        <v>52</v>
      </c>
      <c r="G4" s="12">
        <f t="shared" si="2"/>
        <v>40</v>
      </c>
      <c r="H4" s="13">
        <f t="shared" si="3"/>
        <v>8</v>
      </c>
    </row>
    <row r="5" spans="1:8" x14ac:dyDescent="0.2">
      <c r="A5" t="s">
        <v>2097</v>
      </c>
      <c r="B5">
        <f>COUNTIFS(Crowdfunding!G2:G1001,"successful", Crowdfunding!D2:D1001,"&gt;=10000",Crowdfunding!D2:D1001,"&lt;=14999")</f>
        <v>4</v>
      </c>
      <c r="C5">
        <f>COUNTIFS(Crowdfunding!G2:G1001,"failed", Crowdfunding!D2:D1001,"&gt;=10000",Crowdfunding!D2:D1001,"&lt;=14999")</f>
        <v>5</v>
      </c>
      <c r="D5">
        <f>COUNTIFS(Crowdfunding!G2:G1001,"canceled", Crowdfunding!D2:D1001,"&gt;=10000",Crowdfunding!D2:D1001,"&lt;=14999")</f>
        <v>0</v>
      </c>
      <c r="E5">
        <f t="shared" si="0"/>
        <v>9</v>
      </c>
      <c r="F5" s="12">
        <f t="shared" si="1"/>
        <v>44</v>
      </c>
      <c r="G5" s="12">
        <f t="shared" si="2"/>
        <v>56</v>
      </c>
      <c r="H5" s="13">
        <f t="shared" si="3"/>
        <v>0</v>
      </c>
    </row>
    <row r="6" spans="1:8" x14ac:dyDescent="0.2">
      <c r="A6" t="s">
        <v>2098</v>
      </c>
      <c r="B6">
        <f>COUNTIFS(Crowdfunding!G2:G1001,"successful", Crowdfunding!D2:D1001,"&gt;=15000",Crowdfunding!D2:D1001,"&lt;=19999")</f>
        <v>10</v>
      </c>
      <c r="C6">
        <f>COUNTIFS(Crowdfunding!G2:G1001,"failed", Crowdfunding!D2:D1001,"&gt;=15000",Crowdfunding!D2:D1001,"&lt;=19999")</f>
        <v>0</v>
      </c>
      <c r="D6">
        <f>COUNTIFS(Crowdfunding!G2:G1001,"canceled", Crowdfunding!D2:D1001,"&gt;=15000",Crowdfunding!D2:D1001,"&lt;=19999")</f>
        <v>0</v>
      </c>
      <c r="E6">
        <f t="shared" si="0"/>
        <v>10</v>
      </c>
      <c r="F6" s="12">
        <f t="shared" si="1"/>
        <v>100</v>
      </c>
      <c r="G6" s="12">
        <f t="shared" si="2"/>
        <v>0</v>
      </c>
      <c r="H6" s="13">
        <f t="shared" si="3"/>
        <v>0</v>
      </c>
    </row>
    <row r="7" spans="1:8" x14ac:dyDescent="0.2">
      <c r="A7" t="s">
        <v>2099</v>
      </c>
      <c r="B7">
        <f>COUNTIFS(Crowdfunding!G2:G1001,"successful", Crowdfunding!D2:D1001,"&gt;=20000",Crowdfunding!D2:D1001,"&lt;=24999")</f>
        <v>7</v>
      </c>
      <c r="C7">
        <f>COUNTIFS(Crowdfunding!G2:G1001,"failed", Crowdfunding!D2:D1001,"&gt;=20000",Crowdfunding!D2:D1001,"&lt;=24999")</f>
        <v>0</v>
      </c>
      <c r="D7">
        <f>COUNTIFS(Crowdfunding!G2:G1001,"canceled", Crowdfunding!D2:D1001,"&gt;=20000",Crowdfunding!D2:D1001,"&lt;=24999")</f>
        <v>0</v>
      </c>
      <c r="E7">
        <f t="shared" si="0"/>
        <v>7</v>
      </c>
      <c r="F7" s="12">
        <f t="shared" si="1"/>
        <v>100</v>
      </c>
      <c r="G7" s="12">
        <f t="shared" si="2"/>
        <v>0</v>
      </c>
      <c r="H7" s="13">
        <f t="shared" si="3"/>
        <v>0</v>
      </c>
    </row>
    <row r="8" spans="1:8" x14ac:dyDescent="0.2">
      <c r="A8" t="s">
        <v>2100</v>
      </c>
      <c r="B8">
        <f>COUNTIFS(Crowdfunding!G2:G1001,"successful", Crowdfunding!D2:D1001,"&gt;=25000",Crowdfunding!D2:D1001,"&lt;=29999")</f>
        <v>11</v>
      </c>
      <c r="C8">
        <f>COUNTIFS(Crowdfunding!G2:G1001,"failed", Crowdfunding!D2:D1001,"&gt;=25000",Crowdfunding!D2:D1001,"&lt;=29999")</f>
        <v>3</v>
      </c>
      <c r="D8">
        <f>COUNTIFS(Crowdfunding!G2:G1001,"canceled", Crowdfunding!D2:D1001,"&gt;=25000",Crowdfunding!D2:D1001,"&lt;=29999")</f>
        <v>0</v>
      </c>
      <c r="E8">
        <f t="shared" si="0"/>
        <v>14</v>
      </c>
      <c r="F8" s="12">
        <f t="shared" si="1"/>
        <v>79</v>
      </c>
      <c r="G8" s="12">
        <f t="shared" si="2"/>
        <v>21</v>
      </c>
      <c r="H8" s="13">
        <f t="shared" si="3"/>
        <v>0</v>
      </c>
    </row>
    <row r="9" spans="1:8" x14ac:dyDescent="0.2">
      <c r="A9" t="s">
        <v>2101</v>
      </c>
      <c r="B9">
        <f>COUNTIFS(Crowdfunding!G2:G1001,"successful", Crowdfunding!D2:D1001,"&gt;=30000",Crowdfunding!D2:D1001,"&lt;=34999")</f>
        <v>7</v>
      </c>
      <c r="C9">
        <f>COUNTIFS(Crowdfunding!G2:G1001,"canceled", Crowdfunding!D2:D1001,"&gt;=30000",Crowdfunding!D2:D1001,"&lt;=34999")</f>
        <v>0</v>
      </c>
      <c r="D9">
        <f>COUNTIFS(Crowdfunding!G2:G1001,"failed", Crowdfunding!D2:D1001,"&gt;=30000",Crowdfunding!D2:D1001,"&lt;=34999")</f>
        <v>0</v>
      </c>
      <c r="E9">
        <f t="shared" si="0"/>
        <v>7</v>
      </c>
      <c r="F9" s="12">
        <f t="shared" si="1"/>
        <v>100</v>
      </c>
      <c r="G9" s="12">
        <f t="shared" si="2"/>
        <v>0</v>
      </c>
      <c r="H9" s="13">
        <f t="shared" si="3"/>
        <v>0</v>
      </c>
    </row>
    <row r="10" spans="1:8" x14ac:dyDescent="0.2">
      <c r="A10" t="s">
        <v>2102</v>
      </c>
      <c r="B10">
        <f>COUNTIFS(Crowdfunding!G2:G1001,"successful", Crowdfunding!D2:D1001,"&gt;=35000",Crowdfunding!D2:D1001,"&lt;=39999")</f>
        <v>8</v>
      </c>
      <c r="C10">
        <f>COUNTIFS(Crowdfunding!G2:G1001,"failed", Crowdfunding!D2:D1001,"&gt;=35000",Crowdfunding!D2:D1001,"&lt;=39999")</f>
        <v>3</v>
      </c>
      <c r="D10">
        <f>COUNTIFS(Crowdfunding!G2:G1001,"canceled", Crowdfunding!D2:D1001,"&gt;=35000",Crowdfunding!D2:D1001,"&lt;=39999")</f>
        <v>1</v>
      </c>
      <c r="E10">
        <f t="shared" si="0"/>
        <v>12</v>
      </c>
      <c r="F10" s="12">
        <f t="shared" si="1"/>
        <v>67</v>
      </c>
      <c r="G10" s="12">
        <f t="shared" si="2"/>
        <v>25</v>
      </c>
      <c r="H10" s="13">
        <f t="shared" si="3"/>
        <v>8</v>
      </c>
    </row>
    <row r="11" spans="1:8" x14ac:dyDescent="0.2">
      <c r="A11" t="s">
        <v>2103</v>
      </c>
      <c r="B11">
        <f>COUNTIFS(Crowdfunding!G2:G1001,"successful", Crowdfunding!D2:D1001,"&gt;=40000",Crowdfunding!D2:D1001,"&lt;=44999")</f>
        <v>11</v>
      </c>
      <c r="C11">
        <f>COUNTIFS(Crowdfunding!G2:G1001,"failed", Crowdfunding!D2:D1001,"&gt;=40000",Crowdfunding!D2:D1001,"&lt;=44999")</f>
        <v>3</v>
      </c>
      <c r="D11">
        <f>COUNTIFS(Crowdfunding!G2:G1001,"canceled", Crowdfunding!D2:D1001,"&gt;=40000",Crowdfunding!D2:D1001,"&lt;=44999")</f>
        <v>0</v>
      </c>
      <c r="E11">
        <f t="shared" si="0"/>
        <v>14</v>
      </c>
      <c r="F11" s="12">
        <f t="shared" si="1"/>
        <v>79</v>
      </c>
      <c r="G11" s="12">
        <f t="shared" si="2"/>
        <v>21</v>
      </c>
      <c r="H11" s="13">
        <f t="shared" si="3"/>
        <v>0</v>
      </c>
    </row>
    <row r="12" spans="1:8" x14ac:dyDescent="0.2">
      <c r="A12" t="s">
        <v>2104</v>
      </c>
      <c r="B12">
        <f>COUNTIFS(Crowdfunding!G2:G1001,"successful", Crowdfunding!D2:D1001,"&gt;=45000",Crowdfunding!D2:D1001,"&lt;=49999")</f>
        <v>8</v>
      </c>
      <c r="C12">
        <f>COUNTIFS(Crowdfunding!G2:G1001,"failed", Crowdfunding!D2:D1001,"&gt;=45000",Crowdfunding!D2:D1001,"&lt;=49999")</f>
        <v>3</v>
      </c>
      <c r="D12">
        <f>COUNTIFS(Crowdfunding!G2:G1001,"canceled", Crowdfunding!D2:D1001,"&gt;=45000",Crowdfunding!D2:D1001,"&lt;=49999")</f>
        <v>0</v>
      </c>
      <c r="E12">
        <f t="shared" si="0"/>
        <v>11</v>
      </c>
      <c r="F12" s="12">
        <f t="shared" si="1"/>
        <v>73</v>
      </c>
      <c r="G12" s="12">
        <f t="shared" si="2"/>
        <v>27</v>
      </c>
      <c r="H12" s="13">
        <f t="shared" si="3"/>
        <v>0</v>
      </c>
    </row>
    <row r="13" spans="1:8" x14ac:dyDescent="0.2">
      <c r="A13" t="s">
        <v>2105</v>
      </c>
      <c r="B13">
        <f>COUNTIFS(Crowdfunding!G2:G1001,"successful", Crowdfunding!D2:D1001,"&gt;50000")</f>
        <v>114</v>
      </c>
      <c r="C13">
        <f>COUNTIFS(Crowdfunding!G2:G1001,"failed", Crowdfunding!D2:D1001,"&gt;50000")</f>
        <v>163</v>
      </c>
      <c r="D13">
        <f>COUNTIFS(Crowdfunding!G2:G1001,"canceled", Crowdfunding!D2:D1001,"&gt;50000")</f>
        <v>28</v>
      </c>
      <c r="E13">
        <f t="shared" si="0"/>
        <v>305</v>
      </c>
      <c r="F13" s="12">
        <f t="shared" si="1"/>
        <v>37</v>
      </c>
      <c r="G13" s="12">
        <f t="shared" si="2"/>
        <v>53</v>
      </c>
      <c r="H13" s="13">
        <f t="shared" si="3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2022-03-26T01:58:50Z</dcterms:modified>
</cp:coreProperties>
</file>