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\WA\Projects\1268 Kalae\MCC ENG\Calculations\Reshore\"/>
    </mc:Choice>
  </mc:AlternateContent>
  <xr:revisionPtr revIDLastSave="0" documentId="13_ncr:1_{03B0A1CF-035D-46FD-B149-AAAD8A8F38BE}" xr6:coauthVersionLast="47" xr6:coauthVersionMax="47" xr10:uidLastSave="{00000000-0000-0000-0000-000000000000}"/>
  <bookViews>
    <workbookView xWindow="-120" yWindow="-120" windowWidth="38640" windowHeight="15720" firstSheet="5" activeTab="12" xr2:uid="{5B6CA1E0-0AA2-4E32-8111-CC5CCB546609}"/>
  </bookViews>
  <sheets>
    <sheet name="Floor Capacity Chart" sheetId="1" r:id="rId1"/>
    <sheet name="Machine Room Roof Placement" sheetId="11" r:id="rId2"/>
    <sheet name="Machine Room Placement" sheetId="10" r:id="rId3"/>
    <sheet name="Roof Placement 10in Slab" sheetId="9" r:id="rId4"/>
    <sheet name="Typical Tower Reshore (L8-38)" sheetId="4" r:id="rId5"/>
    <sheet name="L8 Placement" sheetId="5" r:id="rId6"/>
    <sheet name="L7 Placement" sheetId="6" r:id="rId7"/>
    <sheet name="L6 Placement" sheetId="8" r:id="rId8"/>
    <sheet name="L5 Placement" sheetId="7" r:id="rId9"/>
    <sheet name="L4.5 Placement" sheetId="12" r:id="rId10"/>
    <sheet name="L4 Placement" sheetId="3" r:id="rId11"/>
    <sheet name="L4 Placement L3 0 Slab Capacity" sheetId="13" r:id="rId12"/>
    <sheet name="L3 Placement" sheetId="2" r:id="rId13"/>
    <sheet name="L3 Placement L2 0 Slab Capacity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2" l="1"/>
  <c r="K3" i="8"/>
  <c r="H22" i="12" l="1"/>
  <c r="H23" i="12"/>
  <c r="H24" i="12"/>
  <c r="H25" i="12"/>
  <c r="H26" i="12"/>
  <c r="H27" i="12"/>
  <c r="H28" i="12"/>
  <c r="H29" i="12"/>
  <c r="H30" i="12"/>
  <c r="H31" i="12"/>
  <c r="H32" i="12"/>
  <c r="G22" i="12"/>
  <c r="G23" i="12"/>
  <c r="G24" i="12"/>
  <c r="G25" i="12"/>
  <c r="G26" i="12"/>
  <c r="G27" i="12"/>
  <c r="G28" i="12"/>
  <c r="G29" i="12"/>
  <c r="G30" i="12"/>
  <c r="G31" i="12"/>
  <c r="G32" i="12"/>
  <c r="G21" i="12"/>
  <c r="H21" i="12"/>
  <c r="M68" i="3"/>
  <c r="N74" i="2"/>
  <c r="D9" i="1"/>
  <c r="L10" i="14" l="1"/>
  <c r="G4" i="14"/>
  <c r="G3" i="14"/>
  <c r="K10" i="13"/>
  <c r="G4" i="13"/>
  <c r="G3" i="13"/>
  <c r="F10" i="13" s="1"/>
  <c r="H10" i="13"/>
  <c r="G10" i="14" l="1"/>
  <c r="I10" i="14"/>
  <c r="I10" i="13"/>
  <c r="F11" i="13" s="1"/>
  <c r="I11" i="13" s="1"/>
  <c r="L11" i="13" s="1"/>
  <c r="M11" i="13" s="1"/>
  <c r="J10" i="14" l="1"/>
  <c r="M10" i="14" s="1"/>
  <c r="N10" i="14" s="1"/>
  <c r="L10" i="13"/>
  <c r="M10" i="13" s="1"/>
  <c r="G10" i="2"/>
  <c r="D30" i="12" l="1"/>
  <c r="D31" i="12"/>
  <c r="D32" i="12"/>
  <c r="D29" i="12"/>
  <c r="D28" i="12"/>
  <c r="D27" i="12"/>
  <c r="D26" i="12"/>
  <c r="L11" i="8"/>
  <c r="K11" i="8"/>
  <c r="D25" i="12"/>
  <c r="D24" i="12"/>
  <c r="D23" i="12"/>
  <c r="D22" i="12"/>
  <c r="D21" i="12"/>
  <c r="C15" i="12"/>
  <c r="H13" i="12" s="1"/>
  <c r="C14" i="12"/>
  <c r="H3" i="12" s="1"/>
  <c r="M3" i="12"/>
  <c r="B2" i="12"/>
  <c r="C14" i="11"/>
  <c r="F3" i="11" s="1"/>
  <c r="I3" i="11" s="1"/>
  <c r="F4" i="11" s="1"/>
  <c r="I4" i="11" s="1"/>
  <c r="L4" i="11" s="1"/>
  <c r="M4" i="11" s="1"/>
  <c r="K3" i="11"/>
  <c r="B2" i="11"/>
  <c r="H3" i="11" s="1"/>
  <c r="H3" i="10"/>
  <c r="F5" i="6"/>
  <c r="I5" i="6" s="1"/>
  <c r="F5" i="9"/>
  <c r="H4" i="10"/>
  <c r="B2" i="10"/>
  <c r="C14" i="10"/>
  <c r="F3" i="10" s="1"/>
  <c r="K3" i="10"/>
  <c r="C14" i="9"/>
  <c r="F3" i="9" s="1"/>
  <c r="B2" i="9"/>
  <c r="H3" i="9" s="1"/>
  <c r="L110" i="2"/>
  <c r="M110" i="2"/>
  <c r="J110" i="2"/>
  <c r="I11" i="8"/>
  <c r="C14" i="8"/>
  <c r="F3" i="8" s="1"/>
  <c r="K3" i="5"/>
  <c r="K10" i="3"/>
  <c r="K68" i="3"/>
  <c r="L10" i="2"/>
  <c r="M3" i="7"/>
  <c r="D25" i="7"/>
  <c r="F25" i="7" s="1"/>
  <c r="D24" i="7"/>
  <c r="F24" i="7" s="1"/>
  <c r="D23" i="7"/>
  <c r="F23" i="7" s="1"/>
  <c r="D22" i="7"/>
  <c r="G22" i="7" s="1"/>
  <c r="D21" i="7"/>
  <c r="G21" i="7" s="1"/>
  <c r="C15" i="7"/>
  <c r="C14" i="7"/>
  <c r="B2" i="7"/>
  <c r="C14" i="6"/>
  <c r="F3" i="6" s="1"/>
  <c r="I3" i="6" s="1"/>
  <c r="F4" i="6" s="1"/>
  <c r="I4" i="6" s="1"/>
  <c r="L4" i="6" s="1"/>
  <c r="M4" i="6" s="1"/>
  <c r="M5" i="6"/>
  <c r="K3" i="6"/>
  <c r="H3" i="6"/>
  <c r="B2" i="6"/>
  <c r="C14" i="5"/>
  <c r="F3" i="5" s="1"/>
  <c r="B2" i="5"/>
  <c r="H3" i="5" s="1"/>
  <c r="B2" i="4"/>
  <c r="H3" i="4" s="1"/>
  <c r="D17" i="1"/>
  <c r="D16" i="1"/>
  <c r="D5" i="1"/>
  <c r="D18" i="1"/>
  <c r="D19" i="1"/>
  <c r="D28" i="1"/>
  <c r="D29" i="1"/>
  <c r="D20" i="1"/>
  <c r="D10" i="1"/>
  <c r="D7" i="1"/>
  <c r="B2" i="3"/>
  <c r="H10" i="3" s="1"/>
  <c r="D4" i="1"/>
  <c r="D3" i="1"/>
  <c r="C14" i="4"/>
  <c r="F3" i="4" s="1"/>
  <c r="K3" i="4"/>
  <c r="I150" i="3"/>
  <c r="K150" i="3" s="1"/>
  <c r="I154" i="3"/>
  <c r="K154" i="3" s="1"/>
  <c r="I153" i="3"/>
  <c r="K153" i="3" s="1"/>
  <c r="I152" i="3"/>
  <c r="K152" i="3" s="1"/>
  <c r="I151" i="3"/>
  <c r="K151" i="3" s="1"/>
  <c r="I149" i="3"/>
  <c r="K149" i="3" s="1"/>
  <c r="I148" i="3"/>
  <c r="K148" i="3" s="1"/>
  <c r="I147" i="3"/>
  <c r="K147" i="3" s="1"/>
  <c r="I146" i="3"/>
  <c r="K146" i="3" s="1"/>
  <c r="G4" i="3"/>
  <c r="F68" i="3" s="1"/>
  <c r="G3" i="3"/>
  <c r="F22" i="7" l="1"/>
  <c r="G25" i="7"/>
  <c r="G23" i="7"/>
  <c r="G24" i="7"/>
  <c r="F21" i="7"/>
  <c r="J3" i="7"/>
  <c r="J13" i="7"/>
  <c r="K13" i="7" s="1"/>
  <c r="H14" i="7" s="1"/>
  <c r="K14" i="7" s="1"/>
  <c r="N14" i="7" s="1"/>
  <c r="O14" i="7" s="1"/>
  <c r="F26" i="12"/>
  <c r="F30" i="12"/>
  <c r="F31" i="12"/>
  <c r="F29" i="12"/>
  <c r="F28" i="12"/>
  <c r="F27" i="12"/>
  <c r="J3" i="12"/>
  <c r="K3" i="12" s="1"/>
  <c r="K13" i="12"/>
  <c r="H14" i="12" s="1"/>
  <c r="K14" i="12" s="1"/>
  <c r="F32" i="12"/>
  <c r="F22" i="12"/>
  <c r="F24" i="12"/>
  <c r="F21" i="12"/>
  <c r="F25" i="12"/>
  <c r="F23" i="12"/>
  <c r="L3" i="11"/>
  <c r="M3" i="11" s="1"/>
  <c r="I3" i="10"/>
  <c r="I3" i="9"/>
  <c r="F4" i="9"/>
  <c r="L3" i="9"/>
  <c r="M3" i="9" s="1"/>
  <c r="H4" i="9"/>
  <c r="H5" i="9" s="1"/>
  <c r="I5" i="9" s="1"/>
  <c r="L5" i="9" s="1"/>
  <c r="M5" i="9" s="1"/>
  <c r="I3" i="8"/>
  <c r="F4" i="8" s="1"/>
  <c r="I4" i="8" s="1"/>
  <c r="L4" i="8" s="1"/>
  <c r="M4" i="8" s="1"/>
  <c r="H114" i="3"/>
  <c r="I114" i="3" s="1"/>
  <c r="L114" i="3" s="1"/>
  <c r="M114" i="3" s="1"/>
  <c r="H68" i="3"/>
  <c r="I68" i="3" s="1"/>
  <c r="L3" i="6"/>
  <c r="M3" i="6" s="1"/>
  <c r="H3" i="7"/>
  <c r="I3" i="5"/>
  <c r="F4" i="5" s="1"/>
  <c r="H4" i="5"/>
  <c r="I5" i="5" s="1"/>
  <c r="M5" i="5" s="1"/>
  <c r="H4" i="4"/>
  <c r="H5" i="4" s="1"/>
  <c r="I5" i="4" s="1"/>
  <c r="L5" i="4" s="1"/>
  <c r="M5" i="4" s="1"/>
  <c r="I3" i="4"/>
  <c r="F4" i="4" s="1"/>
  <c r="F10" i="3"/>
  <c r="I10" i="3" s="1"/>
  <c r="H15" i="7" l="1"/>
  <c r="K15" i="7" s="1"/>
  <c r="N15" i="7" s="1"/>
  <c r="O15" i="7" s="1"/>
  <c r="K3" i="7"/>
  <c r="N13" i="7"/>
  <c r="O13" i="7" s="1"/>
  <c r="N3" i="7"/>
  <c r="O3" i="7" s="1"/>
  <c r="H4" i="7"/>
  <c r="K4" i="7" s="1"/>
  <c r="N13" i="12"/>
  <c r="O13" i="12" s="1"/>
  <c r="H4" i="12"/>
  <c r="K4" i="12" s="1"/>
  <c r="N3" i="12"/>
  <c r="O3" i="12" s="1"/>
  <c r="H15" i="12"/>
  <c r="K15" i="12" s="1"/>
  <c r="N15" i="12" s="1"/>
  <c r="O15" i="12" s="1"/>
  <c r="N14" i="12"/>
  <c r="O14" i="12" s="1"/>
  <c r="F4" i="10"/>
  <c r="I4" i="10" s="1"/>
  <c r="L4" i="10" s="1"/>
  <c r="M4" i="10" s="1"/>
  <c r="L3" i="10"/>
  <c r="M3" i="10" s="1"/>
  <c r="I4" i="9"/>
  <c r="L4" i="9" s="1"/>
  <c r="M4" i="9" s="1"/>
  <c r="L3" i="8"/>
  <c r="M3" i="8" s="1"/>
  <c r="F69" i="3"/>
  <c r="I69" i="3" s="1"/>
  <c r="L69" i="3" s="1"/>
  <c r="M69" i="3" s="1"/>
  <c r="L68" i="3"/>
  <c r="I4" i="5"/>
  <c r="L4" i="5" s="1"/>
  <c r="M4" i="5" s="1"/>
  <c r="L3" i="5"/>
  <c r="M3" i="5" s="1"/>
  <c r="I4" i="4"/>
  <c r="L4" i="4" s="1"/>
  <c r="M4" i="4" s="1"/>
  <c r="L10" i="3"/>
  <c r="M10" i="3" s="1"/>
  <c r="F11" i="3"/>
  <c r="I11" i="3" s="1"/>
  <c r="L11" i="3" s="1"/>
  <c r="M11" i="3" s="1"/>
  <c r="L3" i="4"/>
  <c r="M3" i="4" s="1"/>
  <c r="B2" i="2"/>
  <c r="I10" i="2" s="1"/>
  <c r="J102" i="2"/>
  <c r="J103" i="2"/>
  <c r="J104" i="2"/>
  <c r="J105" i="2"/>
  <c r="J106" i="2"/>
  <c r="J107" i="2"/>
  <c r="J108" i="2"/>
  <c r="J109" i="2"/>
  <c r="J111" i="2"/>
  <c r="J101" i="2"/>
  <c r="G4" i="2"/>
  <c r="G74" i="2" s="1"/>
  <c r="G3" i="2"/>
  <c r="D6" i="1"/>
  <c r="D8" i="1"/>
  <c r="D11" i="1"/>
  <c r="D12" i="1"/>
  <c r="D13" i="1"/>
  <c r="D14" i="1"/>
  <c r="D15" i="1"/>
  <c r="D21" i="1"/>
  <c r="D22" i="1"/>
  <c r="D23" i="1"/>
  <c r="D24" i="1"/>
  <c r="D25" i="1"/>
  <c r="D26" i="1"/>
  <c r="D27" i="1"/>
  <c r="H5" i="7" l="1"/>
  <c r="K5" i="7" s="1"/>
  <c r="N5" i="7" s="1"/>
  <c r="O5" i="7" s="1"/>
  <c r="N4" i="7"/>
  <c r="O4" i="7" s="1"/>
  <c r="N4" i="12"/>
  <c r="O4" i="12" s="1"/>
  <c r="H5" i="12"/>
  <c r="K5" i="12" s="1"/>
  <c r="N5" i="12" s="1"/>
  <c r="O5" i="12" s="1"/>
  <c r="I74" i="2"/>
  <c r="J74" i="2" s="1"/>
  <c r="M74" i="2" s="1"/>
  <c r="G37" i="2"/>
  <c r="L104" i="2"/>
  <c r="M104" i="2"/>
  <c r="L103" i="2"/>
  <c r="M103" i="2"/>
  <c r="L102" i="2"/>
  <c r="M102" i="2"/>
  <c r="M101" i="2"/>
  <c r="L101" i="2"/>
  <c r="M111" i="2"/>
  <c r="L111" i="2"/>
  <c r="M109" i="2"/>
  <c r="L109" i="2"/>
  <c r="L108" i="2"/>
  <c r="M108" i="2"/>
  <c r="M107" i="2"/>
  <c r="L107" i="2"/>
  <c r="L105" i="2"/>
  <c r="M105" i="2"/>
  <c r="I37" i="2"/>
  <c r="L106" i="2"/>
  <c r="M106" i="2"/>
  <c r="J10" i="2" l="1"/>
  <c r="M10" i="2" s="1"/>
  <c r="N10" i="2" s="1"/>
  <c r="J37" i="2"/>
  <c r="M37" i="2" s="1"/>
  <c r="N37" i="2" s="1"/>
</calcChain>
</file>

<file path=xl/sharedStrings.xml><?xml version="1.0" encoding="utf-8"?>
<sst xmlns="http://schemas.openxmlformats.org/spreadsheetml/2006/main" count="747" uniqueCount="258">
  <si>
    <t>Designation</t>
  </si>
  <si>
    <t>Floor Capacities per Structural Loading Diagrams (S0.05-S0.08)</t>
  </si>
  <si>
    <t>Construction DL (PSF)</t>
  </si>
  <si>
    <t>Slab Thickness (in)</t>
  </si>
  <si>
    <t>*Total Load =(Slab Thickness / 12 x 150psf) + DL</t>
  </si>
  <si>
    <t>L3 TYPICAL SLAB LOADS</t>
  </si>
  <si>
    <t>Shore Height</t>
  </si>
  <si>
    <t>Shore Type</t>
  </si>
  <si>
    <t>10'-8 1/2"</t>
  </si>
  <si>
    <t>10'-10 1/2"</t>
  </si>
  <si>
    <t>14'-10 1/2"</t>
  </si>
  <si>
    <t>15'-3 1/2"</t>
  </si>
  <si>
    <t>HV #5 Shore</t>
  </si>
  <si>
    <t>6-8 Ellis Shore</t>
  </si>
  <si>
    <t>Shore Capacity (lbs)</t>
  </si>
  <si>
    <t>L3 TYPICAL BEAM LOADS</t>
  </si>
  <si>
    <t>Beam Width (in)</t>
  </si>
  <si>
    <t>Beam Depth (in)</t>
  </si>
  <si>
    <t>Surrounding Slab Depth (in)</t>
  </si>
  <si>
    <t>Beam Load (plf)*</t>
  </si>
  <si>
    <t>*Beam Load = (Beam Depth - Surrounding Slab Depth) / 12 x 150psf x (Beam Width / 12)</t>
  </si>
  <si>
    <t>L2 Overview</t>
  </si>
  <si>
    <t>Reshore Level</t>
  </si>
  <si>
    <t>Placement Load (psf)</t>
  </si>
  <si>
    <t>Reshore Level Capacity (psf)</t>
  </si>
  <si>
    <t>Total Load (psf)*</t>
  </si>
  <si>
    <t>TOTAL CAPACITY (psf)*</t>
  </si>
  <si>
    <t>SDL (psf)</t>
  </si>
  <si>
    <t>LL (psf)</t>
  </si>
  <si>
    <t>Resultant Floor Load</t>
  </si>
  <si>
    <t>Reshore Type</t>
  </si>
  <si>
    <t>Reshore Capacity</t>
  </si>
  <si>
    <t>SF/Shore</t>
  </si>
  <si>
    <t>Reshore Pattern</t>
  </si>
  <si>
    <t>L3 7 1/2" Slab Placement Reshore (10'-8 1/2" - 10'-10 1/2" Shore Height)</t>
  </si>
  <si>
    <t>L2</t>
  </si>
  <si>
    <t>L3 7 1/2" Slab Placement Reshore (14'-10 1/2"- 15'-3 1/2" Shore Height)</t>
  </si>
  <si>
    <t>6-8 Ellis Spacing (ft)</t>
  </si>
  <si>
    <t>HV #5 Shore Spacing (ft)</t>
  </si>
  <si>
    <t>L2 Beam Reshore Spacing</t>
  </si>
  <si>
    <t>L3 Overview</t>
  </si>
  <si>
    <t>L4 TYPICAL BEAM LOADS</t>
  </si>
  <si>
    <t>8'-6 1/2"</t>
  </si>
  <si>
    <t>6-6 Ellis Shore</t>
  </si>
  <si>
    <t>6-6 Ellis Spacing (ft)</t>
  </si>
  <si>
    <t>L3 Beam Reshore Spacing</t>
  </si>
  <si>
    <t>L4 7 1/2" Slab Placement Reshore (8'-6 1/2" Shore Height)</t>
  </si>
  <si>
    <t>L4 TYPICAL SLAB LOADS</t>
  </si>
  <si>
    <t>L3</t>
  </si>
  <si>
    <t>9'-1"</t>
  </si>
  <si>
    <t>SF-1</t>
  </si>
  <si>
    <t>SF-2</t>
  </si>
  <si>
    <t>1*</t>
  </si>
  <si>
    <t>2*</t>
  </si>
  <si>
    <t>5*</t>
  </si>
  <si>
    <t>8*</t>
  </si>
  <si>
    <t>18*</t>
  </si>
  <si>
    <t>31*</t>
  </si>
  <si>
    <t>32*</t>
  </si>
  <si>
    <t>17*</t>
  </si>
  <si>
    <t>16*</t>
  </si>
  <si>
    <t>14*</t>
  </si>
  <si>
    <t>15*</t>
  </si>
  <si>
    <t>3*</t>
  </si>
  <si>
    <t>*Indicates Reducible Live Loads</t>
  </si>
  <si>
    <t>*Total Capacity =(1.6/1.3 x LL) + SDL, 0.6x(1.6/1.3 x LL) + SDL for reducible loads</t>
  </si>
  <si>
    <t>SF-1 (54 psf capacity)</t>
  </si>
  <si>
    <t>SF-2 (54 psf capacity)</t>
  </si>
  <si>
    <t>SF-3</t>
  </si>
  <si>
    <t>5400#/70PSF</t>
  </si>
  <si>
    <t>77SF/SHORE</t>
  </si>
  <si>
    <t>8X8 PATTERN</t>
  </si>
  <si>
    <t>124PSF-54PSF = 70PSF</t>
  </si>
  <si>
    <t>9'-1" SHORE HEIGHT</t>
  </si>
  <si>
    <t>70PSF-54PSF = 16PSF</t>
  </si>
  <si>
    <t>337SF/SHORE</t>
  </si>
  <si>
    <t>10X10 PATTERN</t>
  </si>
  <si>
    <t>L4 7 1/2" Slab (124 psf)</t>
  </si>
  <si>
    <t>8'-6 1/2" SHORE HEIGHT</t>
  </si>
  <si>
    <t>124PSF-39PSF = 85PSF</t>
  </si>
  <si>
    <t>L3 (39 psf capacity)</t>
  </si>
  <si>
    <t>10'-10 1/2" SHORE HEIGHT</t>
  </si>
  <si>
    <t>L1 SOG</t>
  </si>
  <si>
    <t>L3 7 1/2" Slab (124 psf)</t>
  </si>
  <si>
    <t>6X8 PATTERN</t>
  </si>
  <si>
    <t xml:space="preserve">Slab Capacity (psf)* = </t>
  </si>
  <si>
    <t>Tower 7 1/2" Slab Placement Reshore (9'-1" Shore Height)</t>
  </si>
  <si>
    <t>TOWER TYPICAL SLAB LOADS (L6-38)</t>
  </si>
  <si>
    <t>Tower Slab Overview (L6-38)</t>
  </si>
  <si>
    <r>
      <t xml:space="preserve">TOWER 7 1/2" Slab (124 psf) </t>
    </r>
    <r>
      <rPr>
        <b/>
        <sz val="11"/>
        <color theme="1"/>
        <rFont val="Calibri"/>
        <family val="2"/>
        <scheme val="minor"/>
      </rPr>
      <t>(L9-38)</t>
    </r>
  </si>
  <si>
    <r>
      <t xml:space="preserve">SF-3 (54 psf capacity) </t>
    </r>
    <r>
      <rPr>
        <b/>
        <sz val="11"/>
        <color theme="1"/>
        <rFont val="Calibri"/>
        <family val="2"/>
        <scheme val="minor"/>
      </rPr>
      <t>(L6-35)</t>
    </r>
  </si>
  <si>
    <t>L7 Slab Overview</t>
  </si>
  <si>
    <t>L8 TYPICAL SLAB LOADS</t>
  </si>
  <si>
    <t>L7</t>
  </si>
  <si>
    <t>L6</t>
  </si>
  <si>
    <t>L5</t>
  </si>
  <si>
    <t xml:space="preserve">L8 7 1/2" Slab (124 psf) </t>
  </si>
  <si>
    <t>L7 (54 psf capacity)</t>
  </si>
  <si>
    <t>L6 (54 psf capacity)</t>
  </si>
  <si>
    <t>14'-4 1/2" SHORE HEIGHT</t>
  </si>
  <si>
    <t>7916#/16PSF</t>
  </si>
  <si>
    <t>5400#/16PSF</t>
  </si>
  <si>
    <t>L5 (88 psf capacity)</t>
  </si>
  <si>
    <t>#5 HV Shore</t>
  </si>
  <si>
    <t>494SF/SHORE</t>
  </si>
  <si>
    <t>L6 Slab Overview</t>
  </si>
  <si>
    <t>L8 7 1/2" Slab Placement Reshore (9'-1" Shore Height)</t>
  </si>
  <si>
    <t xml:space="preserve">L7 7 1/2" Slab (124 psf) </t>
  </si>
  <si>
    <t>L7 TYPICAL SLAB LOADS</t>
  </si>
  <si>
    <t>L4</t>
  </si>
  <si>
    <t>L5 (88psf capacity)</t>
  </si>
  <si>
    <t>13'-6 1/2" SHORE HEIGHT</t>
  </si>
  <si>
    <t>70PSF-88PSF = -18PSF</t>
  </si>
  <si>
    <t>RESHORE NOT NEEDED</t>
  </si>
  <si>
    <t>L4 Overview</t>
  </si>
  <si>
    <t>L5 8" Slab (130 psf)</t>
  </si>
  <si>
    <t>L5 8" Slab Placement Reshore (8'-6 1/2" Shore Height)</t>
  </si>
  <si>
    <t>Beam Reshore Spacing</t>
  </si>
  <si>
    <t>L5 10" Slab Placement Reshore (8'-6 1/2" Shore Height)</t>
  </si>
  <si>
    <t>L5 10" Slab (155 psf)</t>
  </si>
  <si>
    <t>6X6 PATTERN</t>
  </si>
  <si>
    <t>*#5 Per Floor Capacity Chart</t>
  </si>
  <si>
    <t>*#7 Per Floor Capacity Chart</t>
  </si>
  <si>
    <t>L5 BEAM LOADS</t>
  </si>
  <si>
    <t>15'-3 1/2" SHORE HEIGHT</t>
  </si>
  <si>
    <t>8x10 PATTERN</t>
  </si>
  <si>
    <t>L3 9" Slab Placement Reshore (14'-10 1/2"- 15'-3 1/2" Shore Height)</t>
  </si>
  <si>
    <t>L3 9" Slab (143 psf)</t>
  </si>
  <si>
    <t>L4 9" Slab Placement Reshore (8'-6 1/2" Shore Height)</t>
  </si>
  <si>
    <t>4635#/65PSF</t>
  </si>
  <si>
    <t>71SF/SHORE</t>
  </si>
  <si>
    <t>L4 9" Slab (143 psf)</t>
  </si>
  <si>
    <t>20'-1 1/2"</t>
  </si>
  <si>
    <t>HV 625 Shore</t>
  </si>
  <si>
    <t>L4 7 1/2" Slab Placement Reshore (20'-0 1/2" Shore Height)</t>
  </si>
  <si>
    <t>20'-0 1/2" SHORE HEIGHT</t>
  </si>
  <si>
    <t>7300#/85PSF</t>
  </si>
  <si>
    <t>85SF/SHORE</t>
  </si>
  <si>
    <t>8X10 PATTERN</t>
  </si>
  <si>
    <t>L5 Slab Overview</t>
  </si>
  <si>
    <t>L6 - 7 1/2" Slab Placement Reshore (9'-1" Shore Height)</t>
  </si>
  <si>
    <t xml:space="preserve">L6 7 1/2" Slab (124 psf) </t>
  </si>
  <si>
    <t>L6 TYPICAL SLAB LOADS</t>
  </si>
  <si>
    <t>HV#5 Spacing</t>
  </si>
  <si>
    <t>L6 BEAM LOADS</t>
  </si>
  <si>
    <t>13'-4" SHORE HEIGHT</t>
  </si>
  <si>
    <t>13'-4"</t>
  </si>
  <si>
    <t>Tower Slab Overview Roof</t>
  </si>
  <si>
    <t>Roof</t>
  </si>
  <si>
    <t>L38</t>
  </si>
  <si>
    <t xml:space="preserve">Machine Room 10" Slab (155 psf) </t>
  </si>
  <si>
    <t>Roof (194 psf capacity)</t>
  </si>
  <si>
    <t>155PSF-194PSF = -39PSF</t>
  </si>
  <si>
    <t>L38 (54 psf capacity)</t>
  </si>
  <si>
    <t>#3 Post Shore</t>
  </si>
  <si>
    <t>#4 Post Shore</t>
  </si>
  <si>
    <t>Tower Slab Overview L38</t>
  </si>
  <si>
    <t>Roof 10" Slab (155 psf)</t>
  </si>
  <si>
    <t>155PSF-54PSF = 101PSF</t>
  </si>
  <si>
    <t>L37 (54 psf capacity)</t>
  </si>
  <si>
    <t>101PSF-54PSF = 47PSF</t>
  </si>
  <si>
    <t>5400#/47PSF</t>
  </si>
  <si>
    <t>114SF/SHORE</t>
  </si>
  <si>
    <t xml:space="preserve">L36 (54 psf capacity) </t>
  </si>
  <si>
    <t xml:space="preserve">Machine Room Roof 7.5" Slab (124 psf) </t>
  </si>
  <si>
    <t>Machine Room (194 psf capacity)</t>
  </si>
  <si>
    <t>Tower Slab Overview Machine Room</t>
  </si>
  <si>
    <t>*#4 Per Floor Capacity Chart</t>
  </si>
  <si>
    <t>Machine Room</t>
  </si>
  <si>
    <t>7'-10"</t>
  </si>
  <si>
    <t>7'-10" SHORE HEIGHT</t>
  </si>
  <si>
    <t>11'-10 1/2" SHORE HEIGHT</t>
  </si>
  <si>
    <t>11'-10 1/2 " SHORE HEIGHT</t>
  </si>
  <si>
    <t>11'-10 1/2"</t>
  </si>
  <si>
    <t>10'-1" SHORE HEIGHT</t>
  </si>
  <si>
    <t>10'-1"</t>
  </si>
  <si>
    <t>5900#/101PSF</t>
  </si>
  <si>
    <t>58SF/SHORE</t>
  </si>
  <si>
    <t>113SF/SHORE</t>
  </si>
  <si>
    <t>7916#/70PSF</t>
  </si>
  <si>
    <t>10x10 PATTERN</t>
  </si>
  <si>
    <t>L4.5 10" Slab Placement Reshore (8'-6 1/2" Shore Height)</t>
  </si>
  <si>
    <t>L4.5 12" Slab Placement Reshore (8'-6 1/2" Shore Height)</t>
  </si>
  <si>
    <t>L4.5 10" Slab (155psf)</t>
  </si>
  <si>
    <t>5400#/141PSF</t>
  </si>
  <si>
    <t>8x8 PATTERN</t>
  </si>
  <si>
    <t>38SF/SHORE</t>
  </si>
  <si>
    <t>5400#/102PSF</t>
  </si>
  <si>
    <t>L4.5 TYPICAL SLAB LOADS</t>
  </si>
  <si>
    <t>L4.5 BEAM LOADS</t>
  </si>
  <si>
    <t>L5 TYPICAL SLAB LOADS</t>
  </si>
  <si>
    <t>14'-6 1/2"</t>
  </si>
  <si>
    <t>6-6 Ellis Spacing (ft) 5400#</t>
  </si>
  <si>
    <t>Reshore Pattern 625</t>
  </si>
  <si>
    <t>10x10</t>
  </si>
  <si>
    <t>L3 (0 psf capacity)</t>
  </si>
  <si>
    <t>124PSF-0PSF = 124PSF</t>
  </si>
  <si>
    <t>5400#/124PSF</t>
  </si>
  <si>
    <t>43SF/SHORE</t>
  </si>
  <si>
    <t>6x8 PATTERN</t>
  </si>
  <si>
    <t>L2 (0 psf capacity)</t>
  </si>
  <si>
    <t>4635#/124PSF</t>
  </si>
  <si>
    <t>124PSF-39PSF = 124PSF</t>
  </si>
  <si>
    <t>37SF/SHORE</t>
  </si>
  <si>
    <t>L2 (59 psf capacity)</t>
  </si>
  <si>
    <t>124PSF-59PSF = 65PSF</t>
  </si>
  <si>
    <t>115SF/SHORE</t>
  </si>
  <si>
    <t>4635#/84PSF</t>
  </si>
  <si>
    <t>143PSF-59PSF = 84PSF</t>
  </si>
  <si>
    <t>55SF/SHORE</t>
  </si>
  <si>
    <t>L3 (59 psf capacity)</t>
  </si>
  <si>
    <t>5400#/65PSF</t>
  </si>
  <si>
    <t>83SF/SHORE</t>
  </si>
  <si>
    <t>5400#/84PSF</t>
  </si>
  <si>
    <t>L3 9" Slab Placement Reshore (8'10" Shore Height)</t>
  </si>
  <si>
    <t>L4 (59 psf capacity)</t>
  </si>
  <si>
    <t>5400#/71PSF</t>
  </si>
  <si>
    <t>76SF/SHORE</t>
  </si>
  <si>
    <t>5400#/96PSF</t>
  </si>
  <si>
    <t>56SF/SHORE</t>
  </si>
  <si>
    <t>L3 (59psf capacity)</t>
  </si>
  <si>
    <t>7500#/65PSF</t>
  </si>
  <si>
    <t>64SF/SHORE</t>
  </si>
  <si>
    <t>10 PATTERN</t>
  </si>
  <si>
    <t>185SF/SHORE</t>
  </si>
  <si>
    <t>4635#/25PSF</t>
  </si>
  <si>
    <t>104PSF-39PSF = 25PSF</t>
  </si>
  <si>
    <t>65PSF-59PSF = 6PSF</t>
  </si>
  <si>
    <t>4635#/6PSF</t>
  </si>
  <si>
    <t>772SF/SHORE</t>
  </si>
  <si>
    <t>155PSF-59PSF = 96PSF</t>
  </si>
  <si>
    <t>96PSF-59PSF = 37PSF</t>
  </si>
  <si>
    <t>5400#/37PSF</t>
  </si>
  <si>
    <t>145SF/SHORE</t>
  </si>
  <si>
    <t>180PSF-59PSF = 121PSF</t>
  </si>
  <si>
    <t>121PSF-59PSF = 62PSF</t>
  </si>
  <si>
    <t>62PSF-59PSF = 3PSF</t>
  </si>
  <si>
    <t>4635#/3PSF</t>
  </si>
  <si>
    <t>1545SF/SHORE</t>
  </si>
  <si>
    <t>10x10PATTERN</t>
  </si>
  <si>
    <t>87SF/SHORE</t>
  </si>
  <si>
    <t>L4 (59psf capacity)</t>
  </si>
  <si>
    <t>130PSF-59PSF = 71PSF</t>
  </si>
  <si>
    <t>71PSF-59PSF = 12PSF</t>
  </si>
  <si>
    <t>5400#/12PSF</t>
  </si>
  <si>
    <t>450SF/SHORE</t>
  </si>
  <si>
    <t>231SF/SHORE</t>
  </si>
  <si>
    <t>154SF/SHORE</t>
  </si>
  <si>
    <t>37PSF-59PSF = 22PSF</t>
  </si>
  <si>
    <t>L4.5 12" Slab (180 psf)</t>
  </si>
  <si>
    <t>6-8 Ellis Spacing (ft) 4635# w/ rem capacity*</t>
  </si>
  <si>
    <t>*22PSF x 8ft Trib 176plf</t>
  </si>
  <si>
    <t>625 Spacing (ft) 7250# w/ rem capacity*</t>
  </si>
  <si>
    <t>85PSF-59PSF = 65PSF</t>
  </si>
  <si>
    <t>L5 (69 psf capacity)</t>
  </si>
  <si>
    <t>8333#/55PSF</t>
  </si>
  <si>
    <t>124PSF-69PSF = 55PSF</t>
  </si>
  <si>
    <t>55PSF-59PSF = -4PSF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</si>
</sst>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1" fillId="5" borderId="11" xfId="0" applyNumberFormat="1" applyFont="1" applyFill="1" applyBorder="1" applyAlignment="1">
      <alignment horizontal="center" vertical="center"/>
    </xf>
    <xf numFmtId="1" fontId="1" fillId="5" borderId="15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2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1" fontId="1" fillId="7" borderId="17" xfId="0" applyNumberFormat="1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7" borderId="9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30" xfId="0" applyBorder="1"/>
    <xf numFmtId="0" fontId="0" fillId="0" borderId="1" xfId="0" applyBorder="1"/>
    <xf numFmtId="0" fontId="0" fillId="0" borderId="31" xfId="0" applyBorder="1"/>
    <xf numFmtId="0" fontId="0" fillId="0" borderId="26" xfId="0" applyBorder="1"/>
    <xf numFmtId="0" fontId="0" fillId="0" borderId="32" xfId="0" applyBorder="1"/>
    <xf numFmtId="0" fontId="0" fillId="0" borderId="33" xfId="0" applyBorder="1"/>
    <xf numFmtId="0" fontId="0" fillId="0" borderId="2" xfId="0" applyBorder="1"/>
    <xf numFmtId="0" fontId="0" fillId="0" borderId="34" xfId="0" applyBorder="1"/>
    <xf numFmtId="0" fontId="1" fillId="9" borderId="18" xfId="0" applyFont="1" applyFill="1" applyBorder="1" applyAlignment="1">
      <alignment horizontal="left"/>
    </xf>
    <xf numFmtId="0" fontId="0" fillId="4" borderId="11" xfId="0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" fillId="14" borderId="9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3" fillId="0" borderId="26" xfId="0" applyFont="1" applyBorder="1" applyAlignment="1">
      <alignment horizontal="right" wrapText="1"/>
    </xf>
    <xf numFmtId="0" fontId="5" fillId="2" borderId="0" xfId="0" applyFont="1" applyFill="1" applyAlignment="1">
      <alignment horizontal="center" vertical="center" wrapText="1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0" borderId="26" xfId="0" applyFont="1" applyBorder="1" applyAlignment="1">
      <alignment horizontal="right" wrapText="1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5" borderId="19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27" xfId="0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0" borderId="26" xfId="0" applyFont="1" applyBorder="1" applyAlignment="1">
      <alignment horizontal="right" wrapText="1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3" fillId="0" borderId="26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104776</xdr:colOff>
      <xdr:row>0</xdr:row>
      <xdr:rowOff>0</xdr:rowOff>
    </xdr:from>
    <xdr:to>
      <xdr:col>19</xdr:col>
      <xdr:colOff>19051</xdr:colOff>
      <xdr:row>31</xdr:row>
      <xdr:rowOff>91589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7580B-66FD-C2BE-30AA-ED5F5A963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6" y="0"/>
          <a:ext cx="9048750" cy="60732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A143973-5B4B-466F-99B6-114CBBB35ECB}"/>
            </a:ext>
          </a:extLst>
        </xdr:cNvPr>
        <xdr:cNvSpPr/>
      </xdr:nvSpPr>
      <xdr:spPr>
        <a:xfrm>
          <a:off x="9935308" y="297473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7</xdr:col>
      <xdr:colOff>910735</xdr:colOff>
      <xdr:row>22</xdr:row>
      <xdr:rowOff>57883</xdr:rowOff>
    </xdr:from>
    <xdr:to>
      <xdr:col>7</xdr:col>
      <xdr:colOff>1665408</xdr:colOff>
      <xdr:row>27</xdr:row>
      <xdr:rowOff>65210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6404EE5D-526F-4707-B89A-7FFA325B904C}"/>
            </a:ext>
          </a:extLst>
        </xdr:cNvPr>
        <xdr:cNvSpPr/>
      </xdr:nvSpPr>
      <xdr:spPr>
        <a:xfrm flipH="1">
          <a:off x="9873760" y="4363183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-39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6</xdr:col>
      <xdr:colOff>3663</xdr:colOff>
      <xdr:row>20</xdr:row>
      <xdr:rowOff>124558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BC78480-867A-4381-8BE5-D87432AA3DDB}"/>
            </a:ext>
          </a:extLst>
        </xdr:cNvPr>
        <xdr:cNvGrpSpPr/>
      </xdr:nvGrpSpPr>
      <xdr:grpSpPr>
        <a:xfrm>
          <a:off x="7305675" y="3046535"/>
          <a:ext cx="756138" cy="983273"/>
          <a:chOff x="5572125" y="3046535"/>
          <a:chExt cx="718038" cy="98327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644DB7F4-3CE0-2D0E-A121-172B4CF046C8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9332AB89-110F-F51D-4974-1A38C2121B87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175335D3-5EBC-69BF-7565-F7CFFC782124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743DC482-3CB7-CEEF-C036-5A481DBB6BDD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C47D1C59-878C-CDFE-06F0-952612D67E3C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2FB2D650-AFE2-4933-0394-E494BC688092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741759</xdr:colOff>
      <xdr:row>22</xdr:row>
      <xdr:rowOff>9525</xdr:rowOff>
    </xdr:from>
    <xdr:to>
      <xdr:col>6</xdr:col>
      <xdr:colOff>3571</xdr:colOff>
      <xdr:row>28</xdr:row>
      <xdr:rowOff>1740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D37A6CD-0BBE-46DC-A17C-5004F1B94046}"/>
            </a:ext>
          </a:extLst>
        </xdr:cNvPr>
        <xdr:cNvGrpSpPr/>
      </xdr:nvGrpSpPr>
      <xdr:grpSpPr>
        <a:xfrm>
          <a:off x="7475934" y="4314825"/>
          <a:ext cx="585787" cy="1144740"/>
          <a:chOff x="5742384" y="4295775"/>
          <a:chExt cx="309562" cy="1135215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F5327913-BDEC-91D9-87B3-281614590AB7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C1F7845A-1F42-0E92-96FB-AA64C3973B23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CEB23DF1-05A1-F981-A067-94DD0E12580F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9B522B70-22D4-7D63-E753-DB388A9300E2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727471</xdr:colOff>
      <xdr:row>29</xdr:row>
      <xdr:rowOff>1190</xdr:rowOff>
    </xdr:from>
    <xdr:to>
      <xdr:col>5</xdr:col>
      <xdr:colOff>1027508</xdr:colOff>
      <xdr:row>34</xdr:row>
      <xdr:rowOff>183905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307BFCA-A1AA-4EB1-8593-FAF195BD417D}"/>
            </a:ext>
          </a:extLst>
        </xdr:cNvPr>
        <xdr:cNvGrpSpPr/>
      </xdr:nvGrpSpPr>
      <xdr:grpSpPr>
        <a:xfrm>
          <a:off x="7461646" y="5659040"/>
          <a:ext cx="300037" cy="1259040"/>
          <a:chOff x="5742384" y="4295775"/>
          <a:chExt cx="309562" cy="1135215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19FC6E82-4DC6-89B0-01DC-357E138E8F25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C81BFEC7-8542-176B-71A7-0E4C0BEA3630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1AE2707B-47CD-8787-653F-D151C7F4F996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59ACBE4C-142C-984E-0EC4-52C7AD26C7D0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CD7C504-7D9F-4C15-8692-F089830B2E5F}"/>
            </a:ext>
          </a:extLst>
        </xdr:cNvPr>
        <xdr:cNvCxnSpPr/>
      </xdr:nvCxnSpPr>
      <xdr:spPr>
        <a:xfrm>
          <a:off x="6775847" y="43112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5A0112B-26D0-4FF7-9EF3-C7066009F8B2}"/>
            </a:ext>
          </a:extLst>
        </xdr:cNvPr>
        <xdr:cNvCxnSpPr/>
      </xdr:nvCxnSpPr>
      <xdr:spPr>
        <a:xfrm>
          <a:off x="6779419" y="56673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E314509A-32F6-43CA-B398-2BBF90CB3E59}"/>
            </a:ext>
          </a:extLst>
        </xdr:cNvPr>
        <xdr:cNvSpPr/>
      </xdr:nvSpPr>
      <xdr:spPr>
        <a:xfrm>
          <a:off x="9935308" y="297473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155PSF</a:t>
          </a:r>
        </a:p>
      </xdr:txBody>
    </xdr:sp>
    <xdr:clientData/>
  </xdr:twoCellAnchor>
  <xdr:twoCellAnchor>
    <xdr:from>
      <xdr:col>7</xdr:col>
      <xdr:colOff>910735</xdr:colOff>
      <xdr:row>22</xdr:row>
      <xdr:rowOff>57883</xdr:rowOff>
    </xdr:from>
    <xdr:to>
      <xdr:col>7</xdr:col>
      <xdr:colOff>1665408</xdr:colOff>
      <xdr:row>27</xdr:row>
      <xdr:rowOff>65210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F0F53AC7-6165-48EB-86FF-59BE7E244EEF}"/>
            </a:ext>
          </a:extLst>
        </xdr:cNvPr>
        <xdr:cNvSpPr/>
      </xdr:nvSpPr>
      <xdr:spPr>
        <a:xfrm flipH="1">
          <a:off x="9873760" y="4363183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-39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6</xdr:col>
      <xdr:colOff>3663</xdr:colOff>
      <xdr:row>20</xdr:row>
      <xdr:rowOff>124558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470E7C9-DC49-4CCE-81EB-CB21905C5543}"/>
            </a:ext>
          </a:extLst>
        </xdr:cNvPr>
        <xdr:cNvGrpSpPr/>
      </xdr:nvGrpSpPr>
      <xdr:grpSpPr>
        <a:xfrm>
          <a:off x="7305675" y="3046535"/>
          <a:ext cx="756138" cy="983273"/>
          <a:chOff x="5572125" y="3046535"/>
          <a:chExt cx="718038" cy="983273"/>
        </a:xfrm>
      </xdr:grpSpPr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26BA2F66-515B-62DF-B8BB-B7A6FFDBBA6D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9E05B859-9477-CD2D-9DE6-2F3162BF0F7D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D50647DA-86B5-9C1C-A38D-1F031D7F0947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4760F1FC-E124-3838-E6B7-BC1FEEE45084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BFB93F9C-B746-A073-BABD-58518895CE95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8A1459D8-DE3D-20A3-A035-27B95EF65E94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741759</xdr:colOff>
      <xdr:row>22</xdr:row>
      <xdr:rowOff>9525</xdr:rowOff>
    </xdr:from>
    <xdr:to>
      <xdr:col>6</xdr:col>
      <xdr:colOff>3571</xdr:colOff>
      <xdr:row>28</xdr:row>
      <xdr:rowOff>1740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88D1F52-B6D9-4799-8150-019C3729F6DE}"/>
            </a:ext>
          </a:extLst>
        </xdr:cNvPr>
        <xdr:cNvGrpSpPr/>
      </xdr:nvGrpSpPr>
      <xdr:grpSpPr>
        <a:xfrm>
          <a:off x="7475934" y="4314825"/>
          <a:ext cx="585787" cy="1287615"/>
          <a:chOff x="5742384" y="4295775"/>
          <a:chExt cx="309562" cy="1135215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E4A4E892-E4C3-C849-4338-65B7F28A3C8F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5005F2D9-D1ED-B86B-FF99-7F40BEA18FE6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4BAE58E4-65B0-5A49-0823-FA38D08EDB24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1548C007-A56D-4B85-489F-17E65E21F348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727471</xdr:colOff>
      <xdr:row>29</xdr:row>
      <xdr:rowOff>1190</xdr:rowOff>
    </xdr:from>
    <xdr:to>
      <xdr:col>5</xdr:col>
      <xdr:colOff>1027508</xdr:colOff>
      <xdr:row>34</xdr:row>
      <xdr:rowOff>183905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03FD981-AECA-49B5-B3F9-71DAB8B5B848}"/>
            </a:ext>
          </a:extLst>
        </xdr:cNvPr>
        <xdr:cNvGrpSpPr/>
      </xdr:nvGrpSpPr>
      <xdr:grpSpPr>
        <a:xfrm>
          <a:off x="7461646" y="5801915"/>
          <a:ext cx="300037" cy="1325715"/>
          <a:chOff x="5742384" y="4295775"/>
          <a:chExt cx="309562" cy="11352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407E75CB-6B87-246F-6CB2-C184F192B2BE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1F3EA3D9-A7A6-431A-5E24-6B2D617AD443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01F3B136-7561-FC04-06E7-5CAD24F45318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61BCCBB3-87DA-B9DC-7DF3-952EAA476C80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DB0C247-608E-4172-A5A8-107649E7CA72}"/>
            </a:ext>
          </a:extLst>
        </xdr:cNvPr>
        <xdr:cNvCxnSpPr/>
      </xdr:nvCxnSpPr>
      <xdr:spPr>
        <a:xfrm>
          <a:off x="6775847" y="43112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2ED26FC-C654-4A50-BB27-7B42AB4A0125}"/>
            </a:ext>
          </a:extLst>
        </xdr:cNvPr>
        <xdr:cNvCxnSpPr/>
      </xdr:nvCxnSpPr>
      <xdr:spPr>
        <a:xfrm>
          <a:off x="6779419" y="56673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9A39B69B-9BD6-4BBA-8085-A21B9B905EAB}"/>
            </a:ext>
          </a:extLst>
        </xdr:cNvPr>
        <xdr:cNvSpPr/>
      </xdr:nvSpPr>
      <xdr:spPr>
        <a:xfrm>
          <a:off x="9935308" y="297473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155PSF</a:t>
          </a:r>
        </a:p>
      </xdr:txBody>
    </xdr:sp>
    <xdr:clientData/>
  </xdr:twoCellAnchor>
  <xdr:twoCellAnchor>
    <xdr:from>
      <xdr:col>7</xdr:col>
      <xdr:colOff>956164</xdr:colOff>
      <xdr:row>22</xdr:row>
      <xdr:rowOff>27842</xdr:rowOff>
    </xdr:from>
    <xdr:to>
      <xdr:col>7</xdr:col>
      <xdr:colOff>1654420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982DD54B-1D7B-4826-A957-0CEC611E18B7}"/>
            </a:ext>
          </a:extLst>
        </xdr:cNvPr>
        <xdr:cNvSpPr/>
      </xdr:nvSpPr>
      <xdr:spPr>
        <a:xfrm>
          <a:off x="9919189" y="4333142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101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7</xdr:col>
      <xdr:colOff>940044</xdr:colOff>
      <xdr:row>29</xdr:row>
      <xdr:rowOff>41031</xdr:rowOff>
    </xdr:from>
    <xdr:to>
      <xdr:col>7</xdr:col>
      <xdr:colOff>1638300</xdr:colOff>
      <xdr:row>34</xdr:row>
      <xdr:rowOff>156796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23BCEB81-0122-46D7-B0EA-46688F7B18BE}"/>
            </a:ext>
          </a:extLst>
        </xdr:cNvPr>
        <xdr:cNvSpPr/>
      </xdr:nvSpPr>
      <xdr:spPr>
        <a:xfrm>
          <a:off x="9903069" y="569888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47 PSF</a:t>
          </a:r>
        </a:p>
      </xdr:txBody>
    </xdr:sp>
    <xdr:clientData/>
  </xdr:twoCellAnchor>
  <xdr:twoCellAnchor>
    <xdr:from>
      <xdr:col>7</xdr:col>
      <xdr:colOff>901210</xdr:colOff>
      <xdr:row>36</xdr:row>
      <xdr:rowOff>29308</xdr:rowOff>
    </xdr:from>
    <xdr:to>
      <xdr:col>7</xdr:col>
      <xdr:colOff>1655883</xdr:colOff>
      <xdr:row>41</xdr:row>
      <xdr:rowOff>36635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F00695A0-2C41-4BD7-B497-A7DFFFE44A03}"/>
            </a:ext>
          </a:extLst>
        </xdr:cNvPr>
        <xdr:cNvSpPr/>
      </xdr:nvSpPr>
      <xdr:spPr>
        <a:xfrm flipH="1">
          <a:off x="9864235" y="7039708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-7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6</xdr:col>
      <xdr:colOff>3663</xdr:colOff>
      <xdr:row>20</xdr:row>
      <xdr:rowOff>124558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AE1B1F2-A48F-486C-B465-0B018015AAF6}"/>
            </a:ext>
          </a:extLst>
        </xdr:cNvPr>
        <xdr:cNvGrpSpPr/>
      </xdr:nvGrpSpPr>
      <xdr:grpSpPr>
        <a:xfrm>
          <a:off x="7305675" y="3046535"/>
          <a:ext cx="756138" cy="983273"/>
          <a:chOff x="5572125" y="3046535"/>
          <a:chExt cx="718038" cy="983273"/>
        </a:xfrm>
      </xdr:grpSpPr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D10EB7F1-E025-700C-8FB6-8D1BE69AD0BC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2D10970D-3C7B-54D1-A770-681960651C05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1D112C06-69A9-6985-BB93-2BDBE9304C6C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38F50A70-01DE-0BCD-1658-2B440400BFAC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EDB1C2EA-A32A-0C13-5809-BE7C98767E2E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A7E9B89A-F104-ACC1-4E7B-F02AE4DA1D00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741759</xdr:colOff>
      <xdr:row>22</xdr:row>
      <xdr:rowOff>9525</xdr:rowOff>
    </xdr:from>
    <xdr:to>
      <xdr:col>6</xdr:col>
      <xdr:colOff>3571</xdr:colOff>
      <xdr:row>28</xdr:row>
      <xdr:rowOff>1740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A548A6F-BCFD-4483-B081-9BAFF8D4D376}"/>
            </a:ext>
          </a:extLst>
        </xdr:cNvPr>
        <xdr:cNvGrpSpPr/>
      </xdr:nvGrpSpPr>
      <xdr:grpSpPr>
        <a:xfrm>
          <a:off x="7475934" y="4314825"/>
          <a:ext cx="585787" cy="1144740"/>
          <a:chOff x="5742384" y="4295775"/>
          <a:chExt cx="309562" cy="1135215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7B3E9A5D-AC28-F403-1A90-03373195900A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2335F4F6-D68D-BBF1-0346-E6186B7425FF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2675EFC5-16AB-8A07-A8CD-2184C4EC7DBB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A6F0C3D2-2462-E124-90AE-AD7EA09E3585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727471</xdr:colOff>
      <xdr:row>29</xdr:row>
      <xdr:rowOff>1190</xdr:rowOff>
    </xdr:from>
    <xdr:to>
      <xdr:col>5</xdr:col>
      <xdr:colOff>1027508</xdr:colOff>
      <xdr:row>34</xdr:row>
      <xdr:rowOff>183905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5E126C5-59D3-4141-9FC3-39FD3F7EE331}"/>
            </a:ext>
          </a:extLst>
        </xdr:cNvPr>
        <xdr:cNvGrpSpPr/>
      </xdr:nvGrpSpPr>
      <xdr:grpSpPr>
        <a:xfrm>
          <a:off x="7461646" y="5659040"/>
          <a:ext cx="300037" cy="1201890"/>
          <a:chOff x="5742384" y="4295775"/>
          <a:chExt cx="309562" cy="11352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50D195E9-FCA1-3B57-2A5F-67375466011E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A8EA95EA-DCBC-C8FB-0B64-75002473B036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0E665A50-B714-66D4-B1E6-9EFEE7891D39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C42CB9F0-3AB6-1FF9-5AFB-834EB24544A7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EC0A377-21CE-4CB7-AF9C-49678A933746}"/>
            </a:ext>
          </a:extLst>
        </xdr:cNvPr>
        <xdr:cNvCxnSpPr/>
      </xdr:nvCxnSpPr>
      <xdr:spPr>
        <a:xfrm>
          <a:off x="6775847" y="43112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67B8B58-C3B0-4855-B8C3-9CD1A51F8AD6}"/>
            </a:ext>
          </a:extLst>
        </xdr:cNvPr>
        <xdr:cNvCxnSpPr/>
      </xdr:nvCxnSpPr>
      <xdr:spPr>
        <a:xfrm>
          <a:off x="6779419" y="56673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9160313-F35C-E552-F218-BCA4691F70FF}"/>
            </a:ext>
          </a:extLst>
        </xdr:cNvPr>
        <xdr:cNvSpPr/>
      </xdr:nvSpPr>
      <xdr:spPr>
        <a:xfrm>
          <a:off x="8203956" y="2938096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7</xdr:col>
      <xdr:colOff>956164</xdr:colOff>
      <xdr:row>22</xdr:row>
      <xdr:rowOff>27842</xdr:rowOff>
    </xdr:from>
    <xdr:to>
      <xdr:col>7</xdr:col>
      <xdr:colOff>1654420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623D3B6-4499-4752-AF87-E9C32DF74484}"/>
            </a:ext>
          </a:extLst>
        </xdr:cNvPr>
        <xdr:cNvSpPr/>
      </xdr:nvSpPr>
      <xdr:spPr>
        <a:xfrm>
          <a:off x="8187837" y="4277457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70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7</xdr:col>
      <xdr:colOff>940044</xdr:colOff>
      <xdr:row>29</xdr:row>
      <xdr:rowOff>41031</xdr:rowOff>
    </xdr:from>
    <xdr:to>
      <xdr:col>7</xdr:col>
      <xdr:colOff>1638300</xdr:colOff>
      <xdr:row>34</xdr:row>
      <xdr:rowOff>156796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D890BF1A-698D-4B38-B6A7-37C1E8F5A893}"/>
            </a:ext>
          </a:extLst>
        </xdr:cNvPr>
        <xdr:cNvSpPr/>
      </xdr:nvSpPr>
      <xdr:spPr>
        <a:xfrm>
          <a:off x="8171717" y="5624146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16 PSF</a:t>
          </a:r>
        </a:p>
      </xdr:txBody>
    </xdr:sp>
    <xdr:clientData/>
  </xdr:twoCellAnchor>
  <xdr:twoCellAnchor>
    <xdr:from>
      <xdr:col>7</xdr:col>
      <xdr:colOff>901210</xdr:colOff>
      <xdr:row>36</xdr:row>
      <xdr:rowOff>29308</xdr:rowOff>
    </xdr:from>
    <xdr:to>
      <xdr:col>7</xdr:col>
      <xdr:colOff>1655883</xdr:colOff>
      <xdr:row>41</xdr:row>
      <xdr:rowOff>36635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DA4E3D81-53A3-04B7-8A65-265A2CA60F03}"/>
            </a:ext>
          </a:extLst>
        </xdr:cNvPr>
        <xdr:cNvSpPr/>
      </xdr:nvSpPr>
      <xdr:spPr>
        <a:xfrm flipH="1">
          <a:off x="8132883" y="6945923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38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6</xdr:col>
      <xdr:colOff>3663</xdr:colOff>
      <xdr:row>20</xdr:row>
      <xdr:rowOff>124558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4E7BD17-3015-9BB0-C062-27A8575EE0FD}"/>
            </a:ext>
          </a:extLst>
        </xdr:cNvPr>
        <xdr:cNvGrpSpPr/>
      </xdr:nvGrpSpPr>
      <xdr:grpSpPr>
        <a:xfrm>
          <a:off x="7305675" y="3046535"/>
          <a:ext cx="756138" cy="983273"/>
          <a:chOff x="5572125" y="3046535"/>
          <a:chExt cx="718038" cy="983273"/>
        </a:xfrm>
      </xdr:grpSpPr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EA9F4D9E-918F-4BC5-B2CC-E17E4388F6D3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E88C80B2-1D60-43AE-A8C6-1A73E84D413F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E025ED82-B9F8-CDDC-4760-A994D4A1B481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1635C693-BBD8-46B4-A27B-6564AE417676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C4AD3A61-D917-4E1A-9697-508D84A0F54D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DE7D4DBE-2E5F-41DD-BDF7-0BE3B36DE005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741759</xdr:colOff>
      <xdr:row>22</xdr:row>
      <xdr:rowOff>9525</xdr:rowOff>
    </xdr:from>
    <xdr:to>
      <xdr:col>6</xdr:col>
      <xdr:colOff>3571</xdr:colOff>
      <xdr:row>28</xdr:row>
      <xdr:rowOff>1740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1E504ABB-E37B-1F9E-F446-5A71499D25E7}"/>
            </a:ext>
          </a:extLst>
        </xdr:cNvPr>
        <xdr:cNvGrpSpPr/>
      </xdr:nvGrpSpPr>
      <xdr:grpSpPr>
        <a:xfrm>
          <a:off x="7475934" y="4314825"/>
          <a:ext cx="585787" cy="1144740"/>
          <a:chOff x="5742384" y="4295775"/>
          <a:chExt cx="309562" cy="1135215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1FE7C2EA-3C99-4689-BDDA-1E3E87CA6CEA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2B8893C4-95BC-4030-BC11-ED24CADCA404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E6C461E5-E56B-499C-AF23-2094EEDE2050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AB9E672F-8DF9-4651-9967-19B048E5216B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727471</xdr:colOff>
      <xdr:row>29</xdr:row>
      <xdr:rowOff>1190</xdr:rowOff>
    </xdr:from>
    <xdr:to>
      <xdr:col>5</xdr:col>
      <xdr:colOff>1027508</xdr:colOff>
      <xdr:row>34</xdr:row>
      <xdr:rowOff>183905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B75F879F-A349-4222-B2BC-421C7B0DB425}"/>
            </a:ext>
          </a:extLst>
        </xdr:cNvPr>
        <xdr:cNvGrpSpPr/>
      </xdr:nvGrpSpPr>
      <xdr:grpSpPr>
        <a:xfrm>
          <a:off x="7461646" y="5659040"/>
          <a:ext cx="300037" cy="1135215"/>
          <a:chOff x="5742384" y="4295775"/>
          <a:chExt cx="309562" cy="1135215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34BF001D-ED47-8178-80C6-3E32BBB83198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94A0844E-2DDC-77DC-E490-4F283C870246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6E1D298A-B2CB-CB8F-12BE-8AD1E2BAD4EE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E25B9460-F7C6-8C64-86CD-AC4F64A5A6CB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2FEA782-14BC-A034-A005-237D6B44FC13}"/>
            </a:ext>
          </a:extLst>
        </xdr:cNvPr>
        <xdr:cNvCxnSpPr/>
      </xdr:nvCxnSpPr>
      <xdr:spPr>
        <a:xfrm>
          <a:off x="5042297" y="42922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3B66E3D-732E-4DB8-847E-79D106045430}"/>
            </a:ext>
          </a:extLst>
        </xdr:cNvPr>
        <xdr:cNvCxnSpPr/>
      </xdr:nvCxnSpPr>
      <xdr:spPr>
        <a:xfrm>
          <a:off x="5045869" y="56292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EE3EEFD-E0F6-4DD9-916A-033A4502B6E8}"/>
            </a:ext>
          </a:extLst>
        </xdr:cNvPr>
        <xdr:cNvSpPr/>
      </xdr:nvSpPr>
      <xdr:spPr>
        <a:xfrm>
          <a:off x="8201758" y="297473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7</xdr:col>
      <xdr:colOff>956164</xdr:colOff>
      <xdr:row>22</xdr:row>
      <xdr:rowOff>27842</xdr:rowOff>
    </xdr:from>
    <xdr:to>
      <xdr:col>7</xdr:col>
      <xdr:colOff>1654420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FFCAD6E9-9C01-4E9E-BAFB-653E85BDFB1E}"/>
            </a:ext>
          </a:extLst>
        </xdr:cNvPr>
        <xdr:cNvSpPr/>
      </xdr:nvSpPr>
      <xdr:spPr>
        <a:xfrm>
          <a:off x="8185639" y="4333142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70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7</xdr:col>
      <xdr:colOff>940044</xdr:colOff>
      <xdr:row>29</xdr:row>
      <xdr:rowOff>41031</xdr:rowOff>
    </xdr:from>
    <xdr:to>
      <xdr:col>7</xdr:col>
      <xdr:colOff>1638300</xdr:colOff>
      <xdr:row>34</xdr:row>
      <xdr:rowOff>156796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9F6DE5C6-CFF3-4290-A734-C1DCEE75AF92}"/>
            </a:ext>
          </a:extLst>
        </xdr:cNvPr>
        <xdr:cNvSpPr/>
      </xdr:nvSpPr>
      <xdr:spPr>
        <a:xfrm>
          <a:off x="8169519" y="569888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16 PSF</a:t>
          </a:r>
        </a:p>
      </xdr:txBody>
    </xdr:sp>
    <xdr:clientData/>
  </xdr:twoCellAnchor>
  <xdr:twoCellAnchor>
    <xdr:from>
      <xdr:col>7</xdr:col>
      <xdr:colOff>901210</xdr:colOff>
      <xdr:row>36</xdr:row>
      <xdr:rowOff>29308</xdr:rowOff>
    </xdr:from>
    <xdr:to>
      <xdr:col>7</xdr:col>
      <xdr:colOff>1655883</xdr:colOff>
      <xdr:row>41</xdr:row>
      <xdr:rowOff>36635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4F7616B7-4926-40D1-B240-9D99BD5F4056}"/>
            </a:ext>
          </a:extLst>
        </xdr:cNvPr>
        <xdr:cNvSpPr/>
      </xdr:nvSpPr>
      <xdr:spPr>
        <a:xfrm flipH="1">
          <a:off x="8130685" y="7039708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72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5</xdr:col>
      <xdr:colOff>1289538</xdr:colOff>
      <xdr:row>20</xdr:row>
      <xdr:rowOff>124558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B15450B-7314-482C-8578-FB54CE4C81D4}"/>
            </a:ext>
          </a:extLst>
        </xdr:cNvPr>
        <xdr:cNvGrpSpPr/>
      </xdr:nvGrpSpPr>
      <xdr:grpSpPr>
        <a:xfrm>
          <a:off x="7410450" y="3046535"/>
          <a:ext cx="718038" cy="983273"/>
          <a:chOff x="5572125" y="3046535"/>
          <a:chExt cx="718038" cy="983273"/>
        </a:xfrm>
      </xdr:grpSpPr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93B29972-F86B-8811-7937-1A5B13D7EE89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92DC132B-A89F-1EC2-545F-BD2336F8E856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B9B5A35-8DB8-1DA1-16F6-37112C7D72FE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0F4EFD35-5830-BBD6-D564-3B3D53F1411C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DC3446E4-8AE5-122C-016B-2CA55C397B10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142BCFD6-D78D-2501-6FAC-7C108F8CCF76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741759</xdr:colOff>
      <xdr:row>22</xdr:row>
      <xdr:rowOff>9525</xdr:rowOff>
    </xdr:from>
    <xdr:to>
      <xdr:col>5</xdr:col>
      <xdr:colOff>1051321</xdr:colOff>
      <xdr:row>28</xdr:row>
      <xdr:rowOff>1740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DF4242C-64DE-4491-8486-2EE2D7DCD79A}"/>
            </a:ext>
          </a:extLst>
        </xdr:cNvPr>
        <xdr:cNvGrpSpPr/>
      </xdr:nvGrpSpPr>
      <xdr:grpSpPr>
        <a:xfrm>
          <a:off x="7580709" y="4314825"/>
          <a:ext cx="309562" cy="1144740"/>
          <a:chOff x="5742384" y="4295775"/>
          <a:chExt cx="309562" cy="1135215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953E17AF-008F-86DC-2271-181B3C71F7F1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76FACAA2-D69B-072E-54C5-127627B4ABD0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71475804-59A7-6A31-157A-09FD223C20C8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639E07C0-BA31-25C8-BC36-9A9AE3A45041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727471</xdr:colOff>
      <xdr:row>29</xdr:row>
      <xdr:rowOff>1190</xdr:rowOff>
    </xdr:from>
    <xdr:to>
      <xdr:col>5</xdr:col>
      <xdr:colOff>1037033</xdr:colOff>
      <xdr:row>34</xdr:row>
      <xdr:rowOff>183905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E884D6C4-E940-4867-8910-11E7885F27B9}"/>
            </a:ext>
          </a:extLst>
        </xdr:cNvPr>
        <xdr:cNvGrpSpPr/>
      </xdr:nvGrpSpPr>
      <xdr:grpSpPr>
        <a:xfrm>
          <a:off x="7566421" y="5659040"/>
          <a:ext cx="309562" cy="1135215"/>
          <a:chOff x="5742384" y="4295775"/>
          <a:chExt cx="309562" cy="11352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E651E6E7-30EA-4307-E2FF-1E2A92B43A01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AFDFA33D-A465-08D4-BF95-86E2B82828B5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8F6153BB-91C9-27A0-8B3D-651B482901A8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756BC405-4D98-F5BC-081C-5C4B54925C07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2765A21-C1F1-4836-8299-BB20D260ACB6}"/>
            </a:ext>
          </a:extLst>
        </xdr:cNvPr>
        <xdr:cNvCxnSpPr/>
      </xdr:nvCxnSpPr>
      <xdr:spPr>
        <a:xfrm>
          <a:off x="5042297" y="43112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C0C49F1-65EF-4F7A-91FC-9AAEF568C06A}"/>
            </a:ext>
          </a:extLst>
        </xdr:cNvPr>
        <xdr:cNvCxnSpPr/>
      </xdr:nvCxnSpPr>
      <xdr:spPr>
        <a:xfrm>
          <a:off x="5045869" y="56673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625051CA-3D45-4629-A9AC-B05A0A3572C4}"/>
            </a:ext>
          </a:extLst>
        </xdr:cNvPr>
        <xdr:cNvSpPr/>
      </xdr:nvSpPr>
      <xdr:spPr>
        <a:xfrm>
          <a:off x="8306533" y="297473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7</xdr:col>
      <xdr:colOff>956164</xdr:colOff>
      <xdr:row>22</xdr:row>
      <xdr:rowOff>27842</xdr:rowOff>
    </xdr:from>
    <xdr:to>
      <xdr:col>7</xdr:col>
      <xdr:colOff>1654420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D2322FC-252E-4B92-B14E-C5BB4AA157EC}"/>
            </a:ext>
          </a:extLst>
        </xdr:cNvPr>
        <xdr:cNvSpPr/>
      </xdr:nvSpPr>
      <xdr:spPr>
        <a:xfrm>
          <a:off x="8290414" y="4333142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70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5</xdr:col>
      <xdr:colOff>1289538</xdr:colOff>
      <xdr:row>20</xdr:row>
      <xdr:rowOff>124558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F2A5C27-55A2-497E-BABC-9561E2FCE916}"/>
            </a:ext>
          </a:extLst>
        </xdr:cNvPr>
        <xdr:cNvGrpSpPr/>
      </xdr:nvGrpSpPr>
      <xdr:grpSpPr>
        <a:xfrm>
          <a:off x="7410450" y="3046535"/>
          <a:ext cx="718038" cy="983273"/>
          <a:chOff x="5572125" y="3046535"/>
          <a:chExt cx="718038" cy="983273"/>
        </a:xfrm>
      </xdr:grpSpPr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BFC90BEE-F2EC-C1DD-4698-98CA41A456D0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4B78A1C9-399C-D73B-E2A0-CA8EE4619067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B13EF477-EA2C-F266-3A5B-29EFDAEBADFD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FB70C1B8-A716-C9AA-24D8-440EF1016ACC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5DAC2748-2896-DA46-02C0-3087B336BBA4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EE45D847-0A33-0B93-0896-0AEDA41EA299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741759</xdr:colOff>
      <xdr:row>22</xdr:row>
      <xdr:rowOff>9525</xdr:rowOff>
    </xdr:from>
    <xdr:to>
      <xdr:col>5</xdr:col>
      <xdr:colOff>1051321</xdr:colOff>
      <xdr:row>28</xdr:row>
      <xdr:rowOff>1740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AB5E55C-A760-4165-9B41-0F9271F5BC6A}"/>
            </a:ext>
          </a:extLst>
        </xdr:cNvPr>
        <xdr:cNvGrpSpPr/>
      </xdr:nvGrpSpPr>
      <xdr:grpSpPr>
        <a:xfrm>
          <a:off x="7580709" y="4314825"/>
          <a:ext cx="309562" cy="1144740"/>
          <a:chOff x="5742384" y="4295775"/>
          <a:chExt cx="309562" cy="1135215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B89061F4-2939-7E69-E648-0445AB46FB73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E161CE37-E07D-467A-DDC6-44657D1F0080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6993C317-188B-4DAD-F38C-F5275CC18107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CACA4C66-DB38-F6E0-69D3-3146DA4031CB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727471</xdr:colOff>
      <xdr:row>29</xdr:row>
      <xdr:rowOff>1190</xdr:rowOff>
    </xdr:from>
    <xdr:to>
      <xdr:col>5</xdr:col>
      <xdr:colOff>1037033</xdr:colOff>
      <xdr:row>34</xdr:row>
      <xdr:rowOff>183905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B1E8E18-B761-4D9F-8D34-FC268FA3DB96}"/>
            </a:ext>
          </a:extLst>
        </xdr:cNvPr>
        <xdr:cNvGrpSpPr/>
      </xdr:nvGrpSpPr>
      <xdr:grpSpPr>
        <a:xfrm>
          <a:off x="7566421" y="5659040"/>
          <a:ext cx="309562" cy="1135215"/>
          <a:chOff x="5742384" y="4295775"/>
          <a:chExt cx="309562" cy="11352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D376A35-48B0-9FEB-D58D-45CDC763C1D5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4D59902-F548-9554-D6FC-B0D9D42DF9F0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8F32D9E0-5F81-2A7C-3A84-ED90DD271CD7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436926F-3D64-08BE-3DCA-F5ED994E6A27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0370844-3AFC-4F35-AA43-478F3A2BB006}"/>
            </a:ext>
          </a:extLst>
        </xdr:cNvPr>
        <xdr:cNvCxnSpPr/>
      </xdr:nvCxnSpPr>
      <xdr:spPr>
        <a:xfrm>
          <a:off x="5147072" y="43112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638E530-2F47-4CE0-BE41-2C81F3C393FA}"/>
            </a:ext>
          </a:extLst>
        </xdr:cNvPr>
        <xdr:cNvCxnSpPr/>
      </xdr:nvCxnSpPr>
      <xdr:spPr>
        <a:xfrm>
          <a:off x="5150644" y="56673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891685</xdr:colOff>
      <xdr:row>29</xdr:row>
      <xdr:rowOff>57883</xdr:rowOff>
    </xdr:from>
    <xdr:to>
      <xdr:col>7</xdr:col>
      <xdr:colOff>1646358</xdr:colOff>
      <xdr:row>34</xdr:row>
      <xdr:rowOff>65210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36FCF209-E814-4D6F-BDBF-1869D8AEB29A}"/>
            </a:ext>
          </a:extLst>
        </xdr:cNvPr>
        <xdr:cNvSpPr/>
      </xdr:nvSpPr>
      <xdr:spPr>
        <a:xfrm flipH="1">
          <a:off x="8225935" y="5715733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18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972283</xdr:colOff>
      <xdr:row>15</xdr:row>
      <xdr:rowOff>21981</xdr:rowOff>
    </xdr:from>
    <xdr:to>
      <xdr:col>7</xdr:col>
      <xdr:colOff>1670539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3C8B841-0AD5-48C8-B019-91A50D124AD9}"/>
            </a:ext>
          </a:extLst>
        </xdr:cNvPr>
        <xdr:cNvSpPr/>
      </xdr:nvSpPr>
      <xdr:spPr>
        <a:xfrm>
          <a:off x="10040083" y="2974731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7</xdr:col>
      <xdr:colOff>956164</xdr:colOff>
      <xdr:row>22</xdr:row>
      <xdr:rowOff>27842</xdr:rowOff>
    </xdr:from>
    <xdr:to>
      <xdr:col>7</xdr:col>
      <xdr:colOff>1654420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20F97F8-1E7E-4DA4-A4E8-03182FCD6BF2}"/>
            </a:ext>
          </a:extLst>
        </xdr:cNvPr>
        <xdr:cNvSpPr/>
      </xdr:nvSpPr>
      <xdr:spPr>
        <a:xfrm>
          <a:off x="10023964" y="4333142"/>
          <a:ext cx="698256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55 </a:t>
          </a:r>
          <a:r>
            <a:rPr lang="en-US" sz="800"/>
            <a:t>PSF</a:t>
          </a:r>
        </a:p>
      </xdr:txBody>
    </xdr:sp>
    <xdr:clientData/>
  </xdr:twoCellAnchor>
  <xdr:twoCellAnchor>
    <xdr:from>
      <xdr:col>5</xdr:col>
      <xdr:colOff>571500</xdr:colOff>
      <xdr:row>15</xdr:row>
      <xdr:rowOff>93785</xdr:rowOff>
    </xdr:from>
    <xdr:to>
      <xdr:col>6</xdr:col>
      <xdr:colOff>3663</xdr:colOff>
      <xdr:row>20</xdr:row>
      <xdr:rowOff>124558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8D0F8B3-EFBE-45DA-8C67-8A75B43EFBB8}"/>
            </a:ext>
          </a:extLst>
        </xdr:cNvPr>
        <xdr:cNvGrpSpPr/>
      </xdr:nvGrpSpPr>
      <xdr:grpSpPr>
        <a:xfrm>
          <a:off x="7410450" y="3065585"/>
          <a:ext cx="756138" cy="983273"/>
          <a:chOff x="5572125" y="3046535"/>
          <a:chExt cx="718038" cy="98327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50255544-DCCF-428C-DE94-561F02B4F016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4AD30B1B-1F4F-409F-ED29-7C9AE6A5E677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5BB76D89-845F-430C-1B4A-3A81FD37119E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E81CD2C2-B034-EC3D-B9D5-4C68D0368027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AAFF11C2-AC2B-F08D-0977-2F279A538C26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F2D14C92-653A-448F-6995-A9CDE94717C1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608410</xdr:colOff>
      <xdr:row>22</xdr:row>
      <xdr:rowOff>9525</xdr:rowOff>
    </xdr:from>
    <xdr:to>
      <xdr:col>5</xdr:col>
      <xdr:colOff>1000126</xdr:colOff>
      <xdr:row>28</xdr:row>
      <xdr:rowOff>1740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CEED09C-98F5-429B-8476-95FD11E643F7}"/>
            </a:ext>
          </a:extLst>
        </xdr:cNvPr>
        <xdr:cNvGrpSpPr/>
      </xdr:nvGrpSpPr>
      <xdr:grpSpPr>
        <a:xfrm>
          <a:off x="7447360" y="4333875"/>
          <a:ext cx="391716" cy="1144740"/>
          <a:chOff x="5742384" y="4295775"/>
          <a:chExt cx="309562" cy="1135215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43E30280-1AFA-42C0-C77B-5C2CAB43B6F4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3FC48132-FA1D-4A29-E5AC-38981D937D74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F75559E6-73DB-E04D-F687-B32528B053F6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5EE2A6A3-5FEC-6C74-F587-6F8323E0A8E1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619125</xdr:colOff>
      <xdr:row>29</xdr:row>
      <xdr:rowOff>1190</xdr:rowOff>
    </xdr:from>
    <xdr:to>
      <xdr:col>5</xdr:col>
      <xdr:colOff>1032271</xdr:colOff>
      <xdr:row>34</xdr:row>
      <xdr:rowOff>183905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F17B6B-C048-493E-B668-C0370013666B}"/>
            </a:ext>
          </a:extLst>
        </xdr:cNvPr>
        <xdr:cNvGrpSpPr/>
      </xdr:nvGrpSpPr>
      <xdr:grpSpPr>
        <a:xfrm>
          <a:off x="7458075" y="5678090"/>
          <a:ext cx="413146" cy="1135215"/>
          <a:chOff x="5742384" y="4295775"/>
          <a:chExt cx="309562" cy="1135215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331FC39B-141E-1B6B-01A7-31B944DEC825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35397379-54EA-4D01-B254-8ACE30359669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5251E34E-CE04-F615-1511-D87544EBBAC9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EB02ADE4-7057-41FB-56EB-5307BAE61321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41672</xdr:colOff>
      <xdr:row>22</xdr:row>
      <xdr:rowOff>5953</xdr:rowOff>
    </xdr:from>
    <xdr:to>
      <xdr:col>5</xdr:col>
      <xdr:colOff>41672</xdr:colOff>
      <xdr:row>27</xdr:row>
      <xdr:rowOff>178594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5034DB0-13E6-4BBD-8309-37E38E6D3AC8}"/>
            </a:ext>
          </a:extLst>
        </xdr:cNvPr>
        <xdr:cNvCxnSpPr/>
      </xdr:nvCxnSpPr>
      <xdr:spPr>
        <a:xfrm>
          <a:off x="6880622" y="43112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45244</xdr:colOff>
      <xdr:row>29</xdr:row>
      <xdr:rowOff>9525</xdr:rowOff>
    </xdr:from>
    <xdr:to>
      <xdr:col>5</xdr:col>
      <xdr:colOff>45244</xdr:colOff>
      <xdr:row>34</xdr:row>
      <xdr:rowOff>182166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35126F-6599-4B55-9D4B-BF3887CC7A80}"/>
            </a:ext>
          </a:extLst>
        </xdr:cNvPr>
        <xdr:cNvCxnSpPr/>
      </xdr:nvCxnSpPr>
      <xdr:spPr>
        <a:xfrm>
          <a:off x="6884194" y="566737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923925</xdr:colOff>
      <xdr:row>29</xdr:row>
      <xdr:rowOff>9525</xdr:rowOff>
    </xdr:from>
    <xdr:to>
      <xdr:col>7</xdr:col>
      <xdr:colOff>1678598</xdr:colOff>
      <xdr:row>34</xdr:row>
      <xdr:rowOff>16852</xdr:rowOff>
    </xdr:to>
    <xdr:sp macro="" textlink="">
      <xdr:nvSpPr>
        <xdr:cNvPr id="26" name="Arrow: Up 25">
          <a:extLst>
            <a:ext uri="{FF2B5EF4-FFF2-40B4-BE49-F238E27FC236}">
              <a16:creationId xmlns:a16="http://schemas.microsoft.com/office/drawing/2014/main" id="{6514EEC7-7207-405C-89FE-2C3260653DB3}"/>
            </a:ext>
          </a:extLst>
        </xdr:cNvPr>
        <xdr:cNvSpPr/>
      </xdr:nvSpPr>
      <xdr:spPr>
        <a:xfrm flipH="1">
          <a:off x="10487025" y="5686425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4</a:t>
          </a:r>
          <a:r>
            <a:rPr lang="en-US" sz="800" baseline="0">
              <a:solidFill>
                <a:schemeClr val="bg1"/>
              </a:solidFill>
            </a:rPr>
            <a:t>  </a:t>
          </a:r>
          <a:r>
            <a:rPr lang="en-US" sz="800">
              <a:solidFill>
                <a:schemeClr val="bg1"/>
              </a:solidFill>
            </a:rPr>
            <a:t>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154983</xdr:colOff>
      <xdr:row>22</xdr:row>
      <xdr:rowOff>21981</xdr:rowOff>
    </xdr:from>
    <xdr:to>
      <xdr:col>12</xdr:col>
      <xdr:colOff>4956</xdr:colOff>
      <xdr:row>27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FCD1F7A8-A5C7-47F7-9FD8-98F3E682F5C6}"/>
            </a:ext>
          </a:extLst>
        </xdr:cNvPr>
        <xdr:cNvSpPr/>
      </xdr:nvSpPr>
      <xdr:spPr>
        <a:xfrm>
          <a:off x="14204358" y="4355856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130PSF</a:t>
          </a:r>
        </a:p>
      </xdr:txBody>
    </xdr:sp>
    <xdr:clientData/>
  </xdr:twoCellAnchor>
  <xdr:twoCellAnchor>
    <xdr:from>
      <xdr:col>11</xdr:col>
      <xdr:colOff>151754</xdr:colOff>
      <xdr:row>29</xdr:row>
      <xdr:rowOff>27842</xdr:rowOff>
    </xdr:from>
    <xdr:to>
      <xdr:col>12</xdr:col>
      <xdr:colOff>4956</xdr:colOff>
      <xdr:row>34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245B635-4A74-4595-AB97-DA116BBE4B02}"/>
            </a:ext>
          </a:extLst>
        </xdr:cNvPr>
        <xdr:cNvSpPr/>
      </xdr:nvSpPr>
      <xdr:spPr>
        <a:xfrm>
          <a:off x="14201129" y="5714267"/>
          <a:ext cx="729502" cy="10777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71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571500</xdr:colOff>
      <xdr:row>22</xdr:row>
      <xdr:rowOff>93785</xdr:rowOff>
    </xdr:from>
    <xdr:to>
      <xdr:col>9</xdr:col>
      <xdr:colOff>1289538</xdr:colOff>
      <xdr:row>27</xdr:row>
      <xdr:rowOff>124558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C3EFCE9-F284-4CBB-9F00-9A0C20E2F94A}"/>
            </a:ext>
          </a:extLst>
        </xdr:cNvPr>
        <xdr:cNvGrpSpPr/>
      </xdr:nvGrpSpPr>
      <xdr:grpSpPr>
        <a:xfrm>
          <a:off x="11572875" y="4427660"/>
          <a:ext cx="718038" cy="983273"/>
          <a:chOff x="5572125" y="3046535"/>
          <a:chExt cx="718038" cy="98327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73E5061F-33BB-C0AE-4071-B32289A3BEC8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3572FDEA-42E5-EA11-A453-20092F8A8E51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A9E1D06E-ADC4-3F41-B82D-5F9C77AF968E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75A499E4-A18F-1762-975F-E8C399ABD7AC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6D263427-FF69-A143-4122-83C015FAC5AD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5C8EB2E8-0170-76B9-F9A9-425BD952900A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741759</xdr:colOff>
      <xdr:row>29</xdr:row>
      <xdr:rowOff>9525</xdr:rowOff>
    </xdr:from>
    <xdr:to>
      <xdr:col>9</xdr:col>
      <xdr:colOff>1051321</xdr:colOff>
      <xdr:row>35</xdr:row>
      <xdr:rowOff>1740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40CA64E-1BE3-4B2E-9107-FA889367D937}"/>
            </a:ext>
          </a:extLst>
        </xdr:cNvPr>
        <xdr:cNvGrpSpPr/>
      </xdr:nvGrpSpPr>
      <xdr:grpSpPr>
        <a:xfrm>
          <a:off x="11743134" y="5695950"/>
          <a:ext cx="309562" cy="1154265"/>
          <a:chOff x="5742384" y="4295775"/>
          <a:chExt cx="309562" cy="1135215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EC017A77-5B80-74FD-7C57-ED3C24BD16C8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916F5D17-93B7-95AF-B4D8-8671307C1643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89EC234-B9A1-D347-5583-511BB2199CBA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B549CCB5-34D5-D882-D6AB-B5D1BC253E76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29</xdr:row>
      <xdr:rowOff>5953</xdr:rowOff>
    </xdr:from>
    <xdr:to>
      <xdr:col>9</xdr:col>
      <xdr:colOff>41672</xdr:colOff>
      <xdr:row>34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E6B990D-D2F8-425A-9876-C47DB2AFD0DD}"/>
            </a:ext>
          </a:extLst>
        </xdr:cNvPr>
        <xdr:cNvCxnSpPr/>
      </xdr:nvCxnSpPr>
      <xdr:spPr>
        <a:xfrm>
          <a:off x="11043047" y="5692378"/>
          <a:ext cx="0" cy="1134666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741759</xdr:colOff>
      <xdr:row>43</xdr:row>
      <xdr:rowOff>9525</xdr:rowOff>
    </xdr:from>
    <xdr:to>
      <xdr:col>9</xdr:col>
      <xdr:colOff>1051321</xdr:colOff>
      <xdr:row>49</xdr:row>
      <xdr:rowOff>1740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EB0FB7D4-A171-4CC2-B297-50B34F82DAF3}"/>
            </a:ext>
          </a:extLst>
        </xdr:cNvPr>
        <xdr:cNvGrpSpPr/>
      </xdr:nvGrpSpPr>
      <xdr:grpSpPr>
        <a:xfrm>
          <a:off x="11743134" y="8410575"/>
          <a:ext cx="309562" cy="1144740"/>
          <a:chOff x="5742384" y="4295775"/>
          <a:chExt cx="309562" cy="11352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67036226-A87E-B2AA-ADFA-B889F8DB6C54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15CB82A8-FEEF-AE56-17CC-517D8223987D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5D4B9C8B-005A-93E1-480B-5E570A39B608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16B7486B-D0FB-DA46-DFF0-C7569CDB8A50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32147</xdr:colOff>
      <xdr:row>42</xdr:row>
      <xdr:rowOff>167878</xdr:rowOff>
    </xdr:from>
    <xdr:to>
      <xdr:col>9</xdr:col>
      <xdr:colOff>32147</xdr:colOff>
      <xdr:row>48</xdr:row>
      <xdr:rowOff>140494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47B9DA6-E718-449D-B19B-028F6DB18FAA}"/>
            </a:ext>
          </a:extLst>
        </xdr:cNvPr>
        <xdr:cNvCxnSpPr/>
      </xdr:nvCxnSpPr>
      <xdr:spPr>
        <a:xfrm>
          <a:off x="11033522" y="83689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151754</xdr:colOff>
      <xdr:row>36</xdr:row>
      <xdr:rowOff>27842</xdr:rowOff>
    </xdr:from>
    <xdr:to>
      <xdr:col>12</xdr:col>
      <xdr:colOff>4956</xdr:colOff>
      <xdr:row>41</xdr:row>
      <xdr:rowOff>143607</xdr:rowOff>
    </xdr:to>
    <xdr:sp macro="" textlink="">
      <xdr:nvSpPr>
        <xdr:cNvPr id="24" name="Arrow: Down 23">
          <a:extLst>
            <a:ext uri="{FF2B5EF4-FFF2-40B4-BE49-F238E27FC236}">
              <a16:creationId xmlns:a16="http://schemas.microsoft.com/office/drawing/2014/main" id="{37172B73-7C6C-4BF5-AED9-57908DBF9E2F}"/>
            </a:ext>
          </a:extLst>
        </xdr:cNvPr>
        <xdr:cNvSpPr/>
      </xdr:nvSpPr>
      <xdr:spPr>
        <a:xfrm>
          <a:off x="14201129" y="842889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12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741759</xdr:colOff>
      <xdr:row>36</xdr:row>
      <xdr:rowOff>9525</xdr:rowOff>
    </xdr:from>
    <xdr:to>
      <xdr:col>9</xdr:col>
      <xdr:colOff>1051321</xdr:colOff>
      <xdr:row>42</xdr:row>
      <xdr:rowOff>1740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9D9F5917-0155-4749-A3F9-A593A367487B}"/>
            </a:ext>
          </a:extLst>
        </xdr:cNvPr>
        <xdr:cNvGrpSpPr/>
      </xdr:nvGrpSpPr>
      <xdr:grpSpPr>
        <a:xfrm>
          <a:off x="11743134" y="7058025"/>
          <a:ext cx="309562" cy="1144740"/>
          <a:chOff x="5742384" y="4295775"/>
          <a:chExt cx="309562" cy="1135215"/>
        </a:xfrm>
      </xdr:grpSpPr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C1F5EC2F-3B0A-FF74-C82C-6DCB0CCDB818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F878398-1671-3A78-6713-FFC460517DD8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D273513C-948B-7C68-06B3-8D7640636BEA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D522BE82-15D9-D407-204A-6E5AD134E761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36</xdr:row>
      <xdr:rowOff>5953</xdr:rowOff>
    </xdr:from>
    <xdr:to>
      <xdr:col>9</xdr:col>
      <xdr:colOff>41672</xdr:colOff>
      <xdr:row>41</xdr:row>
      <xdr:rowOff>178594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4D32837-4686-4E64-916F-759CA73B7980}"/>
            </a:ext>
          </a:extLst>
        </xdr:cNvPr>
        <xdr:cNvCxnSpPr/>
      </xdr:nvCxnSpPr>
      <xdr:spPr>
        <a:xfrm>
          <a:off x="11043047" y="84070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154983</xdr:colOff>
      <xdr:row>54</xdr:row>
      <xdr:rowOff>21981</xdr:rowOff>
    </xdr:from>
    <xdr:to>
      <xdr:col>12</xdr:col>
      <xdr:colOff>4956</xdr:colOff>
      <xdr:row>59</xdr:row>
      <xdr:rowOff>137746</xdr:rowOff>
    </xdr:to>
    <xdr:sp macro="" textlink="">
      <xdr:nvSpPr>
        <xdr:cNvPr id="60" name="Arrow: Down 59">
          <a:extLst>
            <a:ext uri="{FF2B5EF4-FFF2-40B4-BE49-F238E27FC236}">
              <a16:creationId xmlns:a16="http://schemas.microsoft.com/office/drawing/2014/main" id="{4791C27A-1A1D-4F3D-8AAF-C129A956938A}"/>
            </a:ext>
          </a:extLst>
        </xdr:cNvPr>
        <xdr:cNvSpPr/>
      </xdr:nvSpPr>
      <xdr:spPr>
        <a:xfrm>
          <a:off x="14204358" y="4355856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155PSF</a:t>
          </a:r>
        </a:p>
      </xdr:txBody>
    </xdr:sp>
    <xdr:clientData/>
  </xdr:twoCellAnchor>
  <xdr:twoCellAnchor>
    <xdr:from>
      <xdr:col>11</xdr:col>
      <xdr:colOff>151754</xdr:colOff>
      <xdr:row>61</xdr:row>
      <xdr:rowOff>27842</xdr:rowOff>
    </xdr:from>
    <xdr:to>
      <xdr:col>12</xdr:col>
      <xdr:colOff>4956</xdr:colOff>
      <xdr:row>66</xdr:row>
      <xdr:rowOff>143607</xdr:rowOff>
    </xdr:to>
    <xdr:sp macro="" textlink="">
      <xdr:nvSpPr>
        <xdr:cNvPr id="61" name="Arrow: Down 60">
          <a:extLst>
            <a:ext uri="{FF2B5EF4-FFF2-40B4-BE49-F238E27FC236}">
              <a16:creationId xmlns:a16="http://schemas.microsoft.com/office/drawing/2014/main" id="{653DEECD-15E9-417B-B473-99E74B5B747A}"/>
            </a:ext>
          </a:extLst>
        </xdr:cNvPr>
        <xdr:cNvSpPr/>
      </xdr:nvSpPr>
      <xdr:spPr>
        <a:xfrm>
          <a:off x="14201129" y="5714267"/>
          <a:ext cx="729502" cy="10777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96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571500</xdr:colOff>
      <xdr:row>54</xdr:row>
      <xdr:rowOff>93785</xdr:rowOff>
    </xdr:from>
    <xdr:to>
      <xdr:col>10</xdr:col>
      <xdr:colOff>3663</xdr:colOff>
      <xdr:row>59</xdr:row>
      <xdr:rowOff>124558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52FD803-157E-4066-9FCE-1974AD919A2B}"/>
            </a:ext>
          </a:extLst>
        </xdr:cNvPr>
        <xdr:cNvGrpSpPr/>
      </xdr:nvGrpSpPr>
      <xdr:grpSpPr>
        <a:xfrm>
          <a:off x="11572875" y="10647485"/>
          <a:ext cx="1194288" cy="983273"/>
          <a:chOff x="5572125" y="3046535"/>
          <a:chExt cx="718038" cy="983273"/>
        </a:xfrm>
      </xdr:grpSpPr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39640191-A0C8-83AD-236B-7D6A346AA98F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DABD1FEE-4525-2871-7904-E7C2AD30BEB3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6AF11B3B-D601-E604-2A17-2982EC129E17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54F8BB06-D54A-7AB7-DC57-10A61AD9E0DA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D4E02AD3-50F6-CF3E-9DC0-6C5BCD6548C6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89D1EC61-0DA2-C75F-7429-3C83D08F445F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741759</xdr:colOff>
      <xdr:row>61</xdr:row>
      <xdr:rowOff>9525</xdr:rowOff>
    </xdr:from>
    <xdr:to>
      <xdr:col>9</xdr:col>
      <xdr:colOff>1051321</xdr:colOff>
      <xdr:row>67</xdr:row>
      <xdr:rowOff>1740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FBE65715-33ED-4E69-8F20-462A1E98F397}"/>
            </a:ext>
          </a:extLst>
        </xdr:cNvPr>
        <xdr:cNvGrpSpPr/>
      </xdr:nvGrpSpPr>
      <xdr:grpSpPr>
        <a:xfrm>
          <a:off x="11743134" y="11915775"/>
          <a:ext cx="309562" cy="1144740"/>
          <a:chOff x="5742384" y="4295775"/>
          <a:chExt cx="309562" cy="1135215"/>
        </a:xfrm>
      </xdr:grpSpPr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87B002E2-962A-6E01-8C8F-6FDA920F79D8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720CECB9-931F-4556-9D95-723BFEA23B20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99BED033-A33A-3B49-E94E-62DFC7AACE33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3C6C0571-7FB2-1998-3341-7F1132623D6B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61</xdr:row>
      <xdr:rowOff>5953</xdr:rowOff>
    </xdr:from>
    <xdr:to>
      <xdr:col>9</xdr:col>
      <xdr:colOff>41672</xdr:colOff>
      <xdr:row>66</xdr:row>
      <xdr:rowOff>178594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1E8AAA0B-4845-4D4C-9A53-910901FBC566}"/>
            </a:ext>
          </a:extLst>
        </xdr:cNvPr>
        <xdr:cNvCxnSpPr/>
      </xdr:nvCxnSpPr>
      <xdr:spPr>
        <a:xfrm>
          <a:off x="11043047" y="5692378"/>
          <a:ext cx="0" cy="1134666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741759</xdr:colOff>
      <xdr:row>75</xdr:row>
      <xdr:rowOff>9525</xdr:rowOff>
    </xdr:from>
    <xdr:to>
      <xdr:col>9</xdr:col>
      <xdr:colOff>1051321</xdr:colOff>
      <xdr:row>81</xdr:row>
      <xdr:rowOff>1740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FE71A18E-FB1D-4001-8C13-ACC37815D9B7}"/>
            </a:ext>
          </a:extLst>
        </xdr:cNvPr>
        <xdr:cNvGrpSpPr/>
      </xdr:nvGrpSpPr>
      <xdr:grpSpPr>
        <a:xfrm>
          <a:off x="11743134" y="14620875"/>
          <a:ext cx="309562" cy="1144740"/>
          <a:chOff x="5742384" y="4295775"/>
          <a:chExt cx="309562" cy="1135215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7015B7E2-F125-078D-BBCD-F68ABEF45EB1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202B93BD-85D9-00F9-29C3-7D8FEE420FC6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691097B7-F881-400D-E001-B719A33ADACF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C2EC6ED0-8C4A-52D5-5452-253C9FB6BE95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75</xdr:row>
      <xdr:rowOff>5953</xdr:rowOff>
    </xdr:from>
    <xdr:to>
      <xdr:col>9</xdr:col>
      <xdr:colOff>41672</xdr:colOff>
      <xdr:row>80</xdr:row>
      <xdr:rowOff>178594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69549281-9EDE-4C76-8753-BF942927F62D}"/>
            </a:ext>
          </a:extLst>
        </xdr:cNvPr>
        <xdr:cNvCxnSpPr/>
      </xdr:nvCxnSpPr>
      <xdr:spPr>
        <a:xfrm>
          <a:off x="11043047" y="84070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151754</xdr:colOff>
      <xdr:row>68</xdr:row>
      <xdr:rowOff>27842</xdr:rowOff>
    </xdr:from>
    <xdr:to>
      <xdr:col>12</xdr:col>
      <xdr:colOff>4956</xdr:colOff>
      <xdr:row>73</xdr:row>
      <xdr:rowOff>143607</xdr:rowOff>
    </xdr:to>
    <xdr:sp macro="" textlink="">
      <xdr:nvSpPr>
        <xdr:cNvPr id="82" name="Arrow: Down 81">
          <a:extLst>
            <a:ext uri="{FF2B5EF4-FFF2-40B4-BE49-F238E27FC236}">
              <a16:creationId xmlns:a16="http://schemas.microsoft.com/office/drawing/2014/main" id="{A550D3EE-8AB1-41F3-BC80-24856F3AF0BE}"/>
            </a:ext>
          </a:extLst>
        </xdr:cNvPr>
        <xdr:cNvSpPr/>
      </xdr:nvSpPr>
      <xdr:spPr>
        <a:xfrm>
          <a:off x="14201129" y="707634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37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741759</xdr:colOff>
      <xdr:row>68</xdr:row>
      <xdr:rowOff>9525</xdr:rowOff>
    </xdr:from>
    <xdr:to>
      <xdr:col>9</xdr:col>
      <xdr:colOff>1051321</xdr:colOff>
      <xdr:row>74</xdr:row>
      <xdr:rowOff>1740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33FFBDDC-AEF8-482C-81A6-35EBC479EBA7}"/>
            </a:ext>
          </a:extLst>
        </xdr:cNvPr>
        <xdr:cNvGrpSpPr/>
      </xdr:nvGrpSpPr>
      <xdr:grpSpPr>
        <a:xfrm>
          <a:off x="11743134" y="13268325"/>
          <a:ext cx="309562" cy="1144740"/>
          <a:chOff x="5742384" y="4295775"/>
          <a:chExt cx="309562" cy="1135215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FB28489A-94B1-0B36-EE78-F4E9BC450843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8EFAD45B-88CD-06B0-CDEB-9DFB3241DD9E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6D0EE0DB-1D45-7AE0-29D9-A66027AAA4FB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07B8E94B-0B12-EE65-ED64-4563976A94CF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68</xdr:row>
      <xdr:rowOff>5953</xdr:rowOff>
    </xdr:from>
    <xdr:to>
      <xdr:col>9</xdr:col>
      <xdr:colOff>41672</xdr:colOff>
      <xdr:row>73</xdr:row>
      <xdr:rowOff>178594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84BB1915-1841-480A-8B76-444BB5E38C36}"/>
            </a:ext>
          </a:extLst>
        </xdr:cNvPr>
        <xdr:cNvCxnSpPr/>
      </xdr:nvCxnSpPr>
      <xdr:spPr>
        <a:xfrm>
          <a:off x="11043047" y="70544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133350</xdr:colOff>
      <xdr:row>43</xdr:row>
      <xdr:rowOff>0</xdr:rowOff>
    </xdr:from>
    <xdr:to>
      <xdr:col>12</xdr:col>
      <xdr:colOff>11723</xdr:colOff>
      <xdr:row>48</xdr:row>
      <xdr:rowOff>7327</xdr:rowOff>
    </xdr:to>
    <xdr:sp macro="" textlink="">
      <xdr:nvSpPr>
        <xdr:cNvPr id="31" name="Arrow: Up 30">
          <a:extLst>
            <a:ext uri="{FF2B5EF4-FFF2-40B4-BE49-F238E27FC236}">
              <a16:creationId xmlns:a16="http://schemas.microsoft.com/office/drawing/2014/main" id="{18EE5588-991C-4195-8DD0-FB61B8F8BAF8}"/>
            </a:ext>
          </a:extLst>
        </xdr:cNvPr>
        <xdr:cNvSpPr/>
      </xdr:nvSpPr>
      <xdr:spPr>
        <a:xfrm flipH="1">
          <a:off x="14182725" y="8401050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47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  <xdr:twoCellAnchor>
    <xdr:from>
      <xdr:col>11</xdr:col>
      <xdr:colOff>171450</xdr:colOff>
      <xdr:row>75</xdr:row>
      <xdr:rowOff>9525</xdr:rowOff>
    </xdr:from>
    <xdr:to>
      <xdr:col>12</xdr:col>
      <xdr:colOff>49823</xdr:colOff>
      <xdr:row>80</xdr:row>
      <xdr:rowOff>16852</xdr:rowOff>
    </xdr:to>
    <xdr:sp macro="" textlink="">
      <xdr:nvSpPr>
        <xdr:cNvPr id="32" name="Arrow: Up 31">
          <a:extLst>
            <a:ext uri="{FF2B5EF4-FFF2-40B4-BE49-F238E27FC236}">
              <a16:creationId xmlns:a16="http://schemas.microsoft.com/office/drawing/2014/main" id="{2514B355-F979-414B-99A6-521AA79DD9C5}"/>
            </a:ext>
          </a:extLst>
        </xdr:cNvPr>
        <xdr:cNvSpPr/>
      </xdr:nvSpPr>
      <xdr:spPr>
        <a:xfrm flipH="1">
          <a:off x="14220825" y="14620875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22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154983</xdr:colOff>
      <xdr:row>22</xdr:row>
      <xdr:rowOff>21981</xdr:rowOff>
    </xdr:from>
    <xdr:to>
      <xdr:col>13</xdr:col>
      <xdr:colOff>4956</xdr:colOff>
      <xdr:row>27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8B7E6908-7B5E-4E75-8E91-B79CC2E8043E}"/>
            </a:ext>
          </a:extLst>
        </xdr:cNvPr>
        <xdr:cNvSpPr/>
      </xdr:nvSpPr>
      <xdr:spPr>
        <a:xfrm>
          <a:off x="14204358" y="4355856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155PSF</a:t>
          </a:r>
        </a:p>
      </xdr:txBody>
    </xdr:sp>
    <xdr:clientData/>
  </xdr:twoCellAnchor>
  <xdr:twoCellAnchor>
    <xdr:from>
      <xdr:col>12</xdr:col>
      <xdr:colOff>151754</xdr:colOff>
      <xdr:row>30</xdr:row>
      <xdr:rowOff>27842</xdr:rowOff>
    </xdr:from>
    <xdr:to>
      <xdr:col>13</xdr:col>
      <xdr:colOff>4956</xdr:colOff>
      <xdr:row>35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C0E3394E-5B4B-48FD-BE31-BACF80EFFB57}"/>
            </a:ext>
          </a:extLst>
        </xdr:cNvPr>
        <xdr:cNvSpPr/>
      </xdr:nvSpPr>
      <xdr:spPr>
        <a:xfrm>
          <a:off x="14201129" y="5714267"/>
          <a:ext cx="729502" cy="10777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96 </a:t>
          </a:r>
          <a:r>
            <a:rPr lang="en-US" sz="800"/>
            <a:t>PSF</a:t>
          </a:r>
        </a:p>
      </xdr:txBody>
    </xdr:sp>
    <xdr:clientData/>
  </xdr:twoCellAnchor>
  <xdr:twoCellAnchor>
    <xdr:from>
      <xdr:col>10</xdr:col>
      <xdr:colOff>571500</xdr:colOff>
      <xdr:row>22</xdr:row>
      <xdr:rowOff>93785</xdr:rowOff>
    </xdr:from>
    <xdr:to>
      <xdr:col>11</xdr:col>
      <xdr:colOff>3663</xdr:colOff>
      <xdr:row>27</xdr:row>
      <xdr:rowOff>124558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D12F4E2-4082-470B-9551-EC1DA85F950A}"/>
            </a:ext>
          </a:extLst>
        </xdr:cNvPr>
        <xdr:cNvGrpSpPr/>
      </xdr:nvGrpSpPr>
      <xdr:grpSpPr>
        <a:xfrm>
          <a:off x="13068300" y="4808660"/>
          <a:ext cx="718038" cy="983273"/>
          <a:chOff x="5572125" y="3046535"/>
          <a:chExt cx="718038" cy="98327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AF6C7DEE-550A-7C70-1C37-EBA0732804F2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EF2D26B7-DA80-5CBE-F1D4-BE9C833CC95C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E626F84A-74B0-DB9D-6F0A-A228C598DC27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5E1DC2AE-E65D-66FF-0A5D-8B102DF5495D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159E7F1D-400F-7EB1-1C9D-B411DE64760D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C42C0C39-E1B2-80F0-D7A0-15B1CF5418F3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741759</xdr:colOff>
      <xdr:row>30</xdr:row>
      <xdr:rowOff>9525</xdr:rowOff>
    </xdr:from>
    <xdr:to>
      <xdr:col>10</xdr:col>
      <xdr:colOff>1051321</xdr:colOff>
      <xdr:row>36</xdr:row>
      <xdr:rowOff>1740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A93C506-F720-4166-84DA-A047113DFC2A}"/>
            </a:ext>
          </a:extLst>
        </xdr:cNvPr>
        <xdr:cNvGrpSpPr/>
      </xdr:nvGrpSpPr>
      <xdr:grpSpPr>
        <a:xfrm>
          <a:off x="13238559" y="6267450"/>
          <a:ext cx="309562" cy="1154265"/>
          <a:chOff x="5742384" y="4295775"/>
          <a:chExt cx="309562" cy="1135215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E6B348DE-15D1-5F88-C2F3-FEA30FA15168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579B0F67-906A-E989-D94E-C17E0DD9032C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6BDEA7D0-5AED-3839-2F81-CFF8BF4952C0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F284A3A1-A65B-533B-E728-83CDBED6B5A9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41672</xdr:colOff>
      <xdr:row>30</xdr:row>
      <xdr:rowOff>5953</xdr:rowOff>
    </xdr:from>
    <xdr:to>
      <xdr:col>10</xdr:col>
      <xdr:colOff>41672</xdr:colOff>
      <xdr:row>35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83A44C5-6978-4C40-914D-2E54ED0D1943}"/>
            </a:ext>
          </a:extLst>
        </xdr:cNvPr>
        <xdr:cNvCxnSpPr/>
      </xdr:nvCxnSpPr>
      <xdr:spPr>
        <a:xfrm>
          <a:off x="11043047" y="5692378"/>
          <a:ext cx="0" cy="1134666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32147</xdr:colOff>
      <xdr:row>43</xdr:row>
      <xdr:rowOff>167878</xdr:rowOff>
    </xdr:from>
    <xdr:to>
      <xdr:col>10</xdr:col>
      <xdr:colOff>32147</xdr:colOff>
      <xdr:row>49</xdr:row>
      <xdr:rowOff>140494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7C1F536-6C52-44DB-A7B3-9BD5F0673CE1}"/>
            </a:ext>
          </a:extLst>
        </xdr:cNvPr>
        <xdr:cNvCxnSpPr/>
      </xdr:nvCxnSpPr>
      <xdr:spPr>
        <a:xfrm>
          <a:off x="11033522" y="83689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151754</xdr:colOff>
      <xdr:row>37</xdr:row>
      <xdr:rowOff>27842</xdr:rowOff>
    </xdr:from>
    <xdr:to>
      <xdr:col>13</xdr:col>
      <xdr:colOff>4956</xdr:colOff>
      <xdr:row>42</xdr:row>
      <xdr:rowOff>143607</xdr:rowOff>
    </xdr:to>
    <xdr:sp macro="" textlink="">
      <xdr:nvSpPr>
        <xdr:cNvPr id="24" name="Arrow: Down 23">
          <a:extLst>
            <a:ext uri="{FF2B5EF4-FFF2-40B4-BE49-F238E27FC236}">
              <a16:creationId xmlns:a16="http://schemas.microsoft.com/office/drawing/2014/main" id="{2E6C1B1B-0A1A-4859-BE42-FCEC26167AE4}"/>
            </a:ext>
          </a:extLst>
        </xdr:cNvPr>
        <xdr:cNvSpPr/>
      </xdr:nvSpPr>
      <xdr:spPr>
        <a:xfrm>
          <a:off x="14201129" y="707634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37 </a:t>
          </a:r>
          <a:r>
            <a:rPr lang="en-US" sz="800"/>
            <a:t>PSF</a:t>
          </a:r>
        </a:p>
      </xdr:txBody>
    </xdr:sp>
    <xdr:clientData/>
  </xdr:twoCellAnchor>
  <xdr:twoCellAnchor>
    <xdr:from>
      <xdr:col>10</xdr:col>
      <xdr:colOff>741759</xdr:colOff>
      <xdr:row>37</xdr:row>
      <xdr:rowOff>9525</xdr:rowOff>
    </xdr:from>
    <xdr:to>
      <xdr:col>10</xdr:col>
      <xdr:colOff>1051321</xdr:colOff>
      <xdr:row>43</xdr:row>
      <xdr:rowOff>1740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EA43E67-920F-4E5A-A68B-D22E288FD06B}"/>
            </a:ext>
          </a:extLst>
        </xdr:cNvPr>
        <xdr:cNvGrpSpPr/>
      </xdr:nvGrpSpPr>
      <xdr:grpSpPr>
        <a:xfrm>
          <a:off x="13238559" y="7629525"/>
          <a:ext cx="309562" cy="1144740"/>
          <a:chOff x="5742384" y="4295775"/>
          <a:chExt cx="309562" cy="1135215"/>
        </a:xfrm>
      </xdr:grpSpPr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E35B4565-4514-0335-6E2A-3693F68551D1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2D5D768C-21BD-B697-84F6-C3A0FB35D67C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F2DB5F6D-B67B-6EC7-71CB-29180836882C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865F9FEA-ADB4-B4E1-5BFA-5EA99D042D5A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41672</xdr:colOff>
      <xdr:row>37</xdr:row>
      <xdr:rowOff>5953</xdr:rowOff>
    </xdr:from>
    <xdr:to>
      <xdr:col>10</xdr:col>
      <xdr:colOff>41672</xdr:colOff>
      <xdr:row>42</xdr:row>
      <xdr:rowOff>178594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ABAED99A-B180-475B-979F-ADAD21D7198A}"/>
            </a:ext>
          </a:extLst>
        </xdr:cNvPr>
        <xdr:cNvCxnSpPr/>
      </xdr:nvCxnSpPr>
      <xdr:spPr>
        <a:xfrm>
          <a:off x="11043047" y="70544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154983</xdr:colOff>
      <xdr:row>56</xdr:row>
      <xdr:rowOff>21981</xdr:rowOff>
    </xdr:from>
    <xdr:to>
      <xdr:col>12</xdr:col>
      <xdr:colOff>4956</xdr:colOff>
      <xdr:row>61</xdr:row>
      <xdr:rowOff>137746</xdr:rowOff>
    </xdr:to>
    <xdr:sp macro="" textlink="">
      <xdr:nvSpPr>
        <xdr:cNvPr id="31" name="Arrow: Down 30">
          <a:extLst>
            <a:ext uri="{FF2B5EF4-FFF2-40B4-BE49-F238E27FC236}">
              <a16:creationId xmlns:a16="http://schemas.microsoft.com/office/drawing/2014/main" id="{5362B37C-453C-4A2B-B52F-E2E87591175B}"/>
            </a:ext>
          </a:extLst>
        </xdr:cNvPr>
        <xdr:cNvSpPr/>
      </xdr:nvSpPr>
      <xdr:spPr>
        <a:xfrm>
          <a:off x="14204358" y="10575681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180PSF</a:t>
          </a:r>
        </a:p>
      </xdr:txBody>
    </xdr:sp>
    <xdr:clientData/>
  </xdr:twoCellAnchor>
  <xdr:twoCellAnchor>
    <xdr:from>
      <xdr:col>11</xdr:col>
      <xdr:colOff>151754</xdr:colOff>
      <xdr:row>63</xdr:row>
      <xdr:rowOff>27842</xdr:rowOff>
    </xdr:from>
    <xdr:to>
      <xdr:col>12</xdr:col>
      <xdr:colOff>4956</xdr:colOff>
      <xdr:row>68</xdr:row>
      <xdr:rowOff>143607</xdr:rowOff>
    </xdr:to>
    <xdr:sp macro="" textlink="">
      <xdr:nvSpPr>
        <xdr:cNvPr id="32" name="Arrow: Down 31">
          <a:extLst>
            <a:ext uri="{FF2B5EF4-FFF2-40B4-BE49-F238E27FC236}">
              <a16:creationId xmlns:a16="http://schemas.microsoft.com/office/drawing/2014/main" id="{6CF60B03-63C5-4819-A0B1-D24CE0B6311D}"/>
            </a:ext>
          </a:extLst>
        </xdr:cNvPr>
        <xdr:cNvSpPr/>
      </xdr:nvSpPr>
      <xdr:spPr>
        <a:xfrm>
          <a:off x="14201129" y="1193409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121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571500</xdr:colOff>
      <xdr:row>56</xdr:row>
      <xdr:rowOff>93785</xdr:rowOff>
    </xdr:from>
    <xdr:to>
      <xdr:col>10</xdr:col>
      <xdr:colOff>3663</xdr:colOff>
      <xdr:row>61</xdr:row>
      <xdr:rowOff>124558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9869F420-EE44-4A9E-BC59-E166B786675F}"/>
            </a:ext>
          </a:extLst>
        </xdr:cNvPr>
        <xdr:cNvGrpSpPr/>
      </xdr:nvGrpSpPr>
      <xdr:grpSpPr>
        <a:xfrm>
          <a:off x="11306175" y="11409485"/>
          <a:ext cx="1194288" cy="983273"/>
          <a:chOff x="5572125" y="3046535"/>
          <a:chExt cx="718038" cy="983273"/>
        </a:xfrm>
      </xdr:grpSpPr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D8D3D00C-BAA9-1494-4D0D-759CBFB6287C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BDF9F3D6-447D-0811-65EF-56496DF2B67C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F4BF764D-47AC-D6FB-44FC-8DC758B34E07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280C3A4E-A0D0-B97E-58A1-E888EBF262E6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7B591D2E-DDC1-CA47-0DC3-F02CD86FC803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5E5529E6-EC14-20F9-586C-4E89A51DFEC7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741759</xdr:colOff>
      <xdr:row>63</xdr:row>
      <xdr:rowOff>9525</xdr:rowOff>
    </xdr:from>
    <xdr:to>
      <xdr:col>9</xdr:col>
      <xdr:colOff>1051321</xdr:colOff>
      <xdr:row>69</xdr:row>
      <xdr:rowOff>1740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16395E6C-6382-4CA0-B46D-A665328F6BBE}"/>
            </a:ext>
          </a:extLst>
        </xdr:cNvPr>
        <xdr:cNvGrpSpPr/>
      </xdr:nvGrpSpPr>
      <xdr:grpSpPr>
        <a:xfrm>
          <a:off x="11476434" y="12677775"/>
          <a:ext cx="309562" cy="1144740"/>
          <a:chOff x="5742384" y="4295775"/>
          <a:chExt cx="309562" cy="1135215"/>
        </a:xfrm>
      </xdr:grpSpPr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AED0AC3E-CA76-6F16-C99A-00CAE280054C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F423D5C2-7342-15A2-ADB6-5C4E5E5B0FF2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7D637F32-8880-4915-889A-63003419A6D6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15E76039-EAC2-33F2-497D-2D97E37DB375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63</xdr:row>
      <xdr:rowOff>5953</xdr:rowOff>
    </xdr:from>
    <xdr:to>
      <xdr:col>9</xdr:col>
      <xdr:colOff>41672</xdr:colOff>
      <xdr:row>68</xdr:row>
      <xdr:rowOff>178594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03A81C3-827F-42EB-AA2B-86665C692D65}"/>
            </a:ext>
          </a:extLst>
        </xdr:cNvPr>
        <xdr:cNvCxnSpPr/>
      </xdr:nvCxnSpPr>
      <xdr:spPr>
        <a:xfrm>
          <a:off x="11043047" y="119122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151754</xdr:colOff>
      <xdr:row>77</xdr:row>
      <xdr:rowOff>27842</xdr:rowOff>
    </xdr:from>
    <xdr:to>
      <xdr:col>12</xdr:col>
      <xdr:colOff>4956</xdr:colOff>
      <xdr:row>82</xdr:row>
      <xdr:rowOff>143607</xdr:rowOff>
    </xdr:to>
    <xdr:sp macro="" textlink="">
      <xdr:nvSpPr>
        <xdr:cNvPr id="46" name="Arrow: Down 45">
          <a:extLst>
            <a:ext uri="{FF2B5EF4-FFF2-40B4-BE49-F238E27FC236}">
              <a16:creationId xmlns:a16="http://schemas.microsoft.com/office/drawing/2014/main" id="{969A478F-63AC-4CC8-B872-DF1B95FCFF1C}"/>
            </a:ext>
          </a:extLst>
        </xdr:cNvPr>
        <xdr:cNvSpPr/>
      </xdr:nvSpPr>
      <xdr:spPr>
        <a:xfrm>
          <a:off x="14201129" y="1463919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3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741759</xdr:colOff>
      <xdr:row>77</xdr:row>
      <xdr:rowOff>9525</xdr:rowOff>
    </xdr:from>
    <xdr:to>
      <xdr:col>9</xdr:col>
      <xdr:colOff>1051321</xdr:colOff>
      <xdr:row>83</xdr:row>
      <xdr:rowOff>1740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2A71D114-26DB-4A4A-A3B7-6A1335FD64AF}"/>
            </a:ext>
          </a:extLst>
        </xdr:cNvPr>
        <xdr:cNvGrpSpPr/>
      </xdr:nvGrpSpPr>
      <xdr:grpSpPr>
        <a:xfrm>
          <a:off x="11476434" y="15382875"/>
          <a:ext cx="309562" cy="1144740"/>
          <a:chOff x="5742384" y="4295775"/>
          <a:chExt cx="309562" cy="1135215"/>
        </a:xfrm>
      </xdr:grpSpPr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E17B553F-5232-96D3-9828-62A05C5BDE57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B9E1AA2-1B7A-2089-3765-2154EDEBFE6D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7110D4BC-9165-67FA-CB9F-E32B5D757F38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257E7B49-A39A-2BD7-E20E-991E4E6D28F5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77</xdr:row>
      <xdr:rowOff>5953</xdr:rowOff>
    </xdr:from>
    <xdr:to>
      <xdr:col>9</xdr:col>
      <xdr:colOff>41672</xdr:colOff>
      <xdr:row>82</xdr:row>
      <xdr:rowOff>178594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A4771916-88C5-4A6B-9D17-EBF6F6EA9546}"/>
            </a:ext>
          </a:extLst>
        </xdr:cNvPr>
        <xdr:cNvCxnSpPr/>
      </xdr:nvCxnSpPr>
      <xdr:spPr>
        <a:xfrm>
          <a:off x="11043047" y="146173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741759</xdr:colOff>
      <xdr:row>70</xdr:row>
      <xdr:rowOff>9525</xdr:rowOff>
    </xdr:from>
    <xdr:to>
      <xdr:col>9</xdr:col>
      <xdr:colOff>1051321</xdr:colOff>
      <xdr:row>76</xdr:row>
      <xdr:rowOff>1740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2207F9DD-DCDA-4F7F-AE64-539F7ABAA129}"/>
            </a:ext>
          </a:extLst>
        </xdr:cNvPr>
        <xdr:cNvGrpSpPr/>
      </xdr:nvGrpSpPr>
      <xdr:grpSpPr>
        <a:xfrm>
          <a:off x="11476434" y="14030325"/>
          <a:ext cx="309562" cy="1144740"/>
          <a:chOff x="5742384" y="4295775"/>
          <a:chExt cx="309562" cy="1135215"/>
        </a:xfrm>
      </xdr:grpSpPr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BEFB104E-5285-C329-EB71-94CDC9C619F2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7A7DC260-BB03-F071-9711-BA5A4C1F5D15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6AF8AD2B-401B-47B0-31A4-FF5A818D8AAB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141C8C6F-B32E-782C-05D3-B491E542A16A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41672</xdr:colOff>
      <xdr:row>70</xdr:row>
      <xdr:rowOff>5953</xdr:rowOff>
    </xdr:from>
    <xdr:to>
      <xdr:col>9</xdr:col>
      <xdr:colOff>41672</xdr:colOff>
      <xdr:row>75</xdr:row>
      <xdr:rowOff>178594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548C2E78-2BB0-4853-96A5-7848F7F5AE77}"/>
            </a:ext>
          </a:extLst>
        </xdr:cNvPr>
        <xdr:cNvCxnSpPr/>
      </xdr:nvCxnSpPr>
      <xdr:spPr>
        <a:xfrm>
          <a:off x="11043047" y="132647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151754</xdr:colOff>
      <xdr:row>70</xdr:row>
      <xdr:rowOff>37367</xdr:rowOff>
    </xdr:from>
    <xdr:to>
      <xdr:col>12</xdr:col>
      <xdr:colOff>4956</xdr:colOff>
      <xdr:row>75</xdr:row>
      <xdr:rowOff>153132</xdr:rowOff>
    </xdr:to>
    <xdr:sp macro="" textlink="">
      <xdr:nvSpPr>
        <xdr:cNvPr id="60" name="Arrow: Down 59">
          <a:extLst>
            <a:ext uri="{FF2B5EF4-FFF2-40B4-BE49-F238E27FC236}">
              <a16:creationId xmlns:a16="http://schemas.microsoft.com/office/drawing/2014/main" id="{3A73077A-B0F1-49C8-88C3-851F96E191AC}"/>
            </a:ext>
          </a:extLst>
        </xdr:cNvPr>
        <xdr:cNvSpPr/>
      </xdr:nvSpPr>
      <xdr:spPr>
        <a:xfrm>
          <a:off x="14201129" y="13296167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62 </a:t>
          </a:r>
          <a:r>
            <a:rPr lang="en-US" sz="800"/>
            <a:t>PSF</a:t>
          </a:r>
        </a:p>
      </xdr:txBody>
    </xdr:sp>
    <xdr:clientData/>
  </xdr:twoCellAnchor>
  <xdr:twoCellAnchor>
    <xdr:from>
      <xdr:col>12</xdr:col>
      <xdr:colOff>142875</xdr:colOff>
      <xdr:row>44</xdr:row>
      <xdr:rowOff>0</xdr:rowOff>
    </xdr:from>
    <xdr:to>
      <xdr:col>13</xdr:col>
      <xdr:colOff>21248</xdr:colOff>
      <xdr:row>49</xdr:row>
      <xdr:rowOff>7327</xdr:rowOff>
    </xdr:to>
    <xdr:sp macro="" textlink="">
      <xdr:nvSpPr>
        <xdr:cNvPr id="53" name="Arrow: Up 52">
          <a:extLst>
            <a:ext uri="{FF2B5EF4-FFF2-40B4-BE49-F238E27FC236}">
              <a16:creationId xmlns:a16="http://schemas.microsoft.com/office/drawing/2014/main" id="{E9B8DC43-9582-4AF9-859C-4BB4043EF69C}"/>
            </a:ext>
          </a:extLst>
        </xdr:cNvPr>
        <xdr:cNvSpPr/>
      </xdr:nvSpPr>
      <xdr:spPr>
        <a:xfrm flipH="1">
          <a:off x="13925550" y="9115425"/>
          <a:ext cx="754673" cy="959827"/>
        </a:xfrm>
        <a:prstGeom prst="up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22 PSF</a:t>
          </a:r>
        </a:p>
        <a:p>
          <a:pPr algn="ctr"/>
          <a:r>
            <a:rPr lang="en-US" sz="800">
              <a:solidFill>
                <a:schemeClr val="bg1"/>
              </a:solidFill>
            </a:rPr>
            <a:t>REM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154983</xdr:colOff>
      <xdr:row>15</xdr:row>
      <xdr:rowOff>21981</xdr:rowOff>
    </xdr:from>
    <xdr:to>
      <xdr:col>10</xdr:col>
      <xdr:colOff>4956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76B68315-9E6B-4A55-A9BE-AB0232F97453}"/>
            </a:ext>
          </a:extLst>
        </xdr:cNvPr>
        <xdr:cNvSpPr/>
      </xdr:nvSpPr>
      <xdr:spPr>
        <a:xfrm>
          <a:off x="14206780" y="3948218"/>
          <a:ext cx="724981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9</xdr:col>
      <xdr:colOff>151754</xdr:colOff>
      <xdr:row>22</xdr:row>
      <xdr:rowOff>27842</xdr:rowOff>
    </xdr:from>
    <xdr:to>
      <xdr:col>10</xdr:col>
      <xdr:colOff>4956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2942275C-8A8D-4520-9332-442311646364}"/>
            </a:ext>
          </a:extLst>
        </xdr:cNvPr>
        <xdr:cNvSpPr/>
      </xdr:nvSpPr>
      <xdr:spPr>
        <a:xfrm>
          <a:off x="14203551" y="5287579"/>
          <a:ext cx="728210" cy="107795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65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158211</xdr:colOff>
      <xdr:row>29</xdr:row>
      <xdr:rowOff>41031</xdr:rowOff>
    </xdr:from>
    <xdr:to>
      <xdr:col>10</xdr:col>
      <xdr:colOff>1292</xdr:colOff>
      <xdr:row>34</xdr:row>
      <xdr:rowOff>156796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130C3EFA-CAD7-40D3-8B37-F7E3A3842DEE}"/>
            </a:ext>
          </a:extLst>
        </xdr:cNvPr>
        <xdr:cNvSpPr/>
      </xdr:nvSpPr>
      <xdr:spPr>
        <a:xfrm>
          <a:off x="14210008" y="6643955"/>
          <a:ext cx="718089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6 PSF</a:t>
          </a:r>
        </a:p>
      </xdr:txBody>
    </xdr:sp>
    <xdr:clientData/>
  </xdr:twoCellAnchor>
  <xdr:twoCellAnchor>
    <xdr:from>
      <xdr:col>7</xdr:col>
      <xdr:colOff>571500</xdr:colOff>
      <xdr:row>15</xdr:row>
      <xdr:rowOff>93785</xdr:rowOff>
    </xdr:from>
    <xdr:to>
      <xdr:col>7</xdr:col>
      <xdr:colOff>1289538</xdr:colOff>
      <xdr:row>20</xdr:row>
      <xdr:rowOff>124558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6594821-358A-447C-933A-498D2335FCDB}"/>
            </a:ext>
          </a:extLst>
        </xdr:cNvPr>
        <xdr:cNvGrpSpPr/>
      </xdr:nvGrpSpPr>
      <xdr:grpSpPr>
        <a:xfrm>
          <a:off x="9334500" y="3085756"/>
          <a:ext cx="718038" cy="983273"/>
          <a:chOff x="5572125" y="3046535"/>
          <a:chExt cx="718038" cy="983273"/>
        </a:xfrm>
      </xdr:grpSpPr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A173CBD-C675-81A3-2377-F56AEEC86DAE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BC0F10F6-F969-47E5-AE48-4C9C49C5E74F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87E7BBE3-011F-FC49-7E48-D8412ACE4127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662F43A4-AF80-512D-1D70-984F86FAC1EE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C3ED93D1-F8A9-F60D-903B-F59E2160A507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3B034DFB-E700-E9B0-CEB7-47C11D6C5954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741759</xdr:colOff>
      <xdr:row>22</xdr:row>
      <xdr:rowOff>9525</xdr:rowOff>
    </xdr:from>
    <xdr:to>
      <xdr:col>7</xdr:col>
      <xdr:colOff>1051321</xdr:colOff>
      <xdr:row>28</xdr:row>
      <xdr:rowOff>1740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8917D73C-D163-4485-AF47-325178B7BD34}"/>
            </a:ext>
          </a:extLst>
        </xdr:cNvPr>
        <xdr:cNvGrpSpPr/>
      </xdr:nvGrpSpPr>
      <xdr:grpSpPr>
        <a:xfrm>
          <a:off x="9504759" y="4357407"/>
          <a:ext cx="309562" cy="1146421"/>
          <a:chOff x="5742384" y="4295775"/>
          <a:chExt cx="309562" cy="1135215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DC43BCCA-220E-8983-E488-282B5021FE8C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F843A9B1-BF6B-8815-B94A-D2F41BB249F6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9E69DE8-2CD7-80E2-67C4-9FD113909D9F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85226666-A71C-0C88-2237-4B9185F7C203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727471</xdr:colOff>
      <xdr:row>29</xdr:row>
      <xdr:rowOff>1190</xdr:rowOff>
    </xdr:from>
    <xdr:to>
      <xdr:col>7</xdr:col>
      <xdr:colOff>1037033</xdr:colOff>
      <xdr:row>34</xdr:row>
      <xdr:rowOff>183905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BD821F9-1FEE-47DE-BC6B-7E689AE67E41}"/>
            </a:ext>
          </a:extLst>
        </xdr:cNvPr>
        <xdr:cNvGrpSpPr/>
      </xdr:nvGrpSpPr>
      <xdr:grpSpPr>
        <a:xfrm>
          <a:off x="9490471" y="5704984"/>
          <a:ext cx="309562" cy="1135215"/>
          <a:chOff x="5742384" y="4295775"/>
          <a:chExt cx="309562" cy="11352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42A608E-3B63-D907-E277-C5BA965C4AFD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4A22F4E3-B0E4-61F0-BC64-23D4AE6DFAEF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15068D33-5420-6D63-B907-2BE41329ABC0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5DB6599-BA7C-128E-1930-78E2CE65FDEF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41672</xdr:colOff>
      <xdr:row>22</xdr:row>
      <xdr:rowOff>5953</xdr:rowOff>
    </xdr:from>
    <xdr:to>
      <xdr:col>7</xdr:col>
      <xdr:colOff>41672</xdr:colOff>
      <xdr:row>27</xdr:row>
      <xdr:rowOff>178594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D7A51DC-0E2F-4BA2-99EF-60FA4DB7199C}"/>
            </a:ext>
          </a:extLst>
        </xdr:cNvPr>
        <xdr:cNvCxnSpPr/>
      </xdr:nvCxnSpPr>
      <xdr:spPr>
        <a:xfrm>
          <a:off x="5042297" y="427315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45244</xdr:colOff>
      <xdr:row>29</xdr:row>
      <xdr:rowOff>9525</xdr:rowOff>
    </xdr:from>
    <xdr:to>
      <xdr:col>7</xdr:col>
      <xdr:colOff>45244</xdr:colOff>
      <xdr:row>34</xdr:row>
      <xdr:rowOff>182166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340F220-15A3-4C66-A254-E0BA38A58D7F}"/>
            </a:ext>
          </a:extLst>
        </xdr:cNvPr>
        <xdr:cNvCxnSpPr/>
      </xdr:nvCxnSpPr>
      <xdr:spPr>
        <a:xfrm>
          <a:off x="5045869" y="561022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154983</xdr:colOff>
      <xdr:row>73</xdr:row>
      <xdr:rowOff>21981</xdr:rowOff>
    </xdr:from>
    <xdr:to>
      <xdr:col>10</xdr:col>
      <xdr:colOff>4956</xdr:colOff>
      <xdr:row>78</xdr:row>
      <xdr:rowOff>137746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35080801-293A-4937-B229-1B87562F514E}"/>
            </a:ext>
          </a:extLst>
        </xdr:cNvPr>
        <xdr:cNvSpPr/>
      </xdr:nvSpPr>
      <xdr:spPr>
        <a:xfrm>
          <a:off x="14442483" y="1622181"/>
          <a:ext cx="726273" cy="11063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143PSF</a:t>
          </a:r>
        </a:p>
      </xdr:txBody>
    </xdr:sp>
    <xdr:clientData/>
  </xdr:twoCellAnchor>
  <xdr:twoCellAnchor>
    <xdr:from>
      <xdr:col>9</xdr:col>
      <xdr:colOff>151754</xdr:colOff>
      <xdr:row>80</xdr:row>
      <xdr:rowOff>27842</xdr:rowOff>
    </xdr:from>
    <xdr:to>
      <xdr:col>10</xdr:col>
      <xdr:colOff>4956</xdr:colOff>
      <xdr:row>85</xdr:row>
      <xdr:rowOff>143607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D0245E1E-57BB-4B7F-A763-1063DDC431EA}"/>
            </a:ext>
          </a:extLst>
        </xdr:cNvPr>
        <xdr:cNvSpPr/>
      </xdr:nvSpPr>
      <xdr:spPr>
        <a:xfrm>
          <a:off x="14439254" y="3018692"/>
          <a:ext cx="729502" cy="109684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84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158211</xdr:colOff>
      <xdr:row>87</xdr:row>
      <xdr:rowOff>41031</xdr:rowOff>
    </xdr:from>
    <xdr:to>
      <xdr:col>10</xdr:col>
      <xdr:colOff>1292</xdr:colOff>
      <xdr:row>92</xdr:row>
      <xdr:rowOff>156796</xdr:rowOff>
    </xdr:to>
    <xdr:sp macro="" textlink="">
      <xdr:nvSpPr>
        <xdr:cNvPr id="26" name="Arrow: Down 25">
          <a:extLst>
            <a:ext uri="{FF2B5EF4-FFF2-40B4-BE49-F238E27FC236}">
              <a16:creationId xmlns:a16="http://schemas.microsoft.com/office/drawing/2014/main" id="{D2B253B1-24DC-4D69-9D91-4159EAEA0DEA}"/>
            </a:ext>
          </a:extLst>
        </xdr:cNvPr>
        <xdr:cNvSpPr/>
      </xdr:nvSpPr>
      <xdr:spPr>
        <a:xfrm>
          <a:off x="14445711" y="4413006"/>
          <a:ext cx="719381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25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7</xdr:col>
      <xdr:colOff>571500</xdr:colOff>
      <xdr:row>73</xdr:row>
      <xdr:rowOff>93785</xdr:rowOff>
    </xdr:from>
    <xdr:to>
      <xdr:col>7</xdr:col>
      <xdr:colOff>1289538</xdr:colOff>
      <xdr:row>78</xdr:row>
      <xdr:rowOff>124558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AE1FE52-4499-47FA-BF08-6E3505AC4C95}"/>
            </a:ext>
          </a:extLst>
        </xdr:cNvPr>
        <xdr:cNvGrpSpPr/>
      </xdr:nvGrpSpPr>
      <xdr:grpSpPr>
        <a:xfrm>
          <a:off x="9334500" y="14302844"/>
          <a:ext cx="718038" cy="983273"/>
          <a:chOff x="5572125" y="3046535"/>
          <a:chExt cx="718038" cy="983273"/>
        </a:xfrm>
      </xdr:grpSpPr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D501A5B-BFCB-7FCD-36C3-608C08ABA139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F94C143E-98E7-5DAD-E1D3-B6BC6213F5AF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60BC1704-C4B7-9669-6F9E-AFD4758ABAAD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7C830314-1D00-739E-52FD-2270AD3979B7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29C3AF1C-262B-C357-A515-8F35AAC5E354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CCEA6AA4-042C-D568-F587-51573AF7E48D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741759</xdr:colOff>
      <xdr:row>80</xdr:row>
      <xdr:rowOff>9525</xdr:rowOff>
    </xdr:from>
    <xdr:to>
      <xdr:col>7</xdr:col>
      <xdr:colOff>1051321</xdr:colOff>
      <xdr:row>86</xdr:row>
      <xdr:rowOff>1740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291EAE1-C96D-4CB2-BD19-E9D7BCC3EE34}"/>
            </a:ext>
          </a:extLst>
        </xdr:cNvPr>
        <xdr:cNvGrpSpPr/>
      </xdr:nvGrpSpPr>
      <xdr:grpSpPr>
        <a:xfrm>
          <a:off x="9504759" y="15574496"/>
          <a:ext cx="309562" cy="1146420"/>
          <a:chOff x="5742384" y="4295775"/>
          <a:chExt cx="309562" cy="1135215"/>
        </a:xfrm>
      </xdr:grpSpPr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5F49745F-E4C9-BC41-05F5-9C33CF7F731E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9AB7D10B-0C99-78F9-263B-A8D9C124CA45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3F32F37C-F70F-BD27-B180-43BFF21C11FE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9F467622-A469-0358-25EC-FF21499CCA66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727471</xdr:colOff>
      <xdr:row>87</xdr:row>
      <xdr:rowOff>1190</xdr:rowOff>
    </xdr:from>
    <xdr:to>
      <xdr:col>7</xdr:col>
      <xdr:colOff>1037033</xdr:colOff>
      <xdr:row>92</xdr:row>
      <xdr:rowOff>183905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9DF9FFE-77BC-4759-A7D9-6AF054FB5895}"/>
            </a:ext>
          </a:extLst>
        </xdr:cNvPr>
        <xdr:cNvGrpSpPr/>
      </xdr:nvGrpSpPr>
      <xdr:grpSpPr>
        <a:xfrm>
          <a:off x="9490471" y="16922072"/>
          <a:ext cx="309562" cy="1135215"/>
          <a:chOff x="5742384" y="4295775"/>
          <a:chExt cx="309562" cy="1135215"/>
        </a:xfrm>
      </xdr:grpSpPr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9FB79ECE-135E-E255-079B-3C197C5F60FF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E4FCF248-1A2C-C0B7-5D06-77ACC668A232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65A6A70A-E1BB-B796-5774-8C497CB9BF1D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61A2186A-FED2-FE0B-683B-FD2337989895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41672</xdr:colOff>
      <xdr:row>80</xdr:row>
      <xdr:rowOff>5953</xdr:rowOff>
    </xdr:from>
    <xdr:to>
      <xdr:col>7</xdr:col>
      <xdr:colOff>41672</xdr:colOff>
      <xdr:row>85</xdr:row>
      <xdr:rowOff>178594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5247E1F-F84B-4628-A8C6-08FBDABF8BC2}"/>
            </a:ext>
          </a:extLst>
        </xdr:cNvPr>
        <xdr:cNvCxnSpPr/>
      </xdr:nvCxnSpPr>
      <xdr:spPr>
        <a:xfrm>
          <a:off x="11281172" y="2996803"/>
          <a:ext cx="0" cy="1153716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45244</xdr:colOff>
      <xdr:row>87</xdr:row>
      <xdr:rowOff>9525</xdr:rowOff>
    </xdr:from>
    <xdr:to>
      <xdr:col>7</xdr:col>
      <xdr:colOff>45244</xdr:colOff>
      <xdr:row>92</xdr:row>
      <xdr:rowOff>182166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C56BCFE-3963-42E0-AA7A-5A9A7F567066}"/>
            </a:ext>
          </a:extLst>
        </xdr:cNvPr>
        <xdr:cNvCxnSpPr/>
      </xdr:nvCxnSpPr>
      <xdr:spPr>
        <a:xfrm>
          <a:off x="11284744" y="4381500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104212</xdr:rowOff>
    </xdr:from>
    <xdr:to>
      <xdr:col>2</xdr:col>
      <xdr:colOff>1669676</xdr:colOff>
      <xdr:row>28</xdr:row>
      <xdr:rowOff>144740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1FE3C8E-8502-9E99-4D50-0CD48344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2741"/>
          <a:ext cx="4325470" cy="4534087"/>
        </a:xfrm>
        <a:prstGeom prst="rect">
          <a:avLst/>
        </a:prstGeom>
      </xdr:spPr>
    </xdr:pic>
    <xdr:clientData/>
  </xdr:twoCellAnchor>
  <xdr:twoCellAnchor>
    <xdr:from>
      <xdr:col>9</xdr:col>
      <xdr:colOff>154983</xdr:colOff>
      <xdr:row>118</xdr:row>
      <xdr:rowOff>21981</xdr:rowOff>
    </xdr:from>
    <xdr:to>
      <xdr:col>10</xdr:col>
      <xdr:colOff>4956</xdr:colOff>
      <xdr:row>123</xdr:row>
      <xdr:rowOff>137746</xdr:rowOff>
    </xdr:to>
    <xdr:sp macro="" textlink="">
      <xdr:nvSpPr>
        <xdr:cNvPr id="47" name="Arrow: Down 46">
          <a:extLst>
            <a:ext uri="{FF2B5EF4-FFF2-40B4-BE49-F238E27FC236}">
              <a16:creationId xmlns:a16="http://schemas.microsoft.com/office/drawing/2014/main" id="{71EEA373-8A09-4DE1-869A-9370A22436F7}"/>
            </a:ext>
          </a:extLst>
        </xdr:cNvPr>
        <xdr:cNvSpPr/>
      </xdr:nvSpPr>
      <xdr:spPr>
        <a:xfrm>
          <a:off x="11965983" y="1622181"/>
          <a:ext cx="726273" cy="11063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9</xdr:col>
      <xdr:colOff>151754</xdr:colOff>
      <xdr:row>125</xdr:row>
      <xdr:rowOff>27841</xdr:rowOff>
    </xdr:from>
    <xdr:to>
      <xdr:col>10</xdr:col>
      <xdr:colOff>4956</xdr:colOff>
      <xdr:row>137</xdr:row>
      <xdr:rowOff>142874</xdr:rowOff>
    </xdr:to>
    <xdr:sp macro="" textlink="">
      <xdr:nvSpPr>
        <xdr:cNvPr id="48" name="Arrow: Down 47">
          <a:extLst>
            <a:ext uri="{FF2B5EF4-FFF2-40B4-BE49-F238E27FC236}">
              <a16:creationId xmlns:a16="http://schemas.microsoft.com/office/drawing/2014/main" id="{7A50A8DA-0BCB-4D1D-91AC-29709A68FDCA}"/>
            </a:ext>
          </a:extLst>
        </xdr:cNvPr>
        <xdr:cNvSpPr/>
      </xdr:nvSpPr>
      <xdr:spPr>
        <a:xfrm>
          <a:off x="11962754" y="14915416"/>
          <a:ext cx="729502" cy="240103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85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7</xdr:col>
      <xdr:colOff>571500</xdr:colOff>
      <xdr:row>118</xdr:row>
      <xdr:rowOff>93785</xdr:rowOff>
    </xdr:from>
    <xdr:to>
      <xdr:col>7</xdr:col>
      <xdr:colOff>1289538</xdr:colOff>
      <xdr:row>123</xdr:row>
      <xdr:rowOff>124558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1C973FEB-D51F-4D8A-89DF-C4F867963A4F}"/>
            </a:ext>
          </a:extLst>
        </xdr:cNvPr>
        <xdr:cNvGrpSpPr/>
      </xdr:nvGrpSpPr>
      <xdr:grpSpPr>
        <a:xfrm>
          <a:off x="9334500" y="23032226"/>
          <a:ext cx="718038" cy="983273"/>
          <a:chOff x="5572125" y="3046535"/>
          <a:chExt cx="718038" cy="983273"/>
        </a:xfrm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2E816633-B914-ECE1-01E3-23A17759369E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D39EE384-BD37-237D-A358-BA226B173F39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CDB0F162-32CC-4FAA-6F1E-EC723D70F684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CBBFB481-1307-4D88-DF2E-0342138F9AB4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28C0395E-07C8-9A19-FB3E-9FD8691A529E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83A10543-8223-F81C-1FDD-A09C11360E3B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741759</xdr:colOff>
      <xdr:row>125</xdr:row>
      <xdr:rowOff>9525</xdr:rowOff>
    </xdr:from>
    <xdr:to>
      <xdr:col>7</xdr:col>
      <xdr:colOff>1051321</xdr:colOff>
      <xdr:row>137</xdr:row>
      <xdr:rowOff>161925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5BEAA728-EF56-43E3-A20C-90B5DFFB3F8A}"/>
            </a:ext>
          </a:extLst>
        </xdr:cNvPr>
        <xdr:cNvGrpSpPr/>
      </xdr:nvGrpSpPr>
      <xdr:grpSpPr>
        <a:xfrm>
          <a:off x="9504759" y="24303878"/>
          <a:ext cx="309562" cy="2438400"/>
          <a:chOff x="5742384" y="4295775"/>
          <a:chExt cx="309562" cy="1135215"/>
        </a:xfrm>
      </xdr:grpSpPr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B31C19EA-C48A-5CFE-2EEA-77999C1D7E4D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9921F92F-6C87-43C2-BB6F-51894819D6CE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50ECD2F6-C36D-20FA-D378-8AD89336FE17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61F52068-9DA5-7584-6E02-3FFC7AEE87FA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41672</xdr:colOff>
      <xdr:row>125</xdr:row>
      <xdr:rowOff>5953</xdr:rowOff>
    </xdr:from>
    <xdr:to>
      <xdr:col>7</xdr:col>
      <xdr:colOff>41672</xdr:colOff>
      <xdr:row>137</xdr:row>
      <xdr:rowOff>190500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8AB1E488-71DF-4668-9941-886D166E2AE3}"/>
            </a:ext>
          </a:extLst>
        </xdr:cNvPr>
        <xdr:cNvCxnSpPr/>
      </xdr:nvCxnSpPr>
      <xdr:spPr>
        <a:xfrm>
          <a:off x="8804672" y="14893528"/>
          <a:ext cx="0" cy="2470547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29</xdr:row>
      <xdr:rowOff>11201</xdr:rowOff>
    </xdr:from>
    <xdr:to>
      <xdr:col>2</xdr:col>
      <xdr:colOff>1672626</xdr:colOff>
      <xdr:row>52</xdr:row>
      <xdr:rowOff>127397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67B7B75-303D-46C4-18B1-85F491F2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6201"/>
          <a:ext cx="4328420" cy="4531314"/>
        </a:xfrm>
        <a:prstGeom prst="rect">
          <a:avLst/>
        </a:prstGeom>
      </xdr:spPr>
    </xdr:pic>
    <xdr:clientData/>
  </xdr:twoCellAnchor>
  <xdr:twoCellAnchor editAs="oneCell">
    <xdr:from>
      <xdr:col>0</xdr:col>
      <xdr:colOff>73958</xdr:colOff>
      <xdr:row>55</xdr:row>
      <xdr:rowOff>178170</xdr:rowOff>
    </xdr:from>
    <xdr:to>
      <xdr:col>3</xdr:col>
      <xdr:colOff>6722</xdr:colOff>
      <xdr:row>79</xdr:row>
      <xdr:rowOff>39404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46D69D2-E6A4-46D9-B483-3EBDEB1CE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58" y="10879788"/>
          <a:ext cx="4325470" cy="4534087"/>
        </a:xfrm>
        <a:prstGeom prst="rect">
          <a:avLst/>
        </a:prstGeom>
      </xdr:spPr>
    </xdr:pic>
    <xdr:clientData/>
  </xdr:twoCellAnchor>
  <xdr:twoCellAnchor editAs="oneCell">
    <xdr:from>
      <xdr:col>0</xdr:col>
      <xdr:colOff>73958</xdr:colOff>
      <xdr:row>79</xdr:row>
      <xdr:rowOff>118777</xdr:rowOff>
    </xdr:from>
    <xdr:to>
      <xdr:col>3</xdr:col>
      <xdr:colOff>9672</xdr:colOff>
      <xdr:row>103</xdr:row>
      <xdr:rowOff>10856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DE5249A-A49C-4E4F-8BB1-12873633B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58" y="15493248"/>
          <a:ext cx="4328420" cy="45313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151276</xdr:rowOff>
    </xdr:from>
    <xdr:to>
      <xdr:col>2</xdr:col>
      <xdr:colOff>1669676</xdr:colOff>
      <xdr:row>133</xdr:row>
      <xdr:rowOff>12510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5EB5480-6A27-486E-A45A-5F2640FE3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07982"/>
          <a:ext cx="4325470" cy="45340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91883</xdr:rowOff>
    </xdr:from>
    <xdr:to>
      <xdr:col>2</xdr:col>
      <xdr:colOff>1672626</xdr:colOff>
      <xdr:row>156</xdr:row>
      <xdr:rowOff>163256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216F2F4B-AE94-4EE6-8102-D454FDD0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21442"/>
          <a:ext cx="4328420" cy="45313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154983</xdr:colOff>
      <xdr:row>15</xdr:row>
      <xdr:rowOff>21981</xdr:rowOff>
    </xdr:from>
    <xdr:to>
      <xdr:col>10</xdr:col>
      <xdr:colOff>4956</xdr:colOff>
      <xdr:row>20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87D1432A-AA7E-4C0F-AEC8-87B6D7B28B8E}"/>
            </a:ext>
          </a:extLst>
        </xdr:cNvPr>
        <xdr:cNvSpPr/>
      </xdr:nvSpPr>
      <xdr:spPr>
        <a:xfrm>
          <a:off x="11965983" y="2993781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9</xdr:col>
      <xdr:colOff>151754</xdr:colOff>
      <xdr:row>22</xdr:row>
      <xdr:rowOff>27842</xdr:rowOff>
    </xdr:from>
    <xdr:to>
      <xdr:col>10</xdr:col>
      <xdr:colOff>4956</xdr:colOff>
      <xdr:row>27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C336D2E1-31C5-468B-A8C0-B9F7839301F9}"/>
            </a:ext>
          </a:extLst>
        </xdr:cNvPr>
        <xdr:cNvSpPr/>
      </xdr:nvSpPr>
      <xdr:spPr>
        <a:xfrm>
          <a:off x="11962754" y="435219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124 </a:t>
          </a:r>
          <a:r>
            <a:rPr lang="en-US" sz="800"/>
            <a:t>PSF</a:t>
          </a:r>
        </a:p>
      </xdr:txBody>
    </xdr:sp>
    <xdr:clientData/>
  </xdr:twoCellAnchor>
  <xdr:twoCellAnchor>
    <xdr:from>
      <xdr:col>9</xdr:col>
      <xdr:colOff>158211</xdr:colOff>
      <xdr:row>29</xdr:row>
      <xdr:rowOff>41031</xdr:rowOff>
    </xdr:from>
    <xdr:to>
      <xdr:col>10</xdr:col>
      <xdr:colOff>1292</xdr:colOff>
      <xdr:row>34</xdr:row>
      <xdr:rowOff>156796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F48F2E4-0F84-42FE-815F-AD9D0186F11A}"/>
            </a:ext>
          </a:extLst>
        </xdr:cNvPr>
        <xdr:cNvSpPr/>
      </xdr:nvSpPr>
      <xdr:spPr>
        <a:xfrm>
          <a:off x="11969211" y="5717931"/>
          <a:ext cx="719381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65 PSF</a:t>
          </a:r>
        </a:p>
      </xdr:txBody>
    </xdr:sp>
    <xdr:clientData/>
  </xdr:twoCellAnchor>
  <xdr:twoCellAnchor>
    <xdr:from>
      <xdr:col>7</xdr:col>
      <xdr:colOff>571500</xdr:colOff>
      <xdr:row>15</xdr:row>
      <xdr:rowOff>93785</xdr:rowOff>
    </xdr:from>
    <xdr:to>
      <xdr:col>7</xdr:col>
      <xdr:colOff>1289538</xdr:colOff>
      <xdr:row>20</xdr:row>
      <xdr:rowOff>124558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BF2DAB0-17D0-48D3-AFD0-E4D7F4CCF631}"/>
            </a:ext>
          </a:extLst>
        </xdr:cNvPr>
        <xdr:cNvGrpSpPr/>
      </xdr:nvGrpSpPr>
      <xdr:grpSpPr>
        <a:xfrm>
          <a:off x="9334500" y="3085756"/>
          <a:ext cx="718038" cy="983273"/>
          <a:chOff x="5572125" y="3046535"/>
          <a:chExt cx="718038" cy="983273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E3BD9501-794A-45BC-EB8B-1418B2E9E6AD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7D9C4B8-08CD-4FFB-C11C-F88C37189CAD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AA1FAFD-2F2F-38A5-81AC-D9625271057C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B27C593B-5F45-0C9D-901E-207AE889E06A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6A18209C-5C71-314C-4B90-459CFC7086F3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3EEA8AB7-C1EA-B418-B034-E193F8AC95F9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741759</xdr:colOff>
      <xdr:row>22</xdr:row>
      <xdr:rowOff>9525</xdr:rowOff>
    </xdr:from>
    <xdr:to>
      <xdr:col>7</xdr:col>
      <xdr:colOff>1051321</xdr:colOff>
      <xdr:row>28</xdr:row>
      <xdr:rowOff>1740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795B019-4950-4F14-8426-9084F251B1DB}"/>
            </a:ext>
          </a:extLst>
        </xdr:cNvPr>
        <xdr:cNvGrpSpPr/>
      </xdr:nvGrpSpPr>
      <xdr:grpSpPr>
        <a:xfrm>
          <a:off x="9504759" y="4357407"/>
          <a:ext cx="309562" cy="1146421"/>
          <a:chOff x="5742384" y="4295775"/>
          <a:chExt cx="309562" cy="1135215"/>
        </a:xfrm>
      </xdr:grpSpPr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51FE6A47-1264-CD44-77DA-AA812C3C3514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44E3A432-BFB3-7EA4-5F97-4D75B7718FE5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FAF5B608-081D-301C-D1AD-2DEB84C44E55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FCF279C6-E703-E03B-9267-3EF62CA51AD3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727471</xdr:colOff>
      <xdr:row>29</xdr:row>
      <xdr:rowOff>1190</xdr:rowOff>
    </xdr:from>
    <xdr:to>
      <xdr:col>7</xdr:col>
      <xdr:colOff>1037033</xdr:colOff>
      <xdr:row>34</xdr:row>
      <xdr:rowOff>183905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A06E706A-E338-487C-81AD-979C8AF9B130}"/>
            </a:ext>
          </a:extLst>
        </xdr:cNvPr>
        <xdr:cNvGrpSpPr/>
      </xdr:nvGrpSpPr>
      <xdr:grpSpPr>
        <a:xfrm>
          <a:off x="9490471" y="5704984"/>
          <a:ext cx="309562" cy="1135215"/>
          <a:chOff x="5742384" y="4295775"/>
          <a:chExt cx="309562" cy="1135215"/>
        </a:xfrm>
      </xdr:grpSpPr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62B6FCF7-8EAA-B090-8D76-3C9C7112F276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159DC796-81E9-7DCF-E2D5-89F5E6DA93A4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31A9321B-5C8F-38BF-6001-DD19186D6857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83A5422-3D62-0712-1041-CFC0F5761B95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41672</xdr:colOff>
      <xdr:row>22</xdr:row>
      <xdr:rowOff>5953</xdr:rowOff>
    </xdr:from>
    <xdr:to>
      <xdr:col>7</xdr:col>
      <xdr:colOff>41672</xdr:colOff>
      <xdr:row>27</xdr:row>
      <xdr:rowOff>178594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4FA368CA-96AD-48F0-ACFC-D79D486C20D9}"/>
            </a:ext>
          </a:extLst>
        </xdr:cNvPr>
        <xdr:cNvCxnSpPr/>
      </xdr:nvCxnSpPr>
      <xdr:spPr>
        <a:xfrm>
          <a:off x="8804672" y="43303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45244</xdr:colOff>
      <xdr:row>29</xdr:row>
      <xdr:rowOff>9525</xdr:rowOff>
    </xdr:from>
    <xdr:to>
      <xdr:col>7</xdr:col>
      <xdr:colOff>45244</xdr:colOff>
      <xdr:row>34</xdr:row>
      <xdr:rowOff>182166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4DB1F86-F830-4FA0-B0B2-89F3CF7122F6}"/>
            </a:ext>
          </a:extLst>
        </xdr:cNvPr>
        <xdr:cNvCxnSpPr/>
      </xdr:nvCxnSpPr>
      <xdr:spPr>
        <a:xfrm>
          <a:off x="8808244" y="5686425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104212</xdr:rowOff>
    </xdr:from>
    <xdr:to>
      <xdr:col>2</xdr:col>
      <xdr:colOff>1669676</xdr:colOff>
      <xdr:row>28</xdr:row>
      <xdr:rowOff>144740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26748E7-8025-43B2-B593-9C36FEE1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337"/>
          <a:ext cx="4327151" cy="4517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11201</xdr:rowOff>
    </xdr:from>
    <xdr:to>
      <xdr:col>2</xdr:col>
      <xdr:colOff>1672626</xdr:colOff>
      <xdr:row>52</xdr:row>
      <xdr:rowOff>127397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AABBF24-94A6-496D-B733-62D8E09E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88101"/>
          <a:ext cx="4330101" cy="4526271"/>
        </a:xfrm>
        <a:prstGeom prst="rect">
          <a:avLst/>
        </a:prstGeom>
      </xdr:spPr>
    </xdr:pic>
    <xdr:clientData/>
  </xdr:twoCellAnchor>
  <xdr:twoCellAnchor editAs="oneCell">
    <xdr:from>
      <xdr:col>0</xdr:col>
      <xdr:colOff>73958</xdr:colOff>
      <xdr:row>55</xdr:row>
      <xdr:rowOff>178170</xdr:rowOff>
    </xdr:from>
    <xdr:to>
      <xdr:col>3</xdr:col>
      <xdr:colOff>6722</xdr:colOff>
      <xdr:row>79</xdr:row>
      <xdr:rowOff>140257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21C1F1B-0DC2-4515-8197-2695D717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58" y="10836645"/>
          <a:ext cx="4323789" cy="4518959"/>
        </a:xfrm>
        <a:prstGeom prst="rect">
          <a:avLst/>
        </a:prstGeom>
      </xdr:spPr>
    </xdr:pic>
    <xdr:clientData/>
  </xdr:twoCellAnchor>
  <xdr:twoCellAnchor editAs="oneCell">
    <xdr:from>
      <xdr:col>0</xdr:col>
      <xdr:colOff>73958</xdr:colOff>
      <xdr:row>79</xdr:row>
      <xdr:rowOff>118777</xdr:rowOff>
    </xdr:from>
    <xdr:to>
      <xdr:col>3</xdr:col>
      <xdr:colOff>9672</xdr:colOff>
      <xdr:row>103</xdr:row>
      <xdr:rowOff>78091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2337B1D-376D-4A32-ACD5-E91211A5C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58" y="15434977"/>
          <a:ext cx="4326739" cy="4521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151276</xdr:rowOff>
    </xdr:from>
    <xdr:to>
      <xdr:col>2</xdr:col>
      <xdr:colOff>1669676</xdr:colOff>
      <xdr:row>133</xdr:row>
      <xdr:rowOff>113363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CA81DF7-DB64-47D0-BAE7-0F9FB79D2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39626"/>
          <a:ext cx="4327151" cy="45189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91883</xdr:rowOff>
    </xdr:from>
    <xdr:to>
      <xdr:col>2</xdr:col>
      <xdr:colOff>1672626</xdr:colOff>
      <xdr:row>157</xdr:row>
      <xdr:rowOff>51197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E1BD7B7-AAC3-475D-87D8-3B9E48A5E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37958"/>
          <a:ext cx="4330101" cy="45195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154983</xdr:colOff>
      <xdr:row>14</xdr:row>
      <xdr:rowOff>21981</xdr:rowOff>
    </xdr:from>
    <xdr:to>
      <xdr:col>11</xdr:col>
      <xdr:colOff>4956</xdr:colOff>
      <xdr:row>19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05EF003-6063-4F3E-BE39-4BD7E48E20BC}"/>
            </a:ext>
          </a:extLst>
        </xdr:cNvPr>
        <xdr:cNvSpPr/>
      </xdr:nvSpPr>
      <xdr:spPr>
        <a:xfrm>
          <a:off x="14204358" y="3946281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10</xdr:col>
      <xdr:colOff>151754</xdr:colOff>
      <xdr:row>21</xdr:row>
      <xdr:rowOff>27842</xdr:rowOff>
    </xdr:from>
    <xdr:to>
      <xdr:col>11</xdr:col>
      <xdr:colOff>4956</xdr:colOff>
      <xdr:row>26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271D8049-CBDD-4596-AC5B-0FAD79A76A20}"/>
            </a:ext>
          </a:extLst>
        </xdr:cNvPr>
        <xdr:cNvSpPr/>
      </xdr:nvSpPr>
      <xdr:spPr>
        <a:xfrm>
          <a:off x="14201129" y="5304692"/>
          <a:ext cx="729502" cy="10777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65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8</xdr:col>
      <xdr:colOff>571501</xdr:colOff>
      <xdr:row>14</xdr:row>
      <xdr:rowOff>93785</xdr:rowOff>
    </xdr:from>
    <xdr:to>
      <xdr:col>8</xdr:col>
      <xdr:colOff>1322295</xdr:colOff>
      <xdr:row>19</xdr:row>
      <xdr:rowOff>124558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37CBE3E-9985-49CE-9AE3-C55628DF2D2F}"/>
            </a:ext>
          </a:extLst>
        </xdr:cNvPr>
        <xdr:cNvGrpSpPr/>
      </xdr:nvGrpSpPr>
      <xdr:grpSpPr>
        <a:xfrm>
          <a:off x="10712825" y="2906461"/>
          <a:ext cx="750794" cy="983273"/>
          <a:chOff x="5572125" y="3046535"/>
          <a:chExt cx="718038" cy="98327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67462C4F-53BA-F871-139A-3CC1A9372C04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6AAEFE42-5650-3FFF-3F2A-2BD34AFC6E2F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7CDF1815-2C8C-E13C-9767-8C8A51F6C2EF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7473DFE9-5D85-F6EF-CD6C-C618D3A1D4CC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85B59BFD-670C-BE9B-1070-C66B89E703E0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253BDD42-FDEA-BB85-F281-37491B8EA0BA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41672</xdr:colOff>
      <xdr:row>21</xdr:row>
      <xdr:rowOff>5953</xdr:rowOff>
    </xdr:from>
    <xdr:to>
      <xdr:col>8</xdr:col>
      <xdr:colOff>41672</xdr:colOff>
      <xdr:row>26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72D84C2-303F-4EF0-A71F-A9A9091BDEFC}"/>
            </a:ext>
          </a:extLst>
        </xdr:cNvPr>
        <xdr:cNvCxnSpPr/>
      </xdr:nvCxnSpPr>
      <xdr:spPr>
        <a:xfrm>
          <a:off x="11043047" y="5282803"/>
          <a:ext cx="0" cy="1134666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154983</xdr:colOff>
      <xdr:row>41</xdr:row>
      <xdr:rowOff>21981</xdr:rowOff>
    </xdr:from>
    <xdr:to>
      <xdr:col>11</xdr:col>
      <xdr:colOff>4956</xdr:colOff>
      <xdr:row>46</xdr:row>
      <xdr:rowOff>137746</xdr:rowOff>
    </xdr:to>
    <xdr:sp macro="" textlink="">
      <xdr:nvSpPr>
        <xdr:cNvPr id="32" name="Arrow: Down 31">
          <a:extLst>
            <a:ext uri="{FF2B5EF4-FFF2-40B4-BE49-F238E27FC236}">
              <a16:creationId xmlns:a16="http://schemas.microsoft.com/office/drawing/2014/main" id="{A14C7129-F70A-45D3-85CA-748D1BEA3947}"/>
            </a:ext>
          </a:extLst>
        </xdr:cNvPr>
        <xdr:cNvSpPr/>
      </xdr:nvSpPr>
      <xdr:spPr>
        <a:xfrm>
          <a:off x="14204358" y="4355856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10</xdr:col>
      <xdr:colOff>151754</xdr:colOff>
      <xdr:row>48</xdr:row>
      <xdr:rowOff>27842</xdr:rowOff>
    </xdr:from>
    <xdr:to>
      <xdr:col>11</xdr:col>
      <xdr:colOff>4956</xdr:colOff>
      <xdr:row>53</xdr:row>
      <xdr:rowOff>143607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F8FF1012-01B4-457D-B3AE-83620E188F75}"/>
            </a:ext>
          </a:extLst>
        </xdr:cNvPr>
        <xdr:cNvSpPr/>
      </xdr:nvSpPr>
      <xdr:spPr>
        <a:xfrm>
          <a:off x="14201129" y="5714267"/>
          <a:ext cx="729502" cy="10777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65 </a:t>
          </a:r>
          <a:r>
            <a:rPr lang="en-US" sz="800"/>
            <a:t>PSF</a:t>
          </a:r>
        </a:p>
      </xdr:txBody>
    </xdr:sp>
    <xdr:clientData/>
  </xdr:twoCellAnchor>
  <xdr:twoCellAnchor>
    <xdr:from>
      <xdr:col>8</xdr:col>
      <xdr:colOff>571501</xdr:colOff>
      <xdr:row>41</xdr:row>
      <xdr:rowOff>93785</xdr:rowOff>
    </xdr:from>
    <xdr:to>
      <xdr:col>8</xdr:col>
      <xdr:colOff>1311089</xdr:colOff>
      <xdr:row>46</xdr:row>
      <xdr:rowOff>124558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193186CC-2327-4AEF-950D-B85761FA0194}"/>
            </a:ext>
          </a:extLst>
        </xdr:cNvPr>
        <xdr:cNvGrpSpPr/>
      </xdr:nvGrpSpPr>
      <xdr:grpSpPr>
        <a:xfrm>
          <a:off x="10712825" y="8195638"/>
          <a:ext cx="739588" cy="983273"/>
          <a:chOff x="5572125" y="3046535"/>
          <a:chExt cx="718038" cy="983273"/>
        </a:xfrm>
      </xdr:grpSpPr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DDCBCF88-F5C6-EADD-63E7-6E4464C66E35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B889A3D9-A5B9-5321-0703-317C0B2CD3BF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81BD01FD-5C46-6432-24A4-A0ED79ECB536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7F17929C-0C2B-79E7-B4F7-3394E762C494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61130823-1E95-3EBC-B39C-FCCA0B637D34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1181B4F1-0364-F8D1-F247-A7C6831C3D8E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41672</xdr:colOff>
      <xdr:row>48</xdr:row>
      <xdr:rowOff>5953</xdr:rowOff>
    </xdr:from>
    <xdr:to>
      <xdr:col>8</xdr:col>
      <xdr:colOff>41672</xdr:colOff>
      <xdr:row>53</xdr:row>
      <xdr:rowOff>178594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8FCE1321-F289-4FE9-8C85-78AC2AA680BC}"/>
            </a:ext>
          </a:extLst>
        </xdr:cNvPr>
        <xdr:cNvCxnSpPr/>
      </xdr:nvCxnSpPr>
      <xdr:spPr>
        <a:xfrm>
          <a:off x="11043047" y="5692378"/>
          <a:ext cx="0" cy="1134666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11207</xdr:colOff>
      <xdr:row>32</xdr:row>
      <xdr:rowOff>57851</xdr:rowOff>
    </xdr:from>
    <xdr:to>
      <xdr:col>3</xdr:col>
      <xdr:colOff>168088</xdr:colOff>
      <xdr:row>56</xdr:row>
      <xdr:rowOff>168146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3A912DD-F875-9F6A-3F72-54952BBB1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499"/>
        <a:stretch/>
      </xdr:blipFill>
      <xdr:spPr>
        <a:xfrm>
          <a:off x="11207" y="6927057"/>
          <a:ext cx="4549587" cy="4827971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7</xdr:row>
      <xdr:rowOff>112620</xdr:rowOff>
    </xdr:from>
    <xdr:to>
      <xdr:col>3</xdr:col>
      <xdr:colOff>168088</xdr:colOff>
      <xdr:row>31</xdr:row>
      <xdr:rowOff>168413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4FBBBA7-9312-3BBC-1B23-ECEE0770E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508"/>
        <a:stretch/>
      </xdr:blipFill>
      <xdr:spPr>
        <a:xfrm>
          <a:off x="44823" y="2084855"/>
          <a:ext cx="4515971" cy="4762264"/>
        </a:xfrm>
        <a:prstGeom prst="rect">
          <a:avLst/>
        </a:prstGeom>
      </xdr:spPr>
    </xdr:pic>
    <xdr:clientData/>
  </xdr:twoCellAnchor>
  <xdr:twoCellAnchor>
    <xdr:from>
      <xdr:col>10</xdr:col>
      <xdr:colOff>154983</xdr:colOff>
      <xdr:row>78</xdr:row>
      <xdr:rowOff>21981</xdr:rowOff>
    </xdr:from>
    <xdr:to>
      <xdr:col>11</xdr:col>
      <xdr:colOff>4956</xdr:colOff>
      <xdr:row>83</xdr:row>
      <xdr:rowOff>137746</xdr:rowOff>
    </xdr:to>
    <xdr:sp macro="" textlink="">
      <xdr:nvSpPr>
        <xdr:cNvPr id="49" name="Arrow: Down 48">
          <a:extLst>
            <a:ext uri="{FF2B5EF4-FFF2-40B4-BE49-F238E27FC236}">
              <a16:creationId xmlns:a16="http://schemas.microsoft.com/office/drawing/2014/main" id="{755CC916-4A7B-4502-A6C6-C4DB31E5C62D}"/>
            </a:ext>
          </a:extLst>
        </xdr:cNvPr>
        <xdr:cNvSpPr/>
      </xdr:nvSpPr>
      <xdr:spPr>
        <a:xfrm>
          <a:off x="14528208" y="6156081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143PSF</a:t>
          </a:r>
        </a:p>
      </xdr:txBody>
    </xdr:sp>
    <xdr:clientData/>
  </xdr:twoCellAnchor>
  <xdr:twoCellAnchor>
    <xdr:from>
      <xdr:col>10</xdr:col>
      <xdr:colOff>151754</xdr:colOff>
      <xdr:row>85</xdr:row>
      <xdr:rowOff>27842</xdr:rowOff>
    </xdr:from>
    <xdr:to>
      <xdr:col>11</xdr:col>
      <xdr:colOff>4956</xdr:colOff>
      <xdr:row>90</xdr:row>
      <xdr:rowOff>143607</xdr:rowOff>
    </xdr:to>
    <xdr:sp macro="" textlink="">
      <xdr:nvSpPr>
        <xdr:cNvPr id="50" name="Arrow: Down 49">
          <a:extLst>
            <a:ext uri="{FF2B5EF4-FFF2-40B4-BE49-F238E27FC236}">
              <a16:creationId xmlns:a16="http://schemas.microsoft.com/office/drawing/2014/main" id="{167BA592-1BEA-4E98-A206-EA311B91B169}"/>
            </a:ext>
          </a:extLst>
        </xdr:cNvPr>
        <xdr:cNvSpPr/>
      </xdr:nvSpPr>
      <xdr:spPr>
        <a:xfrm>
          <a:off x="14524979" y="7514492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aseline="0"/>
            <a:t>84 </a:t>
          </a:r>
          <a:r>
            <a:rPr lang="en-US" sz="800"/>
            <a:t>PSF</a:t>
          </a:r>
        </a:p>
      </xdr:txBody>
    </xdr:sp>
    <xdr:clientData/>
  </xdr:twoCellAnchor>
  <xdr:twoCellAnchor>
    <xdr:from>
      <xdr:col>8</xdr:col>
      <xdr:colOff>571500</xdr:colOff>
      <xdr:row>78</xdr:row>
      <xdr:rowOff>93785</xdr:rowOff>
    </xdr:from>
    <xdr:to>
      <xdr:col>8</xdr:col>
      <xdr:colOff>1289538</xdr:colOff>
      <xdr:row>83</xdr:row>
      <xdr:rowOff>124558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AB6F8234-BA81-4893-9B05-F4484CB6640E}"/>
            </a:ext>
          </a:extLst>
        </xdr:cNvPr>
        <xdr:cNvGrpSpPr/>
      </xdr:nvGrpSpPr>
      <xdr:grpSpPr>
        <a:xfrm>
          <a:off x="10712824" y="15389814"/>
          <a:ext cx="718038" cy="983273"/>
          <a:chOff x="5572125" y="3046535"/>
          <a:chExt cx="718038" cy="983273"/>
        </a:xfrm>
      </xdr:grpSpPr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D104D178-36C9-D1FA-CC44-E4496C793EFB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56AB1CBA-41B2-09A0-C7C3-7BBE6083BB6E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842C8E4E-9F21-C1D8-6C99-AAC41C81EB64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93B6A40F-A512-2307-5F0A-68E7025252CC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3933CFC1-FC06-A924-6790-395FD2AE1564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4DF0700C-2D6C-CAE9-1090-94304774C3C1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741759</xdr:colOff>
      <xdr:row>85</xdr:row>
      <xdr:rowOff>9525</xdr:rowOff>
    </xdr:from>
    <xdr:to>
      <xdr:col>8</xdr:col>
      <xdr:colOff>1051321</xdr:colOff>
      <xdr:row>91</xdr:row>
      <xdr:rowOff>1740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56AE5B08-6229-4FFD-B368-31299B6FF8D3}"/>
            </a:ext>
          </a:extLst>
        </xdr:cNvPr>
        <xdr:cNvGrpSpPr/>
      </xdr:nvGrpSpPr>
      <xdr:grpSpPr>
        <a:xfrm>
          <a:off x="10883083" y="16661466"/>
          <a:ext cx="309562" cy="1146421"/>
          <a:chOff x="5742384" y="4295775"/>
          <a:chExt cx="309562" cy="1135215"/>
        </a:xfrm>
      </xdr:grpSpPr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339E3C4C-1421-829A-D05C-A91C42E6AE03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06613903-22B8-9B11-2E12-3B73FEA1EF36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1FA719AC-5366-FDC0-F609-83AA0ED2C530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68430CD3-6D84-2048-C637-D2DB3D452EB3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41672</xdr:colOff>
      <xdr:row>85</xdr:row>
      <xdr:rowOff>5953</xdr:rowOff>
    </xdr:from>
    <xdr:to>
      <xdr:col>8</xdr:col>
      <xdr:colOff>41672</xdr:colOff>
      <xdr:row>90</xdr:row>
      <xdr:rowOff>178594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87E25A30-55E2-4E9E-B8F9-1ECD92C48C68}"/>
            </a:ext>
          </a:extLst>
        </xdr:cNvPr>
        <xdr:cNvCxnSpPr/>
      </xdr:nvCxnSpPr>
      <xdr:spPr>
        <a:xfrm>
          <a:off x="11366897" y="7492603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782100</xdr:colOff>
      <xdr:row>47</xdr:row>
      <xdr:rowOff>184336</xdr:rowOff>
    </xdr:from>
    <xdr:to>
      <xdr:col>8</xdr:col>
      <xdr:colOff>1091662</xdr:colOff>
      <xdr:row>53</xdr:row>
      <xdr:rowOff>176551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5CEE1228-EDE3-4860-B3FB-373FC838C5C3}"/>
            </a:ext>
          </a:extLst>
        </xdr:cNvPr>
        <xdr:cNvGrpSpPr/>
      </xdr:nvGrpSpPr>
      <xdr:grpSpPr>
        <a:xfrm>
          <a:off x="10923424" y="9440395"/>
          <a:ext cx="309562" cy="1146421"/>
          <a:chOff x="5742384" y="4295775"/>
          <a:chExt cx="309562" cy="1135215"/>
        </a:xfrm>
      </xdr:grpSpPr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91F0B66C-5E8C-A6E0-B49E-40641E296F02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95A753FC-F491-D463-7170-41D7A851220F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8AB974D9-4252-2F52-339B-8E8769457A02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B0958AA1-4196-D53E-8C8B-A913ED30FFA2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777618</xdr:colOff>
      <xdr:row>21</xdr:row>
      <xdr:rowOff>22972</xdr:rowOff>
    </xdr:from>
    <xdr:to>
      <xdr:col>8</xdr:col>
      <xdr:colOff>1087180</xdr:colOff>
      <xdr:row>27</xdr:row>
      <xdr:rowOff>15187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5DE688A1-0F07-4C3F-B775-618C68C47F17}"/>
            </a:ext>
          </a:extLst>
        </xdr:cNvPr>
        <xdr:cNvGrpSpPr/>
      </xdr:nvGrpSpPr>
      <xdr:grpSpPr>
        <a:xfrm>
          <a:off x="10918942" y="4191560"/>
          <a:ext cx="309562" cy="1146421"/>
          <a:chOff x="5742384" y="4295775"/>
          <a:chExt cx="309562" cy="1135215"/>
        </a:xfrm>
      </xdr:grpSpPr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A138A930-0754-DC99-A55C-E15FFEC59D61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53859A33-B28A-EC34-827E-B7786D0D6CC7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AEA9CEE1-767E-7DFF-3190-6080F41AD71F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6EAF964D-569D-4905-35D2-2F4F9FF782CF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93</xdr:row>
      <xdr:rowOff>135730</xdr:rowOff>
    </xdr:from>
    <xdr:to>
      <xdr:col>3</xdr:col>
      <xdr:colOff>156881</xdr:colOff>
      <xdr:row>118</xdr:row>
      <xdr:rowOff>145172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3C67420-6168-4ADC-ABEA-B7EFCBE6E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499"/>
        <a:stretch/>
      </xdr:blipFill>
      <xdr:spPr>
        <a:xfrm>
          <a:off x="0" y="18345289"/>
          <a:ext cx="4549587" cy="4827971"/>
        </a:xfrm>
        <a:prstGeom prst="rect">
          <a:avLst/>
        </a:prstGeom>
      </xdr:spPr>
    </xdr:pic>
    <xdr:clientData/>
  </xdr:twoCellAnchor>
  <xdr:twoCellAnchor editAs="oneCell">
    <xdr:from>
      <xdr:col>0</xdr:col>
      <xdr:colOff>33616</xdr:colOff>
      <xdr:row>69</xdr:row>
      <xdr:rowOff>67235</xdr:rowOff>
    </xdr:from>
    <xdr:to>
      <xdr:col>3</xdr:col>
      <xdr:colOff>156881</xdr:colOff>
      <xdr:row>93</xdr:row>
      <xdr:rowOff>111822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9BD274E-98D9-4F5E-8592-01BADBFCA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508"/>
        <a:stretch/>
      </xdr:blipFill>
      <xdr:spPr>
        <a:xfrm>
          <a:off x="33616" y="13559117"/>
          <a:ext cx="4515971" cy="47622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154983</xdr:colOff>
      <xdr:row>14</xdr:row>
      <xdr:rowOff>21981</xdr:rowOff>
    </xdr:from>
    <xdr:to>
      <xdr:col>11</xdr:col>
      <xdr:colOff>4956</xdr:colOff>
      <xdr:row>19</xdr:row>
      <xdr:rowOff>137746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66A7E974-BD6A-4703-A4B1-5AE0D653B811}"/>
            </a:ext>
          </a:extLst>
        </xdr:cNvPr>
        <xdr:cNvSpPr/>
      </xdr:nvSpPr>
      <xdr:spPr>
        <a:xfrm>
          <a:off x="13347108" y="2812806"/>
          <a:ext cx="726273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124PSF</a:t>
          </a:r>
        </a:p>
      </xdr:txBody>
    </xdr:sp>
    <xdr:clientData/>
  </xdr:twoCellAnchor>
  <xdr:twoCellAnchor>
    <xdr:from>
      <xdr:col>10</xdr:col>
      <xdr:colOff>151754</xdr:colOff>
      <xdr:row>21</xdr:row>
      <xdr:rowOff>27842</xdr:rowOff>
    </xdr:from>
    <xdr:to>
      <xdr:col>11</xdr:col>
      <xdr:colOff>4956</xdr:colOff>
      <xdr:row>26</xdr:row>
      <xdr:rowOff>143607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7AB9E5-0FDA-43C3-B303-CC7C65CE6929}"/>
            </a:ext>
          </a:extLst>
        </xdr:cNvPr>
        <xdr:cNvSpPr/>
      </xdr:nvSpPr>
      <xdr:spPr>
        <a:xfrm>
          <a:off x="13343879" y="4171217"/>
          <a:ext cx="729502" cy="10682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124</a:t>
          </a:r>
          <a:r>
            <a:rPr lang="en-US" sz="800" baseline="0"/>
            <a:t> </a:t>
          </a:r>
          <a:r>
            <a:rPr lang="en-US" sz="800"/>
            <a:t>PSF</a:t>
          </a:r>
        </a:p>
      </xdr:txBody>
    </xdr:sp>
    <xdr:clientData/>
  </xdr:twoCellAnchor>
  <xdr:twoCellAnchor>
    <xdr:from>
      <xdr:col>8</xdr:col>
      <xdr:colOff>571501</xdr:colOff>
      <xdr:row>14</xdr:row>
      <xdr:rowOff>93785</xdr:rowOff>
    </xdr:from>
    <xdr:to>
      <xdr:col>8</xdr:col>
      <xdr:colOff>1322295</xdr:colOff>
      <xdr:row>19</xdr:row>
      <xdr:rowOff>124558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9BBBB2C-BE9F-44C5-881F-2BC06180AF39}"/>
            </a:ext>
          </a:extLst>
        </xdr:cNvPr>
        <xdr:cNvGrpSpPr/>
      </xdr:nvGrpSpPr>
      <xdr:grpSpPr>
        <a:xfrm>
          <a:off x="10712825" y="2906461"/>
          <a:ext cx="750794" cy="983273"/>
          <a:chOff x="5572125" y="3046535"/>
          <a:chExt cx="718038" cy="98327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445BB836-AA59-4006-5D9C-925C6EDD62BA}"/>
              </a:ext>
            </a:extLst>
          </xdr:cNvPr>
          <xdr:cNvCxnSpPr/>
        </xdr:nvCxnSpPr>
        <xdr:spPr>
          <a:xfrm>
            <a:off x="5586778" y="3055327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AB7E2155-761D-7C1C-15FA-89DD8F649112}"/>
              </a:ext>
            </a:extLst>
          </xdr:cNvPr>
          <xdr:cNvCxnSpPr/>
        </xdr:nvCxnSpPr>
        <xdr:spPr>
          <a:xfrm>
            <a:off x="6281370" y="3046535"/>
            <a:ext cx="0" cy="974481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D190D3EA-D52E-DB54-94AC-6A0895202D35}"/>
              </a:ext>
            </a:extLst>
          </xdr:cNvPr>
          <xdr:cNvCxnSpPr/>
        </xdr:nvCxnSpPr>
        <xdr:spPr>
          <a:xfrm>
            <a:off x="5586778" y="3326423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58E822C3-0650-AFEB-7DAC-300549419E36}"/>
              </a:ext>
            </a:extLst>
          </xdr:cNvPr>
          <xdr:cNvCxnSpPr/>
        </xdr:nvCxnSpPr>
        <xdr:spPr>
          <a:xfrm>
            <a:off x="5582108" y="3742592"/>
            <a:ext cx="703385" cy="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43D9BCA1-EA39-6F35-AB01-5AB7B0037E0B}"/>
              </a:ext>
            </a:extLst>
          </xdr:cNvPr>
          <xdr:cNvCxnSpPr/>
        </xdr:nvCxnSpPr>
        <xdr:spPr>
          <a:xfrm>
            <a:off x="5600974" y="3325507"/>
            <a:ext cx="667667" cy="419009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D30F9480-728A-94FB-6450-83912A661264}"/>
              </a:ext>
            </a:extLst>
          </xdr:cNvPr>
          <xdr:cNvCxnSpPr/>
        </xdr:nvCxnSpPr>
        <xdr:spPr>
          <a:xfrm flipV="1">
            <a:off x="5572125" y="3331460"/>
            <a:ext cx="702469" cy="407102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41672</xdr:colOff>
      <xdr:row>21</xdr:row>
      <xdr:rowOff>5953</xdr:rowOff>
    </xdr:from>
    <xdr:to>
      <xdr:col>8</xdr:col>
      <xdr:colOff>41672</xdr:colOff>
      <xdr:row>26</xdr:row>
      <xdr:rowOff>178594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EA78046-FB0C-4D43-B055-D5BE85679693}"/>
            </a:ext>
          </a:extLst>
        </xdr:cNvPr>
        <xdr:cNvCxnSpPr/>
      </xdr:nvCxnSpPr>
      <xdr:spPr>
        <a:xfrm>
          <a:off x="10185797" y="4149328"/>
          <a:ext cx="0" cy="11251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11207</xdr:colOff>
      <xdr:row>32</xdr:row>
      <xdr:rowOff>57851</xdr:rowOff>
    </xdr:from>
    <xdr:to>
      <xdr:col>3</xdr:col>
      <xdr:colOff>315870</xdr:colOff>
      <xdr:row>58</xdr:row>
      <xdr:rowOff>89647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67741F1-29AA-4CD2-BBA7-A4C6A8D59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499"/>
        <a:stretch/>
      </xdr:blipFill>
      <xdr:spPr>
        <a:xfrm>
          <a:off x="11207" y="6355557"/>
          <a:ext cx="4697369" cy="4984796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7</xdr:row>
      <xdr:rowOff>112620</xdr:rowOff>
    </xdr:from>
    <xdr:to>
      <xdr:col>3</xdr:col>
      <xdr:colOff>168088</xdr:colOff>
      <xdr:row>31</xdr:row>
      <xdr:rowOff>168413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B75AB5A-0A29-4E8A-B0DF-0AB0283F3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508"/>
        <a:stretch/>
      </xdr:blipFill>
      <xdr:spPr>
        <a:xfrm>
          <a:off x="44823" y="1503270"/>
          <a:ext cx="4514290" cy="4742093"/>
        </a:xfrm>
        <a:prstGeom prst="rect">
          <a:avLst/>
        </a:prstGeom>
      </xdr:spPr>
    </xdr:pic>
    <xdr:clientData/>
  </xdr:twoCellAnchor>
  <xdr:twoCellAnchor>
    <xdr:from>
      <xdr:col>8</xdr:col>
      <xdr:colOff>777618</xdr:colOff>
      <xdr:row>21</xdr:row>
      <xdr:rowOff>22972</xdr:rowOff>
    </xdr:from>
    <xdr:to>
      <xdr:col>8</xdr:col>
      <xdr:colOff>1087180</xdr:colOff>
      <xdr:row>27</xdr:row>
      <xdr:rowOff>15187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CC692642-D2FF-498B-A8D3-6DF48EBFE7B1}"/>
            </a:ext>
          </a:extLst>
        </xdr:cNvPr>
        <xdr:cNvGrpSpPr/>
      </xdr:nvGrpSpPr>
      <xdr:grpSpPr>
        <a:xfrm>
          <a:off x="10918942" y="4191560"/>
          <a:ext cx="309562" cy="1146421"/>
          <a:chOff x="5742384" y="4295775"/>
          <a:chExt cx="309562" cy="1135215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EEDDA40A-DC57-FF00-1DE0-B27774F5DB57}"/>
              </a:ext>
            </a:extLst>
          </xdr:cNvPr>
          <xdr:cNvCxnSpPr/>
        </xdr:nvCxnSpPr>
        <xdr:spPr>
          <a:xfrm>
            <a:off x="5932426" y="4295775"/>
            <a:ext cx="0" cy="704850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B831DA73-FB5B-6E80-460B-8DF850D69DDC}"/>
              </a:ext>
            </a:extLst>
          </xdr:cNvPr>
          <xdr:cNvCxnSpPr/>
        </xdr:nvCxnSpPr>
        <xdr:spPr>
          <a:xfrm>
            <a:off x="5866941" y="4631531"/>
            <a:ext cx="0" cy="799459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D07C9F10-9C2A-BAB2-CFE7-0D7F8477665A}"/>
              </a:ext>
            </a:extLst>
          </xdr:cNvPr>
          <xdr:cNvCxnSpPr/>
        </xdr:nvCxnSpPr>
        <xdr:spPr>
          <a:xfrm flipV="1">
            <a:off x="5742384" y="4667250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4D9C56E6-C55C-E82A-6D55-12140C884881}"/>
              </a:ext>
            </a:extLst>
          </xdr:cNvPr>
          <xdr:cNvCxnSpPr/>
        </xdr:nvCxnSpPr>
        <xdr:spPr>
          <a:xfrm flipV="1">
            <a:off x="5775721" y="4736306"/>
            <a:ext cx="276225" cy="200025"/>
          </a:xfrm>
          <a:prstGeom prst="line">
            <a:avLst/>
          </a:prstGeom>
          <a:ln w="38100"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3A54-F5AA-4303-93A4-CE599F6336BD}">
  <dimension ref="A1:D31"/>
  <sheetViews>
    <sheetView workbookViewId="0">
      <selection activeCell="D7" sqref="D7"/>
    </sheetView>
  </sheetViews>
  <sheetFormatPr defaultRowHeight="15" x14ac:dyDescent="0.25"/>
  <cols>
    <col min="1" max="1" width="16.5703125" customWidth="1"/>
    <col min="2" max="2" width="16.140625" customWidth="1"/>
    <col min="3" max="3" width="17.28515625" customWidth="1"/>
    <col min="4" max="4" width="22.28515625" customWidth="1"/>
    <col min="6" max="6" width="9.140625" customWidth="1"/>
    <col min="7" max="7" width="9" customWidth="1"/>
    <col min="8" max="9" width="9.140625" customWidth="1"/>
  </cols>
  <sheetData>
    <row r="1" spans="1:4" ht="19.5" thickBot="1" x14ac:dyDescent="0.35">
      <c r="A1" s="134" t="s">
        <v>1</v>
      </c>
      <c r="B1" s="134"/>
      <c r="C1" s="134"/>
      <c r="D1" s="134"/>
    </row>
    <row r="2" spans="1:4" ht="15.75" thickBot="1" x14ac:dyDescent="0.3">
      <c r="A2" s="14" t="s">
        <v>0</v>
      </c>
      <c r="B2" s="15" t="s">
        <v>27</v>
      </c>
      <c r="C2" s="15" t="s">
        <v>28</v>
      </c>
      <c r="D2" s="16" t="s">
        <v>26</v>
      </c>
    </row>
    <row r="3" spans="1:4" x14ac:dyDescent="0.25">
      <c r="A3" s="58" t="s">
        <v>52</v>
      </c>
      <c r="B3" s="10">
        <v>25</v>
      </c>
      <c r="C3" s="10">
        <v>40</v>
      </c>
      <c r="D3" s="19">
        <f>ROUNDDOWN(0.6*1.6/1.3*C3+B3,0)</f>
        <v>54</v>
      </c>
    </row>
    <row r="4" spans="1:4" x14ac:dyDescent="0.25">
      <c r="A4" s="59" t="s">
        <v>53</v>
      </c>
      <c r="B4" s="12">
        <v>15</v>
      </c>
      <c r="C4" s="12">
        <v>100</v>
      </c>
      <c r="D4" s="19">
        <f>ROUNDDOWN(0.6*1.6/1.3*C4+B4,0)</f>
        <v>88</v>
      </c>
    </row>
    <row r="5" spans="1:4" x14ac:dyDescent="0.25">
      <c r="A5" s="59" t="s">
        <v>63</v>
      </c>
      <c r="B5" s="12">
        <v>150</v>
      </c>
      <c r="C5" s="12">
        <v>20</v>
      </c>
      <c r="D5" s="19">
        <f>ROUNDDOWN(0.6*1.6/1.3*C5+B5,0)</f>
        <v>164</v>
      </c>
    </row>
    <row r="6" spans="1:4" x14ac:dyDescent="0.25">
      <c r="A6" s="22">
        <v>4</v>
      </c>
      <c r="B6" s="12">
        <v>10</v>
      </c>
      <c r="C6" s="12">
        <v>150</v>
      </c>
      <c r="D6" s="19">
        <f t="shared" ref="D6:D27" si="0">ROUNDDOWN(1.6/1.3*C6+B6,0)</f>
        <v>194</v>
      </c>
    </row>
    <row r="7" spans="1:4" x14ac:dyDescent="0.25">
      <c r="A7" s="59" t="s">
        <v>54</v>
      </c>
      <c r="B7" s="12">
        <v>25</v>
      </c>
      <c r="C7" s="12">
        <v>40</v>
      </c>
      <c r="D7" s="19">
        <f>ROUNDDOWN(0.6*1.6/1.3*C7+B7,0)</f>
        <v>54</v>
      </c>
    </row>
    <row r="8" spans="1:4" x14ac:dyDescent="0.25">
      <c r="A8" s="21">
        <v>6</v>
      </c>
      <c r="B8" s="12">
        <v>15</v>
      </c>
      <c r="C8" s="12">
        <v>100</v>
      </c>
      <c r="D8" s="19">
        <f t="shared" si="0"/>
        <v>138</v>
      </c>
    </row>
    <row r="9" spans="1:4" x14ac:dyDescent="0.25">
      <c r="A9" s="21">
        <v>7</v>
      </c>
      <c r="B9" s="12">
        <v>10</v>
      </c>
      <c r="C9" s="12">
        <v>40</v>
      </c>
      <c r="D9" s="19">
        <f>ROUNDDOWN(1.6/1.3*C9+B9,0)</f>
        <v>59</v>
      </c>
    </row>
    <row r="10" spans="1:4" x14ac:dyDescent="0.25">
      <c r="A10" s="59" t="s">
        <v>55</v>
      </c>
      <c r="B10" s="12">
        <v>5</v>
      </c>
      <c r="C10" s="12">
        <v>100</v>
      </c>
      <c r="D10" s="19">
        <f>ROUNDDOWN(0.6*1.6/1.3*C10+B10,0)</f>
        <v>78</v>
      </c>
    </row>
    <row r="11" spans="1:4" x14ac:dyDescent="0.25">
      <c r="A11" s="22">
        <v>9</v>
      </c>
      <c r="B11" s="12">
        <v>10</v>
      </c>
      <c r="C11" s="12">
        <v>125</v>
      </c>
      <c r="D11" s="19">
        <f t="shared" si="0"/>
        <v>163</v>
      </c>
    </row>
    <row r="12" spans="1:4" x14ac:dyDescent="0.25">
      <c r="A12" s="22">
        <v>10</v>
      </c>
      <c r="B12" s="12">
        <v>25</v>
      </c>
      <c r="C12" s="12">
        <v>100</v>
      </c>
      <c r="D12" s="19">
        <f t="shared" si="0"/>
        <v>148</v>
      </c>
    </row>
    <row r="13" spans="1:4" x14ac:dyDescent="0.25">
      <c r="A13" s="21">
        <v>11</v>
      </c>
      <c r="B13" s="12">
        <v>15</v>
      </c>
      <c r="C13" s="12">
        <v>1700</v>
      </c>
      <c r="D13" s="19">
        <f t="shared" si="0"/>
        <v>2107</v>
      </c>
    </row>
    <row r="14" spans="1:4" x14ac:dyDescent="0.25">
      <c r="A14" s="22">
        <v>12</v>
      </c>
      <c r="B14" s="12">
        <v>340</v>
      </c>
      <c r="C14" s="12">
        <v>50</v>
      </c>
      <c r="D14" s="19">
        <f t="shared" si="0"/>
        <v>401</v>
      </c>
    </row>
    <row r="15" spans="1:4" x14ac:dyDescent="0.25">
      <c r="A15" s="22">
        <v>13</v>
      </c>
      <c r="B15" s="12">
        <v>10</v>
      </c>
      <c r="C15" s="12">
        <v>125</v>
      </c>
      <c r="D15" s="19">
        <f t="shared" si="0"/>
        <v>163</v>
      </c>
    </row>
    <row r="16" spans="1:4" x14ac:dyDescent="0.25">
      <c r="A16" s="59" t="s">
        <v>61</v>
      </c>
      <c r="B16" s="12">
        <v>15</v>
      </c>
      <c r="C16" s="12">
        <v>100</v>
      </c>
      <c r="D16" s="19">
        <f>ROUNDDOWN(0.6*1.6/1.3*C16+B16,0)</f>
        <v>88</v>
      </c>
    </row>
    <row r="17" spans="1:4" x14ac:dyDescent="0.25">
      <c r="A17" s="59" t="s">
        <v>62</v>
      </c>
      <c r="B17" s="12">
        <v>10</v>
      </c>
      <c r="C17" s="12">
        <v>100</v>
      </c>
      <c r="D17" s="19">
        <f>ROUNDDOWN(0.6*1.6/1.3*C17+B17,0)</f>
        <v>83</v>
      </c>
    </row>
    <row r="18" spans="1:4" x14ac:dyDescent="0.25">
      <c r="A18" s="58" t="s">
        <v>60</v>
      </c>
      <c r="B18" s="12">
        <v>25</v>
      </c>
      <c r="C18" s="12">
        <v>100</v>
      </c>
      <c r="D18" s="19">
        <f>ROUNDDOWN(0.6*1.6/1.3*C18+B18,0)</f>
        <v>98</v>
      </c>
    </row>
    <row r="19" spans="1:4" x14ac:dyDescent="0.25">
      <c r="A19" s="59" t="s">
        <v>59</v>
      </c>
      <c r="B19" s="12">
        <v>10</v>
      </c>
      <c r="C19" s="12">
        <v>20</v>
      </c>
      <c r="D19" s="19">
        <f>ROUNDDOWN(0.6*1.6/1.3*C19+B19,0)</f>
        <v>24</v>
      </c>
    </row>
    <row r="20" spans="1:4" x14ac:dyDescent="0.25">
      <c r="A20" s="59" t="s">
        <v>56</v>
      </c>
      <c r="B20" s="12">
        <v>15</v>
      </c>
      <c r="C20" s="12">
        <v>50</v>
      </c>
      <c r="D20" s="19">
        <f>ROUNDDOWN(0.6*1.6/1.3*C20+B20,0)</f>
        <v>51</v>
      </c>
    </row>
    <row r="21" spans="1:4" x14ac:dyDescent="0.25">
      <c r="A21" s="22">
        <v>19</v>
      </c>
      <c r="B21" s="12">
        <v>5</v>
      </c>
      <c r="C21" s="12">
        <v>150</v>
      </c>
      <c r="D21" s="19">
        <f t="shared" si="0"/>
        <v>189</v>
      </c>
    </row>
    <row r="22" spans="1:4" x14ac:dyDescent="0.25">
      <c r="A22" s="22">
        <v>20</v>
      </c>
      <c r="B22" s="12">
        <v>110</v>
      </c>
      <c r="C22" s="12">
        <v>100</v>
      </c>
      <c r="D22" s="19">
        <f t="shared" si="0"/>
        <v>233</v>
      </c>
    </row>
    <row r="23" spans="1:4" x14ac:dyDescent="0.25">
      <c r="A23" s="21">
        <v>21</v>
      </c>
      <c r="B23" s="12">
        <v>220</v>
      </c>
      <c r="C23" s="12">
        <v>100</v>
      </c>
      <c r="D23" s="19">
        <f t="shared" si="0"/>
        <v>343</v>
      </c>
    </row>
    <row r="24" spans="1:4" x14ac:dyDescent="0.25">
      <c r="A24" s="22">
        <v>22</v>
      </c>
      <c r="B24" s="12">
        <v>440</v>
      </c>
      <c r="C24" s="12">
        <v>100</v>
      </c>
      <c r="D24" s="19">
        <f t="shared" si="0"/>
        <v>563</v>
      </c>
    </row>
    <row r="25" spans="1:4" x14ac:dyDescent="0.25">
      <c r="A25" s="22">
        <v>23</v>
      </c>
      <c r="B25" s="12">
        <v>130</v>
      </c>
      <c r="C25" s="12">
        <v>100</v>
      </c>
      <c r="D25" s="19">
        <f t="shared" si="0"/>
        <v>253</v>
      </c>
    </row>
    <row r="26" spans="1:4" x14ac:dyDescent="0.25">
      <c r="A26" s="22">
        <v>25</v>
      </c>
      <c r="B26" s="12">
        <v>175</v>
      </c>
      <c r="C26" s="12">
        <v>60</v>
      </c>
      <c r="D26" s="19">
        <f t="shared" si="0"/>
        <v>248</v>
      </c>
    </row>
    <row r="27" spans="1:4" x14ac:dyDescent="0.25">
      <c r="A27" s="22">
        <v>26</v>
      </c>
      <c r="B27" s="12">
        <v>300</v>
      </c>
      <c r="C27" s="12">
        <v>60</v>
      </c>
      <c r="D27" s="19">
        <f t="shared" si="0"/>
        <v>373</v>
      </c>
    </row>
    <row r="28" spans="1:4" x14ac:dyDescent="0.25">
      <c r="A28" s="58" t="s">
        <v>57</v>
      </c>
      <c r="B28" s="12">
        <v>25</v>
      </c>
      <c r="C28" s="12">
        <v>100</v>
      </c>
      <c r="D28" s="19">
        <f>ROUNDDOWN(0.6*1.6/1.3*C28+B28,0)</f>
        <v>98</v>
      </c>
    </row>
    <row r="29" spans="1:4" ht="15.75" thickBot="1" x14ac:dyDescent="0.3">
      <c r="A29" s="60" t="s">
        <v>58</v>
      </c>
      <c r="B29" s="13">
        <v>25</v>
      </c>
      <c r="C29" s="13">
        <v>60</v>
      </c>
      <c r="D29" s="20">
        <f>ROUNDDOWN(0.6*1.6/1.3*C29+B29,0)</f>
        <v>69</v>
      </c>
    </row>
    <row r="30" spans="1:4" x14ac:dyDescent="0.25">
      <c r="A30" s="135" t="s">
        <v>64</v>
      </c>
      <c r="B30" s="135"/>
      <c r="C30" s="135"/>
      <c r="D30" s="135"/>
    </row>
    <row r="31" spans="1:4" x14ac:dyDescent="0.25">
      <c r="A31" s="130" t="s">
        <v>65</v>
      </c>
      <c r="B31" s="130"/>
      <c r="C31" s="130"/>
      <c r="D31" s="130"/>
    </row>
  </sheetData>
  <mergeCells count="3">
    <mergeCell ref="A31:D31"/>
    <mergeCell ref="A1:D1"/>
    <mergeCell ref="A30:D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5813-B96D-4A9C-B761-9A5FCFCE6917}">
  <dimension ref="A1:M42"/>
  <sheetViews>
    <sheetView zoomScaleNormal="100" workbookViewId="0">
      <selection activeCell="K5" sqref="K5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6" max="6" width="19.85546875" bestFit="1" customWidth="1"/>
    <col min="7" max="7" width="13.5703125" bestFit="1" customWidth="1"/>
    <col min="8" max="8" width="25.42578125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166</v>
      </c>
      <c r="B1" s="119"/>
      <c r="C1" s="120"/>
      <c r="F1" s="121" t="s">
        <v>86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f>'Floor Capacity Chart'!D6</f>
        <v>194</v>
      </c>
      <c r="C2" s="78" t="s">
        <v>167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124</v>
      </c>
      <c r="G3" s="33" t="s">
        <v>168</v>
      </c>
      <c r="H3" s="49">
        <f>$B$2</f>
        <v>194</v>
      </c>
      <c r="I3" s="49">
        <f>F3-H3</f>
        <v>-70</v>
      </c>
      <c r="J3" s="33" t="s">
        <v>43</v>
      </c>
      <c r="K3" s="33">
        <f>C$4</f>
        <v>5400</v>
      </c>
      <c r="L3" s="33">
        <f>ROUNDDOWN(K3/I3,0)</f>
        <v>-77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Not Needed</v>
      </c>
    </row>
    <row r="4" spans="1:13" x14ac:dyDescent="0.25">
      <c r="A4" s="25" t="s">
        <v>169</v>
      </c>
      <c r="B4" s="33" t="s">
        <v>43</v>
      </c>
      <c r="C4" s="36">
        <v>5400</v>
      </c>
      <c r="F4" s="51">
        <f>I3</f>
        <v>-70</v>
      </c>
      <c r="G4" s="57" t="s">
        <v>148</v>
      </c>
      <c r="H4" s="50">
        <v>194</v>
      </c>
      <c r="I4" s="49">
        <f>F4-H4</f>
        <v>-264</v>
      </c>
      <c r="J4" s="57" t="s">
        <v>155</v>
      </c>
      <c r="K4" s="57">
        <v>7200</v>
      </c>
      <c r="L4" s="33">
        <f>ROUNDDOWN(K4/I4,0)</f>
        <v>-27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Not Needed</v>
      </c>
    </row>
    <row r="5" spans="1:13" x14ac:dyDescent="0.25">
      <c r="A5" s="24"/>
      <c r="B5" s="33"/>
      <c r="C5" s="37"/>
      <c r="F5" s="67"/>
      <c r="G5" s="12"/>
      <c r="H5" s="63"/>
      <c r="I5" s="49"/>
      <c r="J5" s="57"/>
      <c r="K5" s="12"/>
      <c r="L5" s="33"/>
      <c r="M5" s="40"/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x14ac:dyDescent="0.25">
      <c r="A8" s="32"/>
      <c r="B8" s="26"/>
      <c r="C8" s="38"/>
    </row>
    <row r="9" spans="1:13" x14ac:dyDescent="0.25">
      <c r="A9" s="32"/>
      <c r="B9" s="26"/>
      <c r="C9" s="38"/>
    </row>
    <row r="10" spans="1:13" ht="15.75" thickBot="1" x14ac:dyDescent="0.3">
      <c r="A10" s="30"/>
      <c r="B10" s="31"/>
      <c r="C10" s="39"/>
    </row>
    <row r="11" spans="1:13" ht="15.75" thickBot="1" x14ac:dyDescent="0.3"/>
    <row r="12" spans="1:13" ht="15.75" thickBot="1" x14ac:dyDescent="0.3">
      <c r="A12" s="137" t="s">
        <v>87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7.5</v>
      </c>
      <c r="B14" s="10">
        <v>30</v>
      </c>
      <c r="C14" s="34">
        <f>ROUNDUP(A14/12*150+B14,0)</f>
        <v>124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164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165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G24" t="s">
        <v>152</v>
      </c>
      <c r="I24" s="74"/>
    </row>
    <row r="25" spans="5:9" x14ac:dyDescent="0.25">
      <c r="E25" s="136" t="s">
        <v>170</v>
      </c>
      <c r="G25" t="s">
        <v>69</v>
      </c>
      <c r="I25" s="74"/>
    </row>
    <row r="26" spans="5:9" x14ac:dyDescent="0.25">
      <c r="E26" s="136"/>
      <c r="G26" t="s">
        <v>70</v>
      </c>
      <c r="I26" s="74"/>
    </row>
    <row r="27" spans="5:9" x14ac:dyDescent="0.25">
      <c r="E27" s="73"/>
      <c r="G27" t="s">
        <v>71</v>
      </c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151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I31" s="74"/>
    </row>
    <row r="32" spans="5:9" x14ac:dyDescent="0.25">
      <c r="E32" s="136" t="s">
        <v>171</v>
      </c>
      <c r="I32" s="74"/>
    </row>
    <row r="33" spans="5:9" ht="24" customHeight="1" x14ac:dyDescent="0.25">
      <c r="E33" s="136"/>
      <c r="I33" s="74"/>
    </row>
    <row r="34" spans="5:9" ht="15.75" customHeight="1" x14ac:dyDescent="0.25">
      <c r="E34" s="73"/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153</v>
      </c>
      <c r="G36" s="107"/>
      <c r="H36" s="108"/>
      <c r="I36" s="74"/>
    </row>
    <row r="37" spans="5:9" x14ac:dyDescent="0.25">
      <c r="E37" s="73"/>
      <c r="I37" s="74"/>
    </row>
    <row r="38" spans="5:9" x14ac:dyDescent="0.25">
      <c r="E38" s="73"/>
      <c r="I38" s="74"/>
    </row>
    <row r="39" spans="5:9" x14ac:dyDescent="0.25">
      <c r="E39" s="73"/>
      <c r="I39" s="74"/>
    </row>
    <row r="40" spans="5:9" x14ac:dyDescent="0.25">
      <c r="E40" s="73"/>
      <c r="I40" s="74"/>
    </row>
    <row r="41" spans="5:9" x14ac:dyDescent="0.25">
      <c r="E41" s="73"/>
      <c r="I41" s="74"/>
    </row>
    <row r="42" spans="5:9" ht="15.75" thickBot="1" x14ac:dyDescent="0.3">
      <c r="E42" s="75"/>
      <c r="F42" s="76"/>
      <c r="G42" s="76"/>
      <c r="H42" s="76"/>
      <c r="I42" s="77"/>
    </row>
  </sheetData>
  <mergeCells count="10">
    <mergeCell ref="E25:E26"/>
    <mergeCell ref="F29:H29"/>
    <mergeCell ref="E32:E33"/>
    <mergeCell ref="F36:H36"/>
    <mergeCell ref="A1:C1"/>
    <mergeCell ref="F1:M1"/>
    <mergeCell ref="A12:C12"/>
    <mergeCell ref="A15:C15"/>
    <mergeCell ref="F15:H15"/>
    <mergeCell ref="F22:H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FD61-8DF5-477D-935E-8627FCD40BF0}">
  <dimension ref="A1:M42"/>
  <sheetViews>
    <sheetView zoomScaleNormal="100" workbookViewId="0">
      <selection activeCell="C3" sqref="C3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6" max="6" width="19.85546875" bestFit="1" customWidth="1"/>
    <col min="7" max="7" width="13.5703125" bestFit="1" customWidth="1"/>
    <col min="8" max="8" width="25.42578125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147</v>
      </c>
      <c r="B1" s="119"/>
      <c r="C1" s="120"/>
      <c r="F1" s="121" t="s">
        <v>86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f>'Floor Capacity Chart'!D6</f>
        <v>194</v>
      </c>
      <c r="C2" s="78" t="s">
        <v>167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155</v>
      </c>
      <c r="G3" s="33" t="s">
        <v>148</v>
      </c>
      <c r="H3" s="49">
        <f>$B$2</f>
        <v>194</v>
      </c>
      <c r="I3" s="49">
        <f>F3-H3</f>
        <v>-39</v>
      </c>
      <c r="J3" s="33" t="s">
        <v>155</v>
      </c>
      <c r="K3" s="33">
        <f>C$4</f>
        <v>7200</v>
      </c>
      <c r="L3" s="33">
        <f>ROUNDDOWN(K3/I3,0)</f>
        <v>-184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Not Needed</v>
      </c>
    </row>
    <row r="4" spans="1:13" x14ac:dyDescent="0.25">
      <c r="A4" s="25" t="s">
        <v>173</v>
      </c>
      <c r="B4" s="33" t="s">
        <v>155</v>
      </c>
      <c r="C4" s="36">
        <v>7200</v>
      </c>
      <c r="F4" s="51">
        <f>I3</f>
        <v>-39</v>
      </c>
      <c r="G4" s="57" t="s">
        <v>149</v>
      </c>
      <c r="H4" s="50">
        <f>'Floor Capacity Chart'!D7</f>
        <v>54</v>
      </c>
      <c r="I4" s="49">
        <f>F4-H4</f>
        <v>-93</v>
      </c>
      <c r="J4" s="57" t="s">
        <v>154</v>
      </c>
      <c r="K4" s="57">
        <v>5900</v>
      </c>
      <c r="L4" s="33">
        <f>ROUNDDOWN(K4/I4,0)</f>
        <v>-63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Not Needed</v>
      </c>
    </row>
    <row r="5" spans="1:13" x14ac:dyDescent="0.25">
      <c r="A5" s="24"/>
      <c r="B5" s="33"/>
      <c r="C5" s="37"/>
      <c r="F5" s="67"/>
      <c r="G5" s="12"/>
      <c r="H5" s="63"/>
      <c r="I5" s="49"/>
      <c r="J5" s="57"/>
      <c r="K5" s="12"/>
      <c r="L5" s="33"/>
      <c r="M5" s="40"/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x14ac:dyDescent="0.25">
      <c r="A8" s="32"/>
      <c r="B8" s="26"/>
      <c r="C8" s="38"/>
    </row>
    <row r="9" spans="1:13" x14ac:dyDescent="0.25">
      <c r="A9" s="32"/>
      <c r="B9" s="26"/>
      <c r="C9" s="38"/>
    </row>
    <row r="10" spans="1:13" ht="15.75" thickBot="1" x14ac:dyDescent="0.3">
      <c r="A10" s="30"/>
      <c r="B10" s="31"/>
      <c r="C10" s="39"/>
    </row>
    <row r="11" spans="1:13" ht="15.75" thickBot="1" x14ac:dyDescent="0.3"/>
    <row r="12" spans="1:13" ht="15.75" thickBot="1" x14ac:dyDescent="0.3">
      <c r="A12" s="137" t="s">
        <v>87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10</v>
      </c>
      <c r="B14" s="10">
        <v>30</v>
      </c>
      <c r="C14" s="34">
        <f>ROUNDUP(A14/12*150+B14,0)</f>
        <v>155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150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151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I24" s="74"/>
    </row>
    <row r="25" spans="5:9" x14ac:dyDescent="0.25">
      <c r="E25" s="136" t="s">
        <v>172</v>
      </c>
      <c r="I25" s="74"/>
    </row>
    <row r="26" spans="5:9" ht="26.25" customHeight="1" x14ac:dyDescent="0.25">
      <c r="E26" s="136"/>
      <c r="I26" s="74"/>
    </row>
    <row r="27" spans="5:9" x14ac:dyDescent="0.25">
      <c r="E27" s="73"/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153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I31" s="74"/>
    </row>
    <row r="32" spans="5:9" x14ac:dyDescent="0.25">
      <c r="E32" s="136" t="s">
        <v>174</v>
      </c>
      <c r="I32" s="74"/>
    </row>
    <row r="33" spans="5:9" ht="23.25" customHeight="1" x14ac:dyDescent="0.25">
      <c r="E33" s="136"/>
      <c r="I33" s="74"/>
    </row>
    <row r="34" spans="5:9" ht="21.75" customHeight="1" x14ac:dyDescent="0.25">
      <c r="E34" s="73"/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90</v>
      </c>
      <c r="G36" s="107"/>
      <c r="H36" s="108"/>
      <c r="I36" s="74"/>
    </row>
    <row r="37" spans="5:9" x14ac:dyDescent="0.25">
      <c r="E37" s="73"/>
      <c r="I37" s="74"/>
    </row>
    <row r="38" spans="5:9" x14ac:dyDescent="0.25">
      <c r="E38" s="73"/>
      <c r="I38" s="74"/>
    </row>
    <row r="39" spans="5:9" x14ac:dyDescent="0.25">
      <c r="E39" s="73"/>
      <c r="I39" s="74"/>
    </row>
    <row r="40" spans="5:9" x14ac:dyDescent="0.25">
      <c r="E40" s="73"/>
      <c r="I40" s="74"/>
    </row>
    <row r="41" spans="5:9" x14ac:dyDescent="0.25">
      <c r="E41" s="73"/>
      <c r="I41" s="74"/>
    </row>
    <row r="42" spans="5:9" ht="15.75" thickBot="1" x14ac:dyDescent="0.3">
      <c r="E42" s="75"/>
      <c r="F42" s="76"/>
      <c r="G42" s="76"/>
      <c r="H42" s="76"/>
      <c r="I42" s="77"/>
    </row>
  </sheetData>
  <mergeCells count="10">
    <mergeCell ref="E25:E26"/>
    <mergeCell ref="F29:H29"/>
    <mergeCell ref="E32:E33"/>
    <mergeCell ref="F36:H36"/>
    <mergeCell ref="A1:C1"/>
    <mergeCell ref="F1:M1"/>
    <mergeCell ref="A12:C12"/>
    <mergeCell ref="A15:C15"/>
    <mergeCell ref="F15:H15"/>
    <mergeCell ref="F22:H2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AA05-0845-4A00-828B-C50EA7A5D0C8}">
  <dimension ref="A1:M42"/>
  <sheetViews>
    <sheetView zoomScaleNormal="100" workbookViewId="0">
      <selection activeCell="M3" sqref="M3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6" max="6" width="19.85546875" bestFit="1" customWidth="1"/>
    <col min="7" max="7" width="13.5703125" bestFit="1" customWidth="1"/>
    <col min="8" max="8" width="25.42578125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156</v>
      </c>
      <c r="B1" s="119"/>
      <c r="C1" s="120"/>
      <c r="F1" s="121" t="s">
        <v>86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f>'Floor Capacity Chart'!D7</f>
        <v>54</v>
      </c>
      <c r="C2" s="78" t="s">
        <v>121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155</v>
      </c>
      <c r="G3" s="33" t="s">
        <v>50</v>
      </c>
      <c r="H3" s="49">
        <f>$B$2</f>
        <v>54</v>
      </c>
      <c r="I3" s="49">
        <f>F3-H3</f>
        <v>101</v>
      </c>
      <c r="J3" s="33" t="s">
        <v>43</v>
      </c>
      <c r="K3" s="33">
        <v>5400</v>
      </c>
      <c r="L3" s="49">
        <f>ROUNDDOWN(K3/I3,0)</f>
        <v>53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6x8</v>
      </c>
    </row>
    <row r="4" spans="1:13" x14ac:dyDescent="0.25">
      <c r="A4" s="25" t="s">
        <v>175</v>
      </c>
      <c r="B4" s="33" t="s">
        <v>154</v>
      </c>
      <c r="C4" s="36">
        <v>5900</v>
      </c>
      <c r="F4" s="51">
        <f>I3</f>
        <v>101</v>
      </c>
      <c r="G4" s="57" t="s">
        <v>51</v>
      </c>
      <c r="H4" s="50">
        <f>B2</f>
        <v>54</v>
      </c>
      <c r="I4" s="49">
        <f>F4-H4</f>
        <v>47</v>
      </c>
      <c r="J4" s="57" t="s">
        <v>43</v>
      </c>
      <c r="K4" s="57">
        <v>5400</v>
      </c>
      <c r="L4" s="33">
        <f>ROUNDDOWN(K4/I4,0)</f>
        <v>114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10x10</v>
      </c>
    </row>
    <row r="5" spans="1:13" x14ac:dyDescent="0.25">
      <c r="A5" s="24"/>
      <c r="B5" s="33"/>
      <c r="C5" s="37"/>
      <c r="F5" s="67">
        <f>I4</f>
        <v>47</v>
      </c>
      <c r="G5" s="12" t="s">
        <v>68</v>
      </c>
      <c r="H5" s="63">
        <f>H4</f>
        <v>54</v>
      </c>
      <c r="I5" s="49">
        <f>F5-H5</f>
        <v>-7</v>
      </c>
      <c r="J5" s="57" t="s">
        <v>43</v>
      </c>
      <c r="K5" s="12">
        <v>5400</v>
      </c>
      <c r="L5" s="33">
        <f>ROUNDDOWN(K5/I5,0)</f>
        <v>-771</v>
      </c>
      <c r="M5" s="40" t="str">
        <f>IF(AND(L5&gt;24,L5&lt;32),"4x6",IF(AND(L5&gt;32,L5&lt;36),"4x8",IF(AND(L5&gt;36,L5&lt;48),"6x6",IF(AND(L5&gt;48,L5&lt;60),"6x8",IF(AND(L5&gt;60,L5&lt;64),"6x10",IF(AND(L5&gt;64,L5&lt;80),"8x8",IF(AND(L5&gt;80,L5&lt;100),"8x10",IF(L5&gt;100,"10x10","Not Needed"))))))))</f>
        <v>Not Needed</v>
      </c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x14ac:dyDescent="0.25">
      <c r="A8" s="32"/>
      <c r="B8" s="26"/>
      <c r="C8" s="38"/>
    </row>
    <row r="9" spans="1:13" x14ac:dyDescent="0.25">
      <c r="A9" s="32"/>
      <c r="B9" s="26"/>
      <c r="C9" s="38"/>
    </row>
    <row r="10" spans="1:13" ht="15.75" thickBot="1" x14ac:dyDescent="0.3">
      <c r="A10" s="30"/>
      <c r="B10" s="31"/>
      <c r="C10" s="39"/>
    </row>
    <row r="11" spans="1:13" ht="15.75" thickBot="1" x14ac:dyDescent="0.3"/>
    <row r="12" spans="1:13" ht="15.75" thickBot="1" x14ac:dyDescent="0.3">
      <c r="A12" s="137" t="s">
        <v>87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10</v>
      </c>
      <c r="B14" s="10">
        <v>30</v>
      </c>
      <c r="C14" s="34">
        <f>ROUNDUP(A14/12*150+B14,0)</f>
        <v>155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157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153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G24" t="s">
        <v>158</v>
      </c>
      <c r="I24" s="74"/>
    </row>
    <row r="25" spans="5:9" x14ac:dyDescent="0.25">
      <c r="E25" s="136" t="s">
        <v>174</v>
      </c>
      <c r="G25" t="s">
        <v>176</v>
      </c>
      <c r="I25" s="74"/>
    </row>
    <row r="26" spans="5:9" x14ac:dyDescent="0.25">
      <c r="E26" s="136"/>
      <c r="G26" t="s">
        <v>177</v>
      </c>
      <c r="I26" s="74"/>
    </row>
    <row r="27" spans="5:9" x14ac:dyDescent="0.25">
      <c r="E27" s="73"/>
      <c r="G27" t="s">
        <v>84</v>
      </c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159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G31" t="s">
        <v>160</v>
      </c>
      <c r="I31" s="74"/>
    </row>
    <row r="32" spans="5:9" x14ac:dyDescent="0.25">
      <c r="E32" s="136" t="s">
        <v>73</v>
      </c>
      <c r="G32" t="s">
        <v>161</v>
      </c>
      <c r="I32" s="74"/>
    </row>
    <row r="33" spans="5:9" ht="20.25" customHeight="1" x14ac:dyDescent="0.25">
      <c r="E33" s="136"/>
      <c r="G33" t="s">
        <v>162</v>
      </c>
      <c r="I33" s="74"/>
    </row>
    <row r="34" spans="5:9" x14ac:dyDescent="0.25">
      <c r="E34" s="73"/>
      <c r="G34" t="s">
        <v>76</v>
      </c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163</v>
      </c>
      <c r="G36" s="107"/>
      <c r="H36" s="108"/>
      <c r="I36" s="74"/>
    </row>
    <row r="37" spans="5:9" x14ac:dyDescent="0.25">
      <c r="E37" s="73"/>
      <c r="I37" s="74"/>
    </row>
    <row r="38" spans="5:9" x14ac:dyDescent="0.25">
      <c r="E38" s="73"/>
      <c r="I38" s="74"/>
    </row>
    <row r="39" spans="5:9" x14ac:dyDescent="0.25">
      <c r="E39" s="73"/>
      <c r="I39" s="74"/>
    </row>
    <row r="40" spans="5:9" x14ac:dyDescent="0.25">
      <c r="E40" s="73"/>
      <c r="I40" s="74"/>
    </row>
    <row r="41" spans="5:9" x14ac:dyDescent="0.25">
      <c r="E41" s="73"/>
      <c r="I41" s="74"/>
    </row>
    <row r="42" spans="5:9" ht="15.75" thickBot="1" x14ac:dyDescent="0.3">
      <c r="E42" s="75"/>
      <c r="F42" s="76"/>
      <c r="G42" s="76"/>
      <c r="H42" s="76"/>
      <c r="I42" s="77"/>
    </row>
  </sheetData>
  <mergeCells count="10">
    <mergeCell ref="E25:E26"/>
    <mergeCell ref="F29:H29"/>
    <mergeCell ref="E32:E33"/>
    <mergeCell ref="F36:H36"/>
    <mergeCell ref="A1:C1"/>
    <mergeCell ref="F1:M1"/>
    <mergeCell ref="A12:C12"/>
    <mergeCell ref="A15:C15"/>
    <mergeCell ref="F15:H15"/>
    <mergeCell ref="F22:H2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24D8-34DA-46A0-9AA8-28F238537FCE}">
  <dimension ref="A1:M42"/>
  <sheetViews>
    <sheetView zoomScaleNormal="100" workbookViewId="0">
      <selection activeCell="D29" sqref="D29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6" max="6" width="19.85546875" bestFit="1" customWidth="1"/>
    <col min="7" max="7" width="13.5703125" bestFit="1" customWidth="1"/>
    <col min="8" max="8" width="25.42578125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88</v>
      </c>
      <c r="B1" s="119"/>
      <c r="C1" s="120"/>
      <c r="F1" s="121" t="s">
        <v>86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f>'Floor Capacity Chart'!D7</f>
        <v>54</v>
      </c>
      <c r="C2" s="78" t="s">
        <v>121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124</v>
      </c>
      <c r="G3" s="33" t="s">
        <v>50</v>
      </c>
      <c r="H3" s="49">
        <f>$B$2</f>
        <v>54</v>
      </c>
      <c r="I3" s="49">
        <f>F3-H3</f>
        <v>70</v>
      </c>
      <c r="J3" s="33" t="s">
        <v>43</v>
      </c>
      <c r="K3" s="33">
        <f>C$4</f>
        <v>5400</v>
      </c>
      <c r="L3" s="33">
        <f>ROUNDDOWN(K3/I3,0)</f>
        <v>77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8x8</v>
      </c>
    </row>
    <row r="4" spans="1:13" x14ac:dyDescent="0.25">
      <c r="A4" s="25" t="s">
        <v>49</v>
      </c>
      <c r="B4" s="33" t="s">
        <v>43</v>
      </c>
      <c r="C4" s="36">
        <v>5400</v>
      </c>
      <c r="F4" s="51">
        <f>I3</f>
        <v>70</v>
      </c>
      <c r="G4" s="57" t="s">
        <v>51</v>
      </c>
      <c r="H4" s="50">
        <f>B2</f>
        <v>54</v>
      </c>
      <c r="I4" s="49">
        <f>F4-H4</f>
        <v>16</v>
      </c>
      <c r="J4" s="57" t="s">
        <v>43</v>
      </c>
      <c r="K4" s="57">
        <v>5400</v>
      </c>
      <c r="L4" s="33">
        <f>ROUNDDOWN(K4/I4,0)</f>
        <v>337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10x10</v>
      </c>
    </row>
    <row r="5" spans="1:13" x14ac:dyDescent="0.25">
      <c r="A5" s="24"/>
      <c r="B5" s="33"/>
      <c r="C5" s="37"/>
      <c r="F5" s="11">
        <v>16</v>
      </c>
      <c r="G5" s="12" t="s">
        <v>68</v>
      </c>
      <c r="H5" s="63">
        <f>H4</f>
        <v>54</v>
      </c>
      <c r="I5" s="49">
        <f>F5-H5</f>
        <v>-38</v>
      </c>
      <c r="J5" s="57" t="s">
        <v>43</v>
      </c>
      <c r="K5" s="12">
        <v>5400</v>
      </c>
      <c r="L5" s="33">
        <f>ROUNDDOWN(K5/I5,0)</f>
        <v>-142</v>
      </c>
      <c r="M5" s="40" t="str">
        <f>IF(AND(L5&gt;24,L5&lt;32),"4x6",IF(AND(L5&gt;32,L5&lt;36),"4x8",IF(AND(L5&gt;36,L5&lt;48),"6x6",IF(AND(L5&gt;48,L5&lt;60),"6x8",IF(AND(L5&gt;60,L5&lt;64),"6x10",IF(AND(L5&gt;64,L5&lt;80),"8x8",IF(AND(L5&gt;80,L5&lt;100),"8x10",IF(L5&gt;100,"10x10","Not Needed"))))))))</f>
        <v>Not Needed</v>
      </c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x14ac:dyDescent="0.25">
      <c r="A8" s="32"/>
      <c r="B8" s="26"/>
      <c r="C8" s="38"/>
    </row>
    <row r="9" spans="1:13" x14ac:dyDescent="0.25">
      <c r="A9" s="32"/>
      <c r="B9" s="26"/>
      <c r="C9" s="38"/>
    </row>
    <row r="10" spans="1:13" ht="15.75" thickBot="1" x14ac:dyDescent="0.3">
      <c r="A10" s="30"/>
      <c r="B10" s="31"/>
      <c r="C10" s="39"/>
    </row>
    <row r="11" spans="1:13" ht="15.75" thickBot="1" x14ac:dyDescent="0.3"/>
    <row r="12" spans="1:13" ht="15.75" thickBot="1" x14ac:dyDescent="0.3">
      <c r="A12" s="137" t="s">
        <v>87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7.5</v>
      </c>
      <c r="B14" s="10">
        <v>30</v>
      </c>
      <c r="C14" s="34">
        <f>ROUNDUP(A14/12*150+B14,0)</f>
        <v>124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89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66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G24" t="s">
        <v>72</v>
      </c>
      <c r="I24" s="74"/>
    </row>
    <row r="25" spans="5:9" x14ac:dyDescent="0.25">
      <c r="E25" s="136" t="s">
        <v>73</v>
      </c>
      <c r="G25" t="s">
        <v>69</v>
      </c>
      <c r="I25" s="74"/>
    </row>
    <row r="26" spans="5:9" x14ac:dyDescent="0.25">
      <c r="E26" s="136"/>
      <c r="G26" t="s">
        <v>70</v>
      </c>
      <c r="I26" s="74"/>
    </row>
    <row r="27" spans="5:9" x14ac:dyDescent="0.25">
      <c r="E27" s="73"/>
      <c r="G27" t="s">
        <v>71</v>
      </c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67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G31" t="s">
        <v>74</v>
      </c>
      <c r="I31" s="74"/>
    </row>
    <row r="32" spans="5:9" x14ac:dyDescent="0.25">
      <c r="E32" s="136" t="s">
        <v>73</v>
      </c>
      <c r="G32" t="s">
        <v>101</v>
      </c>
      <c r="I32" s="74"/>
    </row>
    <row r="33" spans="5:9" x14ac:dyDescent="0.25">
      <c r="E33" s="136"/>
      <c r="G33" t="s">
        <v>75</v>
      </c>
      <c r="I33" s="74"/>
    </row>
    <row r="34" spans="5:9" x14ac:dyDescent="0.25">
      <c r="E34" s="73"/>
      <c r="G34" t="s">
        <v>76</v>
      </c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90</v>
      </c>
      <c r="G36" s="107"/>
      <c r="H36" s="108"/>
      <c r="I36" s="74"/>
    </row>
    <row r="37" spans="5:9" x14ac:dyDescent="0.25">
      <c r="E37" s="73"/>
      <c r="I37" s="74"/>
    </row>
    <row r="38" spans="5:9" x14ac:dyDescent="0.25">
      <c r="E38" s="73"/>
      <c r="I38" s="74"/>
    </row>
    <row r="39" spans="5:9" x14ac:dyDescent="0.25">
      <c r="E39" s="73"/>
      <c r="I39" s="74"/>
    </row>
    <row r="40" spans="5:9" x14ac:dyDescent="0.25">
      <c r="E40" s="73"/>
      <c r="I40" s="74"/>
    </row>
    <row r="41" spans="5:9" x14ac:dyDescent="0.25">
      <c r="E41" s="73"/>
      <c r="I41" s="74"/>
    </row>
    <row r="42" spans="5:9" ht="15.75" thickBot="1" x14ac:dyDescent="0.3">
      <c r="E42" s="75"/>
      <c r="F42" s="76"/>
      <c r="G42" s="76"/>
      <c r="H42" s="76"/>
      <c r="I42" s="77"/>
    </row>
  </sheetData>
  <mergeCells count="10">
    <mergeCell ref="A1:C1"/>
    <mergeCell ref="F1:M1"/>
    <mergeCell ref="A12:C12"/>
    <mergeCell ref="A15:C15"/>
    <mergeCell ref="F15:H15"/>
    <mergeCell ref="F22:H22"/>
    <mergeCell ref="F29:H29"/>
    <mergeCell ref="F36:H36"/>
    <mergeCell ref="E25:E26"/>
    <mergeCell ref="E32:E3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281F-C90B-42FF-8860-C978A6EF39DA}">
  <dimension ref="A1:M42"/>
  <sheetViews>
    <sheetView zoomScaleNormal="100" workbookViewId="0">
      <selection activeCell="B2" sqref="B2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5" max="5" width="10.7109375" customWidth="1"/>
    <col min="6" max="6" width="19.85546875" bestFit="1" customWidth="1"/>
    <col min="7" max="7" width="13.5703125" bestFit="1" customWidth="1"/>
    <col min="8" max="8" width="25.42578125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91</v>
      </c>
      <c r="B1" s="119"/>
      <c r="C1" s="120"/>
      <c r="F1" s="121" t="s">
        <v>106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f>'Floor Capacity Chart'!D7</f>
        <v>54</v>
      </c>
      <c r="C2" s="78" t="s">
        <v>121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124</v>
      </c>
      <c r="G3" s="33" t="s">
        <v>93</v>
      </c>
      <c r="H3" s="49">
        <f>$B$2</f>
        <v>54</v>
      </c>
      <c r="I3" s="49">
        <f>F3-H3</f>
        <v>70</v>
      </c>
      <c r="J3" s="33" t="s">
        <v>43</v>
      </c>
      <c r="K3" s="33">
        <f>C$4</f>
        <v>5400</v>
      </c>
      <c r="L3" s="33">
        <f>ROUNDDOWN(K3/I3,0)</f>
        <v>77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8x8</v>
      </c>
    </row>
    <row r="4" spans="1:13" x14ac:dyDescent="0.25">
      <c r="A4" s="25" t="s">
        <v>49</v>
      </c>
      <c r="B4" s="33" t="s">
        <v>43</v>
      </c>
      <c r="C4" s="36">
        <v>5400</v>
      </c>
      <c r="F4" s="51">
        <f>I3</f>
        <v>70</v>
      </c>
      <c r="G4" s="57" t="s">
        <v>94</v>
      </c>
      <c r="H4" s="50">
        <f>B2</f>
        <v>54</v>
      </c>
      <c r="I4" s="49">
        <f>F4-H4</f>
        <v>16</v>
      </c>
      <c r="J4" s="57" t="s">
        <v>103</v>
      </c>
      <c r="K4" s="57">
        <v>7916</v>
      </c>
      <c r="L4" s="33">
        <f>ROUNDDOWN(K4/I4,0)</f>
        <v>494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10x10</v>
      </c>
    </row>
    <row r="5" spans="1:13" x14ac:dyDescent="0.25">
      <c r="A5" s="24"/>
      <c r="B5" s="33"/>
      <c r="C5" s="37"/>
      <c r="F5" s="11">
        <v>16</v>
      </c>
      <c r="G5" s="12" t="s">
        <v>95</v>
      </c>
      <c r="H5" s="63">
        <v>88</v>
      </c>
      <c r="I5" s="49">
        <f>F5-H5</f>
        <v>-72</v>
      </c>
      <c r="J5" s="57"/>
      <c r="K5" s="12"/>
      <c r="L5" s="33"/>
      <c r="M5" s="40" t="str">
        <f>IF(AND(L5&gt;24,L5&lt;32),"4x6",IF(AND(L5&gt;32,L5&lt;36),"4x8",IF(AND(L5&gt;36,L5&lt;48),"6x6",IF(AND(L5&gt;48,L5&lt;60),"6x8",IF(AND(L5&gt;60,L5&lt;64),"6x10",IF(AND(L5&gt;64,L5&lt;80),"8x8",IF(AND(L5&gt;80,L5&lt;100),"8x10",IF(L5&gt;100,"10x10","Not Needed"))))))))</f>
        <v>Not Needed</v>
      </c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x14ac:dyDescent="0.25">
      <c r="A8" s="32"/>
      <c r="B8" s="26"/>
      <c r="C8" s="38"/>
    </row>
    <row r="9" spans="1:13" x14ac:dyDescent="0.25">
      <c r="A9" s="32"/>
      <c r="B9" s="26"/>
      <c r="C9" s="38"/>
    </row>
    <row r="10" spans="1:13" ht="15.75" thickBot="1" x14ac:dyDescent="0.3">
      <c r="A10" s="30"/>
      <c r="B10" s="31"/>
      <c r="C10" s="39"/>
    </row>
    <row r="11" spans="1:13" ht="15.75" thickBot="1" x14ac:dyDescent="0.3"/>
    <row r="12" spans="1:13" ht="15.75" thickBot="1" x14ac:dyDescent="0.3">
      <c r="A12" s="137" t="s">
        <v>92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7.5</v>
      </c>
      <c r="B14" s="10">
        <v>30</v>
      </c>
      <c r="C14" s="34">
        <f>ROUNDUP(A14/12*150+B14,0)</f>
        <v>124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96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97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G24" t="s">
        <v>72</v>
      </c>
      <c r="I24" s="74"/>
    </row>
    <row r="25" spans="5:9" x14ac:dyDescent="0.25">
      <c r="E25" s="136" t="s">
        <v>73</v>
      </c>
      <c r="G25" t="s">
        <v>69</v>
      </c>
      <c r="I25" s="74"/>
    </row>
    <row r="26" spans="5:9" x14ac:dyDescent="0.25">
      <c r="E26" s="136"/>
      <c r="G26" t="s">
        <v>70</v>
      </c>
      <c r="I26" s="74"/>
    </row>
    <row r="27" spans="5:9" x14ac:dyDescent="0.25">
      <c r="E27" s="73"/>
      <c r="G27" t="s">
        <v>71</v>
      </c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98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G31" t="s">
        <v>74</v>
      </c>
      <c r="I31" s="74"/>
    </row>
    <row r="32" spans="5:9" x14ac:dyDescent="0.25">
      <c r="E32" s="136" t="s">
        <v>99</v>
      </c>
      <c r="G32" t="s">
        <v>100</v>
      </c>
      <c r="I32" s="74"/>
    </row>
    <row r="33" spans="5:9" x14ac:dyDescent="0.25">
      <c r="E33" s="136"/>
      <c r="G33" t="s">
        <v>104</v>
      </c>
      <c r="I33" s="74"/>
    </row>
    <row r="34" spans="5:9" x14ac:dyDescent="0.25">
      <c r="E34" s="73"/>
      <c r="G34" t="s">
        <v>76</v>
      </c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102</v>
      </c>
      <c r="G36" s="107"/>
      <c r="H36" s="108"/>
      <c r="I36" s="74"/>
    </row>
    <row r="37" spans="5:9" x14ac:dyDescent="0.25">
      <c r="E37" s="73"/>
      <c r="I37" s="74"/>
    </row>
    <row r="38" spans="5:9" x14ac:dyDescent="0.25">
      <c r="E38" s="73"/>
      <c r="I38" s="74"/>
    </row>
    <row r="39" spans="5:9" x14ac:dyDescent="0.25">
      <c r="E39" s="73"/>
      <c r="I39" s="74"/>
    </row>
    <row r="40" spans="5:9" x14ac:dyDescent="0.25">
      <c r="E40" s="73"/>
      <c r="I40" s="74"/>
    </row>
    <row r="41" spans="5:9" x14ac:dyDescent="0.25">
      <c r="E41" s="73"/>
      <c r="I41" s="74"/>
    </row>
    <row r="42" spans="5:9" ht="15.75" thickBot="1" x14ac:dyDescent="0.3">
      <c r="E42" s="75"/>
      <c r="F42" s="76"/>
      <c r="G42" s="76"/>
      <c r="H42" s="76"/>
      <c r="I42" s="77"/>
    </row>
  </sheetData>
  <mergeCells count="10">
    <mergeCell ref="E25:E26"/>
    <mergeCell ref="F29:H29"/>
    <mergeCell ref="E32:E33"/>
    <mergeCell ref="F36:H36"/>
    <mergeCell ref="A1:C1"/>
    <mergeCell ref="F1:M1"/>
    <mergeCell ref="A12:C12"/>
    <mergeCell ref="A15:C15"/>
    <mergeCell ref="F15:H15"/>
    <mergeCell ref="F22:H2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AFA0-FADC-4E8E-BBEF-783F3414168C}">
  <dimension ref="A1:M38"/>
  <sheetViews>
    <sheetView zoomScaleNormal="100" workbookViewId="0">
      <selection activeCell="H18" sqref="H18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5" max="5" width="10.7109375" customWidth="1"/>
    <col min="6" max="6" width="19.85546875" bestFit="1" customWidth="1"/>
    <col min="7" max="7" width="13.5703125" bestFit="1" customWidth="1"/>
    <col min="8" max="8" width="25.42578125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105</v>
      </c>
      <c r="B1" s="119"/>
      <c r="C1" s="120"/>
      <c r="F1" s="121" t="s">
        <v>86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f>'Floor Capacity Chart'!D7</f>
        <v>54</v>
      </c>
      <c r="C2" s="78" t="s">
        <v>121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124</v>
      </c>
      <c r="G3" s="33" t="s">
        <v>94</v>
      </c>
      <c r="H3" s="49">
        <f>$B$2</f>
        <v>54</v>
      </c>
      <c r="I3" s="49">
        <f>F3-H3</f>
        <v>70</v>
      </c>
      <c r="J3" s="33" t="s">
        <v>103</v>
      </c>
      <c r="K3" s="33">
        <f>C$4</f>
        <v>7916</v>
      </c>
      <c r="L3" s="33">
        <f>ROUNDDOWN(K3/I3,0)</f>
        <v>113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10x10</v>
      </c>
    </row>
    <row r="4" spans="1:13" x14ac:dyDescent="0.25">
      <c r="A4" s="25" t="s">
        <v>191</v>
      </c>
      <c r="B4" s="33" t="s">
        <v>12</v>
      </c>
      <c r="C4" s="36">
        <v>7916</v>
      </c>
      <c r="F4" s="51">
        <f>I3</f>
        <v>70</v>
      </c>
      <c r="G4" s="57" t="s">
        <v>95</v>
      </c>
      <c r="H4" s="50">
        <v>88</v>
      </c>
      <c r="I4" s="49">
        <f>F4-H4</f>
        <v>-18</v>
      </c>
      <c r="J4" s="57" t="s">
        <v>103</v>
      </c>
      <c r="K4" s="57">
        <v>8166</v>
      </c>
      <c r="L4" s="33">
        <f>ROUNDDOWN(K4/I4,0)</f>
        <v>-453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Not Needed</v>
      </c>
    </row>
    <row r="5" spans="1:13" x14ac:dyDescent="0.25">
      <c r="A5" s="24"/>
      <c r="B5" s="33"/>
      <c r="C5" s="37"/>
      <c r="F5" s="67">
        <f>I4</f>
        <v>-18</v>
      </c>
      <c r="G5" s="12" t="s">
        <v>109</v>
      </c>
      <c r="H5" s="63">
        <v>59</v>
      </c>
      <c r="I5" s="49">
        <f>F5-H5</f>
        <v>-77</v>
      </c>
      <c r="J5" s="57"/>
      <c r="K5" s="12"/>
      <c r="L5" s="33"/>
      <c r="M5" s="40" t="str">
        <f>IF(AND(L5&gt;24,L5&lt;32),"4x6",IF(AND(L5&gt;32,L5&lt;36),"4x8",IF(AND(L5&gt;36,L5&lt;48),"6x6",IF(AND(L5&gt;48,L5&lt;60),"6x8",IF(AND(L5&gt;60,L5&lt;64),"6x10",IF(AND(L5&gt;64,L5&lt;80),"8x8",IF(AND(L5&gt;80,L5&lt;100),"8x10",IF(L5&gt;100,"10x10","Not Needed"))))))))</f>
        <v>Not Needed</v>
      </c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x14ac:dyDescent="0.25">
      <c r="A8" s="32"/>
      <c r="B8" s="26"/>
      <c r="C8" s="38"/>
    </row>
    <row r="9" spans="1:13" x14ac:dyDescent="0.25">
      <c r="A9" s="32"/>
      <c r="B9" s="26"/>
      <c r="C9" s="38"/>
    </row>
    <row r="10" spans="1:13" ht="15.75" thickBot="1" x14ac:dyDescent="0.3">
      <c r="A10" s="30"/>
      <c r="B10" s="31"/>
      <c r="C10" s="39"/>
    </row>
    <row r="11" spans="1:13" ht="15.75" thickBot="1" x14ac:dyDescent="0.3"/>
    <row r="12" spans="1:13" ht="15.75" thickBot="1" x14ac:dyDescent="0.3">
      <c r="A12" s="137" t="s">
        <v>108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7.5</v>
      </c>
      <c r="B14" s="10">
        <v>30</v>
      </c>
      <c r="C14" s="34">
        <f>ROUNDUP(A14/12*150+B14,0)</f>
        <v>124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107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98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G24" t="s">
        <v>72</v>
      </c>
      <c r="I24" s="74"/>
    </row>
    <row r="25" spans="5:9" ht="15" customHeight="1" x14ac:dyDescent="0.25">
      <c r="E25" s="136" t="s">
        <v>99</v>
      </c>
      <c r="G25" t="s">
        <v>179</v>
      </c>
      <c r="I25" s="74"/>
    </row>
    <row r="26" spans="5:9" x14ac:dyDescent="0.25">
      <c r="E26" s="136"/>
      <c r="G26" t="s">
        <v>178</v>
      </c>
      <c r="I26" s="74"/>
    </row>
    <row r="27" spans="5:9" x14ac:dyDescent="0.25">
      <c r="E27" s="73"/>
      <c r="G27" t="s">
        <v>180</v>
      </c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110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G31" t="s">
        <v>112</v>
      </c>
      <c r="I31" s="74"/>
    </row>
    <row r="32" spans="5:9" x14ac:dyDescent="0.25">
      <c r="E32" s="136" t="s">
        <v>111</v>
      </c>
      <c r="G32" t="s">
        <v>113</v>
      </c>
      <c r="I32" s="74"/>
    </row>
    <row r="33" spans="5:9" x14ac:dyDescent="0.25">
      <c r="E33" s="136"/>
      <c r="G33" t="s">
        <v>76</v>
      </c>
      <c r="I33" s="74"/>
    </row>
    <row r="34" spans="5:9" x14ac:dyDescent="0.25">
      <c r="E34" s="73"/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215</v>
      </c>
      <c r="G36" s="107"/>
      <c r="H36" s="108"/>
      <c r="I36" s="74"/>
    </row>
    <row r="37" spans="5:9" x14ac:dyDescent="0.25">
      <c r="E37" s="73"/>
      <c r="I37" s="74"/>
    </row>
    <row r="38" spans="5:9" ht="15.75" thickBot="1" x14ac:dyDescent="0.3">
      <c r="E38" s="75"/>
      <c r="F38" s="76"/>
      <c r="G38" s="76"/>
      <c r="H38" s="76"/>
      <c r="I38" s="77"/>
    </row>
  </sheetData>
  <mergeCells count="10">
    <mergeCell ref="E25:E26"/>
    <mergeCell ref="F29:H29"/>
    <mergeCell ref="E32:E33"/>
    <mergeCell ref="F36:H36"/>
    <mergeCell ref="A1:C1"/>
    <mergeCell ref="F1:M1"/>
    <mergeCell ref="A12:C12"/>
    <mergeCell ref="A15:C15"/>
    <mergeCell ref="F15:H15"/>
    <mergeCell ref="F22:H2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BCC1-51D6-4520-BA33-1B97D183907F}">
  <dimension ref="A1:M38"/>
  <sheetViews>
    <sheetView zoomScaleNormal="100" workbookViewId="0">
      <selection activeCell="M15" sqref="M15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4" max="4" width="26" customWidth="1"/>
    <col min="5" max="5" width="10.7109375" customWidth="1"/>
    <col min="6" max="6" width="19.85546875" bestFit="1" customWidth="1"/>
    <col min="7" max="7" width="21" bestFit="1" customWidth="1"/>
    <col min="8" max="8" width="25.42578125" customWidth="1"/>
    <col min="9" max="9" width="19.28515625" bestFit="1" customWidth="1"/>
    <col min="10" max="10" width="13.140625" bestFit="1" customWidth="1"/>
    <col min="11" max="12" width="18.42578125" bestFit="1" customWidth="1"/>
    <col min="13" max="13" width="15.42578125" bestFit="1" customWidth="1"/>
  </cols>
  <sheetData>
    <row r="1" spans="1:13" ht="15.75" thickBot="1" x14ac:dyDescent="0.3">
      <c r="A1" s="118" t="s">
        <v>139</v>
      </c>
      <c r="B1" s="119"/>
      <c r="C1" s="120"/>
      <c r="F1" s="121" t="s">
        <v>140</v>
      </c>
      <c r="G1" s="122"/>
      <c r="H1" s="122"/>
      <c r="I1" s="122"/>
      <c r="J1" s="122"/>
      <c r="K1" s="122"/>
      <c r="L1" s="122"/>
      <c r="M1" s="123"/>
    </row>
    <row r="2" spans="1:13" ht="15.75" thickBot="1" x14ac:dyDescent="0.3">
      <c r="A2" s="46" t="s">
        <v>85</v>
      </c>
      <c r="B2" s="47">
        <v>69</v>
      </c>
      <c r="C2" s="78" t="s">
        <v>121</v>
      </c>
      <c r="F2" s="64" t="s">
        <v>23</v>
      </c>
      <c r="G2" s="65" t="s">
        <v>22</v>
      </c>
      <c r="H2" s="65" t="s">
        <v>24</v>
      </c>
      <c r="I2" s="65" t="s">
        <v>29</v>
      </c>
      <c r="J2" s="65" t="s">
        <v>30</v>
      </c>
      <c r="K2" s="65" t="s">
        <v>31</v>
      </c>
      <c r="L2" s="65" t="s">
        <v>32</v>
      </c>
      <c r="M2" s="66" t="s">
        <v>33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F3" s="48">
        <f>C14</f>
        <v>124</v>
      </c>
      <c r="G3" s="33" t="s">
        <v>95</v>
      </c>
      <c r="H3" s="49">
        <v>69</v>
      </c>
      <c r="I3" s="49">
        <f>F3-H3</f>
        <v>55</v>
      </c>
      <c r="J3" s="33" t="s">
        <v>103</v>
      </c>
      <c r="K3" s="33">
        <f>C$4</f>
        <v>8333</v>
      </c>
      <c r="L3" s="33">
        <f>ROUNDDOWN(K3/I3,0)</f>
        <v>151</v>
      </c>
      <c r="M3" s="40" t="str">
        <f>IF(AND(L3&gt;24,L3&lt;32),"4x6",IF(AND(L3&gt;32,L3&lt;36),"4x8",IF(AND(L3&gt;36,L3&lt;48),"6x6",IF(AND(L3&gt;48,L3&lt;60),"6x8",IF(AND(L3&gt;60,L3&lt;64),"6x10",IF(AND(L3&gt;64,L3&lt;80),"8x8",IF(AND(L3&gt;80,L3&lt;100),"8x10",IF(L3&gt;100,"10x10","Not Needed"))))))))</f>
        <v>10x10</v>
      </c>
    </row>
    <row r="4" spans="1:13" x14ac:dyDescent="0.25">
      <c r="A4" s="25" t="s">
        <v>146</v>
      </c>
      <c r="B4" s="33" t="s">
        <v>12</v>
      </c>
      <c r="C4" s="36">
        <v>8333</v>
      </c>
      <c r="F4" s="51">
        <f>I3</f>
        <v>55</v>
      </c>
      <c r="G4" s="57" t="s">
        <v>109</v>
      </c>
      <c r="H4" s="50">
        <v>59</v>
      </c>
      <c r="I4" s="49">
        <f>F4-H4</f>
        <v>-4</v>
      </c>
      <c r="J4" s="57" t="s">
        <v>43</v>
      </c>
      <c r="K4" s="57">
        <v>5400</v>
      </c>
      <c r="L4" s="33">
        <f>ROUNDDOWN(K4/I4,0)</f>
        <v>-1350</v>
      </c>
      <c r="M4" s="40" t="str">
        <f>IF(AND(L4&gt;24,L4&lt;32),"4x6",IF(AND(L4&gt;32,L4&lt;36),"4x8",IF(AND(L4&gt;36,L4&lt;48),"6x6",IF(AND(L4&gt;48,L4&lt;60),"6x8",IF(AND(L4&gt;60,L4&lt;64),"6x10",IF(AND(L4&gt;64,L4&lt;80),"8x8",IF(AND(L4&gt;80,L4&lt;100),"8x10",IF(L4&gt;100,"10x10","Not Needed"))))))))</f>
        <v>Not Needed</v>
      </c>
    </row>
    <row r="5" spans="1:13" x14ac:dyDescent="0.25">
      <c r="A5" s="24"/>
      <c r="B5" s="33"/>
      <c r="C5" s="37"/>
      <c r="F5" s="11"/>
      <c r="G5" s="12"/>
      <c r="H5" s="63"/>
      <c r="I5" s="49"/>
      <c r="J5" s="57"/>
      <c r="K5" s="12"/>
      <c r="L5" s="33"/>
      <c r="M5" s="40"/>
    </row>
    <row r="6" spans="1:13" x14ac:dyDescent="0.25">
      <c r="A6" s="24"/>
      <c r="B6" s="33"/>
      <c r="C6" s="37"/>
      <c r="F6" s="11"/>
      <c r="G6" s="12"/>
      <c r="H6" s="12"/>
      <c r="I6" s="12"/>
      <c r="J6" s="12"/>
      <c r="K6" s="12"/>
      <c r="L6" s="12"/>
      <c r="M6" s="61"/>
    </row>
    <row r="7" spans="1:13" ht="15.75" thickBot="1" x14ac:dyDescent="0.3">
      <c r="A7" s="32"/>
      <c r="B7" s="33"/>
      <c r="C7" s="38"/>
      <c r="F7" s="42"/>
      <c r="G7" s="13"/>
      <c r="H7" s="13"/>
      <c r="I7" s="13"/>
      <c r="J7" s="13"/>
      <c r="K7" s="13"/>
      <c r="L7" s="13"/>
      <c r="M7" s="62"/>
    </row>
    <row r="8" spans="1:13" ht="15.75" thickBot="1" x14ac:dyDescent="0.3">
      <c r="A8" s="32"/>
      <c r="B8" s="26"/>
      <c r="C8" s="38"/>
    </row>
    <row r="9" spans="1:13" ht="15.75" thickBot="1" x14ac:dyDescent="0.3">
      <c r="A9" s="32"/>
      <c r="B9" s="26"/>
      <c r="C9" s="38"/>
      <c r="F9" s="127" t="s">
        <v>144</v>
      </c>
      <c r="G9" s="128"/>
      <c r="H9" s="128"/>
      <c r="I9" s="128"/>
      <c r="J9" s="131"/>
      <c r="K9" s="143" t="s">
        <v>117</v>
      </c>
      <c r="L9" s="144"/>
    </row>
    <row r="10" spans="1:13" ht="15.75" thickBot="1" x14ac:dyDescent="0.3">
      <c r="A10" s="30"/>
      <c r="B10" s="31"/>
      <c r="C10" s="39"/>
      <c r="F10" s="14" t="s">
        <v>16</v>
      </c>
      <c r="G10" s="15" t="s">
        <v>17</v>
      </c>
      <c r="H10" s="15" t="s">
        <v>18</v>
      </c>
      <c r="I10" s="132" t="s">
        <v>19</v>
      </c>
      <c r="J10" s="133"/>
      <c r="K10" s="14" t="s">
        <v>143</v>
      </c>
      <c r="L10" s="14" t="s">
        <v>44</v>
      </c>
    </row>
    <row r="11" spans="1:13" ht="15.75" thickBot="1" x14ac:dyDescent="0.3">
      <c r="F11" s="41">
        <v>78</v>
      </c>
      <c r="G11" s="10">
        <v>60</v>
      </c>
      <c r="H11" s="10">
        <v>7.5</v>
      </c>
      <c r="I11" s="116">
        <f>ROUNDUP((G11-H11)/12*150*F11/12,0)</f>
        <v>4266</v>
      </c>
      <c r="J11" s="117"/>
      <c r="K11" s="68">
        <f>C4/I11</f>
        <v>1.9533520862634786</v>
      </c>
      <c r="L11" s="69">
        <f>4635/I11</f>
        <v>1.0864978902953586</v>
      </c>
    </row>
    <row r="12" spans="1:13" ht="15.75" thickBot="1" x14ac:dyDescent="0.3">
      <c r="A12" s="137" t="s">
        <v>142</v>
      </c>
      <c r="B12" s="138"/>
      <c r="C12" s="139"/>
    </row>
    <row r="13" spans="1:13" ht="15.75" thickBot="1" x14ac:dyDescent="0.3">
      <c r="A13" s="27" t="s">
        <v>3</v>
      </c>
      <c r="B13" s="28" t="s">
        <v>2</v>
      </c>
      <c r="C13" s="29" t="s">
        <v>25</v>
      </c>
      <c r="E13" s="70"/>
      <c r="F13" s="71"/>
      <c r="G13" s="71"/>
      <c r="H13" s="71"/>
      <c r="I13" s="72"/>
    </row>
    <row r="14" spans="1:13" ht="15.75" thickBot="1" x14ac:dyDescent="0.3">
      <c r="A14" s="17">
        <v>7.5</v>
      </c>
      <c r="B14" s="10">
        <v>30</v>
      </c>
      <c r="C14" s="34">
        <f>ROUNDUP(A14/12*150+B14,0)</f>
        <v>124</v>
      </c>
      <c r="E14" s="73"/>
      <c r="I14" s="74"/>
    </row>
    <row r="15" spans="1:13" ht="15.75" thickBot="1" x14ac:dyDescent="0.3">
      <c r="A15" s="130" t="s">
        <v>4</v>
      </c>
      <c r="B15" s="130"/>
      <c r="C15" s="130"/>
      <c r="E15" s="73"/>
      <c r="F15" s="140" t="s">
        <v>141</v>
      </c>
      <c r="G15" s="141"/>
      <c r="H15" s="142"/>
      <c r="I15" s="74"/>
    </row>
    <row r="16" spans="1:13" x14ac:dyDescent="0.25">
      <c r="A16" s="23"/>
      <c r="B16" s="23"/>
      <c r="C16" s="23"/>
      <c r="D16" s="23"/>
      <c r="E16" s="73"/>
      <c r="I16" s="74"/>
    </row>
    <row r="17" spans="5:9" x14ac:dyDescent="0.25">
      <c r="E17" s="73"/>
      <c r="I17" s="74"/>
    </row>
    <row r="18" spans="5:9" x14ac:dyDescent="0.25">
      <c r="E18" s="73"/>
      <c r="I18" s="74"/>
    </row>
    <row r="19" spans="5:9" x14ac:dyDescent="0.25">
      <c r="E19" s="73"/>
      <c r="I19" s="74"/>
    </row>
    <row r="20" spans="5:9" x14ac:dyDescent="0.25">
      <c r="E20" s="73"/>
      <c r="I20" s="74"/>
    </row>
    <row r="21" spans="5:9" ht="15.75" thickBot="1" x14ac:dyDescent="0.3">
      <c r="E21" s="73"/>
      <c r="I21" s="74"/>
    </row>
    <row r="22" spans="5:9" ht="15.75" thickBot="1" x14ac:dyDescent="0.3">
      <c r="E22" s="73"/>
      <c r="F22" s="106" t="s">
        <v>254</v>
      </c>
      <c r="G22" s="107"/>
      <c r="H22" s="108"/>
      <c r="I22" s="74"/>
    </row>
    <row r="23" spans="5:9" x14ac:dyDescent="0.25">
      <c r="E23" s="73"/>
      <c r="I23" s="74"/>
    </row>
    <row r="24" spans="5:9" x14ac:dyDescent="0.25">
      <c r="E24" s="73"/>
      <c r="G24" t="s">
        <v>256</v>
      </c>
      <c r="I24" s="74"/>
    </row>
    <row r="25" spans="5:9" ht="15" customHeight="1" x14ac:dyDescent="0.25">
      <c r="E25" s="136" t="s">
        <v>145</v>
      </c>
      <c r="G25" t="s">
        <v>255</v>
      </c>
      <c r="I25" s="74"/>
    </row>
    <row r="26" spans="5:9" x14ac:dyDescent="0.25">
      <c r="E26" s="136"/>
      <c r="G26" t="s">
        <v>246</v>
      </c>
      <c r="I26" s="74"/>
    </row>
    <row r="27" spans="5:9" x14ac:dyDescent="0.25">
      <c r="E27" s="73"/>
      <c r="G27" t="s">
        <v>76</v>
      </c>
      <c r="I27" s="74"/>
    </row>
    <row r="28" spans="5:9" ht="15.75" thickBot="1" x14ac:dyDescent="0.3">
      <c r="E28" s="73"/>
      <c r="I28" s="74"/>
    </row>
    <row r="29" spans="5:9" ht="15.75" thickBot="1" x14ac:dyDescent="0.3">
      <c r="E29" s="73"/>
      <c r="F29" s="106" t="s">
        <v>241</v>
      </c>
      <c r="G29" s="107"/>
      <c r="H29" s="108"/>
      <c r="I29" s="74"/>
    </row>
    <row r="30" spans="5:9" x14ac:dyDescent="0.25">
      <c r="E30" s="73"/>
      <c r="I30" s="74"/>
    </row>
    <row r="31" spans="5:9" x14ac:dyDescent="0.25">
      <c r="E31" s="73"/>
      <c r="G31" t="s">
        <v>257</v>
      </c>
      <c r="I31" s="74"/>
    </row>
    <row r="32" spans="5:9" x14ac:dyDescent="0.25">
      <c r="E32" s="136" t="s">
        <v>78</v>
      </c>
      <c r="G32" t="s">
        <v>113</v>
      </c>
      <c r="I32" s="74"/>
    </row>
    <row r="33" spans="5:9" x14ac:dyDescent="0.25">
      <c r="E33" s="136"/>
      <c r="G33" t="s">
        <v>76</v>
      </c>
      <c r="I33" s="74"/>
    </row>
    <row r="34" spans="5:9" x14ac:dyDescent="0.25">
      <c r="E34" s="73"/>
      <c r="I34" s="74"/>
    </row>
    <row r="35" spans="5:9" ht="15.75" thickBot="1" x14ac:dyDescent="0.3">
      <c r="E35" s="73"/>
      <c r="I35" s="74"/>
    </row>
    <row r="36" spans="5:9" ht="15.75" thickBot="1" x14ac:dyDescent="0.3">
      <c r="E36" s="73"/>
      <c r="F36" s="106" t="s">
        <v>210</v>
      </c>
      <c r="G36" s="107"/>
      <c r="H36" s="108"/>
      <c r="I36" s="74"/>
    </row>
    <row r="37" spans="5:9" x14ac:dyDescent="0.25">
      <c r="E37" s="73"/>
      <c r="I37" s="74"/>
    </row>
    <row r="38" spans="5:9" ht="15.75" thickBot="1" x14ac:dyDescent="0.3">
      <c r="E38" s="75"/>
      <c r="F38" s="76"/>
      <c r="G38" s="76"/>
      <c r="H38" s="76"/>
      <c r="I38" s="77"/>
    </row>
  </sheetData>
  <mergeCells count="14">
    <mergeCell ref="F36:H36"/>
    <mergeCell ref="F9:J9"/>
    <mergeCell ref="A1:C1"/>
    <mergeCell ref="F1:M1"/>
    <mergeCell ref="E25:E26"/>
    <mergeCell ref="F29:H29"/>
    <mergeCell ref="E32:E33"/>
    <mergeCell ref="A12:C12"/>
    <mergeCell ref="A15:C15"/>
    <mergeCell ref="F15:H15"/>
    <mergeCell ref="F22:H22"/>
    <mergeCell ref="K9:L9"/>
    <mergeCell ref="I10:J10"/>
    <mergeCell ref="I11:J1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8C6F-B934-444C-8040-51A93F4EF7C5}">
  <dimension ref="A1:O83"/>
  <sheetViews>
    <sheetView zoomScaleNormal="100" workbookViewId="0">
      <selection activeCell="L3" sqref="L3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5" max="5" width="15.7109375" bestFit="1" customWidth="1"/>
    <col min="6" max="6" width="18.42578125" bestFit="1" customWidth="1"/>
    <col min="7" max="7" width="22.42578125" bestFit="1" customWidth="1"/>
    <col min="8" max="8" width="19.85546875" bestFit="1" customWidth="1"/>
    <col min="9" max="9" width="13.5703125" bestFit="1" customWidth="1"/>
    <col min="10" max="10" width="26.42578125" bestFit="1" customWidth="1"/>
    <col min="11" max="11" width="19.28515625" bestFit="1" customWidth="1"/>
    <col min="12" max="12" width="13.140625" bestFit="1" customWidth="1"/>
    <col min="13" max="13" width="16.28515625" bestFit="1" customWidth="1"/>
    <col min="15" max="15" width="15.42578125" bestFit="1" customWidth="1"/>
  </cols>
  <sheetData>
    <row r="1" spans="1:15" ht="15.75" thickBot="1" x14ac:dyDescent="0.3">
      <c r="A1" s="118" t="s">
        <v>114</v>
      </c>
      <c r="B1" s="119"/>
      <c r="C1" s="120"/>
      <c r="H1" s="121" t="s">
        <v>116</v>
      </c>
      <c r="I1" s="122"/>
      <c r="J1" s="122"/>
      <c r="K1" s="122"/>
      <c r="L1" s="122"/>
      <c r="M1" s="122"/>
      <c r="N1" s="122"/>
      <c r="O1" s="123"/>
    </row>
    <row r="2" spans="1:15" ht="15.75" thickBot="1" x14ac:dyDescent="0.3">
      <c r="A2" s="46" t="s">
        <v>85</v>
      </c>
      <c r="B2" s="47">
        <f>'Floor Capacity Chart'!D9</f>
        <v>59</v>
      </c>
      <c r="C2" s="78" t="s">
        <v>122</v>
      </c>
      <c r="H2" s="7" t="s">
        <v>23</v>
      </c>
      <c r="I2" s="8" t="s">
        <v>22</v>
      </c>
      <c r="J2" s="8" t="s">
        <v>24</v>
      </c>
      <c r="K2" s="8" t="s">
        <v>29</v>
      </c>
      <c r="L2" s="8" t="s">
        <v>30</v>
      </c>
      <c r="M2" s="8" t="s">
        <v>31</v>
      </c>
      <c r="N2" s="8" t="s">
        <v>32</v>
      </c>
      <c r="O2" s="9" t="s">
        <v>33</v>
      </c>
    </row>
    <row r="3" spans="1:15" ht="15.75" thickBot="1" x14ac:dyDescent="0.3">
      <c r="A3" s="43" t="s">
        <v>6</v>
      </c>
      <c r="B3" s="44" t="s">
        <v>7</v>
      </c>
      <c r="C3" s="45" t="s">
        <v>14</v>
      </c>
      <c r="H3" s="48">
        <f>C14</f>
        <v>130</v>
      </c>
      <c r="I3" s="33" t="s">
        <v>109</v>
      </c>
      <c r="J3" s="49">
        <f>$B$2</f>
        <v>59</v>
      </c>
      <c r="K3" s="49">
        <f>H3-J3</f>
        <v>71</v>
      </c>
      <c r="L3" s="33" t="s">
        <v>43</v>
      </c>
      <c r="M3" s="33">
        <f>C4</f>
        <v>5400</v>
      </c>
      <c r="N3" s="33">
        <f>ROUNDDOWN(M3/K3,0)</f>
        <v>76</v>
      </c>
      <c r="O3" s="79" t="str">
        <f>IF(AND(N3&gt;24,N3&lt;32),"4x6",IF(AND(N3&gt;32,N3&lt;36),"4x8",IF(AND(N3&gt;36,N3&lt;48),"6x6",IF(AND(N3&gt;48,N3&lt;60),"6x8",IF(AND(N3&gt;60,N3&lt;64),"6x10",IF(AND(N3&gt;64,N3&lt;80),"8x8",IF(AND(N3&gt;80,N3&lt;100),"8x10",IF(N3&gt;100,"10x10","Not Needed"))))))))</f>
        <v>8x8</v>
      </c>
    </row>
    <row r="4" spans="1:15" x14ac:dyDescent="0.25">
      <c r="A4" s="25" t="s">
        <v>42</v>
      </c>
      <c r="B4" s="33" t="s">
        <v>43</v>
      </c>
      <c r="C4" s="36">
        <v>5400</v>
      </c>
      <c r="H4" s="67">
        <f>K3</f>
        <v>71</v>
      </c>
      <c r="I4" s="12" t="s">
        <v>48</v>
      </c>
      <c r="J4" s="12">
        <v>59</v>
      </c>
      <c r="K4" s="49">
        <f>H4-J4</f>
        <v>12</v>
      </c>
      <c r="L4" s="33" t="s">
        <v>43</v>
      </c>
      <c r="M4" s="12">
        <v>5400</v>
      </c>
      <c r="N4" s="33">
        <f>ROUNDDOWN(M4/K4,0)</f>
        <v>450</v>
      </c>
      <c r="O4" s="79" t="str">
        <f>IF(AND(N4&gt;24,N4&lt;32),"4x6",IF(AND(N4&gt;32,N4&lt;36),"4x8",IF(AND(N4&gt;36,N4&lt;48),"6x6",IF(AND(N4&gt;48,N4&lt;60),"6x8",IF(AND(N4&gt;60,N4&lt;64),"6x10",IF(AND(N4&gt;64,N4&lt;80),"8x8",IF(AND(N4&gt;80,N4&lt;100),"8x10",IF(N4&gt;100,"10x10","Not Needed"))))))))</f>
        <v>10x10</v>
      </c>
    </row>
    <row r="5" spans="1:15" x14ac:dyDescent="0.25">
      <c r="A5" s="24"/>
      <c r="B5" s="33"/>
      <c r="C5" s="37"/>
      <c r="H5" s="67">
        <f>K4</f>
        <v>12</v>
      </c>
      <c r="I5" s="12" t="s">
        <v>35</v>
      </c>
      <c r="J5" s="12">
        <v>59</v>
      </c>
      <c r="K5" s="49">
        <f>H5-J5</f>
        <v>-47</v>
      </c>
      <c r="L5" s="33" t="s">
        <v>13</v>
      </c>
      <c r="M5" s="12">
        <v>4635</v>
      </c>
      <c r="N5" s="33">
        <f>ROUNDDOWN(M5/K5,0)</f>
        <v>-98</v>
      </c>
      <c r="O5" s="79" t="str">
        <f>IF(AND(N5&gt;24,N5&lt;32),"4x6",IF(AND(N5&gt;32,N5&lt;36),"4x8",IF(AND(N5&gt;36,N5&lt;48),"6x6",IF(AND(N5&gt;48,N5&lt;60),"6x8",IF(AND(N5&gt;60,N5&lt;64),"6x10",IF(AND(N5&gt;64,N5&lt;80),"8x8",IF(AND(N5&gt;80,N5&lt;100),"8x10",IF(N5&gt;100,"10x10","Not Needed"))))))))</f>
        <v>Not Needed</v>
      </c>
    </row>
    <row r="6" spans="1:15" x14ac:dyDescent="0.25">
      <c r="A6" s="24"/>
      <c r="B6" s="33"/>
      <c r="C6" s="37"/>
      <c r="H6" s="11"/>
      <c r="I6" s="12"/>
      <c r="J6" s="12"/>
      <c r="K6" s="12"/>
      <c r="L6" s="12"/>
      <c r="M6" s="12"/>
      <c r="N6" s="12"/>
      <c r="O6" s="61"/>
    </row>
    <row r="7" spans="1:15" ht="15.75" thickBot="1" x14ac:dyDescent="0.3">
      <c r="A7" s="32"/>
      <c r="B7" s="33"/>
      <c r="C7" s="38"/>
      <c r="H7" s="42"/>
      <c r="I7" s="13"/>
      <c r="J7" s="13"/>
      <c r="K7" s="13"/>
      <c r="L7" s="13"/>
      <c r="M7" s="13"/>
      <c r="N7" s="13"/>
      <c r="O7" s="62"/>
    </row>
    <row r="8" spans="1:15" x14ac:dyDescent="0.25">
      <c r="A8" s="32"/>
      <c r="B8" s="26"/>
      <c r="C8" s="38"/>
    </row>
    <row r="9" spans="1:15" x14ac:dyDescent="0.25">
      <c r="A9" s="32"/>
      <c r="B9" s="26"/>
      <c r="C9" s="38"/>
    </row>
    <row r="10" spans="1:15" ht="15.75" thickBot="1" x14ac:dyDescent="0.3">
      <c r="A10" s="30"/>
      <c r="B10" s="31"/>
      <c r="C10" s="39"/>
    </row>
    <row r="11" spans="1:15" ht="15.75" thickBot="1" x14ac:dyDescent="0.3">
      <c r="H11" s="124" t="s">
        <v>118</v>
      </c>
      <c r="I11" s="125"/>
      <c r="J11" s="125"/>
      <c r="K11" s="125"/>
      <c r="L11" s="125"/>
      <c r="M11" s="125"/>
      <c r="N11" s="125"/>
      <c r="O11" s="126"/>
    </row>
    <row r="12" spans="1:15" ht="15.75" thickBot="1" x14ac:dyDescent="0.3">
      <c r="A12" s="127" t="s">
        <v>190</v>
      </c>
      <c r="B12" s="128"/>
      <c r="C12" s="129"/>
      <c r="H12" s="7" t="s">
        <v>23</v>
      </c>
      <c r="I12" s="8" t="s">
        <v>22</v>
      </c>
      <c r="J12" s="8" t="s">
        <v>24</v>
      </c>
      <c r="K12" s="8" t="s">
        <v>29</v>
      </c>
      <c r="L12" s="8" t="s">
        <v>30</v>
      </c>
      <c r="M12" s="8" t="s">
        <v>31</v>
      </c>
      <c r="N12" s="8" t="s">
        <v>32</v>
      </c>
      <c r="O12" s="9" t="s">
        <v>33</v>
      </c>
    </row>
    <row r="13" spans="1:15" ht="15.75" thickBot="1" x14ac:dyDescent="0.3">
      <c r="A13" s="27" t="s">
        <v>3</v>
      </c>
      <c r="B13" s="28" t="s">
        <v>2</v>
      </c>
      <c r="C13" s="29" t="s">
        <v>25</v>
      </c>
      <c r="H13" s="48">
        <v>155</v>
      </c>
      <c r="I13" s="33" t="s">
        <v>109</v>
      </c>
      <c r="J13" s="49">
        <f>$B$2</f>
        <v>59</v>
      </c>
      <c r="K13" s="49">
        <f>H13-J13</f>
        <v>96</v>
      </c>
      <c r="L13" s="33" t="s">
        <v>43</v>
      </c>
      <c r="M13" s="33">
        <v>5400</v>
      </c>
      <c r="N13" s="33">
        <f>ROUNDDOWN(M13/K13,0)</f>
        <v>56</v>
      </c>
      <c r="O13" s="79" t="str">
        <f>IF(AND(N13&gt;24,N13&lt;32),"4x6",IF(AND(N13&gt;32,N13&lt;36),"4x8",IF(AND(N13&gt;36,N13&lt;48),"6x6",IF(AND(N13&gt;48,N13&lt;60),"6x8",IF(AND(N13&gt;60,N13&lt;64),"6x10",IF(AND(N13&gt;64,N13&lt;80),"8x8",IF(AND(N13&gt;80,N13&lt;100),"8x10",IF(N13&gt;100,"10x10","Not Needed"))))))))</f>
        <v>6x8</v>
      </c>
    </row>
    <row r="14" spans="1:15" x14ac:dyDescent="0.25">
      <c r="A14" s="17">
        <v>8</v>
      </c>
      <c r="B14" s="10">
        <v>30</v>
      </c>
      <c r="C14" s="34">
        <f>ROUNDUP(A14/12*150+B14,0)</f>
        <v>130</v>
      </c>
      <c r="H14" s="67">
        <f>K13</f>
        <v>96</v>
      </c>
      <c r="I14" s="12" t="s">
        <v>48</v>
      </c>
      <c r="J14" s="12">
        <v>59</v>
      </c>
      <c r="K14" s="49">
        <f>H14-J14</f>
        <v>37</v>
      </c>
      <c r="L14" s="33" t="s">
        <v>43</v>
      </c>
      <c r="M14" s="12">
        <v>5400</v>
      </c>
      <c r="N14" s="33">
        <f>ROUNDDOWN(M14/K14,0)</f>
        <v>145</v>
      </c>
      <c r="O14" s="79" t="str">
        <f>IF(AND(N14&gt;24,N14&lt;32),"4x6",IF(AND(N14&gt;32,N14&lt;36),"4x8",IF(AND(N14&gt;36,N14&lt;48),"6x6",IF(AND(N14&gt;48,N14&lt;60),"6x8",IF(AND(N14&gt;60,N14&lt;64),"6x10",IF(AND(N14&gt;64,N14&lt;80),"8x8",IF(AND(N14&gt;80,N14&lt;100),"8x10",IF(N14&gt;100,"10x10","Not Needed"))))))))</f>
        <v>10x10</v>
      </c>
    </row>
    <row r="15" spans="1:15" ht="15.75" thickBot="1" x14ac:dyDescent="0.3">
      <c r="A15" s="18">
        <v>10</v>
      </c>
      <c r="B15" s="13">
        <v>30</v>
      </c>
      <c r="C15" s="35">
        <f>ROUNDUP(A15/12*150+B15,0)</f>
        <v>155</v>
      </c>
      <c r="H15" s="67">
        <f>K14</f>
        <v>37</v>
      </c>
      <c r="I15" s="12" t="s">
        <v>35</v>
      </c>
      <c r="J15" s="12">
        <v>59</v>
      </c>
      <c r="K15" s="49">
        <f>H15-J15</f>
        <v>-22</v>
      </c>
      <c r="L15" s="33" t="s">
        <v>13</v>
      </c>
      <c r="M15" s="12">
        <v>4635</v>
      </c>
      <c r="N15" s="33">
        <f>ROUNDDOWN(M15/K15,0)</f>
        <v>-210</v>
      </c>
      <c r="O15" s="79" t="str">
        <f>IF(AND(N15&gt;24,N15&lt;32),"4x6",IF(AND(N15&gt;32,N15&lt;36),"4x8",IF(AND(N15&gt;36,N15&lt;48),"6x6",IF(AND(N15&gt;48,N15&lt;60),"6x8",IF(AND(N15&gt;60,N15&lt;64),"6x10",IF(AND(N15&gt;64,N15&lt;80),"8x8",IF(AND(N15&gt;80,N15&lt;100),"8x10",IF(N15&gt;100,"10x10","Not Needed"))))))))</f>
        <v>Not Needed</v>
      </c>
    </row>
    <row r="16" spans="1:15" x14ac:dyDescent="0.25">
      <c r="A16" s="130" t="s">
        <v>4</v>
      </c>
      <c r="B16" s="130"/>
      <c r="C16" s="130"/>
      <c r="H16" s="2"/>
      <c r="I16" s="1"/>
      <c r="J16" s="1"/>
      <c r="K16" s="1"/>
      <c r="L16" s="1"/>
      <c r="M16" s="1"/>
      <c r="N16" s="1"/>
      <c r="O16" s="3"/>
    </row>
    <row r="17" spans="1:15" ht="15.75" thickBot="1" x14ac:dyDescent="0.3">
      <c r="A17" s="23"/>
      <c r="B17" s="23"/>
      <c r="C17" s="23"/>
      <c r="H17" s="4"/>
      <c r="I17" s="5"/>
      <c r="J17" s="5"/>
      <c r="K17" s="5"/>
      <c r="L17" s="5"/>
      <c r="M17" s="5"/>
      <c r="N17" s="5"/>
      <c r="O17" s="6"/>
    </row>
    <row r="18" spans="1:15" ht="15.75" thickBot="1" x14ac:dyDescent="0.3"/>
    <row r="19" spans="1:15" ht="15.75" thickBot="1" x14ac:dyDescent="0.3">
      <c r="A19" s="127" t="s">
        <v>123</v>
      </c>
      <c r="B19" s="128"/>
      <c r="C19" s="128"/>
      <c r="D19" s="128"/>
      <c r="E19" s="131"/>
      <c r="F19" s="143" t="s">
        <v>117</v>
      </c>
      <c r="G19" s="144"/>
    </row>
    <row r="20" spans="1:15" ht="15.75" thickBot="1" x14ac:dyDescent="0.3">
      <c r="A20" s="14" t="s">
        <v>16</v>
      </c>
      <c r="B20" s="15" t="s">
        <v>17</v>
      </c>
      <c r="C20" s="15" t="s">
        <v>18</v>
      </c>
      <c r="D20" s="132" t="s">
        <v>19</v>
      </c>
      <c r="E20" s="133"/>
      <c r="F20" s="14" t="s">
        <v>44</v>
      </c>
      <c r="G20" s="14" t="s">
        <v>37</v>
      </c>
    </row>
    <row r="21" spans="1:15" ht="15.75" thickBot="1" x14ac:dyDescent="0.3">
      <c r="A21" s="41">
        <v>48</v>
      </c>
      <c r="B21" s="10">
        <v>64</v>
      </c>
      <c r="C21" s="10">
        <v>8</v>
      </c>
      <c r="D21" s="116">
        <f>ROUNDUP((B21-C21)/12*150*A21/12,0)</f>
        <v>2800</v>
      </c>
      <c r="E21" s="117"/>
      <c r="F21" s="68">
        <f>C$4/$D21</f>
        <v>1.9285714285714286</v>
      </c>
      <c r="G21" s="69">
        <f>4635/$D21</f>
        <v>1.6553571428571427</v>
      </c>
      <c r="I21" s="70"/>
      <c r="J21" s="71"/>
      <c r="K21" s="71"/>
      <c r="L21" s="71"/>
      <c r="M21" s="72"/>
    </row>
    <row r="22" spans="1:15" ht="15.75" thickBot="1" x14ac:dyDescent="0.3">
      <c r="A22" s="11">
        <v>36</v>
      </c>
      <c r="B22" s="12">
        <v>65</v>
      </c>
      <c r="C22" s="12">
        <v>8</v>
      </c>
      <c r="D22" s="116">
        <f t="shared" ref="D22:D25" si="0">ROUNDUP((B22-C22)/12*150*A22/12,0)</f>
        <v>2138</v>
      </c>
      <c r="E22" s="117"/>
      <c r="F22" s="68">
        <f t="shared" ref="F22:F25" si="1">C$4/$D22</f>
        <v>2.5257249766136578</v>
      </c>
      <c r="G22" s="69">
        <f t="shared" ref="G22:G25" si="2">4635/$D22</f>
        <v>2.1679139382600563</v>
      </c>
      <c r="I22" s="73"/>
      <c r="J22" s="140" t="s">
        <v>115</v>
      </c>
      <c r="K22" s="141"/>
      <c r="L22" s="142"/>
      <c r="M22" s="74"/>
    </row>
    <row r="23" spans="1:15" x14ac:dyDescent="0.25">
      <c r="A23" s="11">
        <v>38</v>
      </c>
      <c r="B23" s="12">
        <v>68</v>
      </c>
      <c r="C23" s="12">
        <v>8</v>
      </c>
      <c r="D23" s="116">
        <f t="shared" si="0"/>
        <v>2375</v>
      </c>
      <c r="E23" s="117"/>
      <c r="F23" s="68">
        <f t="shared" si="1"/>
        <v>2.2736842105263158</v>
      </c>
      <c r="G23" s="69">
        <f t="shared" si="2"/>
        <v>1.9515789473684211</v>
      </c>
      <c r="I23" s="73"/>
      <c r="M23" s="74"/>
    </row>
    <row r="24" spans="1:15" x14ac:dyDescent="0.25">
      <c r="A24" s="11">
        <v>72</v>
      </c>
      <c r="B24" s="12">
        <v>72</v>
      </c>
      <c r="C24" s="12">
        <v>8</v>
      </c>
      <c r="D24" s="116">
        <f t="shared" si="0"/>
        <v>4800</v>
      </c>
      <c r="E24" s="117"/>
      <c r="F24" s="68">
        <f t="shared" si="1"/>
        <v>1.125</v>
      </c>
      <c r="G24" s="69">
        <f t="shared" si="2"/>
        <v>0.96562499999999996</v>
      </c>
      <c r="I24" s="73"/>
      <c r="M24" s="74"/>
    </row>
    <row r="25" spans="1:15" x14ac:dyDescent="0.25">
      <c r="A25" s="11">
        <v>144</v>
      </c>
      <c r="B25" s="12">
        <v>82</v>
      </c>
      <c r="C25" s="12">
        <v>8</v>
      </c>
      <c r="D25" s="116">
        <f t="shared" si="0"/>
        <v>11100</v>
      </c>
      <c r="E25" s="117"/>
      <c r="F25" s="68">
        <f t="shared" si="1"/>
        <v>0.48648648648648651</v>
      </c>
      <c r="G25" s="69">
        <f t="shared" si="2"/>
        <v>0.41756756756756758</v>
      </c>
      <c r="I25" s="73"/>
      <c r="M25" s="74"/>
    </row>
    <row r="26" spans="1:15" x14ac:dyDescent="0.25">
      <c r="A26" s="11"/>
      <c r="B26" s="12"/>
      <c r="C26" s="12"/>
      <c r="D26" s="116"/>
      <c r="E26" s="117"/>
      <c r="F26" s="51"/>
      <c r="G26" s="52"/>
      <c r="I26" s="73"/>
      <c r="M26" s="74"/>
    </row>
    <row r="27" spans="1:15" x14ac:dyDescent="0.25">
      <c r="A27" s="11"/>
      <c r="B27" s="12"/>
      <c r="C27" s="12"/>
      <c r="D27" s="116"/>
      <c r="E27" s="117"/>
      <c r="F27" s="51"/>
      <c r="G27" s="52"/>
      <c r="I27" s="73"/>
      <c r="M27" s="74"/>
    </row>
    <row r="28" spans="1:15" ht="15.75" thickBot="1" x14ac:dyDescent="0.3">
      <c r="A28" s="11"/>
      <c r="B28" s="12"/>
      <c r="C28" s="12"/>
      <c r="D28" s="116"/>
      <c r="E28" s="117"/>
      <c r="F28" s="51"/>
      <c r="G28" s="52"/>
      <c r="I28" s="73"/>
      <c r="M28" s="74"/>
    </row>
    <row r="29" spans="1:15" ht="15.75" thickBot="1" x14ac:dyDescent="0.3">
      <c r="A29" s="11"/>
      <c r="B29" s="12"/>
      <c r="C29" s="12"/>
      <c r="D29" s="116"/>
      <c r="E29" s="117"/>
      <c r="F29" s="51"/>
      <c r="G29" s="52"/>
      <c r="I29" s="73"/>
      <c r="J29" s="106" t="s">
        <v>215</v>
      </c>
      <c r="K29" s="107"/>
      <c r="L29" s="108"/>
      <c r="M29" s="74"/>
    </row>
    <row r="30" spans="1:15" ht="15.75" thickBot="1" x14ac:dyDescent="0.3">
      <c r="A30" s="42"/>
      <c r="B30" s="13"/>
      <c r="C30" s="13"/>
      <c r="D30" s="113"/>
      <c r="E30" s="114"/>
      <c r="F30" s="53"/>
      <c r="G30" s="54"/>
      <c r="I30" s="73"/>
      <c r="M30" s="74"/>
    </row>
    <row r="31" spans="1:15" x14ac:dyDescent="0.25">
      <c r="A31" s="115" t="s">
        <v>20</v>
      </c>
      <c r="B31" s="115"/>
      <c r="C31" s="115"/>
      <c r="D31" s="115"/>
      <c r="E31" s="115"/>
      <c r="I31" s="73"/>
      <c r="K31" t="s">
        <v>242</v>
      </c>
      <c r="M31" s="74"/>
    </row>
    <row r="32" spans="1:15" ht="15" customHeight="1" x14ac:dyDescent="0.25">
      <c r="I32" s="109" t="s">
        <v>78</v>
      </c>
      <c r="K32" t="s">
        <v>216</v>
      </c>
      <c r="M32" s="74"/>
    </row>
    <row r="33" spans="9:13" x14ac:dyDescent="0.25">
      <c r="I33" s="109"/>
      <c r="K33" t="s">
        <v>217</v>
      </c>
      <c r="M33" s="74"/>
    </row>
    <row r="34" spans="9:13" x14ac:dyDescent="0.25">
      <c r="I34" s="73"/>
      <c r="K34" t="s">
        <v>185</v>
      </c>
      <c r="M34" s="74"/>
    </row>
    <row r="35" spans="9:13" ht="15.75" thickBot="1" x14ac:dyDescent="0.3">
      <c r="I35" s="73"/>
      <c r="M35" s="74"/>
    </row>
    <row r="36" spans="9:13" ht="15.75" thickBot="1" x14ac:dyDescent="0.3">
      <c r="I36" s="73"/>
      <c r="J36" s="106" t="s">
        <v>220</v>
      </c>
      <c r="K36" s="107"/>
      <c r="L36" s="108"/>
      <c r="M36" s="74"/>
    </row>
    <row r="37" spans="9:13" x14ac:dyDescent="0.25">
      <c r="I37" s="73"/>
      <c r="M37" s="74"/>
    </row>
    <row r="38" spans="9:13" x14ac:dyDescent="0.25">
      <c r="I38" s="73"/>
      <c r="K38" t="s">
        <v>243</v>
      </c>
      <c r="M38" s="74"/>
    </row>
    <row r="39" spans="9:13" ht="15" customHeight="1" x14ac:dyDescent="0.25">
      <c r="I39" s="109" t="s">
        <v>78</v>
      </c>
      <c r="K39" t="s">
        <v>244</v>
      </c>
      <c r="M39" s="74"/>
    </row>
    <row r="40" spans="9:13" x14ac:dyDescent="0.25">
      <c r="I40" s="109"/>
      <c r="K40" t="s">
        <v>245</v>
      </c>
      <c r="M40" s="74"/>
    </row>
    <row r="41" spans="9:13" x14ac:dyDescent="0.25">
      <c r="I41" s="73"/>
      <c r="K41" t="s">
        <v>76</v>
      </c>
      <c r="M41" s="74"/>
    </row>
    <row r="42" spans="9:13" ht="15.75" thickBot="1" x14ac:dyDescent="0.3">
      <c r="I42" s="73"/>
      <c r="M42" s="74"/>
    </row>
    <row r="43" spans="9:13" ht="15.75" thickBot="1" x14ac:dyDescent="0.3">
      <c r="I43" s="73"/>
      <c r="J43" s="106" t="s">
        <v>204</v>
      </c>
      <c r="K43" s="107"/>
      <c r="L43" s="108"/>
      <c r="M43" s="74"/>
    </row>
    <row r="44" spans="9:13" x14ac:dyDescent="0.25">
      <c r="I44" s="73"/>
      <c r="M44" s="74"/>
    </row>
    <row r="45" spans="9:13" x14ac:dyDescent="0.25">
      <c r="I45" s="73"/>
      <c r="K45" t="s">
        <v>113</v>
      </c>
      <c r="M45" s="74"/>
    </row>
    <row r="46" spans="9:13" ht="15" customHeight="1" x14ac:dyDescent="0.25">
      <c r="I46" s="109" t="s">
        <v>81</v>
      </c>
      <c r="M46" s="74"/>
    </row>
    <row r="47" spans="9:13" x14ac:dyDescent="0.25">
      <c r="I47" s="109"/>
      <c r="M47" s="74"/>
    </row>
    <row r="48" spans="9:13" x14ac:dyDescent="0.25">
      <c r="I48" s="73"/>
      <c r="M48" s="74"/>
    </row>
    <row r="49" spans="9:13" ht="15.75" thickBot="1" x14ac:dyDescent="0.3">
      <c r="I49" s="73"/>
      <c r="M49" s="74"/>
    </row>
    <row r="50" spans="9:13" ht="15.75" thickBot="1" x14ac:dyDescent="0.3">
      <c r="I50" s="73"/>
      <c r="J50" s="106" t="s">
        <v>82</v>
      </c>
      <c r="K50" s="107"/>
      <c r="L50" s="108"/>
      <c r="M50" s="74"/>
    </row>
    <row r="51" spans="9:13" ht="15.75" thickBot="1" x14ac:dyDescent="0.3">
      <c r="I51" s="75"/>
      <c r="J51" s="76"/>
      <c r="K51" s="76"/>
      <c r="L51" s="76"/>
      <c r="M51" s="77"/>
    </row>
    <row r="52" spans="9:13" ht="15.75" thickBot="1" x14ac:dyDescent="0.3"/>
    <row r="53" spans="9:13" ht="15.75" thickBot="1" x14ac:dyDescent="0.3">
      <c r="I53" s="70"/>
      <c r="J53" s="71"/>
      <c r="K53" s="71"/>
      <c r="L53" s="71"/>
      <c r="M53" s="72"/>
    </row>
    <row r="54" spans="9:13" ht="15.75" thickBot="1" x14ac:dyDescent="0.3">
      <c r="I54" s="73"/>
      <c r="J54" s="110" t="s">
        <v>119</v>
      </c>
      <c r="K54" s="111"/>
      <c r="L54" s="112"/>
      <c r="M54" s="74"/>
    </row>
    <row r="55" spans="9:13" x14ac:dyDescent="0.25">
      <c r="I55" s="73"/>
      <c r="M55" s="74"/>
    </row>
    <row r="56" spans="9:13" x14ac:dyDescent="0.25">
      <c r="I56" s="73"/>
      <c r="M56" s="74"/>
    </row>
    <row r="57" spans="9:13" x14ac:dyDescent="0.25">
      <c r="I57" s="73"/>
      <c r="M57" s="74"/>
    </row>
    <row r="58" spans="9:13" x14ac:dyDescent="0.25">
      <c r="I58" s="73"/>
      <c r="M58" s="74"/>
    </row>
    <row r="59" spans="9:13" x14ac:dyDescent="0.25">
      <c r="I59" s="73"/>
      <c r="M59" s="74"/>
    </row>
    <row r="60" spans="9:13" ht="15.75" thickBot="1" x14ac:dyDescent="0.3">
      <c r="I60" s="73"/>
      <c r="M60" s="74"/>
    </row>
    <row r="61" spans="9:13" ht="15.75" thickBot="1" x14ac:dyDescent="0.3">
      <c r="I61" s="73"/>
      <c r="J61" s="106" t="s">
        <v>215</v>
      </c>
      <c r="K61" s="107"/>
      <c r="L61" s="108"/>
      <c r="M61" s="74"/>
    </row>
    <row r="62" spans="9:13" x14ac:dyDescent="0.25">
      <c r="I62" s="73"/>
      <c r="M62" s="74"/>
    </row>
    <row r="63" spans="9:13" x14ac:dyDescent="0.25">
      <c r="I63" s="73"/>
      <c r="K63" t="s">
        <v>230</v>
      </c>
      <c r="M63" s="74"/>
    </row>
    <row r="64" spans="9:13" x14ac:dyDescent="0.25">
      <c r="I64" s="109" t="s">
        <v>78</v>
      </c>
      <c r="K64" t="s">
        <v>218</v>
      </c>
      <c r="M64" s="74"/>
    </row>
    <row r="65" spans="9:13" x14ac:dyDescent="0.25">
      <c r="I65" s="109"/>
      <c r="K65" t="s">
        <v>219</v>
      </c>
      <c r="M65" s="74"/>
    </row>
    <row r="66" spans="9:13" x14ac:dyDescent="0.25">
      <c r="I66" s="73"/>
      <c r="K66" t="s">
        <v>84</v>
      </c>
      <c r="M66" s="74"/>
    </row>
    <row r="67" spans="9:13" ht="15.75" thickBot="1" x14ac:dyDescent="0.3">
      <c r="I67" s="73"/>
      <c r="M67" s="74"/>
    </row>
    <row r="68" spans="9:13" ht="15.75" thickBot="1" x14ac:dyDescent="0.3">
      <c r="I68" s="73"/>
      <c r="J68" s="106" t="s">
        <v>220</v>
      </c>
      <c r="K68" s="107"/>
      <c r="L68" s="108"/>
      <c r="M68" s="74"/>
    </row>
    <row r="69" spans="9:13" x14ac:dyDescent="0.25">
      <c r="I69" s="73"/>
      <c r="M69" s="74"/>
    </row>
    <row r="70" spans="9:13" x14ac:dyDescent="0.25">
      <c r="I70" s="73"/>
      <c r="K70" t="s">
        <v>231</v>
      </c>
      <c r="M70" s="74"/>
    </row>
    <row r="71" spans="9:13" x14ac:dyDescent="0.25">
      <c r="I71" s="109" t="s">
        <v>78</v>
      </c>
      <c r="K71" t="s">
        <v>232</v>
      </c>
      <c r="M71" s="74"/>
    </row>
    <row r="72" spans="9:13" x14ac:dyDescent="0.25">
      <c r="I72" s="109"/>
      <c r="K72" t="s">
        <v>247</v>
      </c>
      <c r="M72" s="74"/>
    </row>
    <row r="73" spans="9:13" x14ac:dyDescent="0.25">
      <c r="I73" s="73"/>
      <c r="K73" t="s">
        <v>76</v>
      </c>
      <c r="M73" s="74"/>
    </row>
    <row r="74" spans="9:13" ht="15.75" thickBot="1" x14ac:dyDescent="0.3">
      <c r="I74" s="73"/>
      <c r="M74" s="74"/>
    </row>
    <row r="75" spans="9:13" ht="15.75" thickBot="1" x14ac:dyDescent="0.3">
      <c r="I75" s="73"/>
      <c r="J75" s="106" t="s">
        <v>204</v>
      </c>
      <c r="K75" s="107"/>
      <c r="L75" s="108"/>
      <c r="M75" s="74"/>
    </row>
    <row r="76" spans="9:13" x14ac:dyDescent="0.25">
      <c r="I76" s="73"/>
      <c r="M76" s="74"/>
    </row>
    <row r="77" spans="9:13" x14ac:dyDescent="0.25">
      <c r="I77" s="73"/>
      <c r="K77" t="s">
        <v>248</v>
      </c>
      <c r="M77" s="74"/>
    </row>
    <row r="78" spans="9:13" x14ac:dyDescent="0.25">
      <c r="I78" s="109" t="s">
        <v>81</v>
      </c>
      <c r="K78" t="s">
        <v>113</v>
      </c>
      <c r="M78" s="74"/>
    </row>
    <row r="79" spans="9:13" x14ac:dyDescent="0.25">
      <c r="I79" s="109"/>
      <c r="M79" s="74"/>
    </row>
    <row r="80" spans="9:13" x14ac:dyDescent="0.25">
      <c r="I80" s="73"/>
      <c r="M80" s="74"/>
    </row>
    <row r="81" spans="9:13" ht="15.75" thickBot="1" x14ac:dyDescent="0.3">
      <c r="I81" s="73"/>
      <c r="M81" s="74"/>
    </row>
    <row r="82" spans="9:13" ht="15.75" thickBot="1" x14ac:dyDescent="0.3">
      <c r="I82" s="73"/>
      <c r="J82" s="106" t="s">
        <v>82</v>
      </c>
      <c r="K82" s="107"/>
      <c r="L82" s="108"/>
      <c r="M82" s="74"/>
    </row>
    <row r="83" spans="9:13" ht="15.75" thickBot="1" x14ac:dyDescent="0.3">
      <c r="I83" s="75"/>
      <c r="J83" s="76"/>
      <c r="K83" s="76"/>
      <c r="L83" s="76"/>
      <c r="M83" s="77"/>
    </row>
  </sheetData>
  <mergeCells count="35">
    <mergeCell ref="D24:E24"/>
    <mergeCell ref="A1:C1"/>
    <mergeCell ref="H1:O1"/>
    <mergeCell ref="H11:O11"/>
    <mergeCell ref="A12:C12"/>
    <mergeCell ref="A16:C16"/>
    <mergeCell ref="A19:E19"/>
    <mergeCell ref="F19:G19"/>
    <mergeCell ref="D20:E20"/>
    <mergeCell ref="D21:E21"/>
    <mergeCell ref="D22:E22"/>
    <mergeCell ref="J22:L22"/>
    <mergeCell ref="D23:E23"/>
    <mergeCell ref="J50:L50"/>
    <mergeCell ref="I39:I40"/>
    <mergeCell ref="I46:I47"/>
    <mergeCell ref="D25:E25"/>
    <mergeCell ref="D26:E26"/>
    <mergeCell ref="D27:E27"/>
    <mergeCell ref="D28:E28"/>
    <mergeCell ref="D29:E29"/>
    <mergeCell ref="J29:L29"/>
    <mergeCell ref="D30:E30"/>
    <mergeCell ref="A31:E31"/>
    <mergeCell ref="I32:I33"/>
    <mergeCell ref="J36:L36"/>
    <mergeCell ref="J43:L43"/>
    <mergeCell ref="I71:I72"/>
    <mergeCell ref="J75:L75"/>
    <mergeCell ref="I78:I79"/>
    <mergeCell ref="J82:L82"/>
    <mergeCell ref="J54:L54"/>
    <mergeCell ref="J61:L61"/>
    <mergeCell ref="I64:I65"/>
    <mergeCell ref="J68:L6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4831-2554-4322-B6C9-68C1B736C836}">
  <dimension ref="A1:O85"/>
  <sheetViews>
    <sheetView topLeftCell="F1" zoomScaleNormal="100" workbookViewId="0">
      <selection activeCell="J13" sqref="J13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5" max="5" width="15.7109375" bestFit="1" customWidth="1"/>
    <col min="6" max="6" width="18.42578125" bestFit="1" customWidth="1"/>
    <col min="7" max="7" width="22.42578125" bestFit="1" customWidth="1"/>
    <col min="8" max="8" width="15.85546875" customWidth="1"/>
    <col min="9" max="9" width="13.5703125" bestFit="1" customWidth="1"/>
    <col min="10" max="10" width="26.42578125" bestFit="1" customWidth="1"/>
    <col min="11" max="11" width="19.28515625" bestFit="1" customWidth="1"/>
    <col min="12" max="12" width="13.140625" bestFit="1" customWidth="1"/>
    <col min="13" max="13" width="16.28515625" bestFit="1" customWidth="1"/>
    <col min="15" max="15" width="15.42578125" bestFit="1" customWidth="1"/>
  </cols>
  <sheetData>
    <row r="1" spans="1:15" ht="15.75" thickBot="1" x14ac:dyDescent="0.3">
      <c r="A1" s="118" t="s">
        <v>114</v>
      </c>
      <c r="B1" s="119"/>
      <c r="C1" s="120"/>
      <c r="H1" s="121" t="s">
        <v>181</v>
      </c>
      <c r="I1" s="122"/>
      <c r="J1" s="122"/>
      <c r="K1" s="122"/>
      <c r="L1" s="122"/>
      <c r="M1" s="122"/>
      <c r="N1" s="122"/>
      <c r="O1" s="123"/>
    </row>
    <row r="2" spans="1:15" ht="15.75" thickBot="1" x14ac:dyDescent="0.3">
      <c r="A2" s="46" t="s">
        <v>85</v>
      </c>
      <c r="B2" s="47">
        <f>'Floor Capacity Chart'!D9</f>
        <v>59</v>
      </c>
      <c r="C2" s="78" t="s">
        <v>122</v>
      </c>
      <c r="H2" s="7" t="s">
        <v>23</v>
      </c>
      <c r="I2" s="8" t="s">
        <v>22</v>
      </c>
      <c r="J2" s="8" t="s">
        <v>24</v>
      </c>
      <c r="K2" s="8" t="s">
        <v>29</v>
      </c>
      <c r="L2" s="8" t="s">
        <v>30</v>
      </c>
      <c r="M2" s="8" t="s">
        <v>31</v>
      </c>
      <c r="N2" s="8" t="s">
        <v>32</v>
      </c>
      <c r="O2" s="9" t="s">
        <v>33</v>
      </c>
    </row>
    <row r="3" spans="1:15" ht="15.75" thickBot="1" x14ac:dyDescent="0.3">
      <c r="A3" s="43" t="s">
        <v>6</v>
      </c>
      <c r="B3" s="44" t="s">
        <v>7</v>
      </c>
      <c r="C3" s="45" t="s">
        <v>14</v>
      </c>
      <c r="H3" s="48">
        <f>C14</f>
        <v>155</v>
      </c>
      <c r="I3" s="33" t="s">
        <v>109</v>
      </c>
      <c r="J3" s="49">
        <f>$B$2</f>
        <v>59</v>
      </c>
      <c r="K3" s="49">
        <f>H3-J3</f>
        <v>96</v>
      </c>
      <c r="L3" s="33" t="s">
        <v>43</v>
      </c>
      <c r="M3" s="33">
        <f>C4</f>
        <v>5400</v>
      </c>
      <c r="N3" s="33">
        <f>ROUNDDOWN(M3/K3,0)</f>
        <v>56</v>
      </c>
      <c r="O3" s="79" t="str">
        <f>IF(AND(N3&gt;24,N3&lt;32),"4x6",IF(AND(N3&gt;32,N3&lt;36),"4x8",IF(AND(N3&gt;36,N3&lt;48),"6x6",IF(AND(N3&gt;48,N3&lt;60),"6x8",IF(AND(N3&gt;60,N3&lt;64),"6x10",IF(AND(N3&gt;64,N3&lt;80),"8x8",IF(AND(N3&gt;80,N3&lt;100),"8x10",IF(N3&gt;100,"10x10","Not Needed"))))))))</f>
        <v>6x8</v>
      </c>
    </row>
    <row r="4" spans="1:15" x14ac:dyDescent="0.25">
      <c r="A4" s="25" t="s">
        <v>42</v>
      </c>
      <c r="B4" s="33" t="s">
        <v>43</v>
      </c>
      <c r="C4" s="36">
        <v>5400</v>
      </c>
      <c r="H4" s="67">
        <f>K3</f>
        <v>96</v>
      </c>
      <c r="I4" s="12" t="s">
        <v>48</v>
      </c>
      <c r="J4" s="12">
        <v>59</v>
      </c>
      <c r="K4" s="49">
        <f>H4-J4</f>
        <v>37</v>
      </c>
      <c r="L4" s="33" t="s">
        <v>43</v>
      </c>
      <c r="M4" s="12">
        <v>5400</v>
      </c>
      <c r="N4" s="33">
        <f>ROUNDDOWN(M4/K4,0)</f>
        <v>145</v>
      </c>
      <c r="O4" s="79" t="str">
        <f>IF(AND(N4&gt;24,N4&lt;32),"4x6",IF(AND(N4&gt;32,N4&lt;36),"4x8",IF(AND(N4&gt;36,N4&lt;48),"6x6",IF(AND(N4&gt;48,N4&lt;60),"6x8",IF(AND(N4&gt;60,N4&lt;64),"6x10",IF(AND(N4&gt;64,N4&lt;80),"8x8",IF(AND(N4&gt;80,N4&lt;100),"8x10",IF(N4&gt;100,"10x10","Not Needed"))))))))</f>
        <v>10x10</v>
      </c>
    </row>
    <row r="5" spans="1:15" x14ac:dyDescent="0.25">
      <c r="A5" s="24"/>
      <c r="B5" s="33"/>
      <c r="C5" s="37"/>
      <c r="H5" s="67">
        <f>K4</f>
        <v>37</v>
      </c>
      <c r="I5" s="12" t="s">
        <v>35</v>
      </c>
      <c r="J5" s="12">
        <v>59</v>
      </c>
      <c r="K5" s="49">
        <f>H5-J5</f>
        <v>-22</v>
      </c>
      <c r="L5" s="33" t="s">
        <v>13</v>
      </c>
      <c r="M5" s="12">
        <v>4635</v>
      </c>
      <c r="N5" s="33">
        <f>ROUNDDOWN(M5/K5,0)</f>
        <v>-210</v>
      </c>
      <c r="O5" s="79" t="str">
        <f>IF(AND(N5&gt;24,N5&lt;32),"4x6",IF(AND(N5&gt;32,N5&lt;36),"4x8",IF(AND(N5&gt;36,N5&lt;48),"6x6",IF(AND(N5&gt;48,N5&lt;60),"6x8",IF(AND(N5&gt;60,N5&lt;64),"6x10",IF(AND(N5&gt;64,N5&lt;80),"8x8",IF(AND(N5&gt;80,N5&lt;100),"8x10",IF(N5&gt;100,"10x10","Not Needed"))))))))</f>
        <v>Not Needed</v>
      </c>
    </row>
    <row r="6" spans="1:15" x14ac:dyDescent="0.25">
      <c r="A6" s="24"/>
      <c r="B6" s="33"/>
      <c r="C6" s="37"/>
      <c r="H6" s="11"/>
      <c r="I6" s="12"/>
      <c r="J6" s="12"/>
      <c r="K6" s="12"/>
      <c r="L6" s="12"/>
      <c r="M6" s="12"/>
      <c r="N6" s="12"/>
      <c r="O6" s="61"/>
    </row>
    <row r="7" spans="1:15" ht="15.75" thickBot="1" x14ac:dyDescent="0.3">
      <c r="A7" s="32"/>
      <c r="B7" s="33"/>
      <c r="C7" s="38"/>
      <c r="H7" s="42"/>
      <c r="I7" s="13"/>
      <c r="J7" s="13"/>
      <c r="K7" s="13"/>
      <c r="L7" s="13"/>
      <c r="M7" s="13"/>
      <c r="N7" s="13"/>
      <c r="O7" s="62"/>
    </row>
    <row r="8" spans="1:15" x14ac:dyDescent="0.25">
      <c r="A8" s="32"/>
      <c r="B8" s="26"/>
      <c r="C8" s="38"/>
    </row>
    <row r="9" spans="1:15" x14ac:dyDescent="0.25">
      <c r="A9" s="32"/>
      <c r="B9" s="26"/>
      <c r="C9" s="38"/>
    </row>
    <row r="10" spans="1:15" ht="15.75" thickBot="1" x14ac:dyDescent="0.3">
      <c r="A10" s="30"/>
      <c r="B10" s="31"/>
      <c r="C10" s="39"/>
    </row>
    <row r="11" spans="1:15" ht="15.75" thickBot="1" x14ac:dyDescent="0.3">
      <c r="H11" s="124" t="s">
        <v>182</v>
      </c>
      <c r="I11" s="125"/>
      <c r="J11" s="125"/>
      <c r="K11" s="125"/>
      <c r="L11" s="125"/>
      <c r="M11" s="125"/>
      <c r="N11" s="125"/>
      <c r="O11" s="126"/>
    </row>
    <row r="12" spans="1:15" ht="15.75" thickBot="1" x14ac:dyDescent="0.3">
      <c r="A12" s="127" t="s">
        <v>188</v>
      </c>
      <c r="B12" s="128"/>
      <c r="C12" s="129"/>
      <c r="H12" s="7" t="s">
        <v>23</v>
      </c>
      <c r="I12" s="8" t="s">
        <v>22</v>
      </c>
      <c r="J12" s="8" t="s">
        <v>24</v>
      </c>
      <c r="K12" s="8" t="s">
        <v>29</v>
      </c>
      <c r="L12" s="8" t="s">
        <v>30</v>
      </c>
      <c r="M12" s="8" t="s">
        <v>31</v>
      </c>
      <c r="N12" s="8" t="s">
        <v>32</v>
      </c>
      <c r="O12" s="9" t="s">
        <v>33</v>
      </c>
    </row>
    <row r="13" spans="1:15" ht="15.75" thickBot="1" x14ac:dyDescent="0.3">
      <c r="A13" s="27" t="s">
        <v>3</v>
      </c>
      <c r="B13" s="28" t="s">
        <v>2</v>
      </c>
      <c r="C13" s="29" t="s">
        <v>25</v>
      </c>
      <c r="H13" s="48">
        <f>C15</f>
        <v>180</v>
      </c>
      <c r="I13" s="33" t="s">
        <v>109</v>
      </c>
      <c r="J13" s="49">
        <f>$B$2</f>
        <v>59</v>
      </c>
      <c r="K13" s="49">
        <f>H13-J13</f>
        <v>121</v>
      </c>
      <c r="L13" s="33" t="s">
        <v>43</v>
      </c>
      <c r="M13" s="33">
        <v>5400</v>
      </c>
      <c r="N13" s="33">
        <f>ROUNDDOWN(M13/K13,0)</f>
        <v>44</v>
      </c>
      <c r="O13" s="79" t="str">
        <f>IF(AND(N13&gt;24,N13&lt;32),"4x6",IF(AND(N13&gt;32,N13&lt;36),"4x8",IF(AND(N13&gt;36,N13&lt;48),"6x6",IF(AND(N13&gt;48,N13&lt;60),"6x8",IF(AND(N13&gt;60,N13&lt;64),"6x10",IF(AND(N13&gt;64,N13&lt;80),"8x8",IF(AND(N13&gt;80,N13&lt;100),"8x10",IF(N13&gt;100,"10x10","Not Needed"))))))))</f>
        <v>6x6</v>
      </c>
    </row>
    <row r="14" spans="1:15" x14ac:dyDescent="0.25">
      <c r="A14" s="17">
        <v>10</v>
      </c>
      <c r="B14" s="10">
        <v>30</v>
      </c>
      <c r="C14" s="34">
        <f>ROUNDUP(A14/12*150+B14,0)</f>
        <v>155</v>
      </c>
      <c r="H14" s="67">
        <f>K13</f>
        <v>121</v>
      </c>
      <c r="I14" s="12" t="s">
        <v>48</v>
      </c>
      <c r="J14" s="12">
        <v>59</v>
      </c>
      <c r="K14" s="49">
        <f>H14-J14</f>
        <v>62</v>
      </c>
      <c r="L14" s="33" t="s">
        <v>43</v>
      </c>
      <c r="M14" s="12">
        <v>5400</v>
      </c>
      <c r="N14" s="33">
        <f>ROUNDDOWN(M14/K14,0)</f>
        <v>87</v>
      </c>
      <c r="O14" s="79" t="str">
        <f>IF(AND(N14&gt;24,N14&lt;32),"4x6",IF(AND(N14&gt;32,N14&lt;36),"4x8",IF(AND(N14&gt;36,N14&lt;48),"6x6",IF(AND(N14&gt;48,N14&lt;60),"6x8",IF(AND(N14&gt;60,N14&lt;64),"6x10",IF(AND(N14&gt;64,N14&lt;80),"8x8",IF(AND(N14&gt;80,N14&lt;100),"8x10",IF(N14&gt;100,"10x10","Not Needed"))))))))</f>
        <v>8x10</v>
      </c>
    </row>
    <row r="15" spans="1:15" ht="15.75" thickBot="1" x14ac:dyDescent="0.3">
      <c r="A15" s="18">
        <v>12</v>
      </c>
      <c r="B15" s="13">
        <v>30</v>
      </c>
      <c r="C15" s="35">
        <f>ROUNDUP(A15/12*150+B15,0)</f>
        <v>180</v>
      </c>
      <c r="H15" s="67">
        <f>K14</f>
        <v>62</v>
      </c>
      <c r="I15" s="12" t="s">
        <v>35</v>
      </c>
      <c r="J15" s="12">
        <v>59</v>
      </c>
      <c r="K15" s="49">
        <f>H15-J15</f>
        <v>3</v>
      </c>
      <c r="L15" s="33" t="s">
        <v>13</v>
      </c>
      <c r="M15" s="12">
        <v>4635</v>
      </c>
      <c r="N15" s="33">
        <f>ROUNDDOWN(M15/K15,0)</f>
        <v>1545</v>
      </c>
      <c r="O15" s="79" t="str">
        <f>IF(AND(N15&gt;24,N15&lt;32),"4x6",IF(AND(N15&gt;32,N15&lt;36),"4x8",IF(AND(N15&gt;36,N15&lt;48),"6x6",IF(AND(N15&gt;48,N15&lt;60),"6x8",IF(AND(N15&gt;60,N15&lt;64),"6x10",IF(AND(N15&gt;64,N15&lt;80),"8x8",IF(AND(N15&gt;80,N15&lt;100),"8x10",IF(N15&gt;100,"10x10","Not Needed"))))))))</f>
        <v>10x10</v>
      </c>
    </row>
    <row r="16" spans="1:15" x14ac:dyDescent="0.25">
      <c r="A16" s="130" t="s">
        <v>4</v>
      </c>
      <c r="B16" s="130"/>
      <c r="C16" s="130"/>
      <c r="H16" s="2"/>
      <c r="I16" s="1"/>
      <c r="J16" s="1"/>
      <c r="K16" s="1"/>
      <c r="L16" s="1"/>
      <c r="M16" s="1"/>
      <c r="N16" s="1"/>
      <c r="O16" s="3"/>
    </row>
    <row r="17" spans="1:15" ht="15.75" thickBot="1" x14ac:dyDescent="0.3">
      <c r="A17" s="23"/>
      <c r="B17" s="23"/>
      <c r="C17" s="23"/>
      <c r="H17" s="4"/>
      <c r="I17" s="5"/>
      <c r="J17" s="5"/>
      <c r="K17" s="5"/>
      <c r="L17" s="5"/>
      <c r="M17" s="5"/>
      <c r="N17" s="5"/>
      <c r="O17" s="6"/>
    </row>
    <row r="18" spans="1:15" ht="15.75" thickBot="1" x14ac:dyDescent="0.3"/>
    <row r="19" spans="1:15" ht="15.75" thickBot="1" x14ac:dyDescent="0.3">
      <c r="A19" s="127" t="s">
        <v>189</v>
      </c>
      <c r="B19" s="128"/>
      <c r="C19" s="128"/>
      <c r="D19" s="128"/>
      <c r="E19" s="131"/>
      <c r="F19" s="110" t="s">
        <v>117</v>
      </c>
      <c r="G19" s="111"/>
      <c r="H19" s="112"/>
    </row>
    <row r="20" spans="1:15" ht="45.75" customHeight="1" thickBot="1" x14ac:dyDescent="0.3">
      <c r="A20" s="14" t="s">
        <v>16</v>
      </c>
      <c r="B20" s="15" t="s">
        <v>17</v>
      </c>
      <c r="C20" s="15" t="s">
        <v>18</v>
      </c>
      <c r="D20" s="132" t="s">
        <v>19</v>
      </c>
      <c r="E20" s="133"/>
      <c r="F20" s="97" t="s">
        <v>192</v>
      </c>
      <c r="G20" s="97" t="s">
        <v>250</v>
      </c>
      <c r="H20" s="97" t="s">
        <v>252</v>
      </c>
      <c r="I20" s="105" t="s">
        <v>251</v>
      </c>
    </row>
    <row r="21" spans="1:15" ht="15.75" thickBot="1" x14ac:dyDescent="0.3">
      <c r="A21" s="41">
        <v>48</v>
      </c>
      <c r="B21" s="10">
        <v>64</v>
      </c>
      <c r="C21" s="10">
        <v>10</v>
      </c>
      <c r="D21" s="116">
        <f>ROUNDUP((B21-C21)/12*150*A21/12,0)</f>
        <v>2700</v>
      </c>
      <c r="E21" s="117"/>
      <c r="F21" s="68">
        <f>C$4/$D21</f>
        <v>2</v>
      </c>
      <c r="G21" s="68">
        <f>4635/($D21-22*8)</f>
        <v>1.8363708399366085</v>
      </c>
      <c r="H21" s="69">
        <f>7250/(D21-22*8)</f>
        <v>2.8724247226624406</v>
      </c>
      <c r="J21" s="70"/>
      <c r="K21" s="71"/>
      <c r="L21" s="71"/>
      <c r="M21" s="71"/>
      <c r="N21" s="72"/>
    </row>
    <row r="22" spans="1:15" ht="15.75" thickBot="1" x14ac:dyDescent="0.3">
      <c r="A22" s="11">
        <v>36</v>
      </c>
      <c r="B22" s="12">
        <v>65</v>
      </c>
      <c r="C22" s="12">
        <v>10</v>
      </c>
      <c r="D22" s="116">
        <f t="shared" ref="D22:D25" si="0">ROUNDUP((B22-C22)/12*150*A22/12,0)</f>
        <v>2063</v>
      </c>
      <c r="E22" s="117"/>
      <c r="F22" s="68">
        <f t="shared" ref="F22:F25" si="1">C$4/$D22</f>
        <v>2.617547261269995</v>
      </c>
      <c r="G22" s="68">
        <f t="shared" ref="G22:G32" si="2">4635/($D22-22*8)</f>
        <v>2.4562798092209857</v>
      </c>
      <c r="H22" s="69">
        <f t="shared" ref="H22:H32" si="3">7250/(D22-22*8)</f>
        <v>3.8420773714891361</v>
      </c>
      <c r="J22" s="73"/>
      <c r="K22" s="101" t="s">
        <v>183</v>
      </c>
      <c r="L22" s="102"/>
      <c r="M22" s="103"/>
      <c r="N22" s="74"/>
    </row>
    <row r="23" spans="1:15" x14ac:dyDescent="0.25">
      <c r="A23" s="11">
        <v>38</v>
      </c>
      <c r="B23" s="12">
        <v>68</v>
      </c>
      <c r="C23" s="12">
        <v>10</v>
      </c>
      <c r="D23" s="116">
        <f t="shared" si="0"/>
        <v>2296</v>
      </c>
      <c r="E23" s="117"/>
      <c r="F23" s="68">
        <f t="shared" si="1"/>
        <v>2.3519163763066202</v>
      </c>
      <c r="G23" s="68">
        <f t="shared" si="2"/>
        <v>2.1863207547169812</v>
      </c>
      <c r="H23" s="69">
        <f t="shared" si="3"/>
        <v>3.4198113207547172</v>
      </c>
      <c r="J23" s="73"/>
      <c r="N23" s="74"/>
    </row>
    <row r="24" spans="1:15" x14ac:dyDescent="0.25">
      <c r="A24" s="11">
        <v>72</v>
      </c>
      <c r="B24" s="12">
        <v>72</v>
      </c>
      <c r="C24" s="12">
        <v>10</v>
      </c>
      <c r="D24" s="116">
        <f t="shared" si="0"/>
        <v>4650</v>
      </c>
      <c r="E24" s="117"/>
      <c r="F24" s="68">
        <f t="shared" si="1"/>
        <v>1.1612903225806452</v>
      </c>
      <c r="G24" s="68">
        <f t="shared" si="2"/>
        <v>1.0359856951274027</v>
      </c>
      <c r="H24" s="69">
        <f t="shared" si="3"/>
        <v>1.6204738489047832</v>
      </c>
      <c r="J24" s="73"/>
      <c r="N24" s="74"/>
    </row>
    <row r="25" spans="1:15" x14ac:dyDescent="0.25">
      <c r="A25" s="11">
        <v>144</v>
      </c>
      <c r="B25" s="12">
        <v>82</v>
      </c>
      <c r="C25" s="12">
        <v>10</v>
      </c>
      <c r="D25" s="116">
        <f t="shared" si="0"/>
        <v>10800</v>
      </c>
      <c r="E25" s="117"/>
      <c r="F25" s="68">
        <f t="shared" si="1"/>
        <v>0.5</v>
      </c>
      <c r="G25" s="68">
        <f t="shared" si="2"/>
        <v>0.43627635542168675</v>
      </c>
      <c r="H25" s="69">
        <f t="shared" si="3"/>
        <v>0.68241716867469882</v>
      </c>
      <c r="J25" s="73"/>
      <c r="N25" s="74"/>
    </row>
    <row r="26" spans="1:15" x14ac:dyDescent="0.25">
      <c r="A26" s="11">
        <v>90</v>
      </c>
      <c r="B26" s="12">
        <v>18</v>
      </c>
      <c r="C26" s="12">
        <v>10</v>
      </c>
      <c r="D26" s="116">
        <f t="shared" ref="D26" si="4">ROUNDUP((B26-C26)/12*150*A26/12,0)</f>
        <v>750</v>
      </c>
      <c r="E26" s="117"/>
      <c r="F26" s="96">
        <f>ROUNDDOWN(C$4/$D26,1)</f>
        <v>7.2</v>
      </c>
      <c r="G26" s="68">
        <f t="shared" si="2"/>
        <v>8.0749128919860631</v>
      </c>
      <c r="H26" s="69">
        <f t="shared" si="3"/>
        <v>12.630662020905923</v>
      </c>
      <c r="J26" s="73"/>
      <c r="N26" s="74"/>
    </row>
    <row r="27" spans="1:15" x14ac:dyDescent="0.25">
      <c r="A27" s="11">
        <v>90</v>
      </c>
      <c r="B27" s="12">
        <v>21.25</v>
      </c>
      <c r="C27" s="12">
        <v>10</v>
      </c>
      <c r="D27" s="116">
        <f t="shared" ref="D27" si="5">ROUNDUP((B27-C27)/12*150*A27/12,0)</f>
        <v>1055</v>
      </c>
      <c r="E27" s="117"/>
      <c r="F27" s="96">
        <f t="shared" ref="F27:F32" si="6">ROUNDDOWN(C$4/$D27,1)</f>
        <v>5.0999999999999996</v>
      </c>
      <c r="G27" s="68">
        <f t="shared" si="2"/>
        <v>5.2730375426621157</v>
      </c>
      <c r="H27" s="69">
        <f t="shared" si="3"/>
        <v>8.2480091012514229</v>
      </c>
      <c r="J27" s="73"/>
      <c r="N27" s="74"/>
    </row>
    <row r="28" spans="1:15" ht="15.75" thickBot="1" x14ac:dyDescent="0.3">
      <c r="A28" s="11">
        <v>66</v>
      </c>
      <c r="B28" s="12">
        <v>18</v>
      </c>
      <c r="C28" s="12">
        <v>10</v>
      </c>
      <c r="D28" s="116">
        <f t="shared" ref="D28" si="7">ROUNDUP((B28-C28)/12*150*A28/12,0)</f>
        <v>550</v>
      </c>
      <c r="E28" s="117"/>
      <c r="F28" s="96">
        <f t="shared" si="6"/>
        <v>9.8000000000000007</v>
      </c>
      <c r="G28" s="68">
        <f t="shared" si="2"/>
        <v>12.393048128342246</v>
      </c>
      <c r="H28" s="69">
        <f t="shared" si="3"/>
        <v>19.385026737967916</v>
      </c>
      <c r="J28" s="73"/>
      <c r="N28" s="74"/>
    </row>
    <row r="29" spans="1:15" ht="15.75" thickBot="1" x14ac:dyDescent="0.3">
      <c r="A29" s="11">
        <v>12</v>
      </c>
      <c r="B29" s="12">
        <v>67</v>
      </c>
      <c r="C29" s="12">
        <v>10</v>
      </c>
      <c r="D29" s="116">
        <f t="shared" ref="D29" si="8">ROUNDUP((B29-C29)/12*150*A29/12,0)</f>
        <v>713</v>
      </c>
      <c r="E29" s="117"/>
      <c r="F29" s="96">
        <f t="shared" si="6"/>
        <v>7.5</v>
      </c>
      <c r="G29" s="68">
        <f t="shared" si="2"/>
        <v>8.6312849162011176</v>
      </c>
      <c r="H29" s="69">
        <f t="shared" si="3"/>
        <v>13.500931098696462</v>
      </c>
      <c r="J29" s="73"/>
      <c r="K29" s="98" t="s">
        <v>215</v>
      </c>
      <c r="L29" s="99"/>
      <c r="M29" s="100"/>
      <c r="N29" s="74"/>
    </row>
    <row r="30" spans="1:15" x14ac:dyDescent="0.25">
      <c r="A30" s="11">
        <v>50</v>
      </c>
      <c r="B30" s="12">
        <v>25</v>
      </c>
      <c r="C30" s="12">
        <v>10</v>
      </c>
      <c r="D30" s="116">
        <f t="shared" ref="D30" si="9">ROUNDUP((B30-C30)/12*150*A30/12,0)</f>
        <v>782</v>
      </c>
      <c r="E30" s="117"/>
      <c r="F30" s="96">
        <f t="shared" si="6"/>
        <v>6.9</v>
      </c>
      <c r="G30" s="68">
        <f t="shared" si="2"/>
        <v>7.6485148514851486</v>
      </c>
      <c r="H30" s="69">
        <f t="shared" si="3"/>
        <v>11.963696369636963</v>
      </c>
      <c r="J30" s="73"/>
      <c r="N30" s="74"/>
    </row>
    <row r="31" spans="1:15" x14ac:dyDescent="0.25">
      <c r="A31" s="11">
        <v>48</v>
      </c>
      <c r="B31" s="12">
        <v>12.75</v>
      </c>
      <c r="C31" s="12">
        <v>10</v>
      </c>
      <c r="D31" s="116">
        <f t="shared" ref="D31" si="10">ROUNDUP((B31-C31)/12*150*A31/12,0)</f>
        <v>138</v>
      </c>
      <c r="E31" s="117"/>
      <c r="F31" s="96">
        <f t="shared" si="6"/>
        <v>39.1</v>
      </c>
      <c r="G31" s="68">
        <f t="shared" si="2"/>
        <v>-121.97368421052632</v>
      </c>
      <c r="H31" s="69">
        <f t="shared" si="3"/>
        <v>-190.78947368421052</v>
      </c>
      <c r="J31" s="73"/>
      <c r="N31" s="74"/>
    </row>
    <row r="32" spans="1:15" ht="15.75" thickBot="1" x14ac:dyDescent="0.3">
      <c r="A32" s="42">
        <v>48</v>
      </c>
      <c r="B32" s="13">
        <v>24</v>
      </c>
      <c r="C32" s="13">
        <v>10</v>
      </c>
      <c r="D32" s="113">
        <f t="shared" ref="D32" si="11">ROUNDUP((B32-C32)/12*150*A32/12,0)</f>
        <v>700</v>
      </c>
      <c r="E32" s="114"/>
      <c r="F32" s="96">
        <f t="shared" si="6"/>
        <v>7.7</v>
      </c>
      <c r="G32" s="68">
        <f t="shared" si="2"/>
        <v>8.8454198473282446</v>
      </c>
      <c r="H32" s="69">
        <f t="shared" si="3"/>
        <v>13.835877862595419</v>
      </c>
      <c r="J32" s="73"/>
      <c r="L32" t="s">
        <v>230</v>
      </c>
      <c r="N32" s="74"/>
    </row>
    <row r="33" spans="1:14" x14ac:dyDescent="0.25">
      <c r="A33" s="115" t="s">
        <v>20</v>
      </c>
      <c r="B33" s="115"/>
      <c r="C33" s="115"/>
      <c r="D33" s="115"/>
      <c r="E33" s="115"/>
      <c r="J33" s="104" t="s">
        <v>78</v>
      </c>
      <c r="L33" t="s">
        <v>218</v>
      </c>
      <c r="N33" s="74"/>
    </row>
    <row r="34" spans="1:14" ht="15" customHeight="1" x14ac:dyDescent="0.25">
      <c r="J34" s="104"/>
      <c r="L34" t="s">
        <v>219</v>
      </c>
      <c r="N34" s="74"/>
    </row>
    <row r="35" spans="1:14" x14ac:dyDescent="0.25">
      <c r="J35" s="73"/>
      <c r="L35" t="s">
        <v>84</v>
      </c>
      <c r="N35" s="74"/>
    </row>
    <row r="36" spans="1:14" ht="15.75" thickBot="1" x14ac:dyDescent="0.3">
      <c r="J36" s="73"/>
      <c r="N36" s="74"/>
    </row>
    <row r="37" spans="1:14" ht="15.75" thickBot="1" x14ac:dyDescent="0.3">
      <c r="J37" s="73"/>
      <c r="K37" s="98" t="s">
        <v>220</v>
      </c>
      <c r="L37" s="99"/>
      <c r="M37" s="100"/>
      <c r="N37" s="74"/>
    </row>
    <row r="38" spans="1:14" x14ac:dyDescent="0.25">
      <c r="J38" s="73"/>
      <c r="N38" s="74"/>
    </row>
    <row r="39" spans="1:14" x14ac:dyDescent="0.25">
      <c r="J39" s="73"/>
      <c r="L39" t="s">
        <v>231</v>
      </c>
      <c r="N39" s="74"/>
    </row>
    <row r="40" spans="1:14" x14ac:dyDescent="0.25">
      <c r="J40" s="104" t="s">
        <v>78</v>
      </c>
      <c r="L40" t="s">
        <v>232</v>
      </c>
      <c r="N40" s="74"/>
    </row>
    <row r="41" spans="1:14" ht="15" customHeight="1" x14ac:dyDescent="0.25">
      <c r="J41" s="104"/>
      <c r="L41" t="s">
        <v>233</v>
      </c>
      <c r="N41" s="74"/>
    </row>
    <row r="42" spans="1:14" x14ac:dyDescent="0.25">
      <c r="J42" s="73"/>
      <c r="L42" t="s">
        <v>180</v>
      </c>
      <c r="N42" s="74"/>
    </row>
    <row r="43" spans="1:14" ht="15.75" thickBot="1" x14ac:dyDescent="0.3">
      <c r="J43" s="73"/>
      <c r="N43" s="74"/>
    </row>
    <row r="44" spans="1:14" ht="15.75" thickBot="1" x14ac:dyDescent="0.3">
      <c r="J44" s="73"/>
      <c r="K44" s="98" t="s">
        <v>204</v>
      </c>
      <c r="L44" s="99"/>
      <c r="M44" s="100"/>
      <c r="N44" s="74"/>
    </row>
    <row r="45" spans="1:14" x14ac:dyDescent="0.25">
      <c r="J45" s="73"/>
      <c r="N45" s="74"/>
    </row>
    <row r="46" spans="1:14" x14ac:dyDescent="0.25">
      <c r="J46" s="73"/>
      <c r="N46" s="74"/>
    </row>
    <row r="47" spans="1:14" x14ac:dyDescent="0.25">
      <c r="J47" s="104" t="s">
        <v>81</v>
      </c>
      <c r="N47" s="74"/>
    </row>
    <row r="48" spans="1:14" ht="15" customHeight="1" x14ac:dyDescent="0.25">
      <c r="J48" s="104"/>
      <c r="N48" s="74"/>
    </row>
    <row r="49" spans="9:14" x14ac:dyDescent="0.25">
      <c r="J49" s="73"/>
      <c r="N49" s="74"/>
    </row>
    <row r="50" spans="9:14" ht="15.75" thickBot="1" x14ac:dyDescent="0.3">
      <c r="J50" s="73"/>
      <c r="N50" s="74"/>
    </row>
    <row r="51" spans="9:14" ht="15.75" thickBot="1" x14ac:dyDescent="0.3">
      <c r="J51" s="73"/>
      <c r="K51" s="98" t="s">
        <v>82</v>
      </c>
      <c r="L51" s="99"/>
      <c r="M51" s="100"/>
      <c r="N51" s="74"/>
    </row>
    <row r="52" spans="9:14" x14ac:dyDescent="0.25">
      <c r="J52" s="73"/>
      <c r="N52" s="74"/>
    </row>
    <row r="53" spans="9:14" ht="15.75" thickBot="1" x14ac:dyDescent="0.3">
      <c r="J53" s="75"/>
      <c r="K53" s="76"/>
      <c r="L53" s="76"/>
      <c r="M53" s="76"/>
      <c r="N53" s="77"/>
    </row>
    <row r="54" spans="9:14" ht="15.75" thickBot="1" x14ac:dyDescent="0.3"/>
    <row r="55" spans="9:14" ht="15.75" thickBot="1" x14ac:dyDescent="0.3">
      <c r="I55" s="70"/>
      <c r="J55" s="71"/>
      <c r="K55" s="71"/>
      <c r="L55" s="71"/>
      <c r="M55" s="72"/>
    </row>
    <row r="56" spans="9:14" ht="15.75" thickBot="1" x14ac:dyDescent="0.3">
      <c r="I56" s="73"/>
      <c r="J56" s="110" t="s">
        <v>249</v>
      </c>
      <c r="K56" s="111"/>
      <c r="L56" s="112"/>
      <c r="M56" s="74"/>
    </row>
    <row r="57" spans="9:14" x14ac:dyDescent="0.25">
      <c r="I57" s="73"/>
      <c r="M57" s="74"/>
    </row>
    <row r="58" spans="9:14" x14ac:dyDescent="0.25">
      <c r="I58" s="73"/>
      <c r="M58" s="74"/>
    </row>
    <row r="59" spans="9:14" x14ac:dyDescent="0.25">
      <c r="I59" s="73"/>
      <c r="M59" s="74"/>
    </row>
    <row r="60" spans="9:14" x14ac:dyDescent="0.25">
      <c r="I60" s="73"/>
      <c r="M60" s="74"/>
    </row>
    <row r="61" spans="9:14" x14ac:dyDescent="0.25">
      <c r="I61" s="73"/>
      <c r="M61" s="74"/>
    </row>
    <row r="62" spans="9:14" ht="15.75" thickBot="1" x14ac:dyDescent="0.3">
      <c r="I62" s="73"/>
      <c r="M62" s="74"/>
    </row>
    <row r="63" spans="9:14" ht="15.75" thickBot="1" x14ac:dyDescent="0.3">
      <c r="I63" s="73"/>
      <c r="J63" s="106" t="s">
        <v>215</v>
      </c>
      <c r="K63" s="107"/>
      <c r="L63" s="108"/>
      <c r="M63" s="74"/>
    </row>
    <row r="64" spans="9:14" x14ac:dyDescent="0.25">
      <c r="I64" s="73"/>
      <c r="M64" s="74"/>
    </row>
    <row r="65" spans="9:13" x14ac:dyDescent="0.25">
      <c r="I65" s="73"/>
      <c r="K65" t="s">
        <v>234</v>
      </c>
      <c r="M65" s="74"/>
    </row>
    <row r="66" spans="9:13" x14ac:dyDescent="0.25">
      <c r="I66" s="109" t="s">
        <v>78</v>
      </c>
      <c r="K66" t="s">
        <v>184</v>
      </c>
      <c r="M66" s="74"/>
    </row>
    <row r="67" spans="9:13" x14ac:dyDescent="0.25">
      <c r="I67" s="109"/>
      <c r="K67" t="s">
        <v>186</v>
      </c>
      <c r="M67" s="74"/>
    </row>
    <row r="68" spans="9:13" x14ac:dyDescent="0.25">
      <c r="I68" s="73"/>
      <c r="K68" t="s">
        <v>120</v>
      </c>
      <c r="M68" s="74"/>
    </row>
    <row r="69" spans="9:13" ht="15.75" thickBot="1" x14ac:dyDescent="0.3">
      <c r="I69" s="73"/>
      <c r="M69" s="74"/>
    </row>
    <row r="70" spans="9:13" ht="15.75" thickBot="1" x14ac:dyDescent="0.3">
      <c r="I70" s="73"/>
      <c r="J70" s="106" t="s">
        <v>220</v>
      </c>
      <c r="K70" s="107"/>
      <c r="L70" s="108"/>
      <c r="M70" s="74"/>
    </row>
    <row r="71" spans="9:13" x14ac:dyDescent="0.25">
      <c r="I71" s="73"/>
      <c r="M71" s="74"/>
    </row>
    <row r="72" spans="9:13" x14ac:dyDescent="0.25">
      <c r="I72" s="73"/>
      <c r="K72" t="s">
        <v>235</v>
      </c>
      <c r="M72" s="74"/>
    </row>
    <row r="73" spans="9:13" x14ac:dyDescent="0.25">
      <c r="I73" s="109" t="s">
        <v>78</v>
      </c>
      <c r="K73" t="s">
        <v>187</v>
      </c>
      <c r="M73" s="74"/>
    </row>
    <row r="74" spans="9:13" x14ac:dyDescent="0.25">
      <c r="I74" s="109"/>
      <c r="K74" t="s">
        <v>240</v>
      </c>
      <c r="M74" s="74"/>
    </row>
    <row r="75" spans="9:13" x14ac:dyDescent="0.25">
      <c r="I75" s="73"/>
      <c r="K75" t="s">
        <v>125</v>
      </c>
      <c r="M75" s="74"/>
    </row>
    <row r="76" spans="9:13" ht="15.75" thickBot="1" x14ac:dyDescent="0.3">
      <c r="I76" s="73"/>
      <c r="M76" s="74"/>
    </row>
    <row r="77" spans="9:13" ht="15.75" thickBot="1" x14ac:dyDescent="0.3">
      <c r="I77" s="73"/>
      <c r="J77" s="106" t="s">
        <v>204</v>
      </c>
      <c r="K77" s="107"/>
      <c r="L77" s="108"/>
      <c r="M77" s="74"/>
    </row>
    <row r="78" spans="9:13" x14ac:dyDescent="0.25">
      <c r="I78" s="73"/>
      <c r="M78" s="74"/>
    </row>
    <row r="79" spans="9:13" x14ac:dyDescent="0.25">
      <c r="I79" s="73"/>
      <c r="K79" t="s">
        <v>236</v>
      </c>
      <c r="M79" s="74"/>
    </row>
    <row r="80" spans="9:13" x14ac:dyDescent="0.25">
      <c r="I80" s="109" t="s">
        <v>81</v>
      </c>
      <c r="K80" t="s">
        <v>237</v>
      </c>
      <c r="M80" s="74"/>
    </row>
    <row r="81" spans="9:13" x14ac:dyDescent="0.25">
      <c r="I81" s="109"/>
      <c r="K81" t="s">
        <v>238</v>
      </c>
      <c r="M81" s="74"/>
    </row>
    <row r="82" spans="9:13" x14ac:dyDescent="0.25">
      <c r="I82" s="73"/>
      <c r="K82" t="s">
        <v>239</v>
      </c>
      <c r="M82" s="74"/>
    </row>
    <row r="83" spans="9:13" ht="15.75" thickBot="1" x14ac:dyDescent="0.3">
      <c r="I83" s="73"/>
      <c r="M83" s="74"/>
    </row>
    <row r="84" spans="9:13" ht="15.75" thickBot="1" x14ac:dyDescent="0.3">
      <c r="I84" s="73"/>
      <c r="J84" s="106" t="s">
        <v>82</v>
      </c>
      <c r="K84" s="107"/>
      <c r="L84" s="108"/>
      <c r="M84" s="74"/>
    </row>
    <row r="85" spans="9:13" ht="15.75" thickBot="1" x14ac:dyDescent="0.3">
      <c r="I85" s="75"/>
      <c r="J85" s="76"/>
      <c r="K85" s="76"/>
      <c r="L85" s="76"/>
      <c r="M85" s="77"/>
    </row>
  </sheetData>
  <mergeCells count="29">
    <mergeCell ref="D24:E24"/>
    <mergeCell ref="A1:C1"/>
    <mergeCell ref="H1:O1"/>
    <mergeCell ref="H11:O11"/>
    <mergeCell ref="A12:C12"/>
    <mergeCell ref="A16:C16"/>
    <mergeCell ref="A19:E19"/>
    <mergeCell ref="D20:E20"/>
    <mergeCell ref="D21:E21"/>
    <mergeCell ref="D22:E22"/>
    <mergeCell ref="D23:E23"/>
    <mergeCell ref="F19:H19"/>
    <mergeCell ref="D25:E25"/>
    <mergeCell ref="D26:E26"/>
    <mergeCell ref="D27:E27"/>
    <mergeCell ref="D28:E28"/>
    <mergeCell ref="D29:E29"/>
    <mergeCell ref="D32:E32"/>
    <mergeCell ref="A33:E33"/>
    <mergeCell ref="D31:E31"/>
    <mergeCell ref="D30:E30"/>
    <mergeCell ref="I73:I74"/>
    <mergeCell ref="J77:L77"/>
    <mergeCell ref="I80:I81"/>
    <mergeCell ref="J84:L84"/>
    <mergeCell ref="J56:L56"/>
    <mergeCell ref="J63:L63"/>
    <mergeCell ref="I66:I67"/>
    <mergeCell ref="J70:L7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11FD-6311-4EC1-919C-E02A944610AE}">
  <sheetPr>
    <pageSetUpPr fitToPage="1"/>
  </sheetPr>
  <dimension ref="A1:N157"/>
  <sheetViews>
    <sheetView zoomScale="85" zoomScaleNormal="85" workbookViewId="0">
      <selection activeCell="O33" sqref="O33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5" max="5" width="15.7109375" bestFit="1" customWidth="1"/>
    <col min="6" max="6" width="19.85546875" bestFit="1" customWidth="1"/>
    <col min="7" max="7" width="20.85546875" bestFit="1" customWidth="1"/>
    <col min="8" max="8" width="26.42578125" bestFit="1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  <col min="14" max="14" width="20.28515625" customWidth="1"/>
  </cols>
  <sheetData>
    <row r="1" spans="1:14" ht="15.75" thickBot="1" x14ac:dyDescent="0.3">
      <c r="A1" s="118" t="s">
        <v>40</v>
      </c>
      <c r="B1" s="119"/>
      <c r="C1" s="120"/>
      <c r="E1" s="127" t="s">
        <v>47</v>
      </c>
      <c r="F1" s="128"/>
      <c r="G1" s="129"/>
    </row>
    <row r="2" spans="1:14" ht="15.75" thickBot="1" x14ac:dyDescent="0.3">
      <c r="A2" s="46" t="s">
        <v>85</v>
      </c>
      <c r="B2" s="47">
        <f>'Floor Capacity Chart'!D9</f>
        <v>59</v>
      </c>
      <c r="C2" s="78" t="s">
        <v>122</v>
      </c>
      <c r="E2" s="27" t="s">
        <v>3</v>
      </c>
      <c r="F2" s="28" t="s">
        <v>2</v>
      </c>
      <c r="G2" s="29" t="s">
        <v>25</v>
      </c>
    </row>
    <row r="3" spans="1:14" ht="15.75" thickBot="1" x14ac:dyDescent="0.3">
      <c r="A3" s="43" t="s">
        <v>6</v>
      </c>
      <c r="B3" s="44" t="s">
        <v>7</v>
      </c>
      <c r="C3" s="45" t="s">
        <v>14</v>
      </c>
      <c r="E3" s="92">
        <v>7.5</v>
      </c>
      <c r="F3" s="10">
        <v>30</v>
      </c>
      <c r="G3" s="34">
        <f>ROUNDUP(E3/12*150+F3,0)</f>
        <v>124</v>
      </c>
    </row>
    <row r="4" spans="1:14" ht="15.75" thickBot="1" x14ac:dyDescent="0.3">
      <c r="A4" s="93" t="s">
        <v>42</v>
      </c>
      <c r="B4" s="33" t="s">
        <v>43</v>
      </c>
      <c r="C4" s="36">
        <v>5400</v>
      </c>
      <c r="E4" s="81">
        <v>9</v>
      </c>
      <c r="F4" s="13">
        <v>30</v>
      </c>
      <c r="G4" s="35">
        <f>ROUNDUP(E4/12*150+F4,0)</f>
        <v>143</v>
      </c>
    </row>
    <row r="5" spans="1:14" ht="15.75" thickBot="1" x14ac:dyDescent="0.3">
      <c r="A5" s="30" t="s">
        <v>132</v>
      </c>
      <c r="B5" s="83" t="s">
        <v>133</v>
      </c>
      <c r="C5" s="39">
        <v>7300</v>
      </c>
      <c r="E5" s="130" t="s">
        <v>4</v>
      </c>
      <c r="F5" s="130"/>
      <c r="G5" s="130"/>
    </row>
    <row r="8" spans="1:14" ht="15.75" thickBot="1" x14ac:dyDescent="0.3">
      <c r="F8" s="166" t="s">
        <v>46</v>
      </c>
      <c r="G8" s="167"/>
      <c r="H8" s="167"/>
      <c r="I8" s="167"/>
      <c r="J8" s="167"/>
      <c r="K8" s="167"/>
      <c r="L8" s="167"/>
      <c r="M8" s="167"/>
      <c r="N8" s="167"/>
    </row>
    <row r="9" spans="1:14" ht="15.75" thickBot="1" x14ac:dyDescent="0.3">
      <c r="F9" s="7" t="s">
        <v>23</v>
      </c>
      <c r="G9" s="8" t="s">
        <v>22</v>
      </c>
      <c r="H9" s="8" t="s">
        <v>24</v>
      </c>
      <c r="I9" s="8" t="s">
        <v>29</v>
      </c>
      <c r="J9" s="8" t="s">
        <v>30</v>
      </c>
      <c r="K9" s="8" t="s">
        <v>31</v>
      </c>
      <c r="L9" s="8" t="s">
        <v>32</v>
      </c>
      <c r="M9" s="9" t="s">
        <v>33</v>
      </c>
      <c r="N9" s="9" t="s">
        <v>193</v>
      </c>
    </row>
    <row r="10" spans="1:14" x14ac:dyDescent="0.25">
      <c r="F10" s="48">
        <f>G3</f>
        <v>124</v>
      </c>
      <c r="G10" s="33" t="s">
        <v>48</v>
      </c>
      <c r="H10" s="49">
        <f>$B$2</f>
        <v>59</v>
      </c>
      <c r="I10" s="49">
        <f>F10-H10</f>
        <v>65</v>
      </c>
      <c r="J10" s="33" t="s">
        <v>43</v>
      </c>
      <c r="K10" s="33">
        <f>C$4</f>
        <v>5400</v>
      </c>
      <c r="L10" s="33">
        <f>ROUNDDOWN(K10/I10,0)</f>
        <v>83</v>
      </c>
      <c r="M10" s="90" t="str">
        <f>IF(AND(L10&gt;24,L10&lt;32),"4x6",IF(AND(L10&gt;32,L10&lt;36),"4x8",IF(AND(L10&gt;36,L10&lt;48),"6x6",IF(AND(L10&gt;48,L10&lt;60),"6x8",IF(AND(L10&gt;60,L10&lt;64),"6x10",IF(AND(L10&gt;64,L10&lt;80),"8x8",IF(AND(L10&gt;80,L10&lt;100),"8x10",IF(L10&gt;100,"10x10","Not Needed"))))))))</f>
        <v>8x10</v>
      </c>
      <c r="N10" s="90" t="s">
        <v>194</v>
      </c>
    </row>
    <row r="11" spans="1:14" ht="15.75" thickBot="1" x14ac:dyDescent="0.3">
      <c r="F11" s="53">
        <f>I10</f>
        <v>65</v>
      </c>
      <c r="G11" s="89" t="s">
        <v>35</v>
      </c>
      <c r="H11" s="89">
        <v>59</v>
      </c>
      <c r="I11" s="84">
        <f>F11-H11</f>
        <v>6</v>
      </c>
      <c r="J11" s="89" t="s">
        <v>13</v>
      </c>
      <c r="K11" s="89">
        <v>4635</v>
      </c>
      <c r="L11" s="83">
        <f>ROUNDDOWN(K11/I11,0)</f>
        <v>772</v>
      </c>
      <c r="M11" s="91" t="str">
        <f>IF(AND(L11&gt;24,L11&lt;32),"4x6",IF(AND(L11&gt;32,L11&lt;36),"4x8",IF(AND(L11&gt;36,L11&lt;48),"6x6",IF(AND(L11&gt;48,L11&lt;60),"6x8",IF(AND(L11&gt;60,L11&lt;64),"6x10",IF(AND(L11&gt;64,L11&lt;80),"8x8",IF(AND(L11&gt;80,L11&lt;100),"8x10",IF(L11&gt;=100,"10x10","Not Needed"))))))))</f>
        <v>10x10</v>
      </c>
      <c r="N11" s="91"/>
    </row>
    <row r="12" spans="1:14" ht="15.75" thickBot="1" x14ac:dyDescent="0.3">
      <c r="A12" s="23"/>
      <c r="B12" s="23"/>
      <c r="C12" s="23"/>
    </row>
    <row r="13" spans="1:14" ht="15.75" thickBot="1" x14ac:dyDescent="0.3">
      <c r="G13" s="121" t="s">
        <v>46</v>
      </c>
      <c r="H13" s="122"/>
      <c r="I13" s="122"/>
      <c r="J13" s="122"/>
      <c r="K13" s="122"/>
    </row>
    <row r="14" spans="1:14" ht="15.75" thickBot="1" x14ac:dyDescent="0.3">
      <c r="G14" s="73"/>
      <c r="K14" s="74"/>
    </row>
    <row r="15" spans="1:14" ht="15.75" thickBot="1" x14ac:dyDescent="0.3">
      <c r="G15" s="73"/>
      <c r="H15" s="140" t="s">
        <v>77</v>
      </c>
      <c r="I15" s="141"/>
      <c r="J15" s="142"/>
      <c r="K15" s="74"/>
    </row>
    <row r="16" spans="1:14" x14ac:dyDescent="0.25">
      <c r="G16" s="73"/>
      <c r="K16" s="74"/>
    </row>
    <row r="17" spans="7:11" x14ac:dyDescent="0.25">
      <c r="G17" s="73"/>
      <c r="K17" s="74"/>
    </row>
    <row r="18" spans="7:11" x14ac:dyDescent="0.25">
      <c r="G18" s="73"/>
      <c r="K18" s="74"/>
    </row>
    <row r="19" spans="7:11" x14ac:dyDescent="0.25">
      <c r="G19" s="73"/>
      <c r="K19" s="74"/>
    </row>
    <row r="20" spans="7:11" x14ac:dyDescent="0.25">
      <c r="G20" s="73"/>
      <c r="K20" s="74"/>
    </row>
    <row r="21" spans="7:11" ht="15.75" thickBot="1" x14ac:dyDescent="0.3">
      <c r="G21" s="73"/>
      <c r="K21" s="74"/>
    </row>
    <row r="22" spans="7:11" ht="15.75" thickBot="1" x14ac:dyDescent="0.3">
      <c r="G22" s="73"/>
      <c r="H22" s="106" t="s">
        <v>210</v>
      </c>
      <c r="I22" s="107"/>
      <c r="J22" s="108"/>
      <c r="K22" s="74"/>
    </row>
    <row r="23" spans="7:11" x14ac:dyDescent="0.25">
      <c r="G23" s="73"/>
      <c r="K23" s="74"/>
    </row>
    <row r="24" spans="7:11" x14ac:dyDescent="0.25">
      <c r="G24" s="73"/>
      <c r="I24" t="s">
        <v>205</v>
      </c>
      <c r="K24" s="74"/>
    </row>
    <row r="25" spans="7:11" x14ac:dyDescent="0.25">
      <c r="G25" s="165" t="s">
        <v>78</v>
      </c>
      <c r="I25" t="s">
        <v>211</v>
      </c>
      <c r="K25" s="74"/>
    </row>
    <row r="26" spans="7:11" x14ac:dyDescent="0.25">
      <c r="G26" s="165"/>
      <c r="I26" t="s">
        <v>212</v>
      </c>
      <c r="K26" s="74"/>
    </row>
    <row r="27" spans="7:11" x14ac:dyDescent="0.25">
      <c r="G27" s="73"/>
      <c r="I27" t="s">
        <v>125</v>
      </c>
      <c r="K27" s="74"/>
    </row>
    <row r="28" spans="7:11" ht="15.75" thickBot="1" x14ac:dyDescent="0.3">
      <c r="G28" s="73"/>
      <c r="K28" s="74"/>
    </row>
    <row r="29" spans="7:11" ht="15.75" thickBot="1" x14ac:dyDescent="0.3">
      <c r="G29" s="73"/>
      <c r="H29" s="106" t="s">
        <v>204</v>
      </c>
      <c r="I29" s="107"/>
      <c r="J29" s="108"/>
      <c r="K29" s="74"/>
    </row>
    <row r="30" spans="7:11" x14ac:dyDescent="0.25">
      <c r="G30" s="73"/>
      <c r="K30" s="74"/>
    </row>
    <row r="31" spans="7:11" x14ac:dyDescent="0.25">
      <c r="G31" s="73"/>
      <c r="I31" t="s">
        <v>227</v>
      </c>
      <c r="K31" s="74"/>
    </row>
    <row r="32" spans="7:11" x14ac:dyDescent="0.25">
      <c r="G32" s="165" t="s">
        <v>81</v>
      </c>
      <c r="I32" t="s">
        <v>228</v>
      </c>
      <c r="K32" s="74"/>
    </row>
    <row r="33" spans="7:11" x14ac:dyDescent="0.25">
      <c r="G33" s="165"/>
      <c r="I33" t="s">
        <v>229</v>
      </c>
      <c r="K33" s="74"/>
    </row>
    <row r="34" spans="7:11" x14ac:dyDescent="0.25">
      <c r="G34" s="73"/>
      <c r="I34" t="s">
        <v>76</v>
      </c>
      <c r="K34" s="74"/>
    </row>
    <row r="35" spans="7:11" ht="15.75" thickBot="1" x14ac:dyDescent="0.3">
      <c r="G35" s="73"/>
      <c r="K35" s="74"/>
    </row>
    <row r="36" spans="7:11" ht="15.75" thickBot="1" x14ac:dyDescent="0.3">
      <c r="G36" s="73"/>
      <c r="H36" s="106" t="s">
        <v>82</v>
      </c>
      <c r="I36" s="107"/>
      <c r="J36" s="108"/>
      <c r="K36" s="74"/>
    </row>
    <row r="37" spans="7:11" ht="15.75" thickBot="1" x14ac:dyDescent="0.3">
      <c r="G37" s="75"/>
      <c r="H37" s="76"/>
      <c r="I37" s="76"/>
      <c r="J37" s="76"/>
      <c r="K37" s="77"/>
    </row>
    <row r="65" spans="6:13" ht="15.75" thickBot="1" x14ac:dyDescent="0.3"/>
    <row r="66" spans="6:13" ht="15.75" thickBot="1" x14ac:dyDescent="0.3">
      <c r="F66" s="145" t="s">
        <v>128</v>
      </c>
      <c r="G66" s="146"/>
      <c r="H66" s="146"/>
      <c r="I66" s="146"/>
      <c r="J66" s="146"/>
      <c r="K66" s="146"/>
      <c r="L66" s="146"/>
      <c r="M66" s="147"/>
    </row>
    <row r="67" spans="6:13" ht="15.75" thickBot="1" x14ac:dyDescent="0.3">
      <c r="F67" s="7" t="s">
        <v>23</v>
      </c>
      <c r="G67" s="8" t="s">
        <v>22</v>
      </c>
      <c r="H67" s="8" t="s">
        <v>24</v>
      </c>
      <c r="I67" s="8" t="s">
        <v>29</v>
      </c>
      <c r="J67" s="8" t="s">
        <v>30</v>
      </c>
      <c r="K67" s="8" t="s">
        <v>31</v>
      </c>
      <c r="L67" s="8" t="s">
        <v>32</v>
      </c>
      <c r="M67" s="9" t="s">
        <v>33</v>
      </c>
    </row>
    <row r="68" spans="6:13" x14ac:dyDescent="0.25">
      <c r="F68" s="48">
        <f>G4</f>
        <v>143</v>
      </c>
      <c r="G68" s="33" t="s">
        <v>48</v>
      </c>
      <c r="H68" s="49">
        <f>$B$2</f>
        <v>59</v>
      </c>
      <c r="I68" s="49">
        <f>F68-H68</f>
        <v>84</v>
      </c>
      <c r="J68" s="33" t="s">
        <v>43</v>
      </c>
      <c r="K68" s="33">
        <f>C$4</f>
        <v>5400</v>
      </c>
      <c r="L68" s="33">
        <f>ROUNDDOWN(K68/I68,0)</f>
        <v>64</v>
      </c>
      <c r="M68" s="90" t="str">
        <f>IF(AND(L68&gt;24,L68&lt;32),"4x6",IF(AND(L68&gt;32,L68&lt;36),"4x8",IF(AND(L68&gt;36,L68&lt;48),"6x6",IF(AND(L68&gt;48,L68&lt;60),"6x8",IF(AND(L68&gt;60,L68&lt;64),"6x10",IF(AND(L68&gt;=64,L68&lt;80),"8x8",IF(AND(L68&gt;80,L68&lt;100),"8x10",IF(L68&gt;100,"10x10","Not Needed"))))))))</f>
        <v>8x8</v>
      </c>
    </row>
    <row r="69" spans="6:13" ht="15.75" thickBot="1" x14ac:dyDescent="0.3">
      <c r="F69" s="53">
        <f>I68</f>
        <v>84</v>
      </c>
      <c r="G69" s="89" t="s">
        <v>35</v>
      </c>
      <c r="H69" s="89">
        <v>59</v>
      </c>
      <c r="I69" s="84">
        <f>F69-H69</f>
        <v>25</v>
      </c>
      <c r="J69" s="89" t="s">
        <v>13</v>
      </c>
      <c r="K69" s="89">
        <v>4635</v>
      </c>
      <c r="L69" s="83">
        <f>ROUNDDOWN(K69/I69,0)</f>
        <v>185</v>
      </c>
      <c r="M69" s="91" t="str">
        <f>IF(AND(L69&gt;24,L69&lt;32),"4x6",IF(AND(L69&gt;32,L69&lt;36),"4x8",IF(AND(L69&gt;36,L69&lt;48),"6x6",IF(AND(L69&gt;48,L69&lt;60),"6x8",IF(AND(L69&gt;60,L69&lt;64),"6x10",IF(AND(L69&gt;64,L69&lt;80),"8x8",IF(AND(L69&gt;80,L69&lt;100),"8x10",IF(L69&gt;=100,"10x10","Not Needed"))))))))</f>
        <v>10x10</v>
      </c>
    </row>
    <row r="70" spans="6:13" ht="15.75" thickBot="1" x14ac:dyDescent="0.3"/>
    <row r="71" spans="6:13" ht="15.75" thickBot="1" x14ac:dyDescent="0.3">
      <c r="G71" s="145" t="s">
        <v>128</v>
      </c>
      <c r="H71" s="146"/>
      <c r="I71" s="146"/>
      <c r="J71" s="146"/>
      <c r="K71" s="146"/>
    </row>
    <row r="72" spans="6:13" ht="15.75" thickBot="1" x14ac:dyDescent="0.3">
      <c r="G72" s="73"/>
      <c r="K72" s="74"/>
    </row>
    <row r="73" spans="6:13" ht="15.75" thickBot="1" x14ac:dyDescent="0.3">
      <c r="G73" s="73"/>
      <c r="H73" s="148" t="s">
        <v>131</v>
      </c>
      <c r="I73" s="149"/>
      <c r="J73" s="150"/>
      <c r="K73" s="74"/>
    </row>
    <row r="74" spans="6:13" x14ac:dyDescent="0.25">
      <c r="G74" s="73"/>
      <c r="K74" s="74"/>
    </row>
    <row r="75" spans="6:13" x14ac:dyDescent="0.25">
      <c r="G75" s="73"/>
      <c r="K75" s="74"/>
    </row>
    <row r="76" spans="6:13" x14ac:dyDescent="0.25">
      <c r="G76" s="73"/>
      <c r="K76" s="74"/>
    </row>
    <row r="77" spans="6:13" x14ac:dyDescent="0.25">
      <c r="G77" s="73"/>
      <c r="K77" s="74"/>
    </row>
    <row r="78" spans="6:13" x14ac:dyDescent="0.25">
      <c r="G78" s="73"/>
      <c r="K78" s="74"/>
    </row>
    <row r="79" spans="6:13" ht="15.75" thickBot="1" x14ac:dyDescent="0.3">
      <c r="G79" s="73"/>
      <c r="K79" s="74"/>
    </row>
    <row r="80" spans="6:13" ht="15.75" thickBot="1" x14ac:dyDescent="0.3">
      <c r="G80" s="73"/>
      <c r="H80" s="106" t="s">
        <v>210</v>
      </c>
      <c r="I80" s="107"/>
      <c r="J80" s="108"/>
      <c r="K80" s="74"/>
    </row>
    <row r="81" spans="7:11" x14ac:dyDescent="0.25">
      <c r="G81" s="73"/>
      <c r="K81" s="74"/>
    </row>
    <row r="82" spans="7:11" x14ac:dyDescent="0.25">
      <c r="G82" s="73"/>
      <c r="I82" t="s">
        <v>208</v>
      </c>
      <c r="K82" s="74"/>
    </row>
    <row r="83" spans="7:11" x14ac:dyDescent="0.25">
      <c r="G83" s="165" t="s">
        <v>78</v>
      </c>
      <c r="I83" t="s">
        <v>213</v>
      </c>
      <c r="K83" s="74"/>
    </row>
    <row r="84" spans="7:11" x14ac:dyDescent="0.25">
      <c r="G84" s="165"/>
      <c r="I84" t="s">
        <v>222</v>
      </c>
      <c r="K84" s="74"/>
    </row>
    <row r="85" spans="7:11" x14ac:dyDescent="0.25">
      <c r="G85" s="73"/>
      <c r="I85" t="s">
        <v>71</v>
      </c>
      <c r="K85" s="74"/>
    </row>
    <row r="86" spans="7:11" ht="15.75" thickBot="1" x14ac:dyDescent="0.3">
      <c r="G86" s="73"/>
      <c r="K86" s="74"/>
    </row>
    <row r="87" spans="7:11" ht="15.75" thickBot="1" x14ac:dyDescent="0.3">
      <c r="G87" s="73"/>
      <c r="H87" s="106" t="s">
        <v>204</v>
      </c>
      <c r="I87" s="107"/>
      <c r="J87" s="108"/>
      <c r="K87" s="74"/>
    </row>
    <row r="88" spans="7:11" x14ac:dyDescent="0.25">
      <c r="G88" s="73"/>
      <c r="K88" s="74"/>
    </row>
    <row r="89" spans="7:11" x14ac:dyDescent="0.25">
      <c r="G89" s="73"/>
      <c r="I89" t="s">
        <v>226</v>
      </c>
      <c r="K89" s="74"/>
    </row>
    <row r="90" spans="7:11" x14ac:dyDescent="0.25">
      <c r="G90" s="165" t="s">
        <v>81</v>
      </c>
      <c r="I90" t="s">
        <v>225</v>
      </c>
      <c r="K90" s="74"/>
    </row>
    <row r="91" spans="7:11" x14ac:dyDescent="0.25">
      <c r="G91" s="165"/>
      <c r="I91" t="s">
        <v>224</v>
      </c>
      <c r="K91" s="74"/>
    </row>
    <row r="92" spans="7:11" x14ac:dyDescent="0.25">
      <c r="G92" s="73"/>
      <c r="I92" t="s">
        <v>223</v>
      </c>
      <c r="K92" s="74"/>
    </row>
    <row r="93" spans="7:11" ht="15.75" thickBot="1" x14ac:dyDescent="0.3">
      <c r="G93" s="73"/>
      <c r="K93" s="74"/>
    </row>
    <row r="94" spans="7:11" ht="15.75" thickBot="1" x14ac:dyDescent="0.3">
      <c r="G94" s="73"/>
      <c r="H94" s="106" t="s">
        <v>82</v>
      </c>
      <c r="I94" s="107"/>
      <c r="J94" s="108"/>
      <c r="K94" s="74"/>
    </row>
    <row r="95" spans="7:11" ht="15.75" thickBot="1" x14ac:dyDescent="0.3">
      <c r="G95" s="75"/>
      <c r="H95" s="76"/>
      <c r="I95" s="76"/>
      <c r="J95" s="76"/>
      <c r="K95" s="77"/>
    </row>
    <row r="111" spans="6:13" ht="15.75" thickBot="1" x14ac:dyDescent="0.3"/>
    <row r="112" spans="6:13" ht="15.75" thickBot="1" x14ac:dyDescent="0.3">
      <c r="F112" s="168" t="s">
        <v>134</v>
      </c>
      <c r="G112" s="169"/>
      <c r="H112" s="169"/>
      <c r="I112" s="169"/>
      <c r="J112" s="169"/>
      <c r="K112" s="169"/>
      <c r="L112" s="169"/>
      <c r="M112" s="170"/>
    </row>
    <row r="113" spans="6:13" ht="15.75" thickBot="1" x14ac:dyDescent="0.3">
      <c r="F113" s="7" t="s">
        <v>23</v>
      </c>
      <c r="G113" s="8" t="s">
        <v>22</v>
      </c>
      <c r="H113" s="8" t="s">
        <v>24</v>
      </c>
      <c r="I113" s="8" t="s">
        <v>29</v>
      </c>
      <c r="J113" s="8" t="s">
        <v>30</v>
      </c>
      <c r="K113" s="8" t="s">
        <v>31</v>
      </c>
      <c r="L113" s="8" t="s">
        <v>32</v>
      </c>
      <c r="M113" s="9" t="s">
        <v>33</v>
      </c>
    </row>
    <row r="114" spans="6:13" x14ac:dyDescent="0.25">
      <c r="F114" s="48">
        <v>124</v>
      </c>
      <c r="G114" s="33" t="s">
        <v>48</v>
      </c>
      <c r="H114" s="49">
        <f>$B$2</f>
        <v>59</v>
      </c>
      <c r="I114" s="49">
        <f>F114-H114</f>
        <v>65</v>
      </c>
      <c r="J114" s="33" t="s">
        <v>133</v>
      </c>
      <c r="K114" s="33">
        <v>7300</v>
      </c>
      <c r="L114" s="33">
        <f>ROUNDDOWN(K114/I114,0)</f>
        <v>112</v>
      </c>
      <c r="M114" s="90" t="str">
        <f>IF(AND(L114&gt;24,L114&lt;32),"4x6",IF(AND(L114&gt;32,L114&lt;36),"4x8",IF(AND(L114&gt;36,L114&lt;48),"6x6",IF(AND(L114&gt;48,L114&lt;60),"6x8",IF(AND(L114&gt;60,L114&lt;64),"6x10",IF(AND(L114&gt;64,L114&lt;80),"8x8",IF(AND(L114&gt;80,L114&lt;100),"8x10",IF(L114&gt;100,"10x10","Not Needed"))))))))</f>
        <v>10x10</v>
      </c>
    </row>
    <row r="115" spans="6:13" ht="15.75" thickBot="1" x14ac:dyDescent="0.3"/>
    <row r="116" spans="6:13" ht="15.75" thickBot="1" x14ac:dyDescent="0.3">
      <c r="G116" s="168" t="s">
        <v>46</v>
      </c>
      <c r="H116" s="169"/>
      <c r="I116" s="169"/>
      <c r="J116" s="169"/>
      <c r="K116" s="170"/>
    </row>
    <row r="117" spans="6:13" ht="15.75" thickBot="1" x14ac:dyDescent="0.3">
      <c r="G117" s="73"/>
      <c r="K117" s="74"/>
    </row>
    <row r="118" spans="6:13" ht="15.75" thickBot="1" x14ac:dyDescent="0.3">
      <c r="G118" s="73"/>
      <c r="H118" s="162" t="s">
        <v>77</v>
      </c>
      <c r="I118" s="163"/>
      <c r="J118" s="164"/>
      <c r="K118" s="74"/>
    </row>
    <row r="119" spans="6:13" x14ac:dyDescent="0.25">
      <c r="G119" s="73"/>
      <c r="K119" s="74"/>
    </row>
    <row r="120" spans="6:13" x14ac:dyDescent="0.25">
      <c r="G120" s="73"/>
      <c r="K120" s="74"/>
    </row>
    <row r="121" spans="6:13" x14ac:dyDescent="0.25">
      <c r="G121" s="73"/>
      <c r="K121" s="74"/>
    </row>
    <row r="122" spans="6:13" x14ac:dyDescent="0.25">
      <c r="G122" s="73"/>
      <c r="K122" s="74"/>
    </row>
    <row r="123" spans="6:13" x14ac:dyDescent="0.25">
      <c r="G123" s="73"/>
      <c r="K123" s="74"/>
    </row>
    <row r="124" spans="6:13" ht="15.75" thickBot="1" x14ac:dyDescent="0.3">
      <c r="G124" s="73"/>
      <c r="K124" s="74"/>
    </row>
    <row r="125" spans="6:13" ht="15.75" thickBot="1" x14ac:dyDescent="0.3">
      <c r="G125" s="73"/>
      <c r="H125" s="106" t="s">
        <v>80</v>
      </c>
      <c r="I125" s="107"/>
      <c r="J125" s="108"/>
      <c r="K125" s="74"/>
    </row>
    <row r="126" spans="6:13" x14ac:dyDescent="0.25">
      <c r="G126" s="73"/>
      <c r="K126" s="74"/>
    </row>
    <row r="127" spans="6:13" x14ac:dyDescent="0.25">
      <c r="G127" s="73"/>
      <c r="K127" s="74"/>
    </row>
    <row r="128" spans="6:13" x14ac:dyDescent="0.25">
      <c r="G128" s="73"/>
      <c r="K128" s="74"/>
    </row>
    <row r="129" spans="6:12" x14ac:dyDescent="0.25">
      <c r="G129" s="73"/>
      <c r="K129" s="74"/>
    </row>
    <row r="130" spans="6:12" x14ac:dyDescent="0.25">
      <c r="G130" s="73"/>
      <c r="K130" s="74"/>
    </row>
    <row r="131" spans="6:12" x14ac:dyDescent="0.25">
      <c r="G131" s="73"/>
      <c r="I131" t="s">
        <v>79</v>
      </c>
      <c r="K131" s="74"/>
    </row>
    <row r="132" spans="6:12" x14ac:dyDescent="0.25">
      <c r="G132" s="165" t="s">
        <v>135</v>
      </c>
      <c r="I132" t="s">
        <v>136</v>
      </c>
      <c r="K132" s="74"/>
    </row>
    <row r="133" spans="6:12" x14ac:dyDescent="0.25">
      <c r="G133" s="165"/>
      <c r="I133" t="s">
        <v>137</v>
      </c>
      <c r="K133" s="74"/>
    </row>
    <row r="134" spans="6:12" x14ac:dyDescent="0.25">
      <c r="G134" s="73"/>
      <c r="I134" t="s">
        <v>138</v>
      </c>
      <c r="K134" s="74"/>
    </row>
    <row r="135" spans="6:12" x14ac:dyDescent="0.25">
      <c r="G135" s="73"/>
      <c r="K135" s="74"/>
    </row>
    <row r="136" spans="6:12" x14ac:dyDescent="0.25">
      <c r="G136" s="73"/>
      <c r="K136" s="74"/>
    </row>
    <row r="137" spans="6:12" x14ac:dyDescent="0.25">
      <c r="G137" s="73"/>
      <c r="K137" s="74"/>
    </row>
    <row r="138" spans="6:12" ht="15.75" thickBot="1" x14ac:dyDescent="0.3">
      <c r="G138" s="73"/>
      <c r="K138" s="74"/>
    </row>
    <row r="139" spans="6:12" ht="15.75" thickBot="1" x14ac:dyDescent="0.3">
      <c r="G139" s="73"/>
      <c r="H139" s="106" t="s">
        <v>82</v>
      </c>
      <c r="I139" s="107"/>
      <c r="J139" s="108"/>
      <c r="K139" s="74"/>
    </row>
    <row r="140" spans="6:12" ht="15.75" thickBot="1" x14ac:dyDescent="0.3">
      <c r="G140" s="75"/>
      <c r="H140" s="76"/>
      <c r="I140" s="76"/>
      <c r="J140" s="76"/>
      <c r="K140" s="77"/>
    </row>
    <row r="143" spans="6:12" ht="15.75" thickBot="1" x14ac:dyDescent="0.3"/>
    <row r="144" spans="6:12" ht="15.75" thickBot="1" x14ac:dyDescent="0.3">
      <c r="F144" s="127" t="s">
        <v>41</v>
      </c>
      <c r="G144" s="128"/>
      <c r="H144" s="128"/>
      <c r="I144" s="128"/>
      <c r="J144" s="131"/>
      <c r="K144" s="143" t="s">
        <v>45</v>
      </c>
      <c r="L144" s="144"/>
    </row>
    <row r="145" spans="6:12" ht="15.75" thickBot="1" x14ac:dyDescent="0.3">
      <c r="F145" s="14" t="s">
        <v>16</v>
      </c>
      <c r="G145" s="15" t="s">
        <v>17</v>
      </c>
      <c r="H145" s="15" t="s">
        <v>18</v>
      </c>
      <c r="I145" s="132" t="s">
        <v>19</v>
      </c>
      <c r="J145" s="133"/>
      <c r="K145" s="153" t="s">
        <v>44</v>
      </c>
      <c r="L145" s="154"/>
    </row>
    <row r="146" spans="6:12" x14ac:dyDescent="0.25">
      <c r="F146" s="41">
        <v>48</v>
      </c>
      <c r="G146" s="10">
        <v>9.75</v>
      </c>
      <c r="H146" s="10">
        <v>7.5</v>
      </c>
      <c r="I146" s="116">
        <f>ROUNDUP((G146-H146)/12*150*F146/12,0)</f>
        <v>113</v>
      </c>
      <c r="J146" s="117"/>
      <c r="K146" s="155">
        <f t="shared" ref="K146:K154" si="0">ROUNDDOWN(C$4/$I146,0)</f>
        <v>47</v>
      </c>
      <c r="L146" s="156"/>
    </row>
    <row r="147" spans="6:12" x14ac:dyDescent="0.25">
      <c r="F147" s="11">
        <v>66</v>
      </c>
      <c r="G147" s="12">
        <v>9.75</v>
      </c>
      <c r="H147" s="12">
        <v>7.5</v>
      </c>
      <c r="I147" s="116">
        <f t="shared" ref="I147:I154" si="1">ROUNDUP((G147-H147)/12*150*F147/12,0)</f>
        <v>155</v>
      </c>
      <c r="J147" s="117"/>
      <c r="K147" s="151">
        <f t="shared" si="0"/>
        <v>34</v>
      </c>
      <c r="L147" s="152"/>
    </row>
    <row r="148" spans="6:12" x14ac:dyDescent="0.25">
      <c r="F148" s="11">
        <v>72</v>
      </c>
      <c r="G148" s="12">
        <v>9.75</v>
      </c>
      <c r="H148" s="12">
        <v>7.5</v>
      </c>
      <c r="I148" s="116">
        <f t="shared" si="1"/>
        <v>169</v>
      </c>
      <c r="J148" s="117"/>
      <c r="K148" s="151">
        <f t="shared" si="0"/>
        <v>31</v>
      </c>
      <c r="L148" s="152"/>
    </row>
    <row r="149" spans="6:12" x14ac:dyDescent="0.25">
      <c r="F149" s="11">
        <v>90</v>
      </c>
      <c r="G149" s="12">
        <v>9.75</v>
      </c>
      <c r="H149" s="12">
        <v>7.5</v>
      </c>
      <c r="I149" s="116">
        <f t="shared" si="1"/>
        <v>211</v>
      </c>
      <c r="J149" s="117"/>
      <c r="K149" s="151">
        <f t="shared" si="0"/>
        <v>25</v>
      </c>
      <c r="L149" s="152"/>
    </row>
    <row r="150" spans="6:12" x14ac:dyDescent="0.25">
      <c r="F150" s="11">
        <v>66</v>
      </c>
      <c r="G150" s="12">
        <v>12.25</v>
      </c>
      <c r="H150" s="12">
        <v>7.5</v>
      </c>
      <c r="I150" s="116">
        <f t="shared" ref="I150" si="2">ROUNDUP((G150-H150)/12*150*F150/12,0)</f>
        <v>327</v>
      </c>
      <c r="J150" s="117"/>
      <c r="K150" s="151">
        <f t="shared" si="0"/>
        <v>16</v>
      </c>
      <c r="L150" s="152"/>
    </row>
    <row r="151" spans="6:12" x14ac:dyDescent="0.25">
      <c r="F151" s="11">
        <v>48</v>
      </c>
      <c r="G151" s="12">
        <v>12.75</v>
      </c>
      <c r="H151" s="12">
        <v>7.5</v>
      </c>
      <c r="I151" s="116">
        <f t="shared" si="1"/>
        <v>263</v>
      </c>
      <c r="J151" s="117"/>
      <c r="K151" s="151">
        <f t="shared" si="0"/>
        <v>20</v>
      </c>
      <c r="L151" s="152"/>
    </row>
    <row r="152" spans="6:12" x14ac:dyDescent="0.25">
      <c r="F152" s="11">
        <v>66</v>
      </c>
      <c r="G152" s="12">
        <v>12.75</v>
      </c>
      <c r="H152" s="12">
        <v>7.5</v>
      </c>
      <c r="I152" s="116">
        <f t="shared" si="1"/>
        <v>361</v>
      </c>
      <c r="J152" s="117"/>
      <c r="K152" s="151">
        <f t="shared" si="0"/>
        <v>14</v>
      </c>
      <c r="L152" s="152"/>
    </row>
    <row r="153" spans="6:12" x14ac:dyDescent="0.25">
      <c r="F153" s="11">
        <v>72</v>
      </c>
      <c r="G153" s="12">
        <v>12.75</v>
      </c>
      <c r="H153" s="12">
        <v>7.5</v>
      </c>
      <c r="I153" s="116">
        <f t="shared" si="1"/>
        <v>394</v>
      </c>
      <c r="J153" s="117"/>
      <c r="K153" s="151">
        <f t="shared" si="0"/>
        <v>13</v>
      </c>
      <c r="L153" s="152"/>
    </row>
    <row r="154" spans="6:12" x14ac:dyDescent="0.25">
      <c r="F154" s="11">
        <v>90</v>
      </c>
      <c r="G154" s="12">
        <v>12.75</v>
      </c>
      <c r="H154" s="12">
        <v>7.5</v>
      </c>
      <c r="I154" s="116">
        <f t="shared" si="1"/>
        <v>493</v>
      </c>
      <c r="J154" s="117"/>
      <c r="K154" s="151">
        <f t="shared" si="0"/>
        <v>10</v>
      </c>
      <c r="L154" s="152"/>
    </row>
    <row r="155" spans="6:12" x14ac:dyDescent="0.25">
      <c r="F155" s="11"/>
      <c r="G155" s="12"/>
      <c r="H155" s="12"/>
      <c r="I155" s="116"/>
      <c r="J155" s="117"/>
      <c r="K155" s="151"/>
      <c r="L155" s="152"/>
    </row>
    <row r="156" spans="6:12" ht="15.75" thickBot="1" x14ac:dyDescent="0.3">
      <c r="F156" s="42"/>
      <c r="G156" s="13"/>
      <c r="H156" s="13"/>
      <c r="I156" s="113"/>
      <c r="J156" s="114"/>
      <c r="K156" s="160"/>
      <c r="L156" s="161"/>
    </row>
    <row r="157" spans="6:12" ht="15.75" thickBot="1" x14ac:dyDescent="0.3">
      <c r="F157" s="157" t="s">
        <v>20</v>
      </c>
      <c r="G157" s="158"/>
      <c r="H157" s="158"/>
      <c r="I157" s="158"/>
      <c r="J157" s="158"/>
      <c r="K157" s="158"/>
      <c r="L157" s="159"/>
    </row>
  </sheetData>
  <mergeCells count="52">
    <mergeCell ref="F8:N8"/>
    <mergeCell ref="F112:M112"/>
    <mergeCell ref="G116:K116"/>
    <mergeCell ref="H80:J80"/>
    <mergeCell ref="G83:G84"/>
    <mergeCell ref="H87:J87"/>
    <mergeCell ref="G90:G91"/>
    <mergeCell ref="H94:J94"/>
    <mergeCell ref="A1:C1"/>
    <mergeCell ref="E1:G1"/>
    <mergeCell ref="E5:G5"/>
    <mergeCell ref="F144:J144"/>
    <mergeCell ref="K144:L144"/>
    <mergeCell ref="G13:K13"/>
    <mergeCell ref="H118:J118"/>
    <mergeCell ref="H125:J125"/>
    <mergeCell ref="G132:G133"/>
    <mergeCell ref="H139:J139"/>
    <mergeCell ref="H36:J36"/>
    <mergeCell ref="H15:J15"/>
    <mergeCell ref="H22:J22"/>
    <mergeCell ref="G25:G26"/>
    <mergeCell ref="H29:J29"/>
    <mergeCell ref="G32:G33"/>
    <mergeCell ref="F157:L157"/>
    <mergeCell ref="K151:L151"/>
    <mergeCell ref="I152:J152"/>
    <mergeCell ref="I153:J153"/>
    <mergeCell ref="I154:J154"/>
    <mergeCell ref="I155:J155"/>
    <mergeCell ref="K152:L152"/>
    <mergeCell ref="K153:L153"/>
    <mergeCell ref="K154:L154"/>
    <mergeCell ref="K155:L155"/>
    <mergeCell ref="K156:L156"/>
    <mergeCell ref="I156:J156"/>
    <mergeCell ref="I151:J151"/>
    <mergeCell ref="I150:J150"/>
    <mergeCell ref="F66:M66"/>
    <mergeCell ref="G71:K71"/>
    <mergeCell ref="H73:J73"/>
    <mergeCell ref="I145:J145"/>
    <mergeCell ref="I146:J146"/>
    <mergeCell ref="I147:J147"/>
    <mergeCell ref="I148:J148"/>
    <mergeCell ref="I149:J149"/>
    <mergeCell ref="K150:L150"/>
    <mergeCell ref="K145:L145"/>
    <mergeCell ref="K146:L146"/>
    <mergeCell ref="K147:L147"/>
    <mergeCell ref="K148:L148"/>
    <mergeCell ref="K149:L149"/>
  </mergeCells>
  <pageMargins left="0.7" right="0.7" top="0.75" bottom="0.75" header="0.3" footer="0.3"/>
  <pageSetup paperSize="17" scale="8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8AB2-DED7-4CF6-8A6D-15C30F4A64A7}">
  <sheetPr>
    <pageSetUpPr fitToPage="1"/>
  </sheetPr>
  <dimension ref="A1:M37"/>
  <sheetViews>
    <sheetView zoomScale="85" zoomScaleNormal="85" workbookViewId="0">
      <selection activeCell="I35" sqref="I35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bestFit="1" customWidth="1"/>
    <col min="5" max="5" width="15.7109375" bestFit="1" customWidth="1"/>
    <col min="6" max="6" width="19.85546875" bestFit="1" customWidth="1"/>
    <col min="7" max="7" width="20.85546875" bestFit="1" customWidth="1"/>
    <col min="8" max="8" width="26.42578125" bestFit="1" customWidth="1"/>
    <col min="9" max="9" width="19.28515625" bestFit="1" customWidth="1"/>
    <col min="10" max="10" width="13.140625" bestFit="1" customWidth="1"/>
    <col min="11" max="11" width="16.28515625" bestFit="1" customWidth="1"/>
    <col min="13" max="13" width="15.42578125" bestFit="1" customWidth="1"/>
  </cols>
  <sheetData>
    <row r="1" spans="1:13" ht="15.75" thickBot="1" x14ac:dyDescent="0.3">
      <c r="A1" s="118" t="s">
        <v>40</v>
      </c>
      <c r="B1" s="119"/>
      <c r="C1" s="120"/>
      <c r="E1" s="127" t="s">
        <v>47</v>
      </c>
      <c r="F1" s="128"/>
      <c r="G1" s="129"/>
    </row>
    <row r="2" spans="1:13" ht="15.75" thickBot="1" x14ac:dyDescent="0.3">
      <c r="A2" s="46" t="s">
        <v>85</v>
      </c>
      <c r="B2" s="47">
        <v>0</v>
      </c>
      <c r="C2" s="78" t="s">
        <v>122</v>
      </c>
      <c r="E2" s="27" t="s">
        <v>3</v>
      </c>
      <c r="F2" s="28" t="s">
        <v>2</v>
      </c>
      <c r="G2" s="29" t="s">
        <v>25</v>
      </c>
    </row>
    <row r="3" spans="1:13" ht="15.75" thickBot="1" x14ac:dyDescent="0.3">
      <c r="A3" s="43" t="s">
        <v>6</v>
      </c>
      <c r="B3" s="44" t="s">
        <v>7</v>
      </c>
      <c r="C3" s="45" t="s">
        <v>14</v>
      </c>
      <c r="E3" s="92">
        <v>7.5</v>
      </c>
      <c r="F3" s="10">
        <v>30</v>
      </c>
      <c r="G3" s="34">
        <f>ROUNDUP(E3/12*150+F3,0)</f>
        <v>124</v>
      </c>
    </row>
    <row r="4" spans="1:13" ht="15.75" thickBot="1" x14ac:dyDescent="0.3">
      <c r="A4" s="93" t="s">
        <v>42</v>
      </c>
      <c r="B4" s="33" t="s">
        <v>43</v>
      </c>
      <c r="C4" s="36">
        <v>5400</v>
      </c>
      <c r="E4" s="81">
        <v>9</v>
      </c>
      <c r="F4" s="13">
        <v>30</v>
      </c>
      <c r="G4" s="35">
        <f>ROUNDUP(E4/12*150+F4,0)</f>
        <v>143</v>
      </c>
    </row>
    <row r="5" spans="1:13" ht="15.75" thickBot="1" x14ac:dyDescent="0.3">
      <c r="A5" s="30" t="s">
        <v>132</v>
      </c>
      <c r="B5" s="83" t="s">
        <v>133</v>
      </c>
      <c r="C5" s="39">
        <v>7300</v>
      </c>
      <c r="E5" s="130" t="s">
        <v>4</v>
      </c>
      <c r="F5" s="130"/>
      <c r="G5" s="130"/>
    </row>
    <row r="8" spans="1:13" ht="15.75" thickBot="1" x14ac:dyDescent="0.3">
      <c r="F8" s="166" t="s">
        <v>46</v>
      </c>
      <c r="G8" s="167"/>
      <c r="H8" s="167"/>
      <c r="I8" s="167"/>
      <c r="J8" s="167"/>
      <c r="K8" s="167"/>
      <c r="L8" s="167"/>
      <c r="M8" s="167"/>
    </row>
    <row r="9" spans="1:13" ht="15.75" thickBot="1" x14ac:dyDescent="0.3">
      <c r="F9" s="7" t="s">
        <v>23</v>
      </c>
      <c r="G9" s="8" t="s">
        <v>22</v>
      </c>
      <c r="H9" s="8" t="s">
        <v>24</v>
      </c>
      <c r="I9" s="8" t="s">
        <v>29</v>
      </c>
      <c r="J9" s="8" t="s">
        <v>30</v>
      </c>
      <c r="K9" s="8" t="s">
        <v>31</v>
      </c>
      <c r="L9" s="8" t="s">
        <v>32</v>
      </c>
      <c r="M9" s="9" t="s">
        <v>33</v>
      </c>
    </row>
    <row r="10" spans="1:13" x14ac:dyDescent="0.25">
      <c r="F10" s="48">
        <f>G3</f>
        <v>124</v>
      </c>
      <c r="G10" s="33" t="s">
        <v>48</v>
      </c>
      <c r="H10" s="49">
        <f>$B$2</f>
        <v>0</v>
      </c>
      <c r="I10" s="49">
        <f>F10-H10</f>
        <v>124</v>
      </c>
      <c r="J10" s="33" t="s">
        <v>43</v>
      </c>
      <c r="K10" s="33">
        <f>C$4</f>
        <v>5400</v>
      </c>
      <c r="L10" s="33">
        <f>ROUNDDOWN(K10/I10,0)</f>
        <v>43</v>
      </c>
      <c r="M10" s="90" t="str">
        <f>IF(AND(L10&gt;24,L10&lt;32),"4x6",IF(AND(L10&gt;32,L10&lt;36),"4x8",IF(AND(L10&gt;36,L10&lt;48),"6x6",IF(AND(L10&gt;48,L10&lt;60),"6x8",IF(AND(L10&gt;60,L10&lt;64),"6x10",IF(AND(L10&gt;64,L10&lt;80),"8x8",IF(AND(L10&gt;80,L10&lt;100),"8x10",IF(L10&gt;100,"10x10","Not Needed"))))))))</f>
        <v>6x6</v>
      </c>
    </row>
    <row r="11" spans="1:13" ht="15.75" thickBot="1" x14ac:dyDescent="0.3">
      <c r="F11" s="53">
        <f>I10</f>
        <v>124</v>
      </c>
      <c r="G11" s="89" t="s">
        <v>35</v>
      </c>
      <c r="H11" s="89">
        <v>59</v>
      </c>
      <c r="I11" s="84">
        <f>F11-H11</f>
        <v>65</v>
      </c>
      <c r="J11" s="89" t="s">
        <v>13</v>
      </c>
      <c r="K11" s="89">
        <v>4635</v>
      </c>
      <c r="L11" s="83">
        <f>ROUNDDOWN(K11/I11,0)</f>
        <v>71</v>
      </c>
      <c r="M11" s="91" t="str">
        <f>IF(AND(L11&gt;24,L11&lt;32),"4x6",IF(AND(L11&gt;32,L11&lt;36),"4x8",IF(AND(L11&gt;36,L11&lt;48),"6x6",IF(AND(L11&gt;48,L11&lt;60),"6x8",IF(AND(L11&gt;60,L11&lt;64),"6x10",IF(AND(L11&gt;64,L11&lt;80),"8x8",IF(AND(L11&gt;80,L11&lt;100),"8x10",IF(L11&gt;=100,"10x10","Not Needed"))))))))</f>
        <v>8x8</v>
      </c>
    </row>
    <row r="12" spans="1:13" ht="15.75" thickBot="1" x14ac:dyDescent="0.3">
      <c r="A12" s="23"/>
      <c r="B12" s="23"/>
      <c r="C12" s="23"/>
    </row>
    <row r="13" spans="1:13" ht="15.75" thickBot="1" x14ac:dyDescent="0.3">
      <c r="G13" s="121" t="s">
        <v>46</v>
      </c>
      <c r="H13" s="122"/>
      <c r="I13" s="122"/>
      <c r="J13" s="122"/>
      <c r="K13" s="122"/>
    </row>
    <row r="14" spans="1:13" ht="15.75" thickBot="1" x14ac:dyDescent="0.3">
      <c r="G14" s="73"/>
      <c r="K14" s="74"/>
    </row>
    <row r="15" spans="1:13" ht="15.75" thickBot="1" x14ac:dyDescent="0.3">
      <c r="G15" s="73"/>
      <c r="H15" s="140" t="s">
        <v>77</v>
      </c>
      <c r="I15" s="141"/>
      <c r="J15" s="142"/>
      <c r="K15" s="74"/>
    </row>
    <row r="16" spans="1:13" x14ac:dyDescent="0.25">
      <c r="G16" s="73"/>
      <c r="K16" s="74"/>
    </row>
    <row r="17" spans="7:11" x14ac:dyDescent="0.25">
      <c r="G17" s="73"/>
      <c r="K17" s="74"/>
    </row>
    <row r="18" spans="7:11" x14ac:dyDescent="0.25">
      <c r="G18" s="73"/>
      <c r="K18" s="74"/>
    </row>
    <row r="19" spans="7:11" x14ac:dyDescent="0.25">
      <c r="G19" s="73"/>
      <c r="K19" s="74"/>
    </row>
    <row r="20" spans="7:11" x14ac:dyDescent="0.25">
      <c r="G20" s="73"/>
      <c r="K20" s="74"/>
    </row>
    <row r="21" spans="7:11" ht="15.75" thickBot="1" x14ac:dyDescent="0.3">
      <c r="G21" s="73"/>
      <c r="K21" s="74"/>
    </row>
    <row r="22" spans="7:11" ht="15.75" thickBot="1" x14ac:dyDescent="0.3">
      <c r="G22" s="73"/>
      <c r="H22" s="106" t="s">
        <v>195</v>
      </c>
      <c r="I22" s="107"/>
      <c r="J22" s="108"/>
      <c r="K22" s="74"/>
    </row>
    <row r="23" spans="7:11" x14ac:dyDescent="0.25">
      <c r="G23" s="73"/>
      <c r="K23" s="74"/>
    </row>
    <row r="24" spans="7:11" x14ac:dyDescent="0.25">
      <c r="G24" s="73"/>
      <c r="I24" t="s">
        <v>196</v>
      </c>
      <c r="K24" s="74"/>
    </row>
    <row r="25" spans="7:11" x14ac:dyDescent="0.25">
      <c r="G25" s="165" t="s">
        <v>78</v>
      </c>
      <c r="I25" t="s">
        <v>197</v>
      </c>
      <c r="K25" s="74"/>
    </row>
    <row r="26" spans="7:11" x14ac:dyDescent="0.25">
      <c r="G26" s="165"/>
      <c r="I26" t="s">
        <v>198</v>
      </c>
      <c r="K26" s="74"/>
    </row>
    <row r="27" spans="7:11" x14ac:dyDescent="0.25">
      <c r="G27" s="73"/>
      <c r="I27" t="s">
        <v>120</v>
      </c>
      <c r="K27" s="74"/>
    </row>
    <row r="28" spans="7:11" ht="15.75" thickBot="1" x14ac:dyDescent="0.3">
      <c r="G28" s="73"/>
      <c r="K28" s="74"/>
    </row>
    <row r="29" spans="7:11" ht="15.75" thickBot="1" x14ac:dyDescent="0.3">
      <c r="G29" s="73"/>
      <c r="H29" s="106" t="s">
        <v>204</v>
      </c>
      <c r="I29" s="107"/>
      <c r="J29" s="108"/>
      <c r="K29" s="74"/>
    </row>
    <row r="30" spans="7:11" x14ac:dyDescent="0.25">
      <c r="G30" s="73"/>
      <c r="K30" s="74"/>
    </row>
    <row r="31" spans="7:11" x14ac:dyDescent="0.25">
      <c r="G31" s="73"/>
      <c r="I31" t="s">
        <v>253</v>
      </c>
      <c r="K31" s="74"/>
    </row>
    <row r="32" spans="7:11" x14ac:dyDescent="0.25">
      <c r="G32" s="165" t="s">
        <v>81</v>
      </c>
      <c r="I32" t="s">
        <v>129</v>
      </c>
      <c r="K32" s="74"/>
    </row>
    <row r="33" spans="7:11" x14ac:dyDescent="0.25">
      <c r="G33" s="165"/>
      <c r="I33" t="s">
        <v>130</v>
      </c>
      <c r="K33" s="74"/>
    </row>
    <row r="34" spans="7:11" x14ac:dyDescent="0.25">
      <c r="G34" s="73"/>
      <c r="I34" t="s">
        <v>185</v>
      </c>
      <c r="K34" s="74"/>
    </row>
    <row r="35" spans="7:11" ht="15.75" thickBot="1" x14ac:dyDescent="0.3">
      <c r="G35" s="73"/>
      <c r="K35" s="74"/>
    </row>
    <row r="36" spans="7:11" ht="15.75" thickBot="1" x14ac:dyDescent="0.3">
      <c r="G36" s="73"/>
      <c r="H36" s="106" t="s">
        <v>82</v>
      </c>
      <c r="I36" s="107"/>
      <c r="J36" s="108"/>
      <c r="K36" s="74"/>
    </row>
    <row r="37" spans="7:11" ht="15.75" thickBot="1" x14ac:dyDescent="0.3">
      <c r="G37" s="75"/>
      <c r="H37" s="76"/>
      <c r="I37" s="76"/>
      <c r="J37" s="76"/>
      <c r="K37" s="77"/>
    </row>
  </sheetData>
  <mergeCells count="11">
    <mergeCell ref="H15:J15"/>
    <mergeCell ref="A1:C1"/>
    <mergeCell ref="E1:G1"/>
    <mergeCell ref="E5:G5"/>
    <mergeCell ref="F8:M8"/>
    <mergeCell ref="G13:K13"/>
    <mergeCell ref="H22:J22"/>
    <mergeCell ref="G25:G26"/>
    <mergeCell ref="H29:J29"/>
    <mergeCell ref="G32:G33"/>
    <mergeCell ref="H36:J36"/>
  </mergeCells>
  <pageMargins left="0.7" right="0.7" top="0.75" bottom="0.75" header="0.3" footer="0.3"/>
  <pageSetup paperSize="17" scale="86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3BD3-06FB-46A9-8720-E08A59CA91AF}">
  <sheetPr>
    <pageSetUpPr fitToPage="1"/>
  </sheetPr>
  <dimension ref="A1:N112"/>
  <sheetViews>
    <sheetView tabSelected="1" topLeftCell="A53" zoomScale="85" zoomScaleNormal="85" workbookViewId="0">
      <selection activeCell="L67" sqref="L67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customWidth="1"/>
    <col min="5" max="5" width="17.5703125" bestFit="1" customWidth="1"/>
    <col min="6" max="6" width="18.85546875" customWidth="1"/>
    <col min="7" max="7" width="19.85546875" bestFit="1" customWidth="1"/>
    <col min="8" max="8" width="20.85546875" bestFit="1" customWidth="1"/>
    <col min="9" max="9" width="26.42578125" bestFit="1" customWidth="1"/>
    <col min="10" max="10" width="19.28515625" bestFit="1" customWidth="1"/>
    <col min="11" max="11" width="13.140625" bestFit="1" customWidth="1"/>
    <col min="12" max="12" width="18.42578125" bestFit="1" customWidth="1"/>
    <col min="13" max="13" width="22.42578125" bestFit="1" customWidth="1"/>
    <col min="14" max="14" width="15.42578125" bestFit="1" customWidth="1"/>
  </cols>
  <sheetData>
    <row r="1" spans="1:14" ht="15.75" thickBot="1" x14ac:dyDescent="0.3">
      <c r="A1" s="118" t="s">
        <v>21</v>
      </c>
      <c r="B1" s="119"/>
      <c r="C1" s="120"/>
      <c r="E1" s="127" t="s">
        <v>5</v>
      </c>
      <c r="F1" s="128"/>
      <c r="G1" s="129"/>
    </row>
    <row r="2" spans="1:14" ht="15.75" thickBot="1" x14ac:dyDescent="0.3">
      <c r="A2" s="46" t="s">
        <v>85</v>
      </c>
      <c r="B2" s="47">
        <f>'Floor Capacity Chart'!D9</f>
        <v>59</v>
      </c>
      <c r="C2" s="78" t="s">
        <v>122</v>
      </c>
      <c r="E2" s="27" t="s">
        <v>3</v>
      </c>
      <c r="F2" s="28" t="s">
        <v>2</v>
      </c>
      <c r="G2" s="29" t="s">
        <v>25</v>
      </c>
    </row>
    <row r="3" spans="1:14" ht="15.75" thickBot="1" x14ac:dyDescent="0.3">
      <c r="A3" s="43" t="s">
        <v>6</v>
      </c>
      <c r="B3" s="44" t="s">
        <v>7</v>
      </c>
      <c r="C3" s="45" t="s">
        <v>14</v>
      </c>
      <c r="E3" s="80">
        <v>7.5</v>
      </c>
      <c r="F3" s="10">
        <v>30</v>
      </c>
      <c r="G3" s="34">
        <f>ROUNDUP(E3/12*150+F3,0)</f>
        <v>124</v>
      </c>
    </row>
    <row r="4" spans="1:14" ht="15.75" thickBot="1" x14ac:dyDescent="0.3">
      <c r="A4" s="25" t="s">
        <v>8</v>
      </c>
      <c r="B4" s="33" t="s">
        <v>13</v>
      </c>
      <c r="C4" s="36">
        <v>4635</v>
      </c>
      <c r="E4" s="81">
        <v>9</v>
      </c>
      <c r="F4" s="13">
        <v>30</v>
      </c>
      <c r="G4" s="35">
        <f>ROUNDUP(E4/12*150+F4,0)</f>
        <v>143</v>
      </c>
    </row>
    <row r="5" spans="1:14" ht="15.75" thickBot="1" x14ac:dyDescent="0.3">
      <c r="A5" s="24" t="s">
        <v>9</v>
      </c>
      <c r="B5" s="33" t="s">
        <v>13</v>
      </c>
      <c r="C5" s="37">
        <v>4635</v>
      </c>
      <c r="E5" s="157" t="s">
        <v>4</v>
      </c>
      <c r="F5" s="158"/>
      <c r="G5" s="159"/>
    </row>
    <row r="6" spans="1:14" x14ac:dyDescent="0.25">
      <c r="A6" s="24" t="s">
        <v>10</v>
      </c>
      <c r="B6" s="33" t="s">
        <v>12</v>
      </c>
      <c r="C6" s="37">
        <v>7916</v>
      </c>
    </row>
    <row r="7" spans="1:14" ht="15.75" thickBot="1" x14ac:dyDescent="0.3">
      <c r="A7" s="30" t="s">
        <v>11</v>
      </c>
      <c r="B7" s="83" t="s">
        <v>12</v>
      </c>
      <c r="C7" s="39">
        <v>7500</v>
      </c>
    </row>
    <row r="8" spans="1:14" ht="15.75" thickBot="1" x14ac:dyDescent="0.3">
      <c r="G8" s="137" t="s">
        <v>34</v>
      </c>
      <c r="H8" s="138"/>
      <c r="I8" s="138"/>
      <c r="J8" s="138"/>
      <c r="K8" s="138"/>
      <c r="L8" s="138"/>
      <c r="M8" s="138"/>
      <c r="N8" s="139"/>
    </row>
    <row r="9" spans="1:14" ht="15.75" thickBot="1" x14ac:dyDescent="0.3">
      <c r="G9" s="86" t="s">
        <v>23</v>
      </c>
      <c r="H9" s="87" t="s">
        <v>22</v>
      </c>
      <c r="I9" s="87" t="s">
        <v>24</v>
      </c>
      <c r="J9" s="87" t="s">
        <v>29</v>
      </c>
      <c r="K9" s="87" t="s">
        <v>30</v>
      </c>
      <c r="L9" s="87" t="s">
        <v>31</v>
      </c>
      <c r="M9" s="87" t="s">
        <v>32</v>
      </c>
      <c r="N9" s="88" t="s">
        <v>33</v>
      </c>
    </row>
    <row r="10" spans="1:14" ht="15.75" thickBot="1" x14ac:dyDescent="0.3">
      <c r="G10" s="82">
        <f>$G$3</f>
        <v>124</v>
      </c>
      <c r="H10" s="83" t="s">
        <v>35</v>
      </c>
      <c r="I10" s="84">
        <f>$B$2</f>
        <v>59</v>
      </c>
      <c r="J10" s="84">
        <f>G10-I10</f>
        <v>65</v>
      </c>
      <c r="K10" s="83" t="s">
        <v>13</v>
      </c>
      <c r="L10" s="83">
        <f>$C$5</f>
        <v>4635</v>
      </c>
      <c r="M10" s="83">
        <f>ROUNDDOWN(L10/J10,0)</f>
        <v>71</v>
      </c>
      <c r="N10" s="85" t="str">
        <f>IF(AND(M10&gt;24,M10&lt;32),"4x6",IF(AND(M10&gt;32,M10&lt;36),"4x8",IF(AND(M10&gt;36,M10&lt;48),"6x6",IF(AND(M10&gt;48,M10&lt;60),"6x8",IF(AND(M10&gt;60,M10&lt;64),"6x10",IF(AND(M10&gt;64,M10&lt;80),"8x8",IF(AND(M10&gt;80,M10&lt;100),"8x10",IF(M10&gt;100,"10x10","Not Needed"))))))))</f>
        <v>8x8</v>
      </c>
    </row>
    <row r="11" spans="1:14" ht="15.75" thickBot="1" x14ac:dyDescent="0.3"/>
    <row r="12" spans="1:14" ht="15.75" thickBot="1" x14ac:dyDescent="0.3">
      <c r="H12" s="137" t="s">
        <v>34</v>
      </c>
      <c r="I12" s="138"/>
      <c r="J12" s="138"/>
      <c r="K12" s="138"/>
      <c r="L12" s="139"/>
    </row>
    <row r="13" spans="1:14" ht="15.75" thickBot="1" x14ac:dyDescent="0.3">
      <c r="H13" s="73"/>
      <c r="L13" s="74"/>
    </row>
    <row r="14" spans="1:14" ht="15.75" thickBot="1" x14ac:dyDescent="0.3">
      <c r="A14" s="23"/>
      <c r="B14" s="23"/>
      <c r="C14" s="23"/>
      <c r="H14" s="73"/>
      <c r="I14" s="172" t="s">
        <v>83</v>
      </c>
      <c r="J14" s="173"/>
      <c r="K14" s="174"/>
      <c r="L14" s="74"/>
    </row>
    <row r="15" spans="1:14" x14ac:dyDescent="0.25">
      <c r="H15" s="73"/>
      <c r="L15" s="74"/>
    </row>
    <row r="16" spans="1:14" x14ac:dyDescent="0.25">
      <c r="H16" s="73"/>
      <c r="L16" s="74"/>
    </row>
    <row r="17" spans="8:12" x14ac:dyDescent="0.25">
      <c r="H17" s="73"/>
      <c r="L17" s="74"/>
    </row>
    <row r="18" spans="8:12" x14ac:dyDescent="0.25">
      <c r="H18" s="73"/>
      <c r="L18" s="74"/>
    </row>
    <row r="19" spans="8:12" x14ac:dyDescent="0.25">
      <c r="H19" s="73"/>
      <c r="L19" s="74"/>
    </row>
    <row r="20" spans="8:12" ht="15.75" thickBot="1" x14ac:dyDescent="0.3">
      <c r="H20" s="73"/>
      <c r="L20" s="74"/>
    </row>
    <row r="21" spans="8:12" ht="15.75" thickBot="1" x14ac:dyDescent="0.3">
      <c r="H21" s="73"/>
      <c r="I21" s="106" t="s">
        <v>204</v>
      </c>
      <c r="J21" s="107"/>
      <c r="K21" s="108"/>
      <c r="L21" s="74"/>
    </row>
    <row r="22" spans="8:12" x14ac:dyDescent="0.25">
      <c r="H22" s="73"/>
      <c r="L22" s="74"/>
    </row>
    <row r="23" spans="8:12" x14ac:dyDescent="0.25">
      <c r="H23" s="73"/>
      <c r="J23" t="s">
        <v>205</v>
      </c>
      <c r="L23" s="74"/>
    </row>
    <row r="24" spans="8:12" x14ac:dyDescent="0.25">
      <c r="H24" s="175" t="s">
        <v>81</v>
      </c>
      <c r="J24" t="s">
        <v>129</v>
      </c>
      <c r="L24" s="74"/>
    </row>
    <row r="25" spans="8:12" x14ac:dyDescent="0.25">
      <c r="H25" s="175"/>
      <c r="J25" t="s">
        <v>130</v>
      </c>
      <c r="L25" s="74"/>
    </row>
    <row r="26" spans="8:12" x14ac:dyDescent="0.25">
      <c r="H26" s="73"/>
      <c r="J26" t="s">
        <v>71</v>
      </c>
      <c r="L26" s="74"/>
    </row>
    <row r="27" spans="8:12" ht="15.75" thickBot="1" x14ac:dyDescent="0.3">
      <c r="H27" s="73"/>
      <c r="L27" s="74"/>
    </row>
    <row r="28" spans="8:12" ht="15.75" thickBot="1" x14ac:dyDescent="0.3">
      <c r="H28" s="73"/>
      <c r="I28" s="106" t="s">
        <v>82</v>
      </c>
      <c r="J28" s="107"/>
      <c r="K28" s="108"/>
      <c r="L28" s="74"/>
    </row>
    <row r="29" spans="8:12" ht="15.75" thickBot="1" x14ac:dyDescent="0.3">
      <c r="H29" s="75"/>
      <c r="I29" s="76"/>
      <c r="J29" s="76"/>
      <c r="K29" s="76"/>
      <c r="L29" s="77"/>
    </row>
    <row r="34" spans="7:14" ht="15.75" thickBot="1" x14ac:dyDescent="0.3"/>
    <row r="35" spans="7:14" ht="15.75" thickBot="1" x14ac:dyDescent="0.3">
      <c r="G35" s="176" t="s">
        <v>36</v>
      </c>
      <c r="H35" s="177"/>
      <c r="I35" s="177"/>
      <c r="J35" s="177"/>
      <c r="K35" s="177"/>
      <c r="L35" s="177"/>
      <c r="M35" s="177"/>
      <c r="N35" s="178"/>
    </row>
    <row r="36" spans="7:14" ht="15.75" thickBot="1" x14ac:dyDescent="0.3">
      <c r="G36" s="86" t="s">
        <v>23</v>
      </c>
      <c r="H36" s="87" t="s">
        <v>22</v>
      </c>
      <c r="I36" s="87" t="s">
        <v>24</v>
      </c>
      <c r="J36" s="87" t="s">
        <v>29</v>
      </c>
      <c r="K36" s="87" t="s">
        <v>30</v>
      </c>
      <c r="L36" s="87" t="s">
        <v>31</v>
      </c>
      <c r="M36" s="87" t="s">
        <v>32</v>
      </c>
      <c r="N36" s="88" t="s">
        <v>33</v>
      </c>
    </row>
    <row r="37" spans="7:14" ht="15.75" thickBot="1" x14ac:dyDescent="0.3">
      <c r="G37" s="82">
        <f>G3</f>
        <v>124</v>
      </c>
      <c r="H37" s="83" t="s">
        <v>35</v>
      </c>
      <c r="I37" s="84">
        <f>$B$2</f>
        <v>59</v>
      </c>
      <c r="J37" s="84">
        <f>G37-I37</f>
        <v>65</v>
      </c>
      <c r="K37" s="83" t="s">
        <v>12</v>
      </c>
      <c r="L37" s="83">
        <v>7500</v>
      </c>
      <c r="M37" s="83">
        <f>ROUNDDOWN(L37/J37,0)</f>
        <v>115</v>
      </c>
      <c r="N37" s="85" t="str">
        <f>IF(AND(M37&gt;24,M37&lt;32),"4x6",IF(AND(M37&gt;32,M37&lt;36),"4x8",IF(AND(M37&gt;36,M37&lt;48),"6x6",IF(AND(M37&gt;48,M37&lt;60),"6x8",IF(AND(M37&gt;60,M37&lt;64),"6x10",IF(AND(M37&gt;64,M37&lt;80),"8x8",IF(AND(M37&gt;80,M37&lt;100),"8x10",IF(M37&gt;100,"10x10","Not Needed"))))))))</f>
        <v>10x10</v>
      </c>
    </row>
    <row r="38" spans="7:14" ht="15.75" thickBot="1" x14ac:dyDescent="0.3"/>
    <row r="39" spans="7:14" ht="15.75" thickBot="1" x14ac:dyDescent="0.3">
      <c r="H39" s="168" t="s">
        <v>36</v>
      </c>
      <c r="I39" s="169"/>
      <c r="J39" s="169"/>
      <c r="K39" s="169"/>
      <c r="L39" s="170"/>
    </row>
    <row r="40" spans="7:14" ht="15.75" thickBot="1" x14ac:dyDescent="0.3">
      <c r="H40" s="73"/>
      <c r="L40" s="74"/>
    </row>
    <row r="41" spans="7:14" ht="15.75" thickBot="1" x14ac:dyDescent="0.3">
      <c r="H41" s="73"/>
      <c r="I41" s="162" t="s">
        <v>83</v>
      </c>
      <c r="J41" s="163"/>
      <c r="K41" s="164"/>
      <c r="L41" s="74"/>
    </row>
    <row r="42" spans="7:14" x14ac:dyDescent="0.25">
      <c r="H42" s="73"/>
      <c r="L42" s="74"/>
    </row>
    <row r="43" spans="7:14" x14ac:dyDescent="0.25">
      <c r="H43" s="73"/>
      <c r="L43" s="74"/>
    </row>
    <row r="44" spans="7:14" x14ac:dyDescent="0.25">
      <c r="H44" s="73"/>
      <c r="L44" s="74"/>
    </row>
    <row r="45" spans="7:14" x14ac:dyDescent="0.25">
      <c r="H45" s="73"/>
      <c r="L45" s="74"/>
    </row>
    <row r="46" spans="7:14" x14ac:dyDescent="0.25">
      <c r="H46" s="73"/>
      <c r="L46" s="74"/>
    </row>
    <row r="47" spans="7:14" ht="15.75" thickBot="1" x14ac:dyDescent="0.3">
      <c r="H47" s="73"/>
      <c r="L47" s="74"/>
    </row>
    <row r="48" spans="7:14" ht="15.75" thickBot="1" x14ac:dyDescent="0.3">
      <c r="H48" s="73"/>
      <c r="I48" s="106" t="s">
        <v>204</v>
      </c>
      <c r="J48" s="107"/>
      <c r="K48" s="108"/>
      <c r="L48" s="74"/>
    </row>
    <row r="49" spans="8:12" x14ac:dyDescent="0.25">
      <c r="H49" s="73"/>
      <c r="L49" s="74"/>
    </row>
    <row r="50" spans="8:12" x14ac:dyDescent="0.25">
      <c r="H50" s="73"/>
      <c r="J50" t="s">
        <v>205</v>
      </c>
      <c r="L50" s="74"/>
    </row>
    <row r="51" spans="8:12" x14ac:dyDescent="0.25">
      <c r="H51" s="165" t="s">
        <v>124</v>
      </c>
      <c r="J51" t="s">
        <v>221</v>
      </c>
      <c r="L51" s="74"/>
    </row>
    <row r="52" spans="8:12" x14ac:dyDescent="0.25">
      <c r="H52" s="165"/>
      <c r="J52" t="s">
        <v>206</v>
      </c>
      <c r="L52" s="74"/>
    </row>
    <row r="53" spans="8:12" x14ac:dyDescent="0.25">
      <c r="H53" s="73"/>
      <c r="J53" t="s">
        <v>180</v>
      </c>
      <c r="L53" s="74"/>
    </row>
    <row r="54" spans="8:12" ht="15.75" thickBot="1" x14ac:dyDescent="0.3">
      <c r="H54" s="73"/>
      <c r="L54" s="74"/>
    </row>
    <row r="55" spans="8:12" ht="15.75" thickBot="1" x14ac:dyDescent="0.3">
      <c r="H55" s="73"/>
      <c r="I55" s="106" t="s">
        <v>82</v>
      </c>
      <c r="J55" s="107"/>
      <c r="K55" s="108"/>
      <c r="L55" s="74"/>
    </row>
    <row r="56" spans="8:12" ht="15.75" thickBot="1" x14ac:dyDescent="0.3">
      <c r="H56" s="75"/>
      <c r="I56" s="76"/>
      <c r="J56" s="76"/>
      <c r="K56" s="76"/>
      <c r="L56" s="77"/>
    </row>
    <row r="66" spans="7:14" x14ac:dyDescent="0.25">
      <c r="L66">
        <v>1</v>
      </c>
    </row>
    <row r="71" spans="7:14" ht="15.75" thickBot="1" x14ac:dyDescent="0.3"/>
    <row r="72" spans="7:14" ht="15.75" thickBot="1" x14ac:dyDescent="0.3">
      <c r="G72" s="179" t="s">
        <v>214</v>
      </c>
      <c r="H72" s="180"/>
      <c r="I72" s="180"/>
      <c r="J72" s="180"/>
      <c r="K72" s="180"/>
      <c r="L72" s="180"/>
      <c r="M72" s="180"/>
      <c r="N72" s="181"/>
    </row>
    <row r="73" spans="7:14" ht="15.75" thickBot="1" x14ac:dyDescent="0.3">
      <c r="G73" s="86" t="s">
        <v>23</v>
      </c>
      <c r="H73" s="87" t="s">
        <v>22</v>
      </c>
      <c r="I73" s="87" t="s">
        <v>24</v>
      </c>
      <c r="J73" s="87" t="s">
        <v>29</v>
      </c>
      <c r="K73" s="87" t="s">
        <v>30</v>
      </c>
      <c r="L73" s="87" t="s">
        <v>31</v>
      </c>
      <c r="M73" s="87" t="s">
        <v>32</v>
      </c>
      <c r="N73" s="88" t="s">
        <v>33</v>
      </c>
    </row>
    <row r="74" spans="7:14" ht="15.75" thickBot="1" x14ac:dyDescent="0.3">
      <c r="G74" s="82">
        <f>G4</f>
        <v>143</v>
      </c>
      <c r="H74" s="83" t="s">
        <v>35</v>
      </c>
      <c r="I74" s="84">
        <f>$B$2</f>
        <v>59</v>
      </c>
      <c r="J74" s="84">
        <f>G74-I74</f>
        <v>84</v>
      </c>
      <c r="K74" s="83" t="s">
        <v>12</v>
      </c>
      <c r="L74" s="83">
        <v>5400</v>
      </c>
      <c r="M74" s="83">
        <f>ROUNDDOWN(L74/J74,0)</f>
        <v>64</v>
      </c>
      <c r="N74" s="85" t="str">
        <f>IF(AND(M74&gt;24,M74&lt;32),"4x6",IF(AND(M74&gt;32,M74&lt;36),"4x8",IF(AND(M74&gt;36,M74&lt;48),"6x6",IF(AND(M74&gt;48,M74&lt;60),"6x8",IF(AND(M74&gt;60,M74&lt;64),"6x10",IF(AND(M74&gt;=64,M74&lt;80),"8x8",IF(AND(M74&gt;80,M74&lt;100),"8x10",IF(M74&gt;100,"10x10","Not Needed"))))))))</f>
        <v>8x8</v>
      </c>
    </row>
    <row r="75" spans="7:14" ht="15.75" thickBot="1" x14ac:dyDescent="0.3"/>
    <row r="76" spans="7:14" ht="15.75" thickBot="1" x14ac:dyDescent="0.3">
      <c r="H76" s="145" t="s">
        <v>126</v>
      </c>
      <c r="I76" s="146"/>
      <c r="J76" s="146"/>
      <c r="K76" s="146"/>
      <c r="L76" s="147"/>
    </row>
    <row r="77" spans="7:14" ht="15.75" thickBot="1" x14ac:dyDescent="0.3">
      <c r="H77" s="73"/>
      <c r="L77" s="74"/>
    </row>
    <row r="78" spans="7:14" ht="15.75" thickBot="1" x14ac:dyDescent="0.3">
      <c r="H78" s="73"/>
      <c r="I78" s="148" t="s">
        <v>127</v>
      </c>
      <c r="J78" s="149"/>
      <c r="K78" s="150"/>
      <c r="L78" s="74"/>
    </row>
    <row r="79" spans="7:14" x14ac:dyDescent="0.25">
      <c r="H79" s="73"/>
      <c r="L79" s="74"/>
    </row>
    <row r="80" spans="7:14" x14ac:dyDescent="0.25">
      <c r="H80" s="73"/>
      <c r="L80" s="74"/>
    </row>
    <row r="81" spans="8:12" x14ac:dyDescent="0.25">
      <c r="H81" s="73"/>
      <c r="L81" s="74"/>
    </row>
    <row r="82" spans="8:12" x14ac:dyDescent="0.25">
      <c r="H82" s="73"/>
      <c r="L82" s="74"/>
    </row>
    <row r="83" spans="8:12" x14ac:dyDescent="0.25">
      <c r="H83" s="73"/>
      <c r="L83" s="74"/>
    </row>
    <row r="84" spans="8:12" ht="15.75" thickBot="1" x14ac:dyDescent="0.3">
      <c r="H84" s="73"/>
      <c r="L84" s="74"/>
    </row>
    <row r="85" spans="8:12" ht="15.75" thickBot="1" x14ac:dyDescent="0.3">
      <c r="H85" s="73"/>
      <c r="I85" s="106" t="s">
        <v>204</v>
      </c>
      <c r="J85" s="107"/>
      <c r="K85" s="108"/>
      <c r="L85" s="74"/>
    </row>
    <row r="86" spans="8:12" x14ac:dyDescent="0.25">
      <c r="H86" s="73"/>
      <c r="L86" s="74"/>
    </row>
    <row r="87" spans="8:12" x14ac:dyDescent="0.25">
      <c r="H87" s="73"/>
      <c r="J87" t="s">
        <v>208</v>
      </c>
      <c r="L87" s="74"/>
    </row>
    <row r="88" spans="8:12" x14ac:dyDescent="0.25">
      <c r="H88" s="165" t="s">
        <v>81</v>
      </c>
      <c r="J88" t="s">
        <v>207</v>
      </c>
      <c r="L88" s="74"/>
    </row>
    <row r="89" spans="8:12" x14ac:dyDescent="0.25">
      <c r="H89" s="165"/>
      <c r="J89" t="s">
        <v>209</v>
      </c>
      <c r="L89" s="74"/>
    </row>
    <row r="90" spans="8:12" x14ac:dyDescent="0.25">
      <c r="H90" s="73"/>
      <c r="J90" t="s">
        <v>199</v>
      </c>
      <c r="L90" s="74"/>
    </row>
    <row r="91" spans="8:12" ht="15.75" thickBot="1" x14ac:dyDescent="0.3">
      <c r="H91" s="73"/>
      <c r="L91" s="74"/>
    </row>
    <row r="92" spans="8:12" ht="15.75" thickBot="1" x14ac:dyDescent="0.3">
      <c r="H92" s="73"/>
      <c r="I92" s="106" t="s">
        <v>82</v>
      </c>
      <c r="J92" s="107"/>
      <c r="K92" s="108"/>
      <c r="L92" s="74"/>
    </row>
    <row r="93" spans="8:12" ht="15.75" thickBot="1" x14ac:dyDescent="0.3">
      <c r="H93" s="75"/>
      <c r="I93" s="76"/>
      <c r="J93" s="76"/>
      <c r="K93" s="76"/>
      <c r="L93" s="77"/>
    </row>
    <row r="98" spans="7:13" ht="15.75" thickBot="1" x14ac:dyDescent="0.3"/>
    <row r="99" spans="7:13" ht="15.75" thickBot="1" x14ac:dyDescent="0.3">
      <c r="G99" s="137" t="s">
        <v>15</v>
      </c>
      <c r="H99" s="138"/>
      <c r="I99" s="138"/>
      <c r="J99" s="138"/>
      <c r="K99" s="171"/>
      <c r="L99" s="143" t="s">
        <v>39</v>
      </c>
      <c r="M99" s="144"/>
    </row>
    <row r="100" spans="7:13" ht="15.75" thickBot="1" x14ac:dyDescent="0.3">
      <c r="G100" s="14" t="s">
        <v>16</v>
      </c>
      <c r="H100" s="15" t="s">
        <v>17</v>
      </c>
      <c r="I100" s="15" t="s">
        <v>18</v>
      </c>
      <c r="J100" s="132" t="s">
        <v>19</v>
      </c>
      <c r="K100" s="133"/>
      <c r="L100" s="14" t="s">
        <v>37</v>
      </c>
      <c r="M100" s="16" t="s">
        <v>38</v>
      </c>
    </row>
    <row r="101" spans="7:13" x14ac:dyDescent="0.25">
      <c r="G101" s="41">
        <v>48</v>
      </c>
      <c r="H101" s="10">
        <v>9.75</v>
      </c>
      <c r="I101" s="10">
        <v>7.5</v>
      </c>
      <c r="J101" s="116">
        <f>ROUNDUP((H101-I101)/12*150*G101/12,0)</f>
        <v>113</v>
      </c>
      <c r="K101" s="117"/>
      <c r="L101" s="55">
        <f t="shared" ref="L101:L111" si="0">ROUNDDOWN(C$5/$J101,0)</f>
        <v>41</v>
      </c>
      <c r="M101" s="56">
        <f t="shared" ref="M101:M111" si="1">ROUNDDOWN(C$7/$J101,0)</f>
        <v>66</v>
      </c>
    </row>
    <row r="102" spans="7:13" x14ac:dyDescent="0.25">
      <c r="G102" s="11">
        <v>66</v>
      </c>
      <c r="H102" s="12">
        <v>9.75</v>
      </c>
      <c r="I102" s="12">
        <v>7.5</v>
      </c>
      <c r="J102" s="116">
        <f t="shared" ref="J102:J111" si="2">ROUNDUP((H102-I102)/12*150*G102/12,0)</f>
        <v>155</v>
      </c>
      <c r="K102" s="117"/>
      <c r="L102" s="51">
        <f t="shared" si="0"/>
        <v>29</v>
      </c>
      <c r="M102" s="52">
        <f t="shared" si="1"/>
        <v>48</v>
      </c>
    </row>
    <row r="103" spans="7:13" x14ac:dyDescent="0.25">
      <c r="G103" s="11">
        <v>72</v>
      </c>
      <c r="H103" s="12">
        <v>9.75</v>
      </c>
      <c r="I103" s="12">
        <v>7.5</v>
      </c>
      <c r="J103" s="116">
        <f t="shared" si="2"/>
        <v>169</v>
      </c>
      <c r="K103" s="117"/>
      <c r="L103" s="51">
        <f t="shared" si="0"/>
        <v>27</v>
      </c>
      <c r="M103" s="52">
        <f t="shared" si="1"/>
        <v>44</v>
      </c>
    </row>
    <row r="104" spans="7:13" x14ac:dyDescent="0.25">
      <c r="G104" s="11">
        <v>90</v>
      </c>
      <c r="H104" s="12">
        <v>9.75</v>
      </c>
      <c r="I104" s="12">
        <v>7.5</v>
      </c>
      <c r="J104" s="116">
        <f t="shared" si="2"/>
        <v>211</v>
      </c>
      <c r="K104" s="117"/>
      <c r="L104" s="51">
        <f t="shared" si="0"/>
        <v>21</v>
      </c>
      <c r="M104" s="52">
        <f t="shared" si="1"/>
        <v>35</v>
      </c>
    </row>
    <row r="105" spans="7:13" x14ac:dyDescent="0.25">
      <c r="G105" s="11">
        <v>66</v>
      </c>
      <c r="H105" s="12">
        <v>12.75</v>
      </c>
      <c r="I105" s="12">
        <v>7.5</v>
      </c>
      <c r="J105" s="182">
        <f t="shared" si="2"/>
        <v>361</v>
      </c>
      <c r="K105" s="183"/>
      <c r="L105" s="51">
        <f t="shared" si="0"/>
        <v>12</v>
      </c>
      <c r="M105" s="52">
        <f t="shared" si="1"/>
        <v>20</v>
      </c>
    </row>
    <row r="106" spans="7:13" x14ac:dyDescent="0.25">
      <c r="G106" s="11">
        <v>72</v>
      </c>
      <c r="H106" s="12">
        <v>12.75</v>
      </c>
      <c r="I106" s="12">
        <v>7.5</v>
      </c>
      <c r="J106" s="182">
        <f t="shared" si="2"/>
        <v>394</v>
      </c>
      <c r="K106" s="183"/>
      <c r="L106" s="51">
        <f t="shared" si="0"/>
        <v>11</v>
      </c>
      <c r="M106" s="52">
        <f t="shared" si="1"/>
        <v>19</v>
      </c>
    </row>
    <row r="107" spans="7:13" x14ac:dyDescent="0.25">
      <c r="G107" s="11">
        <v>90</v>
      </c>
      <c r="H107" s="12">
        <v>12.75</v>
      </c>
      <c r="I107" s="12">
        <v>7.5</v>
      </c>
      <c r="J107" s="182">
        <f t="shared" si="2"/>
        <v>493</v>
      </c>
      <c r="K107" s="183"/>
      <c r="L107" s="51">
        <f t="shared" si="0"/>
        <v>9</v>
      </c>
      <c r="M107" s="52">
        <f t="shared" si="1"/>
        <v>15</v>
      </c>
    </row>
    <row r="108" spans="7:13" x14ac:dyDescent="0.25">
      <c r="G108" s="11">
        <v>42</v>
      </c>
      <c r="H108" s="12">
        <v>24</v>
      </c>
      <c r="I108" s="12">
        <v>7.5</v>
      </c>
      <c r="J108" s="182">
        <f t="shared" si="2"/>
        <v>722</v>
      </c>
      <c r="K108" s="183"/>
      <c r="L108" s="51">
        <f t="shared" si="0"/>
        <v>6</v>
      </c>
      <c r="M108" s="52">
        <f t="shared" si="1"/>
        <v>10</v>
      </c>
    </row>
    <row r="109" spans="7:13" x14ac:dyDescent="0.25">
      <c r="G109" s="11">
        <v>12</v>
      </c>
      <c r="H109" s="12">
        <v>42</v>
      </c>
      <c r="I109" s="12">
        <v>7.5</v>
      </c>
      <c r="J109" s="182">
        <f t="shared" si="2"/>
        <v>432</v>
      </c>
      <c r="K109" s="183"/>
      <c r="L109" s="51">
        <f t="shared" si="0"/>
        <v>10</v>
      </c>
      <c r="M109" s="52">
        <f t="shared" si="1"/>
        <v>17</v>
      </c>
    </row>
    <row r="110" spans="7:13" x14ac:dyDescent="0.25">
      <c r="G110" s="94">
        <v>48</v>
      </c>
      <c r="H110" s="95">
        <v>16.75</v>
      </c>
      <c r="I110" s="95">
        <v>7.5</v>
      </c>
      <c r="J110" s="182">
        <f t="shared" ref="J110" si="3">ROUNDUP((H110-I110)/12*150*G110/12,0)</f>
        <v>463</v>
      </c>
      <c r="K110" s="183"/>
      <c r="L110" s="51">
        <f t="shared" ref="L110" si="4">ROUNDDOWN(C$5/$J110,0)</f>
        <v>10</v>
      </c>
      <c r="M110" s="52">
        <f t="shared" ref="M110" si="5">ROUNDDOWN(C$7/$J110,0)</f>
        <v>16</v>
      </c>
    </row>
    <row r="111" spans="7:13" ht="15.75" thickBot="1" x14ac:dyDescent="0.3">
      <c r="G111" s="42">
        <v>20</v>
      </c>
      <c r="H111" s="13">
        <v>56</v>
      </c>
      <c r="I111" s="13">
        <v>7.5</v>
      </c>
      <c r="J111" s="184">
        <f t="shared" si="2"/>
        <v>1011</v>
      </c>
      <c r="K111" s="185"/>
      <c r="L111" s="53">
        <f t="shared" si="0"/>
        <v>4</v>
      </c>
      <c r="M111" s="54">
        <f t="shared" si="1"/>
        <v>7</v>
      </c>
    </row>
    <row r="112" spans="7:13" ht="15.75" thickBot="1" x14ac:dyDescent="0.3">
      <c r="G112" s="157" t="s">
        <v>20</v>
      </c>
      <c r="H112" s="158"/>
      <c r="I112" s="158"/>
      <c r="J112" s="158"/>
      <c r="K112" s="158"/>
      <c r="L112" s="158"/>
      <c r="M112" s="159"/>
    </row>
  </sheetData>
  <mergeCells count="36">
    <mergeCell ref="G112:M112"/>
    <mergeCell ref="H76:L76"/>
    <mergeCell ref="I78:K78"/>
    <mergeCell ref="I85:K85"/>
    <mergeCell ref="H88:H89"/>
    <mergeCell ref="I92:K92"/>
    <mergeCell ref="J106:K106"/>
    <mergeCell ref="J107:K107"/>
    <mergeCell ref="J108:K108"/>
    <mergeCell ref="J109:K109"/>
    <mergeCell ref="J101:K101"/>
    <mergeCell ref="J111:K111"/>
    <mergeCell ref="J105:K105"/>
    <mergeCell ref="J110:K110"/>
    <mergeCell ref="J103:K103"/>
    <mergeCell ref="J104:K104"/>
    <mergeCell ref="J102:K102"/>
    <mergeCell ref="H51:H52"/>
    <mergeCell ref="I55:K55"/>
    <mergeCell ref="G72:N72"/>
    <mergeCell ref="J100:K100"/>
    <mergeCell ref="A1:C1"/>
    <mergeCell ref="G99:K99"/>
    <mergeCell ref="L99:M99"/>
    <mergeCell ref="I14:K14"/>
    <mergeCell ref="I21:K21"/>
    <mergeCell ref="G8:N8"/>
    <mergeCell ref="E1:G1"/>
    <mergeCell ref="E5:G5"/>
    <mergeCell ref="H24:H25"/>
    <mergeCell ref="G35:N35"/>
    <mergeCell ref="I41:K41"/>
    <mergeCell ref="I48:K48"/>
    <mergeCell ref="H12:L12"/>
    <mergeCell ref="H39:L39"/>
    <mergeCell ref="I28:K28"/>
  </mergeCells>
  <pageMargins left="0.7" right="0.7" top="0.75" bottom="0.75" header="0.3" footer="0.3"/>
  <pageSetup paperSize="277" scale="74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778E-346F-4075-AD5C-749D1C57780C}">
  <sheetPr>
    <pageSetUpPr fitToPage="1"/>
  </sheetPr>
  <dimension ref="A1:N29"/>
  <sheetViews>
    <sheetView zoomScale="85" zoomScaleNormal="85" workbookViewId="0">
      <selection activeCell="E27" sqref="E27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6" customWidth="1"/>
    <col min="5" max="5" width="17.5703125" bestFit="1" customWidth="1"/>
    <col min="6" max="6" width="18.85546875" customWidth="1"/>
    <col min="7" max="7" width="19.85546875" bestFit="1" customWidth="1"/>
    <col min="8" max="8" width="20.85546875" bestFit="1" customWidth="1"/>
    <col min="9" max="9" width="26.42578125" bestFit="1" customWidth="1"/>
    <col min="10" max="10" width="19.28515625" bestFit="1" customWidth="1"/>
    <col min="11" max="11" width="13.140625" bestFit="1" customWidth="1"/>
    <col min="12" max="12" width="18.42578125" bestFit="1" customWidth="1"/>
    <col min="13" max="13" width="22.42578125" bestFit="1" customWidth="1"/>
    <col min="14" max="14" width="15.42578125" bestFit="1" customWidth="1"/>
  </cols>
  <sheetData>
    <row r="1" spans="1:14" ht="15.75" thickBot="1" x14ac:dyDescent="0.3">
      <c r="A1" s="118" t="s">
        <v>21</v>
      </c>
      <c r="B1" s="119"/>
      <c r="C1" s="120"/>
      <c r="E1" s="127" t="s">
        <v>5</v>
      </c>
      <c r="F1" s="128"/>
      <c r="G1" s="129"/>
    </row>
    <row r="2" spans="1:14" ht="15.75" thickBot="1" x14ac:dyDescent="0.3">
      <c r="A2" s="46" t="s">
        <v>85</v>
      </c>
      <c r="B2" s="47">
        <v>0</v>
      </c>
      <c r="C2" s="78" t="s">
        <v>122</v>
      </c>
      <c r="E2" s="27" t="s">
        <v>3</v>
      </c>
      <c r="F2" s="28" t="s">
        <v>2</v>
      </c>
      <c r="G2" s="29" t="s">
        <v>25</v>
      </c>
    </row>
    <row r="3" spans="1:14" ht="15.75" thickBot="1" x14ac:dyDescent="0.3">
      <c r="A3" s="43" t="s">
        <v>6</v>
      </c>
      <c r="B3" s="44" t="s">
        <v>7</v>
      </c>
      <c r="C3" s="45" t="s">
        <v>14</v>
      </c>
      <c r="E3" s="80">
        <v>7.5</v>
      </c>
      <c r="F3" s="10">
        <v>30</v>
      </c>
      <c r="G3" s="34">
        <f>ROUNDUP(E3/12*150+F3,0)</f>
        <v>124</v>
      </c>
    </row>
    <row r="4" spans="1:14" ht="15.75" thickBot="1" x14ac:dyDescent="0.3">
      <c r="A4" s="25" t="s">
        <v>8</v>
      </c>
      <c r="B4" s="33" t="s">
        <v>13</v>
      </c>
      <c r="C4" s="36">
        <v>4635</v>
      </c>
      <c r="E4" s="81">
        <v>9</v>
      </c>
      <c r="F4" s="13">
        <v>30</v>
      </c>
      <c r="G4" s="35">
        <f>ROUNDUP(E4/12*150+F4,0)</f>
        <v>143</v>
      </c>
    </row>
    <row r="5" spans="1:14" ht="15.75" thickBot="1" x14ac:dyDescent="0.3">
      <c r="A5" s="24" t="s">
        <v>9</v>
      </c>
      <c r="B5" s="33" t="s">
        <v>13</v>
      </c>
      <c r="C5" s="37">
        <v>4635</v>
      </c>
      <c r="E5" s="157" t="s">
        <v>4</v>
      </c>
      <c r="F5" s="158"/>
      <c r="G5" s="159"/>
    </row>
    <row r="6" spans="1:14" x14ac:dyDescent="0.25">
      <c r="A6" s="24" t="s">
        <v>10</v>
      </c>
      <c r="B6" s="33" t="s">
        <v>12</v>
      </c>
      <c r="C6" s="37">
        <v>7916</v>
      </c>
    </row>
    <row r="7" spans="1:14" ht="15.75" thickBot="1" x14ac:dyDescent="0.3">
      <c r="A7" s="30" t="s">
        <v>11</v>
      </c>
      <c r="B7" s="83" t="s">
        <v>12</v>
      </c>
      <c r="C7" s="39">
        <v>7500</v>
      </c>
    </row>
    <row r="8" spans="1:14" ht="15.75" thickBot="1" x14ac:dyDescent="0.3">
      <c r="G8" s="137" t="s">
        <v>34</v>
      </c>
      <c r="H8" s="138"/>
      <c r="I8" s="138"/>
      <c r="J8" s="138"/>
      <c r="K8" s="138"/>
      <c r="L8" s="138"/>
      <c r="M8" s="138"/>
      <c r="N8" s="139"/>
    </row>
    <row r="9" spans="1:14" ht="15.75" thickBot="1" x14ac:dyDescent="0.3">
      <c r="G9" s="86" t="s">
        <v>23</v>
      </c>
      <c r="H9" s="87" t="s">
        <v>22</v>
      </c>
      <c r="I9" s="87" t="s">
        <v>24</v>
      </c>
      <c r="J9" s="87" t="s">
        <v>29</v>
      </c>
      <c r="K9" s="87" t="s">
        <v>30</v>
      </c>
      <c r="L9" s="87" t="s">
        <v>31</v>
      </c>
      <c r="M9" s="87" t="s">
        <v>32</v>
      </c>
      <c r="N9" s="88" t="s">
        <v>33</v>
      </c>
    </row>
    <row r="10" spans="1:14" ht="15.75" thickBot="1" x14ac:dyDescent="0.3">
      <c r="G10" s="82">
        <f>$G$3</f>
        <v>124</v>
      </c>
      <c r="H10" s="83" t="s">
        <v>35</v>
      </c>
      <c r="I10" s="84">
        <f>$B$2</f>
        <v>0</v>
      </c>
      <c r="J10" s="84">
        <f>G10-I10</f>
        <v>124</v>
      </c>
      <c r="K10" s="83" t="s">
        <v>13</v>
      </c>
      <c r="L10" s="83">
        <f>$C$5</f>
        <v>4635</v>
      </c>
      <c r="M10" s="83">
        <f>ROUNDDOWN(L10/J10,0)</f>
        <v>37</v>
      </c>
      <c r="N10" s="85" t="str">
        <f>IF(AND(M10&gt;24,M10&lt;32),"4x6",IF(AND(M10&gt;32,M10&lt;36),"4x8",IF(AND(M10&gt;36,M10&lt;48),"6x6",IF(AND(M10&gt;48,M10&lt;60),"6x8",IF(AND(M10&gt;60,M10&lt;64),"6x10",IF(AND(M10&gt;64,M10&lt;80),"8x8",IF(AND(M10&gt;80,M10&lt;100),"8x10",IF(M10&gt;100,"10x10","Not Needed"))))))))</f>
        <v>6x6</v>
      </c>
    </row>
    <row r="11" spans="1:14" ht="15.75" thickBot="1" x14ac:dyDescent="0.3"/>
    <row r="12" spans="1:14" ht="15.75" thickBot="1" x14ac:dyDescent="0.3">
      <c r="H12" s="137" t="s">
        <v>34</v>
      </c>
      <c r="I12" s="138"/>
      <c r="J12" s="138"/>
      <c r="K12" s="138"/>
      <c r="L12" s="139"/>
    </row>
    <row r="13" spans="1:14" ht="15.75" thickBot="1" x14ac:dyDescent="0.3">
      <c r="H13" s="73"/>
      <c r="L13" s="74"/>
    </row>
    <row r="14" spans="1:14" ht="15.75" thickBot="1" x14ac:dyDescent="0.3">
      <c r="A14" s="23"/>
      <c r="B14" s="23"/>
      <c r="C14" s="23"/>
      <c r="H14" s="73"/>
      <c r="I14" s="172" t="s">
        <v>83</v>
      </c>
      <c r="J14" s="173"/>
      <c r="K14" s="174"/>
      <c r="L14" s="74"/>
    </row>
    <row r="15" spans="1:14" x14ac:dyDescent="0.25">
      <c r="H15" s="73"/>
      <c r="L15" s="74"/>
    </row>
    <row r="16" spans="1:14" x14ac:dyDescent="0.25">
      <c r="H16" s="73"/>
      <c r="L16" s="74"/>
    </row>
    <row r="17" spans="8:12" x14ac:dyDescent="0.25">
      <c r="H17" s="73"/>
      <c r="L17" s="74"/>
    </row>
    <row r="18" spans="8:12" x14ac:dyDescent="0.25">
      <c r="H18" s="73"/>
      <c r="L18" s="74"/>
    </row>
    <row r="19" spans="8:12" x14ac:dyDescent="0.25">
      <c r="H19" s="73"/>
      <c r="L19" s="74"/>
    </row>
    <row r="20" spans="8:12" ht="15.75" thickBot="1" x14ac:dyDescent="0.3">
      <c r="H20" s="73"/>
      <c r="L20" s="74"/>
    </row>
    <row r="21" spans="8:12" ht="15.75" thickBot="1" x14ac:dyDescent="0.3">
      <c r="H21" s="73"/>
      <c r="I21" s="106" t="s">
        <v>200</v>
      </c>
      <c r="J21" s="107"/>
      <c r="K21" s="108"/>
      <c r="L21" s="74"/>
    </row>
    <row r="22" spans="8:12" x14ac:dyDescent="0.25">
      <c r="H22" s="73"/>
      <c r="L22" s="74"/>
    </row>
    <row r="23" spans="8:12" x14ac:dyDescent="0.25">
      <c r="H23" s="73"/>
      <c r="J23" t="s">
        <v>202</v>
      </c>
      <c r="L23" s="74"/>
    </row>
    <row r="24" spans="8:12" x14ac:dyDescent="0.25">
      <c r="H24" s="175" t="s">
        <v>81</v>
      </c>
      <c r="J24" t="s">
        <v>201</v>
      </c>
      <c r="L24" s="74"/>
    </row>
    <row r="25" spans="8:12" x14ac:dyDescent="0.25">
      <c r="H25" s="175"/>
      <c r="J25" t="s">
        <v>203</v>
      </c>
      <c r="L25" s="74"/>
    </row>
    <row r="26" spans="8:12" x14ac:dyDescent="0.25">
      <c r="H26" s="73"/>
      <c r="J26" t="s">
        <v>120</v>
      </c>
      <c r="L26" s="74"/>
    </row>
    <row r="27" spans="8:12" ht="15.75" thickBot="1" x14ac:dyDescent="0.3">
      <c r="H27" s="73"/>
      <c r="L27" s="74"/>
    </row>
    <row r="28" spans="8:12" ht="15.75" thickBot="1" x14ac:dyDescent="0.3">
      <c r="H28" s="73"/>
      <c r="I28" s="106" t="s">
        <v>82</v>
      </c>
      <c r="J28" s="107"/>
      <c r="K28" s="108"/>
      <c r="L28" s="74"/>
    </row>
    <row r="29" spans="8:12" ht="15.75" thickBot="1" x14ac:dyDescent="0.3">
      <c r="H29" s="75"/>
      <c r="I29" s="76"/>
      <c r="J29" s="76"/>
      <c r="K29" s="76"/>
      <c r="L29" s="77"/>
    </row>
  </sheetData>
  <mergeCells count="9">
    <mergeCell ref="I21:K21"/>
    <mergeCell ref="H24:H25"/>
    <mergeCell ref="I28:K28"/>
    <mergeCell ref="A1:C1"/>
    <mergeCell ref="E1:G1"/>
    <mergeCell ref="E5:G5"/>
    <mergeCell ref="G8:N8"/>
    <mergeCell ref="H12:L12"/>
    <mergeCell ref="I14:K14"/>
  </mergeCells>
  <pageMargins left="0.7" right="0.7" top="0.75" bottom="0.75" header="0.3" footer="0.3"/>
  <pageSetup paperSize="277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Floor Capacity Chart</vt:lpstr>
      <vt:lpstr>Machine Room Roof Placement</vt:lpstr>
      <vt:lpstr>Machine Room Placement</vt:lpstr>
      <vt:lpstr>Roof Placement 10in Slab</vt:lpstr>
      <vt:lpstr>Typical Tower Reshore (L8-38)</vt:lpstr>
      <vt:lpstr>L8 Placement</vt:lpstr>
      <vt:lpstr>L7 Placement</vt:lpstr>
      <vt:lpstr>L6 Placement</vt:lpstr>
      <vt:lpstr>L5 Placement</vt:lpstr>
      <vt:lpstr>L4.5 Placement</vt:lpstr>
      <vt:lpstr>L4 Placement</vt:lpstr>
      <vt:lpstr>L4 Placement L3 0 Slab Capacity</vt:lpstr>
      <vt:lpstr>L3 Placement</vt:lpstr>
      <vt:lpstr>L3 Placement L2 0 Slab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Garcia</dc:creator>
  <cp:lastModifiedBy>Adolfo Garcia</cp:lastModifiedBy>
  <cp:lastPrinted>2024-01-03T19:18:32Z</cp:lastPrinted>
  <dcterms:created xsi:type="dcterms:W3CDTF">2023-12-18T19:02:03Z</dcterms:created>
  <dcterms:modified xsi:type="dcterms:W3CDTF">2026-06-09T23:43:34Z</dcterms:modified>
</cp:coreProperties>
</file>