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2d5ce3eedc922/Documents/Financial Modelling/"/>
    </mc:Choice>
  </mc:AlternateContent>
  <xr:revisionPtr revIDLastSave="334" documentId="8_{7CFCA52E-8527-457E-B544-18F568855A75}" xr6:coauthVersionLast="47" xr6:coauthVersionMax="47" xr10:uidLastSave="{5AD1F22D-B3FD-4501-9232-16F24F2E2AFA}"/>
  <bookViews>
    <workbookView xWindow="-98" yWindow="-98" windowWidth="21795" windowHeight="13695" xr2:uid="{A78515F9-53F1-44BF-B513-A93783AB4711}"/>
  </bookViews>
  <sheets>
    <sheet name="Sheet1" sheetId="1" r:id="rId1"/>
    <sheet name="Data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C42" i="1"/>
  <c r="E33" i="1"/>
  <c r="E34" i="1"/>
  <c r="E35" i="1"/>
  <c r="E36" i="1"/>
  <c r="E37" i="1"/>
  <c r="D34" i="1"/>
  <c r="D35" i="1"/>
  <c r="D36" i="1"/>
  <c r="D37" i="1"/>
  <c r="C38" i="1"/>
  <c r="D33" i="1"/>
  <c r="B4" i="1"/>
  <c r="D26" i="1"/>
  <c r="D29" i="1" s="1"/>
  <c r="D30" i="1" s="1"/>
  <c r="E24" i="1"/>
  <c r="F24" i="1" s="1"/>
  <c r="B72" i="1"/>
  <c r="B60" i="1"/>
  <c r="B16" i="1"/>
  <c r="E82" i="1"/>
  <c r="D82" i="1"/>
  <c r="E80" i="1"/>
  <c r="D80" i="1"/>
  <c r="E79" i="1"/>
  <c r="D79" i="1"/>
  <c r="E77" i="1"/>
  <c r="D77" i="1"/>
  <c r="E75" i="1"/>
  <c r="D75" i="1"/>
  <c r="E74" i="1"/>
  <c r="D74" i="1"/>
  <c r="E69" i="1"/>
  <c r="D69" i="1"/>
  <c r="E67" i="1"/>
  <c r="D67" i="1"/>
  <c r="E66" i="1"/>
  <c r="D66" i="1"/>
  <c r="E64" i="1"/>
  <c r="D64" i="1"/>
  <c r="E62" i="1"/>
  <c r="D62" i="1"/>
  <c r="E61" i="1"/>
  <c r="D61" i="1"/>
  <c r="F11" i="1"/>
  <c r="F80" i="1" s="1"/>
  <c r="F8" i="1"/>
  <c r="F77" i="1" s="1"/>
  <c r="F5" i="1"/>
  <c r="F61" i="1" s="1"/>
  <c r="G21" i="1"/>
  <c r="H21" i="1" s="1"/>
  <c r="I21" i="1" s="1"/>
  <c r="J21" i="1" s="1"/>
  <c r="J11" i="1" s="1"/>
  <c r="J36" i="1" s="1"/>
  <c r="E19" i="1"/>
  <c r="D19" i="1"/>
  <c r="G22" i="1"/>
  <c r="H22" i="1" s="1"/>
  <c r="I22" i="1" s="1"/>
  <c r="J22" i="1" s="1"/>
  <c r="G20" i="1"/>
  <c r="H20" i="1" s="1"/>
  <c r="I20" i="1" s="1"/>
  <c r="J20" i="1" s="1"/>
  <c r="G19" i="1"/>
  <c r="H19" i="1" s="1"/>
  <c r="I19" i="1" s="1"/>
  <c r="J19" i="1" s="1"/>
  <c r="J8" i="1" s="1"/>
  <c r="J77" i="1" s="1"/>
  <c r="G18" i="1"/>
  <c r="H18" i="1" s="1"/>
  <c r="I18" i="1" s="1"/>
  <c r="J18" i="1" s="1"/>
  <c r="G17" i="1"/>
  <c r="I17" i="1" s="1"/>
  <c r="J17" i="1" s="1"/>
  <c r="E20" i="1"/>
  <c r="D20" i="1"/>
  <c r="E18" i="1"/>
  <c r="D18" i="1"/>
  <c r="E17" i="1"/>
  <c r="E7" i="1"/>
  <c r="E9" i="1" s="1"/>
  <c r="E12" i="1" s="1"/>
  <c r="E14" i="1" s="1"/>
  <c r="E83" i="1" s="1"/>
  <c r="D7" i="1"/>
  <c r="D9" i="1" s="1"/>
  <c r="D12" i="1" s="1"/>
  <c r="D14" i="1" s="1"/>
  <c r="D83" i="1" s="1"/>
  <c r="E3" i="1"/>
  <c r="F3" i="1" s="1"/>
  <c r="G3" i="1" s="1"/>
  <c r="H3" i="1" s="1"/>
  <c r="I3" i="1" s="1"/>
  <c r="J3" i="1" s="1"/>
  <c r="B30" i="2"/>
  <c r="B29" i="2"/>
  <c r="B28" i="2"/>
  <c r="B27" i="2"/>
  <c r="B26" i="2"/>
  <c r="C25" i="2"/>
  <c r="B25" i="2"/>
  <c r="J6" i="2"/>
  <c r="I6" i="2"/>
  <c r="H6" i="2"/>
  <c r="G6" i="2"/>
  <c r="F6" i="2"/>
  <c r="E6" i="2"/>
  <c r="D49" i="1" l="1"/>
  <c r="D47" i="1"/>
  <c r="E52" i="1"/>
  <c r="F34" i="1"/>
  <c r="E49" i="1"/>
  <c r="D52" i="1"/>
  <c r="J34" i="1"/>
  <c r="D50" i="1"/>
  <c r="E47" i="1"/>
  <c r="E50" i="1"/>
  <c r="D48" i="1"/>
  <c r="E48" i="1"/>
  <c r="D51" i="1"/>
  <c r="F36" i="1"/>
  <c r="E51" i="1"/>
  <c r="G24" i="1"/>
  <c r="F26" i="1"/>
  <c r="F29" i="1" s="1"/>
  <c r="F30" i="1" s="1"/>
  <c r="E26" i="1"/>
  <c r="E29" i="1" s="1"/>
  <c r="E30" i="1" s="1"/>
  <c r="F25" i="1"/>
  <c r="F28" i="1" s="1"/>
  <c r="D25" i="1"/>
  <c r="D28" i="1" s="1"/>
  <c r="E25" i="1"/>
  <c r="E28" i="1" s="1"/>
  <c r="E68" i="1"/>
  <c r="E78" i="1"/>
  <c r="E81" i="1"/>
  <c r="D70" i="1"/>
  <c r="E70" i="1"/>
  <c r="D63" i="1"/>
  <c r="E63" i="1"/>
  <c r="G5" i="1"/>
  <c r="G74" i="1" s="1"/>
  <c r="G8" i="1"/>
  <c r="G34" i="1" s="1"/>
  <c r="H8" i="1"/>
  <c r="H34" i="1" s="1"/>
  <c r="I8" i="1"/>
  <c r="I34" i="1" s="1"/>
  <c r="D81" i="1"/>
  <c r="D65" i="1"/>
  <c r="D76" i="1"/>
  <c r="E65" i="1"/>
  <c r="E76" i="1"/>
  <c r="F67" i="1"/>
  <c r="D68" i="1"/>
  <c r="D78" i="1"/>
  <c r="J80" i="1"/>
  <c r="F74" i="1"/>
  <c r="F64" i="1"/>
  <c r="G11" i="1"/>
  <c r="G36" i="1" s="1"/>
  <c r="H11" i="1"/>
  <c r="H36" i="1" s="1"/>
  <c r="I11" i="1"/>
  <c r="I36" i="1" s="1"/>
  <c r="F6" i="1"/>
  <c r="F33" i="1" s="1"/>
  <c r="F10" i="1"/>
  <c r="F35" i="1" s="1"/>
  <c r="E38" i="1" l="1"/>
  <c r="D38" i="1"/>
  <c r="I77" i="1"/>
  <c r="H77" i="1"/>
  <c r="G77" i="1"/>
  <c r="G10" i="1"/>
  <c r="G35" i="1" s="1"/>
  <c r="G6" i="1"/>
  <c r="G33" i="1" s="1"/>
  <c r="H24" i="1"/>
  <c r="G26" i="1"/>
  <c r="G29" i="1" s="1"/>
  <c r="G30" i="1" s="1"/>
  <c r="G25" i="1"/>
  <c r="G28" i="1" s="1"/>
  <c r="G64" i="1"/>
  <c r="H5" i="1"/>
  <c r="H67" i="1" s="1"/>
  <c r="G61" i="1"/>
  <c r="I80" i="1"/>
  <c r="G67" i="1"/>
  <c r="G80" i="1"/>
  <c r="F7" i="1"/>
  <c r="F75" i="1"/>
  <c r="F62" i="1"/>
  <c r="H80" i="1"/>
  <c r="F79" i="1"/>
  <c r="F66" i="1"/>
  <c r="D53" i="1" l="1"/>
  <c r="D42" i="1"/>
  <c r="D41" i="1"/>
  <c r="E53" i="1"/>
  <c r="E42" i="1"/>
  <c r="E41" i="1"/>
  <c r="G7" i="1"/>
  <c r="G76" i="1" s="1"/>
  <c r="G79" i="1"/>
  <c r="G75" i="1"/>
  <c r="G62" i="1"/>
  <c r="G66" i="1"/>
  <c r="I24" i="1"/>
  <c r="H26" i="1"/>
  <c r="H29" i="1" s="1"/>
  <c r="H30" i="1" s="1"/>
  <c r="H25" i="1"/>
  <c r="H28" i="1" s="1"/>
  <c r="I5" i="1"/>
  <c r="H61" i="1"/>
  <c r="H6" i="1"/>
  <c r="H33" i="1" s="1"/>
  <c r="H64" i="1"/>
  <c r="H74" i="1"/>
  <c r="H10" i="1"/>
  <c r="H35" i="1" s="1"/>
  <c r="F9" i="1"/>
  <c r="F76" i="1"/>
  <c r="F63" i="1"/>
  <c r="D44" i="1" l="1"/>
  <c r="D46" i="1" s="1"/>
  <c r="E44" i="1"/>
  <c r="E46" i="1" s="1"/>
  <c r="G63" i="1"/>
  <c r="H7" i="1"/>
  <c r="H9" i="1" s="1"/>
  <c r="G9" i="1"/>
  <c r="J24" i="1"/>
  <c r="I26" i="1"/>
  <c r="I29" i="1" s="1"/>
  <c r="I30" i="1" s="1"/>
  <c r="I25" i="1"/>
  <c r="I28" i="1" s="1"/>
  <c r="H79" i="1"/>
  <c r="H66" i="1"/>
  <c r="H62" i="1"/>
  <c r="H75" i="1"/>
  <c r="J5" i="1"/>
  <c r="I61" i="1"/>
  <c r="I6" i="1"/>
  <c r="I33" i="1" s="1"/>
  <c r="I74" i="1"/>
  <c r="I64" i="1"/>
  <c r="I10" i="1"/>
  <c r="I35" i="1" s="1"/>
  <c r="I67" i="1"/>
  <c r="F12" i="1"/>
  <c r="F65" i="1"/>
  <c r="F78" i="1"/>
  <c r="H63" i="1" l="1"/>
  <c r="H76" i="1"/>
  <c r="G12" i="1"/>
  <c r="G65" i="1"/>
  <c r="G78" i="1"/>
  <c r="I7" i="1"/>
  <c r="I9" i="1" s="1"/>
  <c r="J26" i="1"/>
  <c r="J29" i="1" s="1"/>
  <c r="J30" i="1" s="1"/>
  <c r="J25" i="1"/>
  <c r="J28" i="1" s="1"/>
  <c r="I79" i="1"/>
  <c r="I66" i="1"/>
  <c r="I62" i="1"/>
  <c r="I75" i="1"/>
  <c r="J10" i="1"/>
  <c r="J35" i="1" s="1"/>
  <c r="J6" i="1"/>
  <c r="J33" i="1" s="1"/>
  <c r="J61" i="1"/>
  <c r="J64" i="1"/>
  <c r="J74" i="1"/>
  <c r="J67" i="1"/>
  <c r="H12" i="1"/>
  <c r="H78" i="1"/>
  <c r="H65" i="1"/>
  <c r="F81" i="1"/>
  <c r="F68" i="1"/>
  <c r="F13" i="1"/>
  <c r="I63" i="1" l="1"/>
  <c r="I76" i="1"/>
  <c r="F14" i="1"/>
  <c r="F83" i="1" s="1"/>
  <c r="F37" i="1"/>
  <c r="J7" i="1"/>
  <c r="G81" i="1"/>
  <c r="G68" i="1"/>
  <c r="G13" i="1"/>
  <c r="G37" i="1" s="1"/>
  <c r="H81" i="1"/>
  <c r="H68" i="1"/>
  <c r="H13" i="1"/>
  <c r="J62" i="1"/>
  <c r="J75" i="1"/>
  <c r="J79" i="1"/>
  <c r="J66" i="1"/>
  <c r="I12" i="1"/>
  <c r="I65" i="1"/>
  <c r="I78" i="1"/>
  <c r="F69" i="1"/>
  <c r="F82" i="1"/>
  <c r="F70" i="1" l="1"/>
  <c r="G47" i="1"/>
  <c r="G51" i="1"/>
  <c r="G48" i="1"/>
  <c r="G50" i="1"/>
  <c r="G52" i="1"/>
  <c r="G49" i="1"/>
  <c r="G38" i="1"/>
  <c r="G42" i="1" s="1"/>
  <c r="F47" i="1"/>
  <c r="F49" i="1"/>
  <c r="F51" i="1"/>
  <c r="F48" i="1"/>
  <c r="F52" i="1"/>
  <c r="F50" i="1"/>
  <c r="F38" i="1"/>
  <c r="H14" i="1"/>
  <c r="H83" i="1" s="1"/>
  <c r="H37" i="1"/>
  <c r="J63" i="1"/>
  <c r="J76" i="1"/>
  <c r="J9" i="1"/>
  <c r="J12" i="1" s="1"/>
  <c r="G14" i="1"/>
  <c r="G69" i="1"/>
  <c r="G82" i="1"/>
  <c r="I81" i="1"/>
  <c r="I13" i="1"/>
  <c r="I68" i="1"/>
  <c r="H69" i="1"/>
  <c r="H82" i="1"/>
  <c r="F53" i="1" l="1"/>
  <c r="F42" i="1"/>
  <c r="F41" i="1"/>
  <c r="G53" i="1"/>
  <c r="G41" i="1"/>
  <c r="G44" i="1" s="1"/>
  <c r="G46" i="1" s="1"/>
  <c r="J65" i="1"/>
  <c r="J78" i="1"/>
  <c r="H70" i="1"/>
  <c r="I14" i="1"/>
  <c r="I70" i="1" s="1"/>
  <c r="I37" i="1"/>
  <c r="H51" i="1"/>
  <c r="H48" i="1"/>
  <c r="H50" i="1"/>
  <c r="H52" i="1"/>
  <c r="H49" i="1"/>
  <c r="H47" i="1"/>
  <c r="H38" i="1"/>
  <c r="G83" i="1"/>
  <c r="G70" i="1"/>
  <c r="J81" i="1"/>
  <c r="J68" i="1"/>
  <c r="J13" i="1"/>
  <c r="I69" i="1"/>
  <c r="I82" i="1"/>
  <c r="F44" i="1" l="1"/>
  <c r="F46" i="1" s="1"/>
  <c r="H53" i="1"/>
  <c r="H42" i="1"/>
  <c r="H41" i="1"/>
  <c r="H44" i="1" s="1"/>
  <c r="H46" i="1" s="1"/>
  <c r="I83" i="1"/>
  <c r="J14" i="1"/>
  <c r="J83" i="1" s="1"/>
  <c r="J37" i="1"/>
  <c r="I47" i="1"/>
  <c r="I48" i="1"/>
  <c r="I50" i="1"/>
  <c r="I52" i="1"/>
  <c r="I49" i="1"/>
  <c r="I51" i="1"/>
  <c r="I38" i="1"/>
  <c r="J69" i="1"/>
  <c r="J82" i="1"/>
  <c r="I53" i="1" l="1"/>
  <c r="I42" i="1"/>
  <c r="I41" i="1"/>
  <c r="J70" i="1"/>
  <c r="J48" i="1"/>
  <c r="J50" i="1"/>
  <c r="J52" i="1"/>
  <c r="J49" i="1"/>
  <c r="J51" i="1"/>
  <c r="J47" i="1"/>
  <c r="J38" i="1"/>
  <c r="I44" i="1" l="1"/>
  <c r="I46" i="1" s="1"/>
  <c r="J53" i="1"/>
  <c r="J42" i="1"/>
  <c r="J41" i="1"/>
  <c r="J44" i="1" s="1"/>
  <c r="J46" i="1" s="1"/>
</calcChain>
</file>

<file path=xl/sharedStrings.xml><?xml version="1.0" encoding="utf-8"?>
<sst xmlns="http://schemas.openxmlformats.org/spreadsheetml/2006/main" count="91" uniqueCount="42">
  <si>
    <t xml:space="preserve">The Valuation School </t>
  </si>
  <si>
    <t>INR ( Crores )</t>
  </si>
  <si>
    <t>#</t>
  </si>
  <si>
    <t>Revenue</t>
  </si>
  <si>
    <t>COGS</t>
  </si>
  <si>
    <t>Gross Profit</t>
  </si>
  <si>
    <t>Selling and Adm Expenses</t>
  </si>
  <si>
    <t>EBITDA</t>
  </si>
  <si>
    <t>Depriciation</t>
  </si>
  <si>
    <t>Interest</t>
  </si>
  <si>
    <t>EBT</t>
  </si>
  <si>
    <t>Taxes</t>
  </si>
  <si>
    <t>Net Income</t>
  </si>
  <si>
    <t>Revenue Growth</t>
  </si>
  <si>
    <t>NA</t>
  </si>
  <si>
    <t>COGS % of Revenue</t>
  </si>
  <si>
    <t xml:space="preserve"> S&amp;G Expenses</t>
  </si>
  <si>
    <t>Depreciation % Sales</t>
  </si>
  <si>
    <t>Time Period</t>
  </si>
  <si>
    <t>Month End</t>
  </si>
  <si>
    <t>Year End</t>
  </si>
  <si>
    <t>Monthly Period</t>
  </si>
  <si>
    <t>Yearly Period</t>
  </si>
  <si>
    <t xml:space="preserve">Period </t>
  </si>
  <si>
    <t>Costing Analysis</t>
  </si>
  <si>
    <t>Total</t>
  </si>
  <si>
    <t>Threshold</t>
  </si>
  <si>
    <t>Error Check</t>
  </si>
  <si>
    <t>Average</t>
  </si>
  <si>
    <t>Weighted Average</t>
  </si>
  <si>
    <t>Median</t>
  </si>
  <si>
    <t>Minimum</t>
  </si>
  <si>
    <t>Maximum</t>
  </si>
  <si>
    <t>Small</t>
  </si>
  <si>
    <t>Large</t>
  </si>
  <si>
    <t xml:space="preserve">  </t>
  </si>
  <si>
    <t xml:space="preserve">Change </t>
  </si>
  <si>
    <t>INR (Crores)</t>
  </si>
  <si>
    <t>Income Statement</t>
  </si>
  <si>
    <t>Selling &amp; General Expenses</t>
  </si>
  <si>
    <t>Depreciation</t>
  </si>
  <si>
    <t>Transpose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</si>
</sst>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A&quot;"/>
    <numFmt numFmtId="165" formatCode="0&quot;E&quot;"/>
    <numFmt numFmtId="166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165" fontId="6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1" fontId="0" fillId="0" borderId="0" xfId="0" applyNumberFormat="1"/>
    <xf numFmtId="0" fontId="4" fillId="2" borderId="0" xfId="0" applyFont="1" applyFill="1"/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0" fontId="7" fillId="0" borderId="0" xfId="1" applyNumberFormat="1" applyFon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6" fontId="5" fillId="0" borderId="1" xfId="0" applyNumberFormat="1" applyFont="1" applyBorder="1" applyAlignment="1">
      <alignment horizontal="right" vertical="center"/>
    </xf>
    <xf numFmtId="166" fontId="5" fillId="0" borderId="2" xfId="0" applyNumberFormat="1" applyFont="1" applyBorder="1" applyAlignment="1">
      <alignment horizontal="right" vertical="center"/>
    </xf>
    <xf numFmtId="9" fontId="7" fillId="0" borderId="0" xfId="0" applyNumberFormat="1" applyFont="1" applyAlignment="1">
      <alignment horizontal="right" vertical="center"/>
    </xf>
    <xf numFmtId="0" fontId="2" fillId="3" borderId="0" xfId="0" applyFont="1" applyFill="1"/>
    <xf numFmtId="0" fontId="4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9" fontId="0" fillId="0" borderId="0" xfId="1" applyFont="1" applyAlignment="1">
      <alignment horizontal="right" vertical="center"/>
    </xf>
    <xf numFmtId="14" fontId="7" fillId="0" borderId="0" xfId="0" applyNumberFormat="1" applyFont="1"/>
    <xf numFmtId="0" fontId="5" fillId="0" borderId="0" xfId="1" applyNumberFormat="1" applyFont="1" applyAlignment="1">
      <alignment horizontal="right" vertical="center"/>
    </xf>
    <xf numFmtId="14" fontId="5" fillId="0" borderId="0" xfId="1" applyNumberFormat="1" applyFont="1" applyAlignment="1">
      <alignment horizontal="right" vertical="center"/>
    </xf>
    <xf numFmtId="2" fontId="7" fillId="0" borderId="0" xfId="1" applyNumberFormat="1" applyFont="1" applyAlignment="1">
      <alignment horizontal="right" vertical="center"/>
    </xf>
    <xf numFmtId="2" fontId="5" fillId="0" borderId="0" xfId="1" applyNumberFormat="1" applyFont="1" applyAlignment="1">
      <alignment horizontal="right" vertical="center"/>
    </xf>
    <xf numFmtId="0" fontId="3" fillId="0" borderId="3" xfId="0" applyFont="1" applyBorder="1"/>
    <xf numFmtId="2" fontId="6" fillId="0" borderId="3" xfId="1" applyNumberFormat="1" applyFont="1" applyBorder="1" applyAlignment="1">
      <alignment horizontal="right" vertical="center"/>
    </xf>
    <xf numFmtId="2" fontId="6" fillId="0" borderId="3" xfId="0" applyNumberFormat="1" applyFont="1" applyBorder="1" applyAlignment="1">
      <alignment horizontal="right" vertical="center"/>
    </xf>
    <xf numFmtId="2" fontId="6" fillId="0" borderId="0" xfId="1" applyNumberFormat="1" applyFont="1" applyBorder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0" fontId="7" fillId="0" borderId="0" xfId="0" applyFont="1"/>
    <xf numFmtId="2" fontId="8" fillId="0" borderId="0" xfId="1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86783</xdr:colOff>
      <xdr:row>0</xdr:row>
      <xdr:rowOff>21165</xdr:rowOff>
    </xdr:from>
    <xdr:to>
      <xdr:col>2</xdr:col>
      <xdr:colOff>174625</xdr:colOff>
      <xdr:row>4</xdr:row>
      <xdr:rowOff>42332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92195F-52E5-4BE1-98F1-5BD6CBB049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0" b="13000"/>
        <a:stretch/>
      </xdr:blipFill>
      <xdr:spPr>
        <a:xfrm>
          <a:off x="86783" y="21165"/>
          <a:ext cx="1116542" cy="76139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D866-EDDB-48FE-B1F0-E4FE0AC2DE8A}">
  <dimension ref="A2:K84"/>
  <sheetViews>
    <sheetView showGridLines="0" tabSelected="1"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defaultColWidth="9.1328125" defaultRowHeight="14.25" outlineLevelRow="1" x14ac:dyDescent="0.45"/>
  <cols>
    <col min="1" max="1" width="4.265625" style="9" customWidth="1"/>
    <col min="2" max="2" width="21.3984375" style="9" customWidth="1"/>
    <col min="3" max="3" width="29.59765625" style="9" customWidth="1"/>
    <col min="4" max="4" width="11.73046875" style="9" bestFit="1" customWidth="1"/>
    <col min="5" max="5" width="11.1328125" style="9" bestFit="1" customWidth="1"/>
    <col min="6" max="8" width="15.73046875" style="9" bestFit="1" customWidth="1"/>
    <col min="9" max="9" width="16.265625" style="9" bestFit="1" customWidth="1"/>
    <col min="10" max="10" width="15.73046875" style="9" bestFit="1" customWidth="1"/>
    <col min="11" max="16384" width="9.1328125" style="9"/>
  </cols>
  <sheetData>
    <row r="2" spans="1:10" x14ac:dyDescent="0.45">
      <c r="B2" t="s">
        <v>0</v>
      </c>
      <c r="C2"/>
    </row>
    <row r="3" spans="1:10" x14ac:dyDescent="0.45">
      <c r="B3" s="8" t="s">
        <v>1</v>
      </c>
      <c r="C3" s="8"/>
      <c r="D3" s="20">
        <v>2020</v>
      </c>
      <c r="E3" s="20">
        <f>D3+1</f>
        <v>2021</v>
      </c>
      <c r="F3" s="21">
        <f t="shared" ref="F3:J3" si="0">E3+1</f>
        <v>2022</v>
      </c>
      <c r="G3" s="21">
        <f t="shared" si="0"/>
        <v>2023</v>
      </c>
      <c r="H3" s="21">
        <f t="shared" si="0"/>
        <v>2024</v>
      </c>
      <c r="I3" s="21">
        <f t="shared" si="0"/>
        <v>2025</v>
      </c>
      <c r="J3" s="21">
        <f t="shared" si="0"/>
        <v>2026</v>
      </c>
    </row>
    <row r="4" spans="1:10" x14ac:dyDescent="0.45">
      <c r="A4" s="9" t="s">
        <v>2</v>
      </c>
      <c r="B4" s="32" t="str">
        <f xml:space="preserve"> "Income Statement"&amp;" - "&amp;B2</f>
        <v xml:space="preserve">Income Statement - The Valuation School </v>
      </c>
      <c r="C4" s="32"/>
      <c r="D4" s="33"/>
      <c r="E4" s="33"/>
      <c r="F4" s="33"/>
      <c r="G4" s="33"/>
      <c r="H4" s="33"/>
      <c r="I4" s="33"/>
      <c r="J4" s="33"/>
    </row>
    <row r="5" spans="1:10" outlineLevel="1" x14ac:dyDescent="0.45">
      <c r="B5" s="23" t="s">
        <v>3</v>
      </c>
      <c r="C5" s="23"/>
      <c r="D5" s="13">
        <v>20000</v>
      </c>
      <c r="E5" s="13">
        <v>22500</v>
      </c>
      <c r="F5" s="19">
        <f>E5*(1+F17)</f>
        <v>24750.000000000004</v>
      </c>
      <c r="G5" s="19">
        <f t="shared" ref="G5:J5" si="1">F5*(1+G17)</f>
        <v>27225.000000000007</v>
      </c>
      <c r="H5" s="19">
        <f t="shared" si="1"/>
        <v>31308.750000000007</v>
      </c>
      <c r="I5" s="19">
        <f t="shared" si="1"/>
        <v>36005.062500000007</v>
      </c>
      <c r="J5" s="19">
        <f t="shared" si="1"/>
        <v>41405.821875000009</v>
      </c>
    </row>
    <row r="6" spans="1:10" outlineLevel="1" x14ac:dyDescent="0.45">
      <c r="B6" s="23" t="s">
        <v>4</v>
      </c>
      <c r="C6" s="23"/>
      <c r="D6" s="13">
        <v>8000</v>
      </c>
      <c r="E6" s="13">
        <v>9000</v>
      </c>
      <c r="F6" s="19">
        <f>F5*F18</f>
        <v>9900.0000000000018</v>
      </c>
      <c r="G6" s="19">
        <f t="shared" ref="G6:J6" si="2">G5*G18</f>
        <v>10890.000000000004</v>
      </c>
      <c r="H6" s="19">
        <f t="shared" si="2"/>
        <v>12523.500000000004</v>
      </c>
      <c r="I6" s="19">
        <f t="shared" si="2"/>
        <v>14402.025000000003</v>
      </c>
      <c r="J6" s="19">
        <f t="shared" si="2"/>
        <v>16562.328750000004</v>
      </c>
    </row>
    <row r="7" spans="1:10" outlineLevel="1" x14ac:dyDescent="0.45">
      <c r="B7" s="24" t="s">
        <v>5</v>
      </c>
      <c r="C7" s="24"/>
      <c r="D7" s="18">
        <f>D5-D6</f>
        <v>12000</v>
      </c>
      <c r="E7" s="18">
        <f>E5-E6</f>
        <v>13500</v>
      </c>
      <c r="F7" s="18">
        <f t="shared" ref="F7:J7" si="3">F5-F6</f>
        <v>14850.000000000002</v>
      </c>
      <c r="G7" s="18">
        <f t="shared" si="3"/>
        <v>16335.000000000004</v>
      </c>
      <c r="H7" s="18">
        <f t="shared" si="3"/>
        <v>18785.250000000004</v>
      </c>
      <c r="I7" s="18">
        <f t="shared" si="3"/>
        <v>21603.037500000006</v>
      </c>
      <c r="J7" s="18">
        <f t="shared" si="3"/>
        <v>24843.493125000005</v>
      </c>
    </row>
    <row r="8" spans="1:10" outlineLevel="1" x14ac:dyDescent="0.45">
      <c r="B8" s="23" t="s">
        <v>6</v>
      </c>
      <c r="C8" s="23"/>
      <c r="D8" s="13">
        <v>2000</v>
      </c>
      <c r="E8" s="13">
        <v>2250</v>
      </c>
      <c r="F8" s="9">
        <f>F19</f>
        <v>2500</v>
      </c>
      <c r="G8" s="9">
        <f t="shared" ref="G8:J8" si="4">G19</f>
        <v>2500</v>
      </c>
      <c r="H8" s="9">
        <f t="shared" si="4"/>
        <v>2500</v>
      </c>
      <c r="I8" s="9">
        <f t="shared" si="4"/>
        <v>2500</v>
      </c>
      <c r="J8" s="9">
        <f t="shared" si="4"/>
        <v>2500</v>
      </c>
    </row>
    <row r="9" spans="1:10" outlineLevel="1" x14ac:dyDescent="0.45">
      <c r="B9" s="25" t="s">
        <v>7</v>
      </c>
      <c r="C9" s="25"/>
      <c r="D9" s="18">
        <f>D7-D8</f>
        <v>10000</v>
      </c>
      <c r="E9" s="18">
        <f>E7-E8</f>
        <v>11250</v>
      </c>
      <c r="F9" s="18">
        <f t="shared" ref="F9:J9" si="5">F7-F8</f>
        <v>12350.000000000002</v>
      </c>
      <c r="G9" s="18">
        <f t="shared" si="5"/>
        <v>13835.000000000004</v>
      </c>
      <c r="H9" s="18">
        <f t="shared" si="5"/>
        <v>16285.250000000004</v>
      </c>
      <c r="I9" s="18">
        <f t="shared" si="5"/>
        <v>19103.037500000006</v>
      </c>
      <c r="J9" s="18">
        <f t="shared" si="5"/>
        <v>22343.493125000005</v>
      </c>
    </row>
    <row r="10" spans="1:10" outlineLevel="1" x14ac:dyDescent="0.45">
      <c r="B10" s="23" t="s">
        <v>8</v>
      </c>
      <c r="C10" s="23"/>
      <c r="D10" s="13">
        <v>800</v>
      </c>
      <c r="E10" s="13">
        <v>900</v>
      </c>
      <c r="F10" s="9">
        <f>F5*F20</f>
        <v>1237.5000000000002</v>
      </c>
      <c r="G10" s="9">
        <f t="shared" ref="G10:J10" si="6">G5*G20</f>
        <v>1361.2500000000005</v>
      </c>
      <c r="H10" s="9">
        <f t="shared" si="6"/>
        <v>1565.4375000000005</v>
      </c>
      <c r="I10" s="9">
        <f t="shared" si="6"/>
        <v>1800.2531250000004</v>
      </c>
      <c r="J10" s="9">
        <f t="shared" si="6"/>
        <v>2070.2910937500005</v>
      </c>
    </row>
    <row r="11" spans="1:10" outlineLevel="1" x14ac:dyDescent="0.45">
      <c r="B11" s="23" t="s">
        <v>9</v>
      </c>
      <c r="C11" s="23"/>
      <c r="D11" s="13">
        <v>200</v>
      </c>
      <c r="E11" s="13">
        <v>225</v>
      </c>
      <c r="F11" s="9">
        <f>F21</f>
        <v>250</v>
      </c>
      <c r="G11" s="9">
        <f t="shared" ref="G11:J11" si="7">G21</f>
        <v>250</v>
      </c>
      <c r="H11" s="9">
        <f t="shared" si="7"/>
        <v>250</v>
      </c>
      <c r="I11" s="9">
        <f t="shared" si="7"/>
        <v>250</v>
      </c>
      <c r="J11" s="9">
        <f t="shared" si="7"/>
        <v>250</v>
      </c>
    </row>
    <row r="12" spans="1:10" outlineLevel="1" x14ac:dyDescent="0.45">
      <c r="B12" s="25" t="s">
        <v>10</v>
      </c>
      <c r="C12" s="25"/>
      <c r="D12" s="18">
        <f>D9-SUM(D10,D11)</f>
        <v>9000</v>
      </c>
      <c r="E12" s="18">
        <f>E9-SUM(E10,E11)</f>
        <v>10125</v>
      </c>
      <c r="F12" s="18">
        <f t="shared" ref="F12:J12" si="8">F9-SUM(F10,F11)</f>
        <v>10862.500000000002</v>
      </c>
      <c r="G12" s="18">
        <f t="shared" si="8"/>
        <v>12223.750000000004</v>
      </c>
      <c r="H12" s="18">
        <f t="shared" si="8"/>
        <v>14469.812500000004</v>
      </c>
      <c r="I12" s="18">
        <f t="shared" si="8"/>
        <v>17052.784375000007</v>
      </c>
      <c r="J12" s="18">
        <f t="shared" si="8"/>
        <v>20023.202031250003</v>
      </c>
    </row>
    <row r="13" spans="1:10" outlineLevel="1" x14ac:dyDescent="0.45">
      <c r="B13" s="23" t="s">
        <v>11</v>
      </c>
      <c r="C13" s="23"/>
      <c r="D13" s="13">
        <v>2700</v>
      </c>
      <c r="E13" s="13">
        <v>3037.5</v>
      </c>
      <c r="F13" s="9">
        <f>F22*F12</f>
        <v>3258.7500000000005</v>
      </c>
      <c r="G13" s="9">
        <f t="shared" ref="G13:J13" si="9">G22*G12</f>
        <v>3667.1250000000009</v>
      </c>
      <c r="H13" s="9">
        <f t="shared" si="9"/>
        <v>4340.9437500000013</v>
      </c>
      <c r="I13" s="9">
        <f t="shared" si="9"/>
        <v>5115.8353125000021</v>
      </c>
      <c r="J13" s="9">
        <f t="shared" si="9"/>
        <v>6006.9606093750008</v>
      </c>
    </row>
    <row r="14" spans="1:10" ht="14.65" outlineLevel="1" thickBot="1" x14ac:dyDescent="0.5">
      <c r="B14" s="26" t="s">
        <v>12</v>
      </c>
      <c r="C14" s="26"/>
      <c r="D14" s="17">
        <f>D12-D13</f>
        <v>6300</v>
      </c>
      <c r="E14" s="17">
        <f>E12-E13</f>
        <v>7087.5</v>
      </c>
      <c r="F14" s="17">
        <f t="shared" ref="F14:J14" si="10">F12-F13</f>
        <v>7603.7500000000018</v>
      </c>
      <c r="G14" s="17">
        <f t="shared" si="10"/>
        <v>8556.6250000000036</v>
      </c>
      <c r="H14" s="17">
        <f t="shared" si="10"/>
        <v>10128.868750000001</v>
      </c>
      <c r="I14" s="17">
        <f t="shared" si="10"/>
        <v>11936.949062500003</v>
      </c>
      <c r="J14" s="17">
        <f t="shared" si="10"/>
        <v>14016.241421875002</v>
      </c>
    </row>
    <row r="15" spans="1:10" ht="14.65" thickTop="1" x14ac:dyDescent="0.45">
      <c r="B15"/>
      <c r="C15"/>
    </row>
    <row r="16" spans="1:10" x14ac:dyDescent="0.45">
      <c r="A16" s="9" t="s">
        <v>2</v>
      </c>
      <c r="B16" s="32" t="str">
        <f xml:space="preserve"> "Assumtion Drivers"&amp;" - "&amp;B2</f>
        <v xml:space="preserve">Assumtion Drivers - The Valuation School </v>
      </c>
      <c r="C16" s="32"/>
      <c r="D16" s="33"/>
      <c r="E16" s="33"/>
      <c r="F16" s="33"/>
      <c r="G16" s="33"/>
      <c r="H16" s="33"/>
      <c r="I16" s="33"/>
      <c r="J16" s="33"/>
    </row>
    <row r="17" spans="2:11" hidden="1" outlineLevel="1" x14ac:dyDescent="0.45">
      <c r="B17" t="s">
        <v>13</v>
      </c>
      <c r="C17"/>
      <c r="D17" s="9" t="s">
        <v>14</v>
      </c>
      <c r="E17" s="10">
        <f>E5/D5 -1</f>
        <v>0.125</v>
      </c>
      <c r="F17" s="11">
        <v>0.1</v>
      </c>
      <c r="G17" s="12">
        <f>F17</f>
        <v>0.1</v>
      </c>
      <c r="H17" s="16">
        <v>0.15</v>
      </c>
      <c r="I17" s="12">
        <f t="shared" ref="I17:J17" si="11">H17</f>
        <v>0.15</v>
      </c>
      <c r="J17" s="12">
        <f t="shared" si="11"/>
        <v>0.15</v>
      </c>
    </row>
    <row r="18" spans="2:11" hidden="1" outlineLevel="1" x14ac:dyDescent="0.45">
      <c r="B18" t="s">
        <v>15</v>
      </c>
      <c r="C18"/>
      <c r="D18" s="10">
        <f>D6/D5</f>
        <v>0.4</v>
      </c>
      <c r="E18" s="10">
        <f>E6/E5</f>
        <v>0.4</v>
      </c>
      <c r="F18" s="11">
        <v>0.4</v>
      </c>
      <c r="G18" s="12">
        <f t="shared" ref="G18:J18" si="12">F18</f>
        <v>0.4</v>
      </c>
      <c r="H18" s="12">
        <f t="shared" si="12"/>
        <v>0.4</v>
      </c>
      <c r="I18" s="12">
        <f t="shared" si="12"/>
        <v>0.4</v>
      </c>
      <c r="J18" s="12">
        <f t="shared" si="12"/>
        <v>0.4</v>
      </c>
    </row>
    <row r="19" spans="2:11" hidden="1" outlineLevel="1" x14ac:dyDescent="0.45">
      <c r="B19" t="s">
        <v>16</v>
      </c>
      <c r="C19"/>
      <c r="D19" s="15">
        <f>D8</f>
        <v>2000</v>
      </c>
      <c r="E19" s="15">
        <f>E8</f>
        <v>2250</v>
      </c>
      <c r="F19" s="14">
        <v>2500</v>
      </c>
      <c r="G19" s="15">
        <f t="shared" ref="G19:J21" si="13">F19</f>
        <v>2500</v>
      </c>
      <c r="H19" s="15">
        <f t="shared" si="13"/>
        <v>2500</v>
      </c>
      <c r="I19" s="15">
        <f t="shared" si="13"/>
        <v>2500</v>
      </c>
      <c r="J19" s="15">
        <f t="shared" si="13"/>
        <v>2500</v>
      </c>
    </row>
    <row r="20" spans="2:11" hidden="1" outlineLevel="1" x14ac:dyDescent="0.45">
      <c r="B20" t="s">
        <v>17</v>
      </c>
      <c r="C20"/>
      <c r="D20" s="10">
        <f>D10/D5</f>
        <v>0.04</v>
      </c>
      <c r="E20" s="10">
        <f>E10/E5</f>
        <v>0.04</v>
      </c>
      <c r="F20" s="11">
        <v>0.05</v>
      </c>
      <c r="G20" s="12">
        <f t="shared" ref="G20:J20" si="14">F20</f>
        <v>0.05</v>
      </c>
      <c r="H20" s="12">
        <f t="shared" si="14"/>
        <v>0.05</v>
      </c>
      <c r="I20" s="12">
        <f t="shared" si="14"/>
        <v>0.05</v>
      </c>
      <c r="J20" s="12">
        <f t="shared" si="14"/>
        <v>0.05</v>
      </c>
    </row>
    <row r="21" spans="2:11" hidden="1" outlineLevel="1" x14ac:dyDescent="0.45">
      <c r="B21" t="s">
        <v>9</v>
      </c>
      <c r="C21"/>
      <c r="D21" s="13">
        <v>200</v>
      </c>
      <c r="E21" s="13">
        <v>225</v>
      </c>
      <c r="F21" s="14">
        <v>250</v>
      </c>
      <c r="G21" s="15">
        <f t="shared" si="13"/>
        <v>250</v>
      </c>
      <c r="H21" s="15">
        <f t="shared" si="13"/>
        <v>250</v>
      </c>
      <c r="I21" s="15">
        <f t="shared" si="13"/>
        <v>250</v>
      </c>
      <c r="J21" s="15">
        <f t="shared" si="13"/>
        <v>250</v>
      </c>
    </row>
    <row r="22" spans="2:11" hidden="1" outlineLevel="1" x14ac:dyDescent="0.45">
      <c r="B22" t="s">
        <v>11</v>
      </c>
      <c r="C22"/>
      <c r="D22" s="11">
        <v>0.3</v>
      </c>
      <c r="E22" s="11">
        <v>0.3</v>
      </c>
      <c r="F22" s="11">
        <v>0.3</v>
      </c>
      <c r="G22" s="12">
        <f t="shared" ref="G22:J22" si="15">F22</f>
        <v>0.3</v>
      </c>
      <c r="H22" s="12">
        <f t="shared" si="15"/>
        <v>0.3</v>
      </c>
      <c r="I22" s="12">
        <f t="shared" si="15"/>
        <v>0.3</v>
      </c>
      <c r="J22" s="12">
        <f t="shared" si="15"/>
        <v>0.3</v>
      </c>
    </row>
    <row r="23" spans="2:11" hidden="1" outlineLevel="1" x14ac:dyDescent="0.45">
      <c r="B23"/>
      <c r="C23"/>
      <c r="D23" s="11"/>
      <c r="E23" s="11"/>
      <c r="F23" s="11"/>
      <c r="G23" s="12"/>
      <c r="H23" s="12"/>
      <c r="I23" s="12"/>
      <c r="J23" s="12"/>
    </row>
    <row r="24" spans="2:11" hidden="1" outlineLevel="1" x14ac:dyDescent="0.45">
      <c r="B24" t="s">
        <v>18</v>
      </c>
      <c r="C24" s="37">
        <v>45366</v>
      </c>
      <c r="D24" s="38">
        <v>0</v>
      </c>
      <c r="E24" s="38">
        <f>D24+1</f>
        <v>1</v>
      </c>
      <c r="F24" s="38">
        <f t="shared" ref="F24:J24" si="16">E24+1</f>
        <v>2</v>
      </c>
      <c r="G24" s="38">
        <f t="shared" si="16"/>
        <v>3</v>
      </c>
      <c r="H24" s="38">
        <f t="shared" si="16"/>
        <v>4</v>
      </c>
      <c r="I24" s="38">
        <f t="shared" si="16"/>
        <v>5</v>
      </c>
      <c r="J24" s="38">
        <f t="shared" si="16"/>
        <v>6</v>
      </c>
    </row>
    <row r="25" spans="2:11" hidden="1" outlineLevel="1" x14ac:dyDescent="0.45">
      <c r="B25" t="s">
        <v>19</v>
      </c>
      <c r="C25"/>
      <c r="D25" s="39">
        <f>EOMONTH($C$24,D$24)</f>
        <v>45382</v>
      </c>
      <c r="E25" s="39">
        <f t="shared" ref="E25:J25" si="17">EOMONTH($C$24,E$24)</f>
        <v>45412</v>
      </c>
      <c r="F25" s="39">
        <f t="shared" si="17"/>
        <v>45443</v>
      </c>
      <c r="G25" s="39">
        <f t="shared" si="17"/>
        <v>45473</v>
      </c>
      <c r="H25" s="39">
        <f t="shared" si="17"/>
        <v>45504</v>
      </c>
      <c r="I25" s="39">
        <f t="shared" si="17"/>
        <v>45535</v>
      </c>
      <c r="J25" s="39">
        <f t="shared" si="17"/>
        <v>45565</v>
      </c>
    </row>
    <row r="26" spans="2:11" hidden="1" outlineLevel="1" x14ac:dyDescent="0.45">
      <c r="B26" t="s">
        <v>20</v>
      </c>
      <c r="C26"/>
      <c r="D26" s="39">
        <f>DATE(YEAR($C$24)+D24,3,31)</f>
        <v>45382</v>
      </c>
      <c r="E26" s="39">
        <f t="shared" ref="E26:J26" si="18">DATE(YEAR($C$24)+E24,3,31)</f>
        <v>45747</v>
      </c>
      <c r="F26" s="39">
        <f t="shared" si="18"/>
        <v>46112</v>
      </c>
      <c r="G26" s="39">
        <f t="shared" si="18"/>
        <v>46477</v>
      </c>
      <c r="H26" s="39">
        <f t="shared" si="18"/>
        <v>46843</v>
      </c>
      <c r="I26" s="39">
        <f t="shared" si="18"/>
        <v>47208</v>
      </c>
      <c r="J26" s="39">
        <f t="shared" si="18"/>
        <v>47573</v>
      </c>
      <c r="K26" s="11"/>
    </row>
    <row r="27" spans="2:11" hidden="1" outlineLevel="1" x14ac:dyDescent="0.45">
      <c r="B27"/>
      <c r="C27"/>
      <c r="D27" s="11"/>
      <c r="E27" s="11"/>
      <c r="F27" s="11"/>
      <c r="G27" s="12"/>
      <c r="H27" s="12"/>
      <c r="I27" s="12"/>
      <c r="J27" s="12"/>
    </row>
    <row r="28" spans="2:11" hidden="1" outlineLevel="1" x14ac:dyDescent="0.45">
      <c r="B28" t="s">
        <v>21</v>
      </c>
      <c r="C28"/>
      <c r="D28" s="40">
        <f>YEARFRAC($C$24,D25)</f>
        <v>4.4444444444444446E-2</v>
      </c>
      <c r="E28" s="40">
        <f t="shared" ref="E28:J28" si="19">YEARFRAC($C$24,E25)</f>
        <v>0.125</v>
      </c>
      <c r="F28" s="40">
        <f t="shared" si="19"/>
        <v>0.21111111111111111</v>
      </c>
      <c r="G28" s="40">
        <f t="shared" si="19"/>
        <v>0.29166666666666669</v>
      </c>
      <c r="H28" s="40">
        <f t="shared" si="19"/>
        <v>0.37777777777777777</v>
      </c>
      <c r="I28" s="40">
        <f t="shared" si="19"/>
        <v>0.46111111111111114</v>
      </c>
      <c r="J28" s="40">
        <f t="shared" si="19"/>
        <v>0.54166666666666663</v>
      </c>
    </row>
    <row r="29" spans="2:11" hidden="1" outlineLevel="1" x14ac:dyDescent="0.45">
      <c r="B29" t="s">
        <v>22</v>
      </c>
      <c r="C29"/>
      <c r="D29" s="40">
        <f>YEARFRAC($C$24,D26)</f>
        <v>4.4444444444444446E-2</v>
      </c>
      <c r="E29" s="40">
        <f t="shared" ref="E29:J29" si="20">YEARFRAC($C$24,E26)</f>
        <v>1.0444444444444445</v>
      </c>
      <c r="F29" s="40">
        <f t="shared" si="20"/>
        <v>2.0444444444444443</v>
      </c>
      <c r="G29" s="40">
        <f t="shared" si="20"/>
        <v>3.0444444444444443</v>
      </c>
      <c r="H29" s="40">
        <f t="shared" si="20"/>
        <v>4.0444444444444443</v>
      </c>
      <c r="I29" s="40">
        <f t="shared" si="20"/>
        <v>5.0444444444444443</v>
      </c>
      <c r="J29" s="40">
        <f t="shared" si="20"/>
        <v>6.0444444444444443</v>
      </c>
    </row>
    <row r="30" spans="2:11" hidden="1" outlineLevel="1" x14ac:dyDescent="0.45">
      <c r="B30" t="s">
        <v>23</v>
      </c>
      <c r="C30"/>
      <c r="D30" s="11" t="str">
        <f>IF(D29&lt;1,"STUB","FULL YEAR")</f>
        <v>STUB</v>
      </c>
      <c r="E30" s="11" t="str">
        <f t="shared" ref="E30:J30" si="21">IF(E29&lt;1,"STUB","FULL YEAR")</f>
        <v>FULL YEAR</v>
      </c>
      <c r="F30" s="11" t="str">
        <f t="shared" si="21"/>
        <v>FULL YEAR</v>
      </c>
      <c r="G30" s="11" t="str">
        <f t="shared" si="21"/>
        <v>FULL YEAR</v>
      </c>
      <c r="H30" s="11" t="str">
        <f t="shared" si="21"/>
        <v>FULL YEAR</v>
      </c>
      <c r="I30" s="11" t="str">
        <f t="shared" si="21"/>
        <v>FULL YEAR</v>
      </c>
      <c r="J30" s="11" t="str">
        <f t="shared" si="21"/>
        <v>FULL YEAR</v>
      </c>
    </row>
    <row r="31" spans="2:11" hidden="1" outlineLevel="1" x14ac:dyDescent="0.45">
      <c r="B31" s="6" t="s">
        <v>24</v>
      </c>
      <c r="C31"/>
      <c r="D31" s="11"/>
      <c r="E31" s="11"/>
      <c r="F31" s="11"/>
      <c r="G31" s="12"/>
      <c r="H31" s="12"/>
      <c r="I31" s="12"/>
      <c r="J31" s="12"/>
    </row>
    <row r="32" spans="2:11" hidden="1" outlineLevel="1" x14ac:dyDescent="0.45">
      <c r="B32" s="6"/>
      <c r="C32"/>
      <c r="D32" s="11"/>
      <c r="E32" s="11"/>
      <c r="F32" s="11"/>
      <c r="G32" s="12"/>
      <c r="H32" s="12"/>
      <c r="I32" s="12"/>
      <c r="J32" s="12"/>
    </row>
    <row r="33" spans="2:10" hidden="1" outlineLevel="1" x14ac:dyDescent="0.45">
      <c r="B33" t="s">
        <v>4</v>
      </c>
      <c r="C33" s="47">
        <v>0.1</v>
      </c>
      <c r="D33" s="41">
        <f>D6</f>
        <v>8000</v>
      </c>
      <c r="E33" s="41">
        <f t="shared" ref="E33:J33" si="22">E6</f>
        <v>9000</v>
      </c>
      <c r="F33" s="41">
        <f t="shared" si="22"/>
        <v>9900.0000000000018</v>
      </c>
      <c r="G33" s="41">
        <f t="shared" si="22"/>
        <v>10890.000000000004</v>
      </c>
      <c r="H33" s="41">
        <f t="shared" si="22"/>
        <v>12523.500000000004</v>
      </c>
      <c r="I33" s="41">
        <f t="shared" si="22"/>
        <v>14402.025000000003</v>
      </c>
      <c r="J33" s="41">
        <f t="shared" si="22"/>
        <v>16562.328750000004</v>
      </c>
    </row>
    <row r="34" spans="2:10" hidden="1" outlineLevel="1" x14ac:dyDescent="0.45">
      <c r="B34" t="s">
        <v>6</v>
      </c>
      <c r="C34" s="47">
        <v>0.2</v>
      </c>
      <c r="D34" s="41">
        <f>D8</f>
        <v>2000</v>
      </c>
      <c r="E34" s="41">
        <f t="shared" ref="E34:J34" si="23">E8</f>
        <v>2250</v>
      </c>
      <c r="F34" s="41">
        <f t="shared" si="23"/>
        <v>2500</v>
      </c>
      <c r="G34" s="41">
        <f t="shared" si="23"/>
        <v>2500</v>
      </c>
      <c r="H34" s="41">
        <f t="shared" si="23"/>
        <v>2500</v>
      </c>
      <c r="I34" s="41">
        <f t="shared" si="23"/>
        <v>2500</v>
      </c>
      <c r="J34" s="41">
        <f t="shared" si="23"/>
        <v>2500</v>
      </c>
    </row>
    <row r="35" spans="2:10" hidden="1" outlineLevel="1" x14ac:dyDescent="0.45">
      <c r="B35" t="s">
        <v>8</v>
      </c>
      <c r="C35" s="47">
        <v>0.2</v>
      </c>
      <c r="D35" s="41">
        <f>D10</f>
        <v>800</v>
      </c>
      <c r="E35" s="41">
        <f t="shared" ref="E35:J35" si="24">E10</f>
        <v>900</v>
      </c>
      <c r="F35" s="41">
        <f t="shared" si="24"/>
        <v>1237.5000000000002</v>
      </c>
      <c r="G35" s="41">
        <f t="shared" si="24"/>
        <v>1361.2500000000005</v>
      </c>
      <c r="H35" s="41">
        <f t="shared" si="24"/>
        <v>1565.4375000000005</v>
      </c>
      <c r="I35" s="41">
        <f t="shared" si="24"/>
        <v>1800.2531250000004</v>
      </c>
      <c r="J35" s="41">
        <f t="shared" si="24"/>
        <v>2070.2910937500005</v>
      </c>
    </row>
    <row r="36" spans="2:10" hidden="1" outlineLevel="1" x14ac:dyDescent="0.45">
      <c r="B36" t="s">
        <v>9</v>
      </c>
      <c r="C36" s="47">
        <v>0.3</v>
      </c>
      <c r="D36" s="41">
        <f>D11</f>
        <v>200</v>
      </c>
      <c r="E36" s="41">
        <f t="shared" ref="E36:J36" si="25">E11</f>
        <v>225</v>
      </c>
      <c r="F36" s="41">
        <f t="shared" si="25"/>
        <v>250</v>
      </c>
      <c r="G36" s="41">
        <f t="shared" si="25"/>
        <v>250</v>
      </c>
      <c r="H36" s="41">
        <f t="shared" si="25"/>
        <v>250</v>
      </c>
      <c r="I36" s="41">
        <f t="shared" si="25"/>
        <v>250</v>
      </c>
      <c r="J36" s="41">
        <f t="shared" si="25"/>
        <v>250</v>
      </c>
    </row>
    <row r="37" spans="2:10" ht="14.65" hidden="1" outlineLevel="1" thickBot="1" x14ac:dyDescent="0.5">
      <c r="B37" t="s">
        <v>11</v>
      </c>
      <c r="C37" s="47">
        <v>0.2</v>
      </c>
      <c r="D37" s="41">
        <f>D13</f>
        <v>2700</v>
      </c>
      <c r="E37" s="41">
        <f t="shared" ref="E37:J37" si="26">E13</f>
        <v>3037.5</v>
      </c>
      <c r="F37" s="41">
        <f t="shared" si="26"/>
        <v>3258.7500000000005</v>
      </c>
      <c r="G37" s="41">
        <f t="shared" si="26"/>
        <v>3667.1250000000009</v>
      </c>
      <c r="H37" s="41">
        <f t="shared" si="26"/>
        <v>4340.9437500000013</v>
      </c>
      <c r="I37" s="41">
        <f t="shared" si="26"/>
        <v>5115.8353125000021</v>
      </c>
      <c r="J37" s="41">
        <f t="shared" si="26"/>
        <v>6006.9606093750008</v>
      </c>
    </row>
    <row r="38" spans="2:10" ht="14.65" hidden="1" outlineLevel="1" thickBot="1" x14ac:dyDescent="0.5">
      <c r="B38" s="42" t="s">
        <v>25</v>
      </c>
      <c r="C38" s="43">
        <f t="shared" ref="C38:J38" si="27">SUM(C33:C37)</f>
        <v>1</v>
      </c>
      <c r="D38" s="43">
        <f t="shared" si="27"/>
        <v>13700</v>
      </c>
      <c r="E38" s="43">
        <f t="shared" si="27"/>
        <v>15412.5</v>
      </c>
      <c r="F38" s="43">
        <f t="shared" si="27"/>
        <v>17146.250000000004</v>
      </c>
      <c r="G38" s="44">
        <f t="shared" si="27"/>
        <v>18668.375000000004</v>
      </c>
      <c r="H38" s="44">
        <f t="shared" si="27"/>
        <v>21179.881250000006</v>
      </c>
      <c r="I38" s="44">
        <f t="shared" si="27"/>
        <v>24068.113437500004</v>
      </c>
      <c r="J38" s="44">
        <f t="shared" si="27"/>
        <v>27389.580453125007</v>
      </c>
    </row>
    <row r="39" spans="2:10" ht="14.65" hidden="1" outlineLevel="1" thickTop="1" x14ac:dyDescent="0.45">
      <c r="B39" s="6"/>
      <c r="C39" s="45"/>
      <c r="D39" s="45"/>
      <c r="E39" s="45"/>
      <c r="F39" s="45"/>
      <c r="G39" s="46"/>
      <c r="H39" s="46"/>
      <c r="I39" s="46"/>
      <c r="J39" s="46"/>
    </row>
    <row r="40" spans="2:10" hidden="1" outlineLevel="1" x14ac:dyDescent="0.45">
      <c r="B40" s="6" t="s">
        <v>26</v>
      </c>
      <c r="C40" s="45"/>
      <c r="D40" s="45"/>
      <c r="E40" s="45"/>
      <c r="F40" s="45"/>
      <c r="G40" s="46"/>
      <c r="H40" s="46"/>
      <c r="I40" s="46"/>
      <c r="J40" s="46"/>
    </row>
    <row r="41" spans="2:10" hidden="1" outlineLevel="1" x14ac:dyDescent="0.45">
      <c r="B41" s="6" t="str">
        <f>"Above "&amp;C41</f>
        <v>Above 11000</v>
      </c>
      <c r="C41" s="48">
        <v>11000</v>
      </c>
      <c r="D41" s="45">
        <f>IF(D38&gt;=$C$41,D$38,"0")</f>
        <v>13700</v>
      </c>
      <c r="E41" s="45">
        <f t="shared" ref="E41:J41" si="28">IF(E38&gt;=$C$41,E$38,"0")</f>
        <v>15412.5</v>
      </c>
      <c r="F41" s="45">
        <f t="shared" si="28"/>
        <v>17146.250000000004</v>
      </c>
      <c r="G41" s="45">
        <f t="shared" si="28"/>
        <v>18668.375000000004</v>
      </c>
      <c r="H41" s="45">
        <f t="shared" si="28"/>
        <v>21179.881250000006</v>
      </c>
      <c r="I41" s="45">
        <f t="shared" si="28"/>
        <v>24068.113437500004</v>
      </c>
      <c r="J41" s="45">
        <f t="shared" si="28"/>
        <v>27389.580453125007</v>
      </c>
    </row>
    <row r="42" spans="2:10" hidden="1" outlineLevel="1" x14ac:dyDescent="0.45">
      <c r="B42" s="6" t="str">
        <f>"Below "&amp;C41</f>
        <v>Below 11000</v>
      </c>
      <c r="C42" s="45">
        <f>C41</f>
        <v>11000</v>
      </c>
      <c r="D42" s="45" t="str">
        <f>IF(D$38&lt;$C$42,D$38,"0")</f>
        <v>0</v>
      </c>
      <c r="E42" s="45" t="str">
        <f t="shared" ref="E42:J42" si="29">IF(E$38&lt;$C$42,E$38,"0")</f>
        <v>0</v>
      </c>
      <c r="F42" s="45" t="str">
        <f t="shared" si="29"/>
        <v>0</v>
      </c>
      <c r="G42" s="45" t="str">
        <f>IF(G$38&lt;$C$42,G$38,"0")</f>
        <v>0</v>
      </c>
      <c r="H42" s="45" t="str">
        <f t="shared" si="29"/>
        <v>0</v>
      </c>
      <c r="I42" s="45" t="str">
        <f t="shared" si="29"/>
        <v>0</v>
      </c>
      <c r="J42" s="45" t="str">
        <f t="shared" si="29"/>
        <v>0</v>
      </c>
    </row>
    <row r="43" spans="2:10" hidden="1" outlineLevel="1" x14ac:dyDescent="0.45">
      <c r="B43" s="6"/>
      <c r="C43" s="45"/>
      <c r="D43" s="45"/>
      <c r="E43" s="45"/>
      <c r="F43" s="45"/>
      <c r="G43" s="45"/>
      <c r="H43" s="45"/>
      <c r="I43" s="45"/>
      <c r="J43" s="45"/>
    </row>
    <row r="44" spans="2:10" hidden="1" outlineLevel="1" x14ac:dyDescent="0.45">
      <c r="B44" s="6" t="s">
        <v>25</v>
      </c>
      <c r="C44" s="45"/>
      <c r="D44" s="45">
        <f>SUM(D41:D43)</f>
        <v>13700</v>
      </c>
      <c r="E44" s="45">
        <f t="shared" ref="E44:J44" si="30">SUM(E41:E43)</f>
        <v>15412.5</v>
      </c>
      <c r="F44" s="45">
        <f t="shared" si="30"/>
        <v>17146.250000000004</v>
      </c>
      <c r="G44" s="45">
        <f t="shared" si="30"/>
        <v>18668.375000000004</v>
      </c>
      <c r="H44" s="45">
        <f t="shared" si="30"/>
        <v>21179.881250000006</v>
      </c>
      <c r="I44" s="45">
        <f t="shared" si="30"/>
        <v>24068.113437500004</v>
      </c>
      <c r="J44" s="45">
        <f t="shared" si="30"/>
        <v>27389.580453125007</v>
      </c>
    </row>
    <row r="45" spans="2:10" hidden="1" outlineLevel="1" x14ac:dyDescent="0.45">
      <c r="B45" s="6"/>
      <c r="C45" s="45"/>
      <c r="D45" s="45"/>
      <c r="E45" s="45"/>
      <c r="F45" s="45"/>
      <c r="G45" s="46"/>
      <c r="H45" s="46"/>
      <c r="I45" s="46"/>
      <c r="J45" s="46"/>
    </row>
    <row r="46" spans="2:10" hidden="1" outlineLevel="1" x14ac:dyDescent="0.45">
      <c r="B46" s="6" t="s">
        <v>27</v>
      </c>
      <c r="C46" s="45"/>
      <c r="D46" s="45" t="str">
        <f>IF(D44=D38,"OK","ERROR")</f>
        <v>OK</v>
      </c>
      <c r="E46" s="45" t="str">
        <f t="shared" ref="E46:J46" si="31">IF(E44=E38,"OK","ERROR")</f>
        <v>OK</v>
      </c>
      <c r="F46" s="45" t="str">
        <f t="shared" si="31"/>
        <v>OK</v>
      </c>
      <c r="G46" s="45" t="str">
        <f t="shared" si="31"/>
        <v>OK</v>
      </c>
      <c r="H46" s="45" t="str">
        <f t="shared" si="31"/>
        <v>OK</v>
      </c>
      <c r="I46" s="45" t="str">
        <f t="shared" si="31"/>
        <v>OK</v>
      </c>
      <c r="J46" s="45" t="str">
        <f t="shared" si="31"/>
        <v>OK</v>
      </c>
    </row>
    <row r="47" spans="2:10" hidden="1" outlineLevel="1" x14ac:dyDescent="0.45">
      <c r="B47" s="6" t="s">
        <v>28</v>
      </c>
      <c r="C47" s="45"/>
      <c r="D47" s="45">
        <f>AVERAGE(D34:D37)</f>
        <v>1425</v>
      </c>
      <c r="E47" s="45">
        <f t="shared" ref="E47:J47" si="32">AVERAGE(E34:E37)</f>
        <v>1603.125</v>
      </c>
      <c r="F47" s="45">
        <f t="shared" si="32"/>
        <v>1811.5625</v>
      </c>
      <c r="G47" s="45">
        <f t="shared" si="32"/>
        <v>1944.5937500000002</v>
      </c>
      <c r="H47" s="45">
        <f t="shared" si="32"/>
        <v>2164.0953125000005</v>
      </c>
      <c r="I47" s="45">
        <f t="shared" si="32"/>
        <v>2416.5221093750006</v>
      </c>
      <c r="J47" s="45">
        <f t="shared" si="32"/>
        <v>2706.8129257812502</v>
      </c>
    </row>
    <row r="48" spans="2:10" hidden="1" outlineLevel="1" x14ac:dyDescent="0.45">
      <c r="B48" s="6" t="s">
        <v>29</v>
      </c>
      <c r="C48" s="45"/>
      <c r="D48" s="45">
        <f>SUMPRODUCT($C$33:$C$37,D33:D37)</f>
        <v>1960</v>
      </c>
      <c r="E48" s="45">
        <f t="shared" ref="E48:J48" si="33">SUMPRODUCT($C$33:$C$37,E33:E37)</f>
        <v>2205</v>
      </c>
      <c r="F48" s="45">
        <f t="shared" si="33"/>
        <v>2464.2500000000005</v>
      </c>
      <c r="G48" s="45">
        <f t="shared" si="33"/>
        <v>2669.6750000000006</v>
      </c>
      <c r="H48" s="45">
        <f t="shared" si="33"/>
        <v>3008.6262500000007</v>
      </c>
      <c r="I48" s="45">
        <f t="shared" si="33"/>
        <v>3398.4201875000008</v>
      </c>
      <c r="J48" s="45">
        <f t="shared" si="33"/>
        <v>3846.6832156250011</v>
      </c>
    </row>
    <row r="49" spans="1:10" hidden="1" outlineLevel="1" x14ac:dyDescent="0.45">
      <c r="B49" s="6" t="s">
        <v>30</v>
      </c>
      <c r="C49" s="45"/>
      <c r="D49" s="45">
        <f xml:space="preserve"> MEDIAN(D33:D37)</f>
        <v>2000</v>
      </c>
      <c r="E49" s="45">
        <f t="shared" ref="E49:J49" si="34" xml:space="preserve"> MEDIAN(E33:E37)</f>
        <v>2250</v>
      </c>
      <c r="F49" s="45">
        <f t="shared" si="34"/>
        <v>2500</v>
      </c>
      <c r="G49" s="45">
        <f t="shared" si="34"/>
        <v>2500</v>
      </c>
      <c r="H49" s="45">
        <f t="shared" si="34"/>
        <v>2500</v>
      </c>
      <c r="I49" s="45">
        <f t="shared" si="34"/>
        <v>2500</v>
      </c>
      <c r="J49" s="45">
        <f t="shared" si="34"/>
        <v>2500</v>
      </c>
    </row>
    <row r="50" spans="1:10" hidden="1" outlineLevel="1" x14ac:dyDescent="0.45">
      <c r="B50" s="6" t="s">
        <v>31</v>
      </c>
      <c r="C50" s="45"/>
      <c r="D50" s="45">
        <f>MIN(D33:D37)</f>
        <v>200</v>
      </c>
      <c r="E50" s="45">
        <f t="shared" ref="E50:J50" si="35">MIN(E33:E37)</f>
        <v>225</v>
      </c>
      <c r="F50" s="45">
        <f t="shared" si="35"/>
        <v>250</v>
      </c>
      <c r="G50" s="45">
        <f t="shared" si="35"/>
        <v>250</v>
      </c>
      <c r="H50" s="45">
        <f t="shared" si="35"/>
        <v>250</v>
      </c>
      <c r="I50" s="45">
        <f t="shared" si="35"/>
        <v>250</v>
      </c>
      <c r="J50" s="45">
        <f t="shared" si="35"/>
        <v>250</v>
      </c>
    </row>
    <row r="51" spans="1:10" hidden="1" outlineLevel="1" x14ac:dyDescent="0.45">
      <c r="B51" s="6" t="s">
        <v>32</v>
      </c>
      <c r="C51" s="45"/>
      <c r="D51" s="45">
        <f>MAX(D33:D37)</f>
        <v>8000</v>
      </c>
      <c r="E51" s="45">
        <f t="shared" ref="E51:J51" si="36">MAX(E33:E37)</f>
        <v>9000</v>
      </c>
      <c r="F51" s="45">
        <f t="shared" si="36"/>
        <v>9900.0000000000018</v>
      </c>
      <c r="G51" s="45">
        <f t="shared" si="36"/>
        <v>10890.000000000004</v>
      </c>
      <c r="H51" s="45">
        <f t="shared" si="36"/>
        <v>12523.500000000004</v>
      </c>
      <c r="I51" s="45">
        <f t="shared" si="36"/>
        <v>14402.025000000003</v>
      </c>
      <c r="J51" s="45">
        <f t="shared" si="36"/>
        <v>16562.328750000004</v>
      </c>
    </row>
    <row r="52" spans="1:10" hidden="1" outlineLevel="1" x14ac:dyDescent="0.45">
      <c r="B52" s="6" t="s">
        <v>33</v>
      </c>
      <c r="C52" s="45">
        <v>1</v>
      </c>
      <c r="D52" s="45">
        <f t="shared" ref="D52:J52" si="37">SMALL(D33:D37,$C$52)</f>
        <v>200</v>
      </c>
      <c r="E52" s="45">
        <f t="shared" si="37"/>
        <v>225</v>
      </c>
      <c r="F52" s="45">
        <f t="shared" si="37"/>
        <v>250</v>
      </c>
      <c r="G52" s="45">
        <f t="shared" si="37"/>
        <v>250</v>
      </c>
      <c r="H52" s="45">
        <f t="shared" si="37"/>
        <v>250</v>
      </c>
      <c r="I52" s="45">
        <f t="shared" si="37"/>
        <v>250</v>
      </c>
      <c r="J52" s="45">
        <f t="shared" si="37"/>
        <v>250</v>
      </c>
    </row>
    <row r="53" spans="1:10" hidden="1" outlineLevel="1" x14ac:dyDescent="0.45">
      <c r="B53" s="6" t="s">
        <v>34</v>
      </c>
      <c r="C53" s="45">
        <v>2</v>
      </c>
      <c r="D53" s="45">
        <f>SMALL(D34:D38,$C$53)</f>
        <v>800</v>
      </c>
      <c r="E53" s="45">
        <f t="shared" ref="E53:J53" si="38">SMALL(E34:E38,$C$53)</f>
        <v>900</v>
      </c>
      <c r="F53" s="45">
        <f t="shared" si="38"/>
        <v>1237.5000000000002</v>
      </c>
      <c r="G53" s="45">
        <f t="shared" si="38"/>
        <v>1361.2500000000005</v>
      </c>
      <c r="H53" s="45">
        <f t="shared" si="38"/>
        <v>1565.4375000000005</v>
      </c>
      <c r="I53" s="45">
        <f t="shared" si="38"/>
        <v>1800.2531250000004</v>
      </c>
      <c r="J53" s="45">
        <f t="shared" si="38"/>
        <v>2070.2910937500005</v>
      </c>
    </row>
    <row r="54" spans="1:10" hidden="1" outlineLevel="1" x14ac:dyDescent="0.45">
      <c r="B54" s="6"/>
      <c r="C54" s="45"/>
      <c r="D54" s="45"/>
      <c r="E54" s="45"/>
      <c r="F54" s="45"/>
      <c r="G54" s="45"/>
      <c r="H54" s="45"/>
      <c r="I54" s="45"/>
      <c r="J54" s="45"/>
    </row>
    <row r="55" spans="1:10" hidden="1" outlineLevel="1" x14ac:dyDescent="0.45">
      <c r="B55" s="6"/>
      <c r="C55" s="45"/>
      <c r="D55" s="45"/>
      <c r="E55" s="45"/>
      <c r="F55" s="45"/>
      <c r="G55" s="45"/>
      <c r="H55" s="45"/>
      <c r="I55" s="45"/>
      <c r="J55" s="45"/>
    </row>
    <row r="56" spans="1:10" hidden="1" outlineLevel="1" x14ac:dyDescent="0.45">
      <c r="B56" s="6"/>
      <c r="C56" s="45"/>
      <c r="D56" s="45"/>
      <c r="E56" s="45"/>
      <c r="F56" s="45"/>
      <c r="G56" s="45"/>
      <c r="H56" s="45"/>
      <c r="I56" s="45"/>
      <c r="J56" s="45"/>
    </row>
    <row r="57" spans="1:10" hidden="1" outlineLevel="1" x14ac:dyDescent="0.45">
      <c r="B57" s="6"/>
      <c r="C57" s="45"/>
      <c r="D57" s="45"/>
      <c r="E57" s="45"/>
      <c r="F57" s="45"/>
      <c r="G57" s="45"/>
      <c r="H57" s="45"/>
      <c r="I57" s="45"/>
      <c r="J57" s="45"/>
    </row>
    <row r="58" spans="1:10" hidden="1" outlineLevel="1" x14ac:dyDescent="0.45">
      <c r="B58" s="6"/>
      <c r="C58" s="45"/>
      <c r="D58" s="45"/>
      <c r="E58" s="45"/>
      <c r="F58" s="45"/>
      <c r="G58" s="45"/>
      <c r="H58" s="45"/>
      <c r="I58" s="45"/>
      <c r="J58" s="45"/>
    </row>
    <row r="59" spans="1:10" collapsed="1" x14ac:dyDescent="0.45">
      <c r="B59" s="9" t="s">
        <v>35</v>
      </c>
    </row>
    <row r="60" spans="1:10" x14ac:dyDescent="0.45">
      <c r="A60" s="9" t="s">
        <v>2</v>
      </c>
      <c r="B60" s="34" t="str">
        <f xml:space="preserve"> "Common Size Statement"&amp;" - "&amp;B2</f>
        <v xml:space="preserve">Common Size Statement - The Valuation School </v>
      </c>
      <c r="C60" s="34"/>
      <c r="D60" s="35"/>
      <c r="E60" s="35"/>
      <c r="F60" s="28"/>
      <c r="G60" s="28"/>
      <c r="H60" s="28"/>
      <c r="I60" s="28"/>
      <c r="J60" s="28"/>
    </row>
    <row r="61" spans="1:10" outlineLevel="1" x14ac:dyDescent="0.45">
      <c r="B61" s="22" t="s">
        <v>3</v>
      </c>
      <c r="C61" s="22"/>
      <c r="D61" s="10">
        <f t="shared" ref="D61:J70" si="39">D5/D$5</f>
        <v>1</v>
      </c>
      <c r="E61" s="10">
        <f t="shared" si="39"/>
        <v>1</v>
      </c>
      <c r="F61" s="10">
        <f t="shared" si="39"/>
        <v>1</v>
      </c>
      <c r="G61" s="10">
        <f t="shared" si="39"/>
        <v>1</v>
      </c>
      <c r="H61" s="10">
        <f t="shared" si="39"/>
        <v>1</v>
      </c>
      <c r="I61" s="10">
        <f t="shared" si="39"/>
        <v>1</v>
      </c>
      <c r="J61" s="10">
        <f t="shared" si="39"/>
        <v>1</v>
      </c>
    </row>
    <row r="62" spans="1:10" outlineLevel="1" x14ac:dyDescent="0.45">
      <c r="B62" s="22" t="s">
        <v>4</v>
      </c>
      <c r="C62" s="22"/>
      <c r="D62" s="10">
        <f t="shared" si="39"/>
        <v>0.4</v>
      </c>
      <c r="E62" s="10">
        <f t="shared" si="39"/>
        <v>0.4</v>
      </c>
      <c r="F62" s="10">
        <f t="shared" si="39"/>
        <v>0.4</v>
      </c>
      <c r="G62" s="10">
        <f t="shared" si="39"/>
        <v>0.4</v>
      </c>
      <c r="H62" s="10">
        <f t="shared" si="39"/>
        <v>0.4</v>
      </c>
      <c r="I62" s="10">
        <f t="shared" si="39"/>
        <v>0.4</v>
      </c>
      <c r="J62" s="10">
        <f t="shared" si="39"/>
        <v>0.4</v>
      </c>
    </row>
    <row r="63" spans="1:10" outlineLevel="1" x14ac:dyDescent="0.45">
      <c r="B63" s="22" t="s">
        <v>5</v>
      </c>
      <c r="C63" s="22"/>
      <c r="D63" s="10">
        <f t="shared" si="39"/>
        <v>0.6</v>
      </c>
      <c r="E63" s="10">
        <f t="shared" si="39"/>
        <v>0.6</v>
      </c>
      <c r="F63" s="10">
        <f t="shared" si="39"/>
        <v>0.6</v>
      </c>
      <c r="G63" s="10">
        <f t="shared" si="39"/>
        <v>0.6</v>
      </c>
      <c r="H63" s="10">
        <f t="shared" si="39"/>
        <v>0.6</v>
      </c>
      <c r="I63" s="10">
        <f t="shared" si="39"/>
        <v>0.60000000000000009</v>
      </c>
      <c r="J63" s="10">
        <f t="shared" si="39"/>
        <v>0.6</v>
      </c>
    </row>
    <row r="64" spans="1:10" outlineLevel="1" x14ac:dyDescent="0.45">
      <c r="B64" s="22" t="s">
        <v>6</v>
      </c>
      <c r="C64" s="22"/>
      <c r="D64" s="10">
        <f t="shared" si="39"/>
        <v>0.1</v>
      </c>
      <c r="E64" s="10">
        <f t="shared" si="39"/>
        <v>0.1</v>
      </c>
      <c r="F64" s="10">
        <f t="shared" si="39"/>
        <v>0.10101010101010099</v>
      </c>
      <c r="G64" s="10">
        <f t="shared" si="39"/>
        <v>9.1827364554637261E-2</v>
      </c>
      <c r="H64" s="10">
        <f t="shared" si="39"/>
        <v>7.984988222142371E-2</v>
      </c>
      <c r="I64" s="10">
        <f t="shared" si="39"/>
        <v>6.9434680192542356E-2</v>
      </c>
      <c r="J64" s="10">
        <f t="shared" si="39"/>
        <v>6.0377982776123787E-2</v>
      </c>
    </row>
    <row r="65" spans="1:10" outlineLevel="1" x14ac:dyDescent="0.45">
      <c r="B65" s="22" t="s">
        <v>7</v>
      </c>
      <c r="C65" s="22"/>
      <c r="D65" s="10">
        <f t="shared" si="39"/>
        <v>0.5</v>
      </c>
      <c r="E65" s="10">
        <f t="shared" si="39"/>
        <v>0.5</v>
      </c>
      <c r="F65" s="10">
        <f t="shared" si="39"/>
        <v>0.49898989898989898</v>
      </c>
      <c r="G65" s="10">
        <f t="shared" si="39"/>
        <v>0.50817263544536273</v>
      </c>
      <c r="H65" s="10">
        <f t="shared" si="39"/>
        <v>0.52015011777857623</v>
      </c>
      <c r="I65" s="10">
        <f t="shared" si="39"/>
        <v>0.53056531980745769</v>
      </c>
      <c r="J65" s="10">
        <f t="shared" si="39"/>
        <v>0.53962201722387615</v>
      </c>
    </row>
    <row r="66" spans="1:10" outlineLevel="1" x14ac:dyDescent="0.45">
      <c r="B66" s="22" t="s">
        <v>8</v>
      </c>
      <c r="C66" s="22"/>
      <c r="D66" s="10">
        <f t="shared" si="39"/>
        <v>0.04</v>
      </c>
      <c r="E66" s="10">
        <f t="shared" si="39"/>
        <v>0.04</v>
      </c>
      <c r="F66" s="10">
        <f t="shared" si="39"/>
        <v>0.05</v>
      </c>
      <c r="G66" s="10">
        <f t="shared" si="39"/>
        <v>0.05</v>
      </c>
      <c r="H66" s="10">
        <f t="shared" si="39"/>
        <v>0.05</v>
      </c>
      <c r="I66" s="10">
        <f t="shared" si="39"/>
        <v>0.05</v>
      </c>
      <c r="J66" s="10">
        <f t="shared" si="39"/>
        <v>0.05</v>
      </c>
    </row>
    <row r="67" spans="1:10" outlineLevel="1" x14ac:dyDescent="0.45">
      <c r="B67" s="22" t="s">
        <v>9</v>
      </c>
      <c r="C67" s="22"/>
      <c r="D67" s="10">
        <f t="shared" si="39"/>
        <v>0.01</v>
      </c>
      <c r="E67" s="10">
        <f t="shared" si="39"/>
        <v>0.01</v>
      </c>
      <c r="F67" s="10">
        <f t="shared" si="39"/>
        <v>1.01010101010101E-2</v>
      </c>
      <c r="G67" s="10">
        <f t="shared" si="39"/>
        <v>9.1827364554637261E-3</v>
      </c>
      <c r="H67" s="10">
        <f t="shared" si="39"/>
        <v>7.9849882221423706E-3</v>
      </c>
      <c r="I67" s="10">
        <f t="shared" si="39"/>
        <v>6.9434680192542357E-3</v>
      </c>
      <c r="J67" s="10">
        <f t="shared" si="39"/>
        <v>6.0377982776123789E-3</v>
      </c>
    </row>
    <row r="68" spans="1:10" outlineLevel="1" x14ac:dyDescent="0.45">
      <c r="B68" s="22" t="s">
        <v>10</v>
      </c>
      <c r="C68" s="22"/>
      <c r="D68" s="10">
        <f t="shared" si="39"/>
        <v>0.45</v>
      </c>
      <c r="E68" s="10">
        <f t="shared" si="39"/>
        <v>0.45</v>
      </c>
      <c r="F68" s="10">
        <f t="shared" si="39"/>
        <v>0.43888888888888888</v>
      </c>
      <c r="G68" s="10">
        <f t="shared" si="39"/>
        <v>0.44898989898989899</v>
      </c>
      <c r="H68" s="10">
        <f t="shared" si="39"/>
        <v>0.46216512955643391</v>
      </c>
      <c r="I68" s="10">
        <f t="shared" si="39"/>
        <v>0.47362185178820349</v>
      </c>
      <c r="J68" s="10">
        <f t="shared" si="39"/>
        <v>0.4835842189462638</v>
      </c>
    </row>
    <row r="69" spans="1:10" outlineLevel="1" x14ac:dyDescent="0.45">
      <c r="B69" s="22" t="s">
        <v>11</v>
      </c>
      <c r="C69" s="22"/>
      <c r="D69" s="10">
        <f t="shared" si="39"/>
        <v>0.13500000000000001</v>
      </c>
      <c r="E69" s="10">
        <f t="shared" si="39"/>
        <v>0.13500000000000001</v>
      </c>
      <c r="F69" s="10">
        <f t="shared" si="39"/>
        <v>0.13166666666666665</v>
      </c>
      <c r="G69" s="10">
        <f t="shared" si="39"/>
        <v>0.1346969696969697</v>
      </c>
      <c r="H69" s="10">
        <f t="shared" si="39"/>
        <v>0.13864953886693018</v>
      </c>
      <c r="I69" s="10">
        <f t="shared" si="39"/>
        <v>0.14208655553646105</v>
      </c>
      <c r="J69" s="10">
        <f t="shared" si="39"/>
        <v>0.14507526568387913</v>
      </c>
    </row>
    <row r="70" spans="1:10" outlineLevel="1" x14ac:dyDescent="0.45">
      <c r="B70" s="22" t="s">
        <v>12</v>
      </c>
      <c r="C70" s="22"/>
      <c r="D70" s="10">
        <f t="shared" si="39"/>
        <v>0.315</v>
      </c>
      <c r="E70" s="10">
        <f t="shared" si="39"/>
        <v>0.315</v>
      </c>
      <c r="F70" s="10">
        <f t="shared" si="39"/>
        <v>0.30722222222222223</v>
      </c>
      <c r="G70" s="10">
        <f t="shared" si="39"/>
        <v>0.31429292929292935</v>
      </c>
      <c r="H70" s="10">
        <f t="shared" si="39"/>
        <v>0.3235155906895037</v>
      </c>
      <c r="I70" s="10">
        <f t="shared" si="39"/>
        <v>0.33153529625174238</v>
      </c>
      <c r="J70" s="10">
        <f t="shared" si="39"/>
        <v>0.33850895326238467</v>
      </c>
    </row>
    <row r="72" spans="1:10" x14ac:dyDescent="0.45">
      <c r="A72" s="9" t="s">
        <v>2</v>
      </c>
      <c r="B72" s="34" t="str">
        <f xml:space="preserve"> "Change Analysis"&amp;" - "&amp;B2</f>
        <v xml:space="preserve">Change Analysis - The Valuation School </v>
      </c>
      <c r="C72" s="34"/>
      <c r="D72" s="34"/>
      <c r="E72" s="27"/>
      <c r="F72" s="27"/>
      <c r="G72" s="27"/>
      <c r="H72" s="27"/>
      <c r="I72" s="27"/>
      <c r="J72" s="27"/>
    </row>
    <row r="73" spans="1:10" outlineLevel="1" x14ac:dyDescent="0.45">
      <c r="B73" s="14" t="s">
        <v>36</v>
      </c>
      <c r="C73" s="14"/>
      <c r="D73" s="31">
        <v>0.1</v>
      </c>
    </row>
    <row r="74" spans="1:10" outlineLevel="1" x14ac:dyDescent="0.45">
      <c r="B74" s="23" t="s">
        <v>3</v>
      </c>
      <c r="C74" s="23"/>
      <c r="D74" s="15">
        <f t="shared" ref="D74:J83" si="40">D5*(1+$D$73)</f>
        <v>22000</v>
      </c>
      <c r="E74" s="15">
        <f t="shared" si="40"/>
        <v>24750.000000000004</v>
      </c>
      <c r="F74" s="15">
        <f t="shared" si="40"/>
        <v>27225.000000000007</v>
      </c>
      <c r="G74" s="15">
        <f t="shared" si="40"/>
        <v>29947.500000000011</v>
      </c>
      <c r="H74" s="15">
        <f t="shared" si="40"/>
        <v>34439.625000000007</v>
      </c>
      <c r="I74" s="15">
        <f t="shared" si="40"/>
        <v>39605.568750000013</v>
      </c>
      <c r="J74" s="15">
        <f t="shared" si="40"/>
        <v>45546.404062500013</v>
      </c>
    </row>
    <row r="75" spans="1:10" outlineLevel="1" x14ac:dyDescent="0.45">
      <c r="B75" s="23" t="s">
        <v>4</v>
      </c>
      <c r="C75" s="23"/>
      <c r="D75" s="15">
        <f t="shared" si="40"/>
        <v>8800</v>
      </c>
      <c r="E75" s="15">
        <f t="shared" si="40"/>
        <v>9900</v>
      </c>
      <c r="F75" s="15">
        <f t="shared" si="40"/>
        <v>10890.000000000004</v>
      </c>
      <c r="G75" s="15">
        <f t="shared" si="40"/>
        <v>11979.000000000005</v>
      </c>
      <c r="H75" s="15">
        <f t="shared" si="40"/>
        <v>13775.850000000006</v>
      </c>
      <c r="I75" s="15">
        <f t="shared" si="40"/>
        <v>15842.227500000005</v>
      </c>
      <c r="J75" s="15">
        <f t="shared" si="40"/>
        <v>18218.561625000006</v>
      </c>
    </row>
    <row r="76" spans="1:10" outlineLevel="1" x14ac:dyDescent="0.45">
      <c r="B76" s="24" t="s">
        <v>5</v>
      </c>
      <c r="C76" s="24"/>
      <c r="D76" s="29">
        <f t="shared" si="40"/>
        <v>13200.000000000002</v>
      </c>
      <c r="E76" s="29">
        <f t="shared" si="40"/>
        <v>14850.000000000002</v>
      </c>
      <c r="F76" s="29">
        <f t="shared" si="40"/>
        <v>16335.000000000004</v>
      </c>
      <c r="G76" s="29">
        <f t="shared" si="40"/>
        <v>17968.500000000004</v>
      </c>
      <c r="H76" s="29">
        <f t="shared" si="40"/>
        <v>20663.775000000005</v>
      </c>
      <c r="I76" s="29">
        <f t="shared" si="40"/>
        <v>23763.341250000009</v>
      </c>
      <c r="J76" s="29">
        <f t="shared" si="40"/>
        <v>27327.842437500007</v>
      </c>
    </row>
    <row r="77" spans="1:10" outlineLevel="1" x14ac:dyDescent="0.45">
      <c r="B77" s="23" t="s">
        <v>6</v>
      </c>
      <c r="C77" s="23"/>
      <c r="D77" s="15">
        <f t="shared" si="40"/>
        <v>2200</v>
      </c>
      <c r="E77" s="15">
        <f t="shared" si="40"/>
        <v>2475</v>
      </c>
      <c r="F77" s="15">
        <f t="shared" si="40"/>
        <v>2750</v>
      </c>
      <c r="G77" s="15">
        <f t="shared" si="40"/>
        <v>2750</v>
      </c>
      <c r="H77" s="15">
        <f t="shared" si="40"/>
        <v>2750</v>
      </c>
      <c r="I77" s="15">
        <f t="shared" si="40"/>
        <v>2750</v>
      </c>
      <c r="J77" s="15">
        <f t="shared" si="40"/>
        <v>2750</v>
      </c>
    </row>
    <row r="78" spans="1:10" outlineLevel="1" x14ac:dyDescent="0.45">
      <c r="B78" s="25" t="s">
        <v>7</v>
      </c>
      <c r="C78" s="25"/>
      <c r="D78" s="29">
        <f t="shared" si="40"/>
        <v>11000</v>
      </c>
      <c r="E78" s="29">
        <f t="shared" si="40"/>
        <v>12375.000000000002</v>
      </c>
      <c r="F78" s="29">
        <f t="shared" si="40"/>
        <v>13585.000000000004</v>
      </c>
      <c r="G78" s="29">
        <f t="shared" si="40"/>
        <v>15218.500000000005</v>
      </c>
      <c r="H78" s="29">
        <f t="shared" si="40"/>
        <v>17913.775000000005</v>
      </c>
      <c r="I78" s="29">
        <f t="shared" si="40"/>
        <v>21013.341250000009</v>
      </c>
      <c r="J78" s="29">
        <f t="shared" si="40"/>
        <v>24577.842437500007</v>
      </c>
    </row>
    <row r="79" spans="1:10" outlineLevel="1" x14ac:dyDescent="0.45">
      <c r="B79" s="23" t="s">
        <v>8</v>
      </c>
      <c r="C79" s="23"/>
      <c r="D79" s="15">
        <f t="shared" si="40"/>
        <v>880.00000000000011</v>
      </c>
      <c r="E79" s="15">
        <f t="shared" si="40"/>
        <v>990.00000000000011</v>
      </c>
      <c r="F79" s="15">
        <f t="shared" si="40"/>
        <v>1361.2500000000005</v>
      </c>
      <c r="G79" s="15">
        <f t="shared" si="40"/>
        <v>1497.3750000000007</v>
      </c>
      <c r="H79" s="15">
        <f t="shared" si="40"/>
        <v>1721.9812500000007</v>
      </c>
      <c r="I79" s="15">
        <f t="shared" si="40"/>
        <v>1980.2784375000006</v>
      </c>
      <c r="J79" s="15">
        <f t="shared" si="40"/>
        <v>2277.3202031250007</v>
      </c>
    </row>
    <row r="80" spans="1:10" outlineLevel="1" x14ac:dyDescent="0.45">
      <c r="B80" s="23" t="s">
        <v>9</v>
      </c>
      <c r="C80" s="23"/>
      <c r="D80" s="15">
        <f t="shared" si="40"/>
        <v>220.00000000000003</v>
      </c>
      <c r="E80" s="15">
        <f t="shared" si="40"/>
        <v>247.50000000000003</v>
      </c>
      <c r="F80" s="15">
        <f t="shared" si="40"/>
        <v>275</v>
      </c>
      <c r="G80" s="15">
        <f t="shared" si="40"/>
        <v>275</v>
      </c>
      <c r="H80" s="15">
        <f t="shared" si="40"/>
        <v>275</v>
      </c>
      <c r="I80" s="15">
        <f t="shared" si="40"/>
        <v>275</v>
      </c>
      <c r="J80" s="15">
        <f t="shared" si="40"/>
        <v>275</v>
      </c>
    </row>
    <row r="81" spans="2:10" outlineLevel="1" x14ac:dyDescent="0.45">
      <c r="B81" s="25" t="s">
        <v>10</v>
      </c>
      <c r="C81" s="25"/>
      <c r="D81" s="29">
        <f t="shared" si="40"/>
        <v>9900</v>
      </c>
      <c r="E81" s="29">
        <f t="shared" si="40"/>
        <v>11137.5</v>
      </c>
      <c r="F81" s="29">
        <f t="shared" si="40"/>
        <v>11948.750000000004</v>
      </c>
      <c r="G81" s="29">
        <f t="shared" si="40"/>
        <v>13446.125000000005</v>
      </c>
      <c r="H81" s="29">
        <f t="shared" si="40"/>
        <v>15916.793750000006</v>
      </c>
      <c r="I81" s="29">
        <f t="shared" si="40"/>
        <v>18758.062812500008</v>
      </c>
      <c r="J81" s="29">
        <f t="shared" si="40"/>
        <v>22025.522234375003</v>
      </c>
    </row>
    <row r="82" spans="2:10" outlineLevel="1" x14ac:dyDescent="0.45">
      <c r="B82" s="23" t="s">
        <v>11</v>
      </c>
      <c r="C82" s="23"/>
      <c r="D82" s="15">
        <f t="shared" si="40"/>
        <v>2970.0000000000005</v>
      </c>
      <c r="E82" s="15">
        <f t="shared" si="40"/>
        <v>3341.2500000000005</v>
      </c>
      <c r="F82" s="15">
        <f t="shared" si="40"/>
        <v>3584.6250000000009</v>
      </c>
      <c r="G82" s="15">
        <f t="shared" si="40"/>
        <v>4033.8375000000015</v>
      </c>
      <c r="H82" s="15">
        <f t="shared" si="40"/>
        <v>4775.0381250000019</v>
      </c>
      <c r="I82" s="15">
        <f t="shared" si="40"/>
        <v>5627.4188437500025</v>
      </c>
      <c r="J82" s="15">
        <f t="shared" si="40"/>
        <v>6607.6566703125018</v>
      </c>
    </row>
    <row r="83" spans="2:10" ht="14.65" outlineLevel="1" thickBot="1" x14ac:dyDescent="0.5">
      <c r="B83" s="26" t="s">
        <v>12</v>
      </c>
      <c r="C83" s="26"/>
      <c r="D83" s="30">
        <f t="shared" si="40"/>
        <v>6930.0000000000009</v>
      </c>
      <c r="E83" s="30">
        <f t="shared" si="40"/>
        <v>7796.2500000000009</v>
      </c>
      <c r="F83" s="30">
        <f t="shared" si="40"/>
        <v>8364.1250000000018</v>
      </c>
      <c r="G83" s="30">
        <f t="shared" si="40"/>
        <v>9412.287500000004</v>
      </c>
      <c r="H83" s="30">
        <f t="shared" si="40"/>
        <v>11141.755625000002</v>
      </c>
      <c r="I83" s="30">
        <f t="shared" si="40"/>
        <v>13130.643968750004</v>
      </c>
      <c r="J83" s="30">
        <f t="shared" si="40"/>
        <v>15417.865564062504</v>
      </c>
    </row>
    <row r="84" spans="2:10" ht="14.65" thickTop="1" x14ac:dyDescent="0.45">
      <c r="D84" s="36"/>
      <c r="E84" s="36"/>
      <c r="F84" s="36"/>
      <c r="G84" s="36"/>
      <c r="H84" s="36"/>
      <c r="I84" s="36"/>
      <c r="J84" s="36"/>
    </row>
  </sheetData>
  <conditionalFormatting sqref="D78:J78">
    <cfRule type="cellIs" dxfId="3" priority="4" operator="greaterThan">
      <formula>15000</formula>
    </cfRule>
  </conditionalFormatting>
  <conditionalFormatting sqref="D83:J83">
    <cfRule type="expression" dxfId="2" priority="2">
      <formula>"&gt;0.3*C$38"</formula>
    </cfRule>
    <cfRule type="cellIs" dxfId="1" priority="3" operator="greaterThan">
      <formula>"0.3*C$38"</formula>
    </cfRule>
  </conditionalFormatting>
  <conditionalFormatting sqref="D84:J84">
    <cfRule type="cellIs" dxfId="0" priority="1" operator="greaterThan">
      <formula>0.31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6BDD-C22D-4956-8B2E-84C69BDCCDFC}">
  <dimension ref="A6:L30"/>
  <sheetViews>
    <sheetView workbookViewId="0">
      <selection activeCell="D9" sqref="D9:E18"/>
    </sheetView>
  </sheetViews>
  <sheetFormatPr defaultRowHeight="14.25" x14ac:dyDescent="0.45"/>
  <cols>
    <col min="1" max="1" width="1.86328125" style="5" customWidth="1"/>
    <col min="2" max="5" width="12.73046875" customWidth="1"/>
    <col min="6" max="6" width="25.86328125" bestFit="1" customWidth="1"/>
    <col min="7" max="10" width="12.73046875" customWidth="1"/>
    <col min="11" max="11" width="6.86328125" customWidth="1"/>
    <col min="12" max="12" width="11" customWidth="1"/>
  </cols>
  <sheetData>
    <row r="6" spans="1:10" s="2" customFormat="1" x14ac:dyDescent="0.45">
      <c r="A6" s="1"/>
      <c r="B6" s="2" t="s">
        <v>37</v>
      </c>
      <c r="D6" s="3">
        <v>2020</v>
      </c>
      <c r="E6" s="3">
        <f>+D6+1</f>
        <v>2021</v>
      </c>
      <c r="F6" s="4">
        <f t="shared" ref="F6:J6" si="0">+E6+1</f>
        <v>2022</v>
      </c>
      <c r="G6" s="4">
        <f t="shared" si="0"/>
        <v>2023</v>
      </c>
      <c r="H6" s="4">
        <f t="shared" si="0"/>
        <v>2024</v>
      </c>
      <c r="I6" s="4">
        <f t="shared" si="0"/>
        <v>2025</v>
      </c>
      <c r="J6" s="4">
        <f t="shared" si="0"/>
        <v>2026</v>
      </c>
    </row>
    <row r="8" spans="1:10" x14ac:dyDescent="0.45">
      <c r="B8" s="6" t="s">
        <v>38</v>
      </c>
    </row>
    <row r="9" spans="1:10" x14ac:dyDescent="0.45">
      <c r="B9" t="s">
        <v>3</v>
      </c>
      <c r="D9">
        <v>20000</v>
      </c>
      <c r="E9" s="7">
        <v>22500</v>
      </c>
      <c r="F9" s="7"/>
      <c r="G9" s="7"/>
      <c r="H9" s="7"/>
      <c r="I9" s="7"/>
      <c r="J9" s="7"/>
    </row>
    <row r="10" spans="1:10" x14ac:dyDescent="0.45">
      <c r="B10" t="s">
        <v>4</v>
      </c>
      <c r="D10" s="7">
        <v>8000</v>
      </c>
      <c r="E10" s="7">
        <v>9000</v>
      </c>
      <c r="F10" s="7"/>
      <c r="G10" s="7"/>
      <c r="H10" s="7"/>
      <c r="I10" s="7"/>
      <c r="J10" s="7"/>
    </row>
    <row r="11" spans="1:10" x14ac:dyDescent="0.45">
      <c r="B11" t="s">
        <v>5</v>
      </c>
      <c r="D11" s="7">
        <v>12000</v>
      </c>
      <c r="E11" s="7">
        <v>13500</v>
      </c>
      <c r="F11" s="7"/>
      <c r="G11" s="7"/>
      <c r="H11" s="7"/>
      <c r="I11" s="7"/>
      <c r="J11" s="7"/>
    </row>
    <row r="12" spans="1:10" x14ac:dyDescent="0.45">
      <c r="B12" t="s">
        <v>39</v>
      </c>
      <c r="D12" s="7">
        <v>2000</v>
      </c>
      <c r="E12" s="7">
        <v>2250</v>
      </c>
      <c r="F12" s="7"/>
      <c r="G12" s="7"/>
      <c r="H12" s="7"/>
      <c r="I12" s="7"/>
      <c r="J12" s="7"/>
    </row>
    <row r="13" spans="1:10" x14ac:dyDescent="0.45">
      <c r="B13" t="s">
        <v>7</v>
      </c>
      <c r="D13" s="7">
        <v>10000</v>
      </c>
      <c r="E13" s="7">
        <v>11250</v>
      </c>
      <c r="F13" s="7"/>
      <c r="G13" s="7"/>
      <c r="H13" s="7"/>
      <c r="I13" s="7"/>
      <c r="J13" s="7"/>
    </row>
    <row r="14" spans="1:10" x14ac:dyDescent="0.45">
      <c r="B14" t="s">
        <v>40</v>
      </c>
      <c r="D14" s="7">
        <v>800</v>
      </c>
      <c r="E14" s="7">
        <v>900</v>
      </c>
      <c r="F14" s="7"/>
      <c r="G14" s="7"/>
      <c r="H14" s="7"/>
      <c r="I14" s="7"/>
      <c r="J14" s="7"/>
    </row>
    <row r="15" spans="1:10" x14ac:dyDescent="0.45">
      <c r="B15" t="s">
        <v>9</v>
      </c>
      <c r="D15" s="7">
        <v>200</v>
      </c>
      <c r="E15" s="7">
        <v>225</v>
      </c>
      <c r="F15" s="7"/>
      <c r="G15" s="7"/>
      <c r="H15" s="7"/>
      <c r="I15" s="7"/>
      <c r="J15" s="7"/>
    </row>
    <row r="16" spans="1:10" x14ac:dyDescent="0.45">
      <c r="B16" t="s">
        <v>10</v>
      </c>
      <c r="D16" s="7">
        <v>9000</v>
      </c>
      <c r="E16" s="7">
        <v>10125</v>
      </c>
      <c r="F16" s="7"/>
      <c r="G16" s="7"/>
      <c r="H16" s="7"/>
      <c r="I16" s="7"/>
      <c r="J16" s="7"/>
    </row>
    <row r="17" spans="2:12" x14ac:dyDescent="0.45">
      <c r="B17" t="s">
        <v>11</v>
      </c>
      <c r="D17" s="7">
        <v>2700</v>
      </c>
      <c r="E17" s="7">
        <v>3037.5</v>
      </c>
      <c r="F17" s="7"/>
      <c r="G17" s="7"/>
      <c r="H17" s="7"/>
      <c r="I17" s="7"/>
      <c r="J17" s="7"/>
    </row>
    <row r="18" spans="2:12" x14ac:dyDescent="0.45">
      <c r="B18" t="s">
        <v>12</v>
      </c>
      <c r="D18" s="7">
        <v>6300</v>
      </c>
      <c r="E18" s="7">
        <v>7087.5</v>
      </c>
      <c r="F18" s="7"/>
      <c r="G18" s="7"/>
      <c r="H18" s="7"/>
      <c r="I18" s="7"/>
      <c r="J18" s="7"/>
    </row>
    <row r="22" spans="2:12" x14ac:dyDescent="0.45">
      <c r="B22" s="6" t="s">
        <v>41</v>
      </c>
    </row>
    <row r="23" spans="2:12" x14ac:dyDescent="0.45">
      <c r="C23" s="6" t="s">
        <v>3</v>
      </c>
      <c r="D23" s="6" t="s">
        <v>4</v>
      </c>
      <c r="E23" s="6" t="s">
        <v>5</v>
      </c>
      <c r="F23" s="6" t="s">
        <v>39</v>
      </c>
      <c r="G23" s="6" t="s">
        <v>7</v>
      </c>
      <c r="H23" s="6" t="s">
        <v>40</v>
      </c>
      <c r="I23" s="6" t="s">
        <v>9</v>
      </c>
      <c r="J23" s="6" t="s">
        <v>10</v>
      </c>
      <c r="K23" s="6" t="s">
        <v>11</v>
      </c>
      <c r="L23" s="6" t="s">
        <v>12</v>
      </c>
    </row>
    <row r="24" spans="2:12" x14ac:dyDescent="0.45">
      <c r="B24" s="3">
        <v>2020</v>
      </c>
      <c r="C24" s="7">
        <v>20000</v>
      </c>
      <c r="D24" s="7">
        <v>8000</v>
      </c>
      <c r="E24" s="7">
        <v>12000</v>
      </c>
      <c r="F24" s="7">
        <v>2000</v>
      </c>
      <c r="G24" s="7">
        <v>10000</v>
      </c>
      <c r="H24" s="7">
        <v>800</v>
      </c>
      <c r="I24" s="7">
        <v>200</v>
      </c>
      <c r="J24" s="7">
        <v>9000</v>
      </c>
      <c r="K24" s="7">
        <v>2700</v>
      </c>
      <c r="L24" s="7">
        <v>6300</v>
      </c>
    </row>
    <row r="25" spans="2:12" x14ac:dyDescent="0.45">
      <c r="B25" s="3">
        <f t="shared" ref="B25:B30" si="1">+B24+1</f>
        <v>2021</v>
      </c>
      <c r="C25" s="7">
        <f>C24*1.125</f>
        <v>22500</v>
      </c>
      <c r="D25" s="7">
        <v>9000</v>
      </c>
      <c r="E25" s="7">
        <v>13500</v>
      </c>
      <c r="F25" s="7">
        <v>2250</v>
      </c>
      <c r="G25" s="7">
        <v>11250</v>
      </c>
      <c r="H25" s="7">
        <v>900</v>
      </c>
      <c r="I25" s="7">
        <v>225</v>
      </c>
      <c r="J25" s="7">
        <v>10125</v>
      </c>
      <c r="K25" s="7">
        <v>3037.5</v>
      </c>
      <c r="L25" s="7">
        <v>7087.5</v>
      </c>
    </row>
    <row r="26" spans="2:12" x14ac:dyDescent="0.45">
      <c r="B26" s="4">
        <f t="shared" si="1"/>
        <v>2022</v>
      </c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2:12" x14ac:dyDescent="0.45">
      <c r="B27" s="4">
        <f t="shared" si="1"/>
        <v>2023</v>
      </c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2:12" x14ac:dyDescent="0.45">
      <c r="B28" s="4">
        <f t="shared" si="1"/>
        <v>2024</v>
      </c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x14ac:dyDescent="0.45">
      <c r="B29" s="4">
        <f t="shared" si="1"/>
        <v>2025</v>
      </c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2:12" x14ac:dyDescent="0.45">
      <c r="B30" s="4">
        <f t="shared" si="1"/>
        <v>2026</v>
      </c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Agarwal</dc:creator>
  <cp:keywords/>
  <dc:description/>
  <cp:lastModifiedBy>Gaurav Agarwal</cp:lastModifiedBy>
  <cp:revision/>
  <dcterms:created xsi:type="dcterms:W3CDTF">2024-09-11T13:32:30Z</dcterms:created>
  <dcterms:modified xsi:type="dcterms:W3CDTF">2024-09-25T08:07:07Z</dcterms:modified>
  <cp:category/>
  <cp:contentStatus/>
</cp:coreProperties>
</file>