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2d5ce3eedc922/Documents/"/>
    </mc:Choice>
  </mc:AlternateContent>
  <xr:revisionPtr revIDLastSave="205" documentId="8_{7B751A49-2CFB-4811-A9B4-49EDD0D2679B}" xr6:coauthVersionLast="47" xr6:coauthVersionMax="47" xr10:uidLastSave="{FACD5A46-A4FD-4CEA-BEAD-CAF0C35BABFE}"/>
  <bookViews>
    <workbookView xWindow="-98" yWindow="-98" windowWidth="21795" windowHeight="13695" firstSheet="1" activeTab="2" xr2:uid="{7244A3E2-45A2-4EE9-8556-861A0F01E14C}"/>
  </bookViews>
  <sheets>
    <sheet name="Scenario Summary" sheetId="3" r:id="rId1"/>
    <sheet name="Scenario Summary " sheetId="6" r:id="rId2"/>
    <sheet name="Sheet1" sheetId="1" r:id="rId3"/>
  </sheets>
  <definedNames>
    <definedName name="Beta">Sheet1!$C$6</definedName>
    <definedName name="CostOfCapital">Sheet1!$F$6</definedName>
    <definedName name="CostOfDebt">Sheet1!$F$8</definedName>
    <definedName name="Current_Sales">Sheet1!$C$17</definedName>
    <definedName name="Debt_Funding">Sheet1!$C$12</definedName>
    <definedName name="DebtValue">Sheet1!$C$10</definedName>
    <definedName name="Equity_Funding">Sheet1!$C$11</definedName>
    <definedName name="EquityValue">Sheet1!$C$9</definedName>
    <definedName name="Gross_Margin">Sheet1!$C$19</definedName>
    <definedName name="MarketReturns">Sheet1!$C$4</definedName>
    <definedName name="Next_Year_Sales">Sheet1!$C$21</definedName>
    <definedName name="RateOfInterest">Sheet1!$C$7</definedName>
    <definedName name="RiskFreeRate">Sheet1!$C$3</definedName>
    <definedName name="Sales_Growth">Sheet1!$C$18</definedName>
    <definedName name="TaxRate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21" i="1"/>
  <c r="C23" i="1" s="1"/>
  <c r="G16" i="1" s="1"/>
  <c r="F6" i="1"/>
  <c r="C12" i="1"/>
  <c r="C11" i="1"/>
  <c r="F8" i="1"/>
  <c r="C5" i="1"/>
  <c r="F10" i="1" l="1"/>
  <c r="C22" i="1"/>
  <c r="C24" i="1" s="1"/>
</calcChain>
</file>

<file path=xl/sharedStrings.xml><?xml version="1.0" encoding="utf-8"?>
<sst xmlns="http://schemas.openxmlformats.org/spreadsheetml/2006/main" count="69" uniqueCount="48">
  <si>
    <t>RiskFreeRate</t>
  </si>
  <si>
    <t>MarketReturns</t>
  </si>
  <si>
    <t>Beta</t>
  </si>
  <si>
    <t>CostOfDebt</t>
  </si>
  <si>
    <t>TaxRate</t>
  </si>
  <si>
    <t>EquityValue</t>
  </si>
  <si>
    <t>DebtValue</t>
  </si>
  <si>
    <t>CostOfCapital</t>
  </si>
  <si>
    <t>ERP</t>
  </si>
  <si>
    <t>RateOfInterest</t>
  </si>
  <si>
    <t>Equity Funding</t>
  </si>
  <si>
    <t>Debt Funding</t>
  </si>
  <si>
    <t>CostOfEquity</t>
  </si>
  <si>
    <t>Current Sales</t>
  </si>
  <si>
    <t>Sales Growth</t>
  </si>
  <si>
    <t>Gross Margin</t>
  </si>
  <si>
    <t>Next Year Sales</t>
  </si>
  <si>
    <t>Cost of Sales</t>
  </si>
  <si>
    <t>Gross Profit</t>
  </si>
  <si>
    <t>D/E Ratio</t>
  </si>
  <si>
    <t>Coupon Rate</t>
  </si>
  <si>
    <t>Risk Rating</t>
  </si>
  <si>
    <t>Baa2</t>
  </si>
  <si>
    <t>Baa3</t>
  </si>
  <si>
    <t>Ba1</t>
  </si>
  <si>
    <t>Ba2</t>
  </si>
  <si>
    <t>Growth Chart</t>
  </si>
  <si>
    <t>Current_Sales</t>
  </si>
  <si>
    <t>Sales_Growth</t>
  </si>
  <si>
    <t>Gross_Margin</t>
  </si>
  <si>
    <t>Worst Case</t>
  </si>
  <si>
    <t>Created by Gaurav Agarwal on 12-09-2024
Modified by Gaurav Agarwal on 12-09-2024</t>
  </si>
  <si>
    <t>Best Case</t>
  </si>
  <si>
    <t>Created by Gaurav Agarwal on 12-09-2024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</si>
  <si>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</si>
  <si>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</si>
  <si>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</si>
  <si>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</si>
  <si>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</si>
  <si>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</si>
  <si>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</si>
  <si>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Next_Year_Sales</t>
  </si>
  <si>
    <t>base case</t>
  </si>
  <si>
    <t>Cogs</t>
  </si>
  <si>
    <t>Profit</t>
  </si>
  <si>
    <t>Sales  Growth</t>
  </si>
  <si>
    <t>$C$22</t>
  </si>
  <si>
    <t>$C$23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</si>
</sst>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0" fontId="4" fillId="0" borderId="0" xfId="0" applyNumberFormat="1" applyFont="1"/>
    <xf numFmtId="0" fontId="4" fillId="0" borderId="0" xfId="0" applyFont="1"/>
    <xf numFmtId="10" fontId="5" fillId="0" borderId="0" xfId="0" applyNumberFormat="1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" fontId="4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horizontal="right" wrapText="1"/>
    </xf>
    <xf numFmtId="0" fontId="0" fillId="0" borderId="1" xfId="0" applyBorder="1" applyAlignment="1">
      <alignment wrapText="1"/>
    </xf>
    <xf numFmtId="10" fontId="0" fillId="0" borderId="0" xfId="0" applyNumberFormat="1" applyAlignment="1">
      <alignment horizontal="right" wrapText="1"/>
    </xf>
    <xf numFmtId="0" fontId="4" fillId="0" borderId="0" xfId="0" applyFont="1" applyAlignment="1">
      <alignment horizontal="right" wrapText="1"/>
    </xf>
    <xf numFmtId="10" fontId="4" fillId="0" borderId="0" xfId="0" applyNumberFormat="1" applyFont="1" applyAlignment="1">
      <alignment horizontal="right" wrapText="1"/>
    </xf>
    <xf numFmtId="9" fontId="4" fillId="0" borderId="0" xfId="0" applyNumberFormat="1" applyFont="1"/>
    <xf numFmtId="164" fontId="4" fillId="0" borderId="0" xfId="0" applyNumberFormat="1" applyFont="1"/>
    <xf numFmtId="9" fontId="4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0" xfId="0" applyFont="1"/>
    <xf numFmtId="4" fontId="0" fillId="0" borderId="0" xfId="0" applyNumberFormat="1"/>
    <xf numFmtId="9" fontId="0" fillId="0" borderId="0" xfId="0" applyNumberFormat="1"/>
    <xf numFmtId="0" fontId="0" fillId="0" borderId="6" xfId="0" applyBorder="1"/>
    <xf numFmtId="0" fontId="7" fillId="3" borderId="7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0" fillId="0" borderId="8" xfId="0" applyBorder="1"/>
    <xf numFmtId="0" fontId="8" fillId="4" borderId="0" xfId="0" applyFont="1" applyFill="1" applyAlignment="1">
      <alignment horizontal="left"/>
    </xf>
    <xf numFmtId="0" fontId="9" fillId="4" borderId="8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right"/>
    </xf>
    <xf numFmtId="0" fontId="10" fillId="3" borderId="7" xfId="0" applyFont="1" applyFill="1" applyBorder="1" applyAlignment="1">
      <alignment horizontal="right"/>
    </xf>
    <xf numFmtId="4" fontId="0" fillId="5" borderId="0" xfId="0" applyNumberFormat="1" applyFill="1"/>
    <xf numFmtId="9" fontId="0" fillId="5" borderId="0" xfId="0" applyNumberFormat="1" applyFill="1"/>
    <xf numFmtId="0" fontId="11" fillId="0" borderId="0" xfId="0" applyFont="1" applyAlignment="1">
      <alignment vertical="top" wrapText="1"/>
    </xf>
    <xf numFmtId="0" fontId="12" fillId="2" borderId="0" xfId="0" applyFont="1" applyFill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textRotation="90" wrapText="1"/>
    </xf>
    <xf numFmtId="0" fontId="13" fillId="2" borderId="0" xfId="0" applyFont="1" applyFill="1" applyAlignment="1">
      <alignment horizontal="center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8" fillId="4" borderId="0" xfId="0" applyFont="1" applyFill="1" applyBorder="1" applyAlignment="1">
      <alignment horizontal="left"/>
    </xf>
    <xf numFmtId="4" fontId="0" fillId="5" borderId="0" xfId="0" applyNumberFormat="1" applyFill="1" applyBorder="1" applyAlignment="1"/>
    <xf numFmtId="9" fontId="0" fillId="5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28BE-501A-4D32-B5CC-BBE2E35739D5}">
  <sheetPr>
    <outlinePr summaryBelow="0"/>
  </sheetPr>
  <dimension ref="B1:G15"/>
  <sheetViews>
    <sheetView showGridLines="0" workbookViewId="0">
      <selection activeCell="E22" sqref="E22"/>
    </sheetView>
  </sheetViews>
  <sheetFormatPr defaultRowHeight="14.25" outlineLevelRow="1" outlineLevelCol="1" x14ac:dyDescent="0.45"/>
  <cols>
    <col min="3" max="3" width="14.19921875" bestFit="1" customWidth="1"/>
    <col min="4" max="7" width="11.86328125" bestFit="1" customWidth="1" outlineLevel="1"/>
  </cols>
  <sheetData>
    <row r="1" spans="2:7" ht="14.65" thickBot="1" x14ac:dyDescent="0.5"/>
    <row r="2" spans="2:7" ht="15.75" x14ac:dyDescent="0.5">
      <c r="B2" s="26" t="s">
        <v>34</v>
      </c>
      <c r="C2" s="26"/>
      <c r="D2" s="31"/>
      <c r="E2" s="31"/>
      <c r="F2" s="31"/>
      <c r="G2" s="31"/>
    </row>
    <row r="3" spans="2:7" ht="15.75" collapsed="1" x14ac:dyDescent="0.5">
      <c r="B3" s="25"/>
      <c r="C3" s="25"/>
      <c r="D3" s="32" t="s">
        <v>36</v>
      </c>
      <c r="E3" s="32" t="s">
        <v>30</v>
      </c>
      <c r="F3" s="32" t="s">
        <v>32</v>
      </c>
      <c r="G3" s="32" t="s">
        <v>42</v>
      </c>
    </row>
    <row r="4" spans="2:7" ht="63" hidden="1" outlineLevel="1" x14ac:dyDescent="0.45">
      <c r="B4" s="28"/>
      <c r="C4" s="28"/>
      <c r="E4" s="35" t="s">
        <v>31</v>
      </c>
      <c r="F4" s="35" t="s">
        <v>33</v>
      </c>
      <c r="G4" s="35" t="s">
        <v>33</v>
      </c>
    </row>
    <row r="5" spans="2:7" x14ac:dyDescent="0.45">
      <c r="B5" s="29" t="s">
        <v>35</v>
      </c>
      <c r="C5" s="29"/>
      <c r="D5" s="27"/>
      <c r="E5" s="27"/>
      <c r="F5" s="27"/>
      <c r="G5" s="27"/>
    </row>
    <row r="6" spans="2:7" outlineLevel="1" x14ac:dyDescent="0.45">
      <c r="B6" s="28"/>
      <c r="C6" s="28" t="s">
        <v>27</v>
      </c>
      <c r="D6" s="22">
        <v>14500</v>
      </c>
      <c r="E6" s="33">
        <v>13500</v>
      </c>
      <c r="F6" s="33">
        <v>16500</v>
      </c>
      <c r="G6" s="33">
        <v>14500</v>
      </c>
    </row>
    <row r="7" spans="2:7" outlineLevel="1" x14ac:dyDescent="0.45">
      <c r="B7" s="28"/>
      <c r="C7" s="28" t="s">
        <v>28</v>
      </c>
      <c r="D7" s="23">
        <v>0.1</v>
      </c>
      <c r="E7" s="34">
        <v>0.7</v>
      </c>
      <c r="F7" s="34">
        <v>0.15</v>
      </c>
      <c r="G7" s="34">
        <v>0.1</v>
      </c>
    </row>
    <row r="8" spans="2:7" outlineLevel="1" x14ac:dyDescent="0.45">
      <c r="B8" s="28"/>
      <c r="C8" s="28" t="s">
        <v>29</v>
      </c>
      <c r="D8" s="23">
        <v>0.6</v>
      </c>
      <c r="E8" s="34">
        <v>0.5</v>
      </c>
      <c r="F8" s="34">
        <v>0.7</v>
      </c>
      <c r="G8" s="34">
        <v>0.6</v>
      </c>
    </row>
    <row r="9" spans="2:7" x14ac:dyDescent="0.45">
      <c r="B9" s="29" t="s">
        <v>37</v>
      </c>
      <c r="C9" s="29"/>
      <c r="D9" s="27"/>
      <c r="E9" s="27"/>
      <c r="F9" s="27"/>
      <c r="G9" s="27"/>
    </row>
    <row r="10" spans="2:7" outlineLevel="1" x14ac:dyDescent="0.45">
      <c r="B10" s="28"/>
      <c r="C10" s="28" t="s">
        <v>41</v>
      </c>
      <c r="D10">
        <v>15950</v>
      </c>
      <c r="E10">
        <v>22950</v>
      </c>
      <c r="F10">
        <v>18975</v>
      </c>
      <c r="G10">
        <v>15950</v>
      </c>
    </row>
    <row r="11" spans="2:7" outlineLevel="1" x14ac:dyDescent="0.45">
      <c r="B11" s="28"/>
      <c r="C11" s="28" t="s">
        <v>43</v>
      </c>
      <c r="D11">
        <v>6380</v>
      </c>
      <c r="E11">
        <v>11475</v>
      </c>
      <c r="F11">
        <v>5692.5</v>
      </c>
      <c r="G11">
        <v>6380</v>
      </c>
    </row>
    <row r="12" spans="2:7" ht="14.65" outlineLevel="1" thickBot="1" x14ac:dyDescent="0.5">
      <c r="B12" s="30"/>
      <c r="C12" s="30" t="s">
        <v>44</v>
      </c>
      <c r="D12" s="24">
        <v>9570</v>
      </c>
      <c r="E12" s="24">
        <v>11475</v>
      </c>
      <c r="F12" s="24">
        <v>13282.5</v>
      </c>
      <c r="G12" s="24">
        <v>9570</v>
      </c>
    </row>
    <row r="13" spans="2:7" x14ac:dyDescent="0.45">
      <c r="B13" t="s">
        <v>38</v>
      </c>
    </row>
    <row r="14" spans="2:7" x14ac:dyDescent="0.45">
      <c r="B14" t="s">
        <v>39</v>
      </c>
    </row>
    <row r="15" spans="2:7" x14ac:dyDescent="0.45">
      <c r="B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0D9-940A-424E-8D5A-AC08C8810E6D}">
  <sheetPr>
    <outlinePr summaryBelow="0"/>
  </sheetPr>
  <dimension ref="B1:G15"/>
  <sheetViews>
    <sheetView showGridLines="0" workbookViewId="0">
      <selection activeCell="N6" sqref="N6"/>
    </sheetView>
  </sheetViews>
  <sheetFormatPr defaultRowHeight="14.25" outlineLevelRow="1" outlineLevelCol="1" x14ac:dyDescent="0.45"/>
  <cols>
    <col min="3" max="3" width="14.19921875" bestFit="1" customWidth="1"/>
    <col min="4" max="7" width="11.86328125" customWidth="1" outlineLevel="1"/>
  </cols>
  <sheetData>
    <row r="1" spans="2:7" ht="14.65" thickBot="1" x14ac:dyDescent="0.5"/>
    <row r="2" spans="2:7" ht="15.75" x14ac:dyDescent="0.5">
      <c r="B2" s="26" t="s">
        <v>34</v>
      </c>
      <c r="C2" s="26"/>
      <c r="D2" s="31"/>
      <c r="E2" s="31"/>
      <c r="F2" s="31"/>
      <c r="G2" s="31"/>
    </row>
    <row r="3" spans="2:7" ht="15.75" collapsed="1" x14ac:dyDescent="0.5">
      <c r="B3" s="25"/>
      <c r="C3" s="25"/>
      <c r="D3" s="32" t="s">
        <v>36</v>
      </c>
      <c r="E3" s="32" t="s">
        <v>30</v>
      </c>
      <c r="F3" s="32" t="s">
        <v>32</v>
      </c>
      <c r="G3" s="32" t="s">
        <v>42</v>
      </c>
    </row>
    <row r="4" spans="2:7" ht="63" hidden="1" outlineLevel="1" x14ac:dyDescent="0.45">
      <c r="B4" s="44"/>
      <c r="C4" s="44"/>
      <c r="D4" s="39"/>
      <c r="E4" s="47" t="s">
        <v>31</v>
      </c>
      <c r="F4" s="47" t="s">
        <v>33</v>
      </c>
      <c r="G4" s="47" t="s">
        <v>33</v>
      </c>
    </row>
    <row r="5" spans="2:7" x14ac:dyDescent="0.45">
      <c r="B5" s="29" t="s">
        <v>35</v>
      </c>
      <c r="C5" s="29"/>
      <c r="D5" s="43"/>
      <c r="E5" s="43"/>
      <c r="F5" s="43"/>
      <c r="G5" s="43"/>
    </row>
    <row r="6" spans="2:7" outlineLevel="1" x14ac:dyDescent="0.45">
      <c r="B6" s="44"/>
      <c r="C6" s="44" t="s">
        <v>27</v>
      </c>
      <c r="D6" s="40">
        <v>14500</v>
      </c>
      <c r="E6" s="45">
        <v>13500</v>
      </c>
      <c r="F6" s="45">
        <v>16500</v>
      </c>
      <c r="G6" s="45">
        <v>14500</v>
      </c>
    </row>
    <row r="7" spans="2:7" outlineLevel="1" x14ac:dyDescent="0.45">
      <c r="B7" s="44"/>
      <c r="C7" s="44" t="s">
        <v>28</v>
      </c>
      <c r="D7" s="41">
        <v>0.1</v>
      </c>
      <c r="E7" s="46">
        <v>0.7</v>
      </c>
      <c r="F7" s="46">
        <v>0.15</v>
      </c>
      <c r="G7" s="46">
        <v>0.1</v>
      </c>
    </row>
    <row r="8" spans="2:7" outlineLevel="1" x14ac:dyDescent="0.45">
      <c r="B8" s="44"/>
      <c r="C8" s="44" t="s">
        <v>29</v>
      </c>
      <c r="D8" s="41">
        <v>0.6</v>
      </c>
      <c r="E8" s="46">
        <v>0.5</v>
      </c>
      <c r="F8" s="46">
        <v>0.7</v>
      </c>
      <c r="G8" s="46">
        <v>0.6</v>
      </c>
    </row>
    <row r="9" spans="2:7" x14ac:dyDescent="0.45">
      <c r="B9" s="29" t="s">
        <v>37</v>
      </c>
      <c r="C9" s="29"/>
      <c r="D9" s="43"/>
      <c r="E9" s="43"/>
      <c r="F9" s="43"/>
      <c r="G9" s="43"/>
    </row>
    <row r="10" spans="2:7" outlineLevel="1" x14ac:dyDescent="0.45">
      <c r="B10" s="44"/>
      <c r="C10" s="44" t="s">
        <v>41</v>
      </c>
      <c r="D10" s="39">
        <v>15950</v>
      </c>
      <c r="E10" s="39">
        <v>22950</v>
      </c>
      <c r="F10" s="39">
        <v>18975</v>
      </c>
      <c r="G10" s="39">
        <v>15950</v>
      </c>
    </row>
    <row r="11" spans="2:7" outlineLevel="1" x14ac:dyDescent="0.45">
      <c r="B11" s="44"/>
      <c r="C11" s="44" t="s">
        <v>46</v>
      </c>
      <c r="D11" s="39">
        <v>6380</v>
      </c>
      <c r="E11" s="39">
        <v>11475</v>
      </c>
      <c r="F11" s="39">
        <v>5692.5</v>
      </c>
      <c r="G11" s="39">
        <v>6380</v>
      </c>
    </row>
    <row r="12" spans="2:7" ht="14.65" outlineLevel="1" thickBot="1" x14ac:dyDescent="0.5">
      <c r="B12" s="30"/>
      <c r="C12" s="30" t="s">
        <v>47</v>
      </c>
      <c r="D12" s="42">
        <v>9570</v>
      </c>
      <c r="E12" s="42">
        <v>11475</v>
      </c>
      <c r="F12" s="42">
        <v>13282.5</v>
      </c>
      <c r="G12" s="42">
        <v>9570</v>
      </c>
    </row>
    <row r="13" spans="2:7" x14ac:dyDescent="0.45">
      <c r="B13" t="s">
        <v>38</v>
      </c>
    </row>
    <row r="14" spans="2:7" x14ac:dyDescent="0.45">
      <c r="B14" t="s">
        <v>39</v>
      </c>
    </row>
    <row r="15" spans="2:7" x14ac:dyDescent="0.45">
      <c r="B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FDEA-692F-40B4-B005-B181E1CA755A}">
  <dimension ref="B3:N34"/>
  <sheetViews>
    <sheetView tabSelected="1" workbookViewId="0">
      <selection activeCell="C28" sqref="C28"/>
    </sheetView>
  </sheetViews>
  <sheetFormatPr defaultRowHeight="14.25" x14ac:dyDescent="0.45"/>
  <cols>
    <col min="2" max="2" width="12.53125" bestFit="1" customWidth="1"/>
    <col min="3" max="3" width="12.59765625" bestFit="1" customWidth="1"/>
    <col min="5" max="5" width="11.46484375" bestFit="1" customWidth="1"/>
  </cols>
  <sheetData>
    <row r="3" spans="2:14" x14ac:dyDescent="0.45">
      <c r="B3" t="s">
        <v>0</v>
      </c>
      <c r="C3" s="1">
        <v>0.04</v>
      </c>
    </row>
    <row r="4" spans="2:14" x14ac:dyDescent="0.45">
      <c r="B4" t="s">
        <v>1</v>
      </c>
      <c r="C4" s="1">
        <v>0.1</v>
      </c>
    </row>
    <row r="5" spans="2:14" x14ac:dyDescent="0.45">
      <c r="B5" t="s">
        <v>8</v>
      </c>
      <c r="C5" s="3">
        <f>MarketReturns-RiskFreeRate</f>
        <v>6.0000000000000005E-2</v>
      </c>
    </row>
    <row r="6" spans="2:14" x14ac:dyDescent="0.45">
      <c r="B6" t="s">
        <v>2</v>
      </c>
      <c r="C6" s="2">
        <v>1.25</v>
      </c>
      <c r="E6" t="s">
        <v>7</v>
      </c>
      <c r="F6" s="5">
        <f>RiskFreeRate+Beta*(MarketReturns-RiskFreeRate)</f>
        <v>0.11500000000000002</v>
      </c>
    </row>
    <row r="7" spans="2:14" x14ac:dyDescent="0.45">
      <c r="B7" t="s">
        <v>9</v>
      </c>
      <c r="C7" s="1">
        <v>0.14000000000000001</v>
      </c>
    </row>
    <row r="8" spans="2:14" x14ac:dyDescent="0.45">
      <c r="B8" t="s">
        <v>4</v>
      </c>
      <c r="C8" s="1">
        <v>0.3</v>
      </c>
      <c r="E8" t="s">
        <v>3</v>
      </c>
      <c r="F8" s="5">
        <f>RateOfInterest-(TaxRate*RateOfInterest)</f>
        <v>9.8000000000000004E-2</v>
      </c>
    </row>
    <row r="9" spans="2:14" x14ac:dyDescent="0.45">
      <c r="B9" t="s">
        <v>5</v>
      </c>
      <c r="C9" s="2">
        <v>125000</v>
      </c>
    </row>
    <row r="10" spans="2:14" x14ac:dyDescent="0.45">
      <c r="B10" t="s">
        <v>6</v>
      </c>
      <c r="C10" s="2">
        <v>125000</v>
      </c>
      <c r="E10" t="s">
        <v>12</v>
      </c>
      <c r="F10" s="6">
        <f>(CostOfCapital*Equity_Funding)+(CostOfDebt*Debt_Funding)</f>
        <v>0.10650000000000001</v>
      </c>
    </row>
    <row r="11" spans="2:14" x14ac:dyDescent="0.45">
      <c r="B11" t="s">
        <v>10</v>
      </c>
      <c r="C11" s="4">
        <f>EquityValue/SUM(EquityValue,DebtValue)</f>
        <v>0.5</v>
      </c>
    </row>
    <row r="12" spans="2:14" x14ac:dyDescent="0.45">
      <c r="B12" t="s">
        <v>11</v>
      </c>
      <c r="C12" s="4">
        <f>DebtValue/SUM(EquityValue,DebtValue)</f>
        <v>0.5</v>
      </c>
    </row>
    <row r="15" spans="2:14" ht="21" x14ac:dyDescent="0.65">
      <c r="F15" s="36" t="s">
        <v>45</v>
      </c>
      <c r="G15" s="38" t="s">
        <v>26</v>
      </c>
      <c r="H15" s="38"/>
      <c r="I15" s="38"/>
      <c r="J15" s="38"/>
      <c r="K15" s="38"/>
      <c r="L15" s="38"/>
      <c r="M15" s="38"/>
      <c r="N15" s="38"/>
    </row>
    <row r="16" spans="2:14" ht="14.65" thickBot="1" x14ac:dyDescent="0.5">
      <c r="B16" s="8" t="s">
        <v>14</v>
      </c>
      <c r="C16" s="7"/>
      <c r="F16" s="37"/>
      <c r="G16" s="21">
        <f>C23</f>
        <v>9570</v>
      </c>
      <c r="H16" s="15">
        <v>0.1</v>
      </c>
      <c r="I16" s="16">
        <v>0.2</v>
      </c>
      <c r="J16" s="16">
        <v>0.3</v>
      </c>
      <c r="K16" s="16">
        <v>0.4</v>
      </c>
      <c r="L16" s="16">
        <v>0.5</v>
      </c>
      <c r="M16" s="16">
        <v>0.6</v>
      </c>
      <c r="N16" s="16">
        <v>0.7</v>
      </c>
    </row>
    <row r="17" spans="2:14" ht="14.65" thickTop="1" x14ac:dyDescent="0.45">
      <c r="B17" s="7" t="s">
        <v>13</v>
      </c>
      <c r="C17" s="9">
        <v>14500</v>
      </c>
      <c r="F17" s="37"/>
      <c r="G17" s="17">
        <v>0.08</v>
      </c>
      <c r="H17" s="18">
        <f t="dataTable" ref="H17:N23" dt2D="1" dtr="1" r1="C19" r2="C18"/>
        <v>1566.0000000000002</v>
      </c>
      <c r="I17" s="19">
        <v>3132.0000000000005</v>
      </c>
      <c r="J17" s="19">
        <v>4698</v>
      </c>
      <c r="K17" s="19">
        <v>6264.0000000000009</v>
      </c>
      <c r="L17" s="19">
        <v>7830.0000000000009</v>
      </c>
      <c r="M17" s="19">
        <v>9396</v>
      </c>
      <c r="N17" s="19">
        <v>10962</v>
      </c>
    </row>
    <row r="18" spans="2:14" x14ac:dyDescent="0.45">
      <c r="B18" s="7" t="s">
        <v>14</v>
      </c>
      <c r="C18" s="10">
        <v>0.1</v>
      </c>
      <c r="F18" s="37"/>
      <c r="G18" s="17">
        <v>0.1</v>
      </c>
      <c r="H18" s="20">
        <v>1595.0000000000002</v>
      </c>
      <c r="I18">
        <v>3190.0000000000005</v>
      </c>
      <c r="J18">
        <v>4785</v>
      </c>
      <c r="K18">
        <v>6380.0000000000009</v>
      </c>
      <c r="L18">
        <v>7975.0000000000009</v>
      </c>
      <c r="M18">
        <v>9570</v>
      </c>
      <c r="N18">
        <v>11165</v>
      </c>
    </row>
    <row r="19" spans="2:14" x14ac:dyDescent="0.45">
      <c r="B19" s="7" t="s">
        <v>15</v>
      </c>
      <c r="C19" s="10">
        <v>0.6</v>
      </c>
      <c r="F19" s="37"/>
      <c r="G19" s="17">
        <v>0.12</v>
      </c>
      <c r="H19" s="20">
        <v>1624.0000000000002</v>
      </c>
      <c r="I19">
        <v>3248.0000000000005</v>
      </c>
      <c r="J19">
        <v>4872</v>
      </c>
      <c r="K19">
        <v>6496.0000000000009</v>
      </c>
      <c r="L19">
        <v>8120.0000000000009</v>
      </c>
      <c r="M19">
        <v>9744</v>
      </c>
      <c r="N19">
        <v>11368</v>
      </c>
    </row>
    <row r="20" spans="2:14" x14ac:dyDescent="0.45">
      <c r="B20" s="7"/>
      <c r="C20" s="7"/>
      <c r="F20" s="37"/>
      <c r="G20" s="17">
        <v>0.14000000000000001</v>
      </c>
      <c r="H20" s="20">
        <v>1653</v>
      </c>
      <c r="I20">
        <v>3306</v>
      </c>
      <c r="J20">
        <v>4959</v>
      </c>
      <c r="K20">
        <v>6612</v>
      </c>
      <c r="L20">
        <v>8265</v>
      </c>
      <c r="M20">
        <v>9918</v>
      </c>
      <c r="N20">
        <v>11571</v>
      </c>
    </row>
    <row r="21" spans="2:14" ht="28.5" x14ac:dyDescent="0.45">
      <c r="B21" s="7" t="s">
        <v>16</v>
      </c>
      <c r="C21" s="7">
        <f>Current_Sales*(Sales_Growth+1)</f>
        <v>15950.000000000002</v>
      </c>
      <c r="F21" s="37"/>
      <c r="G21" s="17">
        <v>0.16</v>
      </c>
      <c r="H21" s="20">
        <v>1682</v>
      </c>
      <c r="I21">
        <v>3364</v>
      </c>
      <c r="J21">
        <v>5046</v>
      </c>
      <c r="K21">
        <v>6728</v>
      </c>
      <c r="L21">
        <v>8410</v>
      </c>
      <c r="M21">
        <v>10092</v>
      </c>
      <c r="N21">
        <v>11774</v>
      </c>
    </row>
    <row r="22" spans="2:14" x14ac:dyDescent="0.45">
      <c r="B22" s="7" t="s">
        <v>17</v>
      </c>
      <c r="C22" s="7">
        <f>Next_Year_Sales*(1-Gross_Margin)</f>
        <v>6380.0000000000009</v>
      </c>
      <c r="F22" s="37"/>
      <c r="G22" s="17">
        <v>0.18</v>
      </c>
      <c r="H22" s="20">
        <v>1711</v>
      </c>
      <c r="I22">
        <v>3422</v>
      </c>
      <c r="J22">
        <v>5133</v>
      </c>
      <c r="K22">
        <v>6844</v>
      </c>
      <c r="L22">
        <v>8555</v>
      </c>
      <c r="M22">
        <v>10266</v>
      </c>
      <c r="N22">
        <v>11977</v>
      </c>
    </row>
    <row r="23" spans="2:14" ht="14.65" thickBot="1" x14ac:dyDescent="0.5">
      <c r="B23" s="7" t="s">
        <v>18</v>
      </c>
      <c r="C23" s="11">
        <f>Next_Year_Sales*Gross_Margin</f>
        <v>9570</v>
      </c>
      <c r="F23" s="37"/>
      <c r="G23" s="17">
        <v>0.2</v>
      </c>
      <c r="H23" s="20">
        <v>1740</v>
      </c>
      <c r="I23">
        <v>3480</v>
      </c>
      <c r="J23">
        <v>5220</v>
      </c>
      <c r="K23">
        <v>6960</v>
      </c>
      <c r="L23">
        <v>8700</v>
      </c>
      <c r="M23">
        <v>10440</v>
      </c>
      <c r="N23">
        <v>12180</v>
      </c>
    </row>
    <row r="24" spans="2:14" ht="14.65" thickTop="1" x14ac:dyDescent="0.45">
      <c r="C24">
        <f>SUM(C22:C23)</f>
        <v>15950</v>
      </c>
      <c r="G24" s="4"/>
    </row>
    <row r="27" spans="2:14" x14ac:dyDescent="0.45">
      <c r="B27" s="7" t="s">
        <v>19</v>
      </c>
      <c r="C27" s="10">
        <v>0.3</v>
      </c>
      <c r="D27" s="7"/>
    </row>
    <row r="28" spans="2:14" x14ac:dyDescent="0.45">
      <c r="B28" s="7" t="s">
        <v>20</v>
      </c>
      <c r="C28" s="12">
        <f>VLOOKUP(C27,B31:D34,3,TRUE)</f>
        <v>9.7500000000000003E-2</v>
      </c>
      <c r="D28" s="7"/>
    </row>
    <row r="29" spans="2:14" x14ac:dyDescent="0.45">
      <c r="B29" s="7"/>
      <c r="C29" s="7"/>
      <c r="D29" s="7"/>
    </row>
    <row r="30" spans="2:14" ht="28.5" x14ac:dyDescent="0.45">
      <c r="B30" s="7" t="s">
        <v>19</v>
      </c>
      <c r="C30" s="7" t="s">
        <v>21</v>
      </c>
      <c r="D30" s="7" t="s">
        <v>20</v>
      </c>
    </row>
    <row r="31" spans="2:14" x14ac:dyDescent="0.45">
      <c r="B31" s="10">
        <v>0</v>
      </c>
      <c r="C31" s="13" t="s">
        <v>22</v>
      </c>
      <c r="D31" s="14">
        <v>9.5000000000000001E-2</v>
      </c>
    </row>
    <row r="32" spans="2:14" x14ac:dyDescent="0.45">
      <c r="B32" s="10">
        <v>0.3</v>
      </c>
      <c r="C32" s="13" t="s">
        <v>23</v>
      </c>
      <c r="D32" s="14">
        <v>9.7500000000000003E-2</v>
      </c>
    </row>
    <row r="33" spans="2:4" x14ac:dyDescent="0.45">
      <c r="B33" s="10">
        <v>0.5</v>
      </c>
      <c r="C33" s="13" t="s">
        <v>24</v>
      </c>
      <c r="D33" s="14">
        <v>0.1225</v>
      </c>
    </row>
    <row r="34" spans="2:4" x14ac:dyDescent="0.45">
      <c r="B34" s="10">
        <v>0.6</v>
      </c>
      <c r="C34" s="13" t="s">
        <v>25</v>
      </c>
      <c r="D34" s="14">
        <v>0.13750000000000001</v>
      </c>
    </row>
  </sheetData>
  <scenarios current="2" show="0" sqref="C21:C23">
    <scenario name="Worst Case" locked="1" count="3" user="Gaurav Agarwal" comment="Created by Gaurav Agarwal on 12-09-2024_x000a_Modified by Gaurav Agarwal on 12-09-2024">
      <inputCells r="C17" val="13500" numFmtId="4"/>
      <inputCells r="C18" val="0.7" numFmtId="9"/>
      <inputCells r="C19" val="0.5" numFmtId="9"/>
    </scenario>
    <scenario name="Best Case" locked="1" count="3" user="Gaurav Agarwal" comment="Created by Gaurav Agarwal on 12-09-2024">
      <inputCells r="C17" val="16500" numFmtId="4"/>
      <inputCells r="C18" val="0.15" numFmtId="9"/>
      <inputCells r="C19" val="0.7" numFmtId="9"/>
    </scenario>
    <scenario name="base case" locked="1" count="3" user="Gaurav Agarwal" comment="Created by Gaurav Agarwal on 12-09-2024">
      <inputCells r="C17" val="14500" numFmtId="4"/>
      <inputCells r="C18" val="0.1" numFmtId="9"/>
      <inputCells r="C19" val="0.6" numFmtId="9"/>
    </scenario>
  </scenarios>
  <mergeCells count="2">
    <mergeCell ref="G15:N15"/>
    <mergeCell ref="F15:F23"/>
  </mergeCells>
  <dataValidations xWindow="466" yWindow="996" count="1">
    <dataValidation type="decimal" errorStyle="warning" allowBlank="1" showInputMessage="1" showErrorMessage="1" errorTitle="Error" error="Gross Margin cannot be more than 100%" promptTitle="Please Note" prompt="Gross Margin = (Sales - COGS)/ Sales" sqref="C19" xr:uid="{C41A3A31-0777-49E7-B19B-FE4F39885708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Scenario Summary</vt:lpstr>
      <vt:lpstr>Scenario Summary </vt:lpstr>
      <vt:lpstr>Sheet1</vt:lpstr>
      <vt:lpstr>Beta</vt:lpstr>
      <vt:lpstr>CostOfCapital</vt:lpstr>
      <vt:lpstr>CostOfDebt</vt:lpstr>
      <vt:lpstr>Current_Sales</vt:lpstr>
      <vt:lpstr>Debt_Funding</vt:lpstr>
      <vt:lpstr>DebtValue</vt:lpstr>
      <vt:lpstr>Equity_Funding</vt:lpstr>
      <vt:lpstr>EquityValue</vt:lpstr>
      <vt:lpstr>Gross_Margin</vt:lpstr>
      <vt:lpstr>MarketReturns</vt:lpstr>
      <vt:lpstr>Next_Year_Sales</vt:lpstr>
      <vt:lpstr>RateOfInterest</vt:lpstr>
      <vt:lpstr>RiskFreeRate</vt:lpstr>
      <vt:lpstr>Sales_Growth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Agarwal</dc:creator>
  <cp:lastModifiedBy>Gaurav Agarwal</cp:lastModifiedBy>
  <dcterms:created xsi:type="dcterms:W3CDTF">2024-09-12T12:49:34Z</dcterms:created>
  <dcterms:modified xsi:type="dcterms:W3CDTF">2024-09-20T14:08:10Z</dcterms:modified>
</cp:coreProperties>
</file>