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Users\khagarwal\Desktop\"/>
    </mc:Choice>
  </mc:AlternateContent>
  <xr:revisionPtr revIDLastSave="0" documentId="13_ncr:1_{801F3FB1-0BAF-4ED6-B0FC-0C1220C93B90}" xr6:coauthVersionLast="47" xr6:coauthVersionMax="47" xr10:uidLastSave="{00000000-0000-0000-0000-000000000000}"/>
  <bookViews>
    <workbookView showHorizontalScroll="0" showVerticalScroll="0" showSheetTabs="0" xWindow="-110" yWindow="-110" windowWidth="19420" windowHeight="10420" xr2:uid="{00000000-000D-0000-FFFF-FFFF00000000}"/>
  </bookViews>
  <sheets>
    <sheet name="Input" sheetId="5" r:id="rId1"/>
    <sheet name="Estimation" sheetId="4" r:id="rId2"/>
    <sheet name="Efforts Guidelines" sheetId="2" r:id="rId3"/>
  </sheets>
  <externalReferences>
    <externalReference r:id="rId4"/>
  </externalReferences>
  <definedNames>
    <definedName name="Date_Estimate_Completed">[1]Summary!$E$301</definedName>
    <definedName name="Estimate_Type">'[1]Project Info'!$B$7</definedName>
    <definedName name="Estimator">'[1]Project Info'!$B$14</definedName>
    <definedName name="Order_Book">'[1]Project Info'!$B$9</definedName>
    <definedName name="Project_No">'[1]Project Info'!$B$8</definedName>
    <definedName name="Version">'[1]Project Info'!$B$18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4" l="1"/>
  <c r="G27" i="4"/>
  <c r="G26" i="4"/>
  <c r="G25" i="4"/>
  <c r="G24" i="4"/>
  <c r="H6" i="4" l="1"/>
  <c r="H5" i="4"/>
  <c r="H4" i="4"/>
  <c r="C5" i="4"/>
  <c r="C4" i="4"/>
  <c r="C6" i="4"/>
  <c r="H15" i="5" l="1"/>
  <c r="G15" i="5"/>
  <c r="F15" i="5"/>
  <c r="E15" i="5"/>
  <c r="J13" i="5"/>
  <c r="I13" i="5"/>
  <c r="J12" i="5"/>
  <c r="I12" i="5"/>
  <c r="J11" i="5"/>
  <c r="I11" i="5"/>
  <c r="J10" i="5"/>
  <c r="I10" i="5"/>
  <c r="J9" i="5"/>
  <c r="I9" i="5"/>
  <c r="J8" i="5"/>
  <c r="I8" i="5"/>
  <c r="J7" i="5"/>
  <c r="I7" i="5"/>
  <c r="J6" i="5"/>
  <c r="I6" i="5"/>
  <c r="G9" i="4"/>
  <c r="G23" i="4" s="1"/>
  <c r="G11" i="4" l="1"/>
  <c r="I15" i="5"/>
  <c r="I16" i="5"/>
  <c r="E35" i="4" s="1"/>
  <c r="J15" i="5"/>
  <c r="E10" i="4" s="1"/>
  <c r="G22" i="4" s="1"/>
  <c r="E19" i="4"/>
  <c r="E18" i="4"/>
  <c r="E15" i="4"/>
  <c r="E14" i="4"/>
  <c r="E20" i="4" l="1"/>
  <c r="I34" i="4"/>
  <c r="I33" i="4"/>
  <c r="I32" i="4"/>
  <c r="G10" i="4" l="1"/>
  <c r="E36" i="4" l="1"/>
  <c r="G16" i="4"/>
  <c r="G12" i="4"/>
  <c r="G21" i="4" s="1"/>
  <c r="I35" i="4"/>
  <c r="F21" i="4"/>
  <c r="I36" i="4" l="1"/>
  <c r="G31" i="4" s="1"/>
  <c r="G13" i="4" l="1"/>
  <c r="G17" i="4"/>
  <c r="G30" i="4" l="1"/>
  <c r="E38" i="4" s="1"/>
</calcChain>
</file>

<file path=xl/sharedStrings.xml><?xml version="1.0" encoding="utf-8"?>
<sst xmlns="http://schemas.openxmlformats.org/spreadsheetml/2006/main" count="111" uniqueCount="95">
  <si>
    <t>BI Effort Estimation</t>
  </si>
  <si>
    <t>CR Description</t>
  </si>
  <si>
    <t>Estimator - Build</t>
  </si>
  <si>
    <t>CR Number</t>
  </si>
  <si>
    <t>Estimator - Testing</t>
  </si>
  <si>
    <t>Environment</t>
  </si>
  <si>
    <t>Estimation Date</t>
  </si>
  <si>
    <t>Nos of Components based on Complexity</t>
  </si>
  <si>
    <t>Total</t>
  </si>
  <si>
    <t>Customization Type</t>
  </si>
  <si>
    <t>Small</t>
  </si>
  <si>
    <t>Simple</t>
  </si>
  <si>
    <t>Medium</t>
  </si>
  <si>
    <t>Complex</t>
  </si>
  <si>
    <t>Components</t>
  </si>
  <si>
    <t>Efforts (mandays)</t>
  </si>
  <si>
    <t>Database Objects(Table, Index, Column) - New</t>
  </si>
  <si>
    <t>Database Objects(Table, Index, Column) - Existing</t>
  </si>
  <si>
    <t>SQL Query - New</t>
  </si>
  <si>
    <t>SQL Query - Existing</t>
  </si>
  <si>
    <t>Informatica Mapping - New</t>
  </si>
  <si>
    <t>Informatica Mapping - Existing</t>
  </si>
  <si>
    <t>Informatica Scheduler - New</t>
  </si>
  <si>
    <t>Informatica Scheduler - Exisiting</t>
  </si>
  <si>
    <t>File Load Process - New</t>
  </si>
  <si>
    <t>File Load Process - Existing</t>
  </si>
  <si>
    <t>DAC - New</t>
  </si>
  <si>
    <t>DAC - Exisiting</t>
  </si>
  <si>
    <t>RPD Subject Area - New</t>
  </si>
  <si>
    <t>RPD Subject Area - Existing</t>
  </si>
  <si>
    <t>Report - New</t>
  </si>
  <si>
    <t>Report - Existing</t>
  </si>
  <si>
    <t>Dashboard Page- New</t>
  </si>
  <si>
    <t>Dashboard Page- Existing</t>
  </si>
  <si>
    <t>Dashboard - New</t>
  </si>
  <si>
    <t>Dashboard - Existing</t>
  </si>
  <si>
    <t>Security - New</t>
  </si>
  <si>
    <t>Security - Existing</t>
  </si>
  <si>
    <t>Historic Data Load - Current Financial Year</t>
  </si>
  <si>
    <t>Historic Data Load - Current Financial Year and Current -2 yrs</t>
  </si>
  <si>
    <t>Historic Data Load - Full Load</t>
  </si>
  <si>
    <t>Build Effort</t>
  </si>
  <si>
    <t>Weightage</t>
  </si>
  <si>
    <t>NHS SBS</t>
  </si>
  <si>
    <t>Efforts (In mandays)</t>
  </si>
  <si>
    <t>Environments</t>
  </si>
  <si>
    <t>Build Efforts</t>
  </si>
  <si>
    <t>Data Load Efforts</t>
  </si>
  <si>
    <t>Total Components</t>
  </si>
  <si>
    <t>Documentation</t>
  </si>
  <si>
    <t>Technical Documents</t>
  </si>
  <si>
    <t>Already completed in assessment stage</t>
  </si>
  <si>
    <t>Test Plan</t>
  </si>
  <si>
    <t>Unit Testing</t>
  </si>
  <si>
    <t>Review</t>
  </si>
  <si>
    <t>Technical Document</t>
  </si>
  <si>
    <t>Build</t>
  </si>
  <si>
    <t>UAT Code Deployment</t>
  </si>
  <si>
    <t>Code and Data Load</t>
  </si>
  <si>
    <t>UAT Support</t>
  </si>
  <si>
    <t>Testing Team Effort</t>
  </si>
  <si>
    <t>Pre-testing</t>
  </si>
  <si>
    <t>Test Closure</t>
  </si>
  <si>
    <t>Test Completion Report</t>
  </si>
  <si>
    <t>Total Efforts</t>
  </si>
  <si>
    <t>Without Contigency</t>
  </si>
  <si>
    <t>Contingency</t>
  </si>
  <si>
    <t>Solution Designing is complete &amp; Documented</t>
  </si>
  <si>
    <t>Yes</t>
  </si>
  <si>
    <t>Requirements Documented</t>
  </si>
  <si>
    <t>Feasibility of Requirements Accepted</t>
  </si>
  <si>
    <t>Complexity</t>
  </si>
  <si>
    <t>Size</t>
  </si>
  <si>
    <t>Total Efforts (including Contingency)</t>
  </si>
  <si>
    <t>Component</t>
  </si>
  <si>
    <t>Testing Estimation Split</t>
  </si>
  <si>
    <t>Preparation</t>
  </si>
  <si>
    <t>Execution</t>
  </si>
  <si>
    <t>Post-testing</t>
  </si>
  <si>
    <t>Pre - Fix Scenarios # Preparation</t>
  </si>
  <si>
    <t>Pre - Fix Scenarios # Execution</t>
  </si>
  <si>
    <t>Post - Fix Scenarios # Preparation</t>
  </si>
  <si>
    <t>Post - Fix Scenarios # Execution</t>
  </si>
  <si>
    <t>Estimation</t>
  </si>
  <si>
    <t>Test Planning and Preparation</t>
  </si>
  <si>
    <t>User Registration Testing</t>
  </si>
  <si>
    <t>Office Place Booking Testing</t>
  </si>
  <si>
    <t>Mobile Application Testing</t>
  </si>
  <si>
    <t>Office Place Management Testing</t>
  </si>
  <si>
    <t>Usability and User Experience Testing</t>
  </si>
  <si>
    <t>Performance Testing</t>
  </si>
  <si>
    <t>The test activities are strategically planned to cover all aspects of the new features and their integration with the existing functionality. The process includes a comprehensive testing approach that encompasses functional testing, usability testing, performance testing, and compatibility testing across different devices and platforms. Test planning and preparation are crucial to ensure that the testing effort is well-organized and efficient.</t>
  </si>
  <si>
    <t>The testing process involves close collaboration between the testing team, development team, and stakeholders. Regular communication and feedback loops facilitate quick identification and resolution of issues. The focus is on delivering a high-quality product that meets customer expectations, provides a user-friendly experience, and supports a seamless workflow for both users and office managers.</t>
  </si>
  <si>
    <r>
      <t>High-Level Description of Test Activities Summing Up in a Process</t>
    </r>
    <r>
      <rPr>
        <b/>
        <sz val="8"/>
        <color rgb="FF374151"/>
        <rFont val="Segoe UI"/>
        <family val="2"/>
      </rPr>
      <t>:</t>
    </r>
  </si>
  <si>
    <t>Integration and Regression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</si>
</sst>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numFmt numFmtId="165" formatCode="0.0"/>
    <numFmt numFmtId="166" formatCode="[$-409]d/mmm/yy;@"/>
  </numFmts>
  <fonts count="26" x14ac:knownFonts="1">
    <font>
      <sz val="10"/>
      <name val="Arial"/>
    </font>
    <font>
      <sz val="10"/>
      <name val="Arial"/>
      <family val="2"/>
    </font>
    <font>
      <sz val="10"/>
      <name val="Courier"/>
      <family val="3"/>
    </font>
    <font>
      <sz val="9"/>
      <name val="Arial"/>
      <family val="2"/>
    </font>
    <font>
      <b/>
      <sz val="10"/>
      <name val="Arial"/>
      <family val="2"/>
    </font>
    <font>
      <sz val="10"/>
      <name val="Arial"/>
      <family val="2"/>
    </font>
    <font>
      <b/>
      <sz val="11"/>
      <color theme="0"/>
      <name val="Calibri"/>
      <family val="2"/>
    </font>
    <font>
      <b/>
      <i/>
      <sz val="11"/>
      <color theme="0"/>
      <name val="Calibri"/>
      <family val="2"/>
    </font>
    <font>
      <b/>
      <sz val="11"/>
      <name val="Calibri"/>
      <family val="2"/>
    </font>
    <font>
      <sz val="11"/>
      <name val="Calibri"/>
      <family val="2"/>
    </font>
    <font>
      <sz val="11"/>
      <color indexed="30"/>
      <name val="Calibri"/>
      <family val="2"/>
    </font>
    <font>
      <i/>
      <sz val="11"/>
      <name val="Calibri"/>
      <family val="2"/>
    </font>
    <font>
      <i/>
      <sz val="11"/>
      <color theme="0"/>
      <name val="Calibri"/>
      <family val="2"/>
    </font>
    <font>
      <sz val="11"/>
      <color theme="0"/>
      <name val="Calibri"/>
      <family val="2"/>
    </font>
    <font>
      <b/>
      <i/>
      <sz val="11"/>
      <color rgb="FFFF0000"/>
      <name val="Calibri"/>
      <family val="2"/>
    </font>
    <font>
      <i/>
      <sz val="11"/>
      <color rgb="FFFF0000"/>
      <name val="Calibri"/>
      <family val="2"/>
    </font>
    <font>
      <b/>
      <sz val="14"/>
      <name val="Calibri"/>
      <family val="2"/>
    </font>
    <font>
      <b/>
      <i/>
      <sz val="22"/>
      <color theme="0"/>
      <name val="Calibri"/>
      <family val="2"/>
    </font>
    <font>
      <b/>
      <sz val="14"/>
      <color theme="0"/>
      <name val="Calibri"/>
      <family val="2"/>
    </font>
    <font>
      <b/>
      <sz val="16"/>
      <name val="Calibri"/>
      <family val="2"/>
    </font>
    <font>
      <i/>
      <sz val="11"/>
      <color rgb="FF3399FF"/>
      <name val="Calibri"/>
      <family val="2"/>
    </font>
    <font>
      <b/>
      <i/>
      <sz val="12"/>
      <color rgb="FFFFFFFF"/>
      <name val="Calibri"/>
      <family val="2"/>
    </font>
    <font>
      <sz val="14"/>
      <color rgb="FF374151"/>
      <name val="Arial"/>
      <family val="2"/>
      <scheme val="major"/>
    </font>
    <font>
      <sz val="14"/>
      <name val="Arial"/>
      <family val="2"/>
      <scheme val="major"/>
    </font>
    <font>
      <b/>
      <sz val="14"/>
      <color rgb="FF374151"/>
      <name val="Arial"/>
      <family val="2"/>
      <scheme val="major"/>
    </font>
    <font>
      <b/>
      <sz val="8"/>
      <color rgb="FF374151"/>
      <name val="Segoe UI"/>
      <family val="2"/>
    </font>
  </fonts>
  <fills count="12">
    <fill>
      <patternFill patternType="none"/>
    </fill>
    <fill>
      <patternFill patternType="gray125"/>
    </fill>
    <fill>
      <patternFill patternType="solid">
        <fgColor indexed="43"/>
        <bgColor indexed="64"/>
      </patternFill>
    </fill>
    <fill>
      <patternFill patternType="solid">
        <fgColor theme="0" tint="-0.14999847407452621"/>
        <bgColor indexed="64"/>
      </patternFill>
    </fill>
    <fill>
      <patternFill patternType="solid">
        <fgColor rgb="FF3399FF"/>
        <bgColor indexed="64"/>
      </patternFill>
    </fill>
    <fill>
      <patternFill patternType="solid">
        <fgColor theme="0" tint="-0.249977111117893"/>
        <bgColor indexed="64"/>
      </patternFill>
    </fill>
    <fill>
      <patternFill patternType="solid">
        <fgColor rgb="FFFFFF99"/>
        <bgColor indexed="64"/>
      </patternFill>
    </fill>
    <fill>
      <patternFill patternType="solid">
        <fgColor rgb="FF00B050"/>
        <bgColor indexed="64"/>
      </patternFill>
    </fill>
    <fill>
      <patternFill patternType="solid">
        <fgColor rgb="FF66CCFF"/>
        <bgColor indexed="64"/>
      </patternFill>
    </fill>
    <fill>
      <patternFill patternType="solid">
        <fgColor rgb="FF000000"/>
        <bgColor indexed="64"/>
      </patternFill>
    </fill>
    <fill>
      <patternFill patternType="solid">
        <fgColor theme="9" tint="0.59999389629810485"/>
        <bgColor indexed="64"/>
      </patternFill>
    </fill>
    <fill>
      <patternFill patternType="solid">
        <fgColor theme="3" tint="0.79998168889431442"/>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rgb="FF000000"/>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0" fontId="0" fillId="0" borderId="0"/>
    <xf numFmtId="0" fontId="1" fillId="0" borderId="0"/>
    <xf numFmtId="164" fontId="2" fillId="0" borderId="0"/>
    <xf numFmtId="164" fontId="2" fillId="0" borderId="0"/>
    <xf numFmtId="164" fontId="2" fillId="0" borderId="0"/>
    <xf numFmtId="164" fontId="2" fillId="0" borderId="0"/>
    <xf numFmtId="9" fontId="5" fillId="0" borderId="0" applyFont="0" applyFill="0" applyBorder="0" applyAlignment="0" applyProtection="0"/>
  </cellStyleXfs>
  <cellXfs count="200">
    <xf numFmtId="0" fontId="0" fillId="0" borderId="0" xfId="0"/>
    <xf numFmtId="0" fontId="0" fillId="0" borderId="12" xfId="0" applyBorder="1" applyAlignment="1">
      <alignment horizontal="center"/>
    </xf>
    <xf numFmtId="0" fontId="3" fillId="2" borderId="12" xfId="1" applyFont="1" applyFill="1" applyBorder="1" applyAlignment="1">
      <alignment vertical="center"/>
    </xf>
    <xf numFmtId="0" fontId="4" fillId="3" borderId="12" xfId="1" applyFont="1" applyFill="1" applyBorder="1" applyAlignment="1">
      <alignment horizontal="center" vertical="center" wrapText="1"/>
    </xf>
    <xf numFmtId="0" fontId="9" fillId="0" borderId="0" xfId="0" applyFont="1"/>
    <xf numFmtId="165" fontId="9" fillId="2" borderId="0" xfId="4" applyNumberFormat="1" applyFont="1" applyFill="1" applyAlignment="1">
      <alignment horizontal="left"/>
    </xf>
    <xf numFmtId="0" fontId="9" fillId="2" borderId="0" xfId="1" applyFont="1" applyFill="1" applyAlignment="1">
      <alignment vertical="center"/>
    </xf>
    <xf numFmtId="0" fontId="10" fillId="0" borderId="12" xfId="1" applyFont="1" applyBorder="1" applyAlignment="1" applyProtection="1">
      <alignment horizontal="center" vertical="center" wrapText="1"/>
      <protection locked="0"/>
    </xf>
    <xf numFmtId="0" fontId="11" fillId="2" borderId="0" xfId="1" applyFont="1" applyFill="1" applyAlignment="1">
      <alignment vertical="center" wrapText="1"/>
    </xf>
    <xf numFmtId="0" fontId="11" fillId="2" borderId="7" xfId="1" applyFont="1" applyFill="1" applyBorder="1" applyAlignment="1">
      <alignment vertical="center" wrapText="1"/>
    </xf>
    <xf numFmtId="0" fontId="11" fillId="2" borderId="12" xfId="1" applyFont="1" applyFill="1" applyBorder="1" applyAlignment="1">
      <alignment horizontal="center" vertical="center" wrapText="1"/>
    </xf>
    <xf numFmtId="0" fontId="9" fillId="4" borderId="23" xfId="1" applyFont="1" applyFill="1" applyBorder="1" applyAlignment="1">
      <alignment vertical="center"/>
    </xf>
    <xf numFmtId="0" fontId="9" fillId="4" borderId="16" xfId="1" applyFont="1" applyFill="1" applyBorder="1" applyAlignment="1">
      <alignment vertical="center"/>
    </xf>
    <xf numFmtId="0" fontId="11" fillId="4" borderId="16" xfId="1" applyFont="1" applyFill="1" applyBorder="1" applyAlignment="1">
      <alignment vertical="center" wrapText="1"/>
    </xf>
    <xf numFmtId="0" fontId="12" fillId="4" borderId="16" xfId="1" applyFont="1" applyFill="1" applyBorder="1" applyAlignment="1">
      <alignment vertical="center" wrapText="1"/>
    </xf>
    <xf numFmtId="2" fontId="12" fillId="4" borderId="17" xfId="1" applyNumberFormat="1" applyFont="1" applyFill="1" applyBorder="1" applyAlignment="1">
      <alignment horizontal="center" vertical="center" wrapText="1"/>
    </xf>
    <xf numFmtId="0" fontId="13" fillId="4" borderId="31" xfId="1" applyFont="1" applyFill="1" applyBorder="1" applyAlignment="1">
      <alignment vertical="center"/>
    </xf>
    <xf numFmtId="0" fontId="13" fillId="4" borderId="26" xfId="1" applyFont="1" applyFill="1" applyBorder="1" applyAlignment="1">
      <alignment vertical="center"/>
    </xf>
    <xf numFmtId="0" fontId="13" fillId="4" borderId="29" xfId="1" applyFont="1" applyFill="1" applyBorder="1" applyAlignment="1">
      <alignment vertical="center"/>
    </xf>
    <xf numFmtId="0" fontId="13" fillId="4" borderId="8" xfId="1" applyFont="1" applyFill="1" applyBorder="1" applyAlignment="1">
      <alignment vertical="center"/>
    </xf>
    <xf numFmtId="0" fontId="13" fillId="4" borderId="0" xfId="1" applyFont="1" applyFill="1" applyAlignment="1">
      <alignment vertical="center"/>
    </xf>
    <xf numFmtId="0" fontId="13" fillId="4" borderId="14" xfId="1" applyFont="1" applyFill="1" applyBorder="1" applyAlignment="1">
      <alignment vertical="center"/>
    </xf>
    <xf numFmtId="0" fontId="12" fillId="4" borderId="25" xfId="1" applyFont="1" applyFill="1" applyBorder="1" applyAlignment="1">
      <alignment horizontal="center" vertical="center" wrapText="1"/>
    </xf>
    <xf numFmtId="0" fontId="12" fillId="4" borderId="26" xfId="1" applyFont="1" applyFill="1" applyBorder="1" applyAlignment="1">
      <alignment vertical="center" wrapText="1"/>
    </xf>
    <xf numFmtId="2" fontId="12" fillId="4" borderId="26" xfId="1" applyNumberFormat="1" applyFont="1" applyFill="1" applyBorder="1" applyAlignment="1">
      <alignment vertical="center" wrapText="1"/>
    </xf>
    <xf numFmtId="0" fontId="13" fillId="4" borderId="32" xfId="1" applyFont="1" applyFill="1" applyBorder="1" applyAlignment="1">
      <alignment vertical="center"/>
    </xf>
    <xf numFmtId="0" fontId="13" fillId="4" borderId="18" xfId="1" applyFont="1" applyFill="1" applyBorder="1" applyAlignment="1">
      <alignment vertical="center"/>
    </xf>
    <xf numFmtId="0" fontId="13" fillId="4" borderId="19" xfId="1" applyFont="1" applyFill="1" applyBorder="1" applyAlignment="1">
      <alignment vertical="center"/>
    </xf>
    <xf numFmtId="0" fontId="12" fillId="4" borderId="30" xfId="1" applyFont="1" applyFill="1" applyBorder="1" applyAlignment="1">
      <alignment horizontal="center" vertical="center" wrapText="1"/>
    </xf>
    <xf numFmtId="0" fontId="12" fillId="4" borderId="18" xfId="1" applyFont="1" applyFill="1" applyBorder="1" applyAlignment="1">
      <alignment vertical="center" wrapText="1"/>
    </xf>
    <xf numFmtId="2" fontId="12" fillId="4" borderId="18" xfId="1" applyNumberFormat="1" applyFont="1" applyFill="1" applyBorder="1" applyAlignment="1">
      <alignment vertical="center" wrapText="1"/>
    </xf>
    <xf numFmtId="0" fontId="13" fillId="4" borderId="23" xfId="1" applyFont="1" applyFill="1" applyBorder="1" applyAlignment="1">
      <alignment vertical="center"/>
    </xf>
    <xf numFmtId="0" fontId="13" fillId="4" borderId="16" xfId="1" applyFont="1" applyFill="1" applyBorder="1" applyAlignment="1">
      <alignment vertical="center"/>
    </xf>
    <xf numFmtId="0" fontId="13" fillId="4" borderId="17" xfId="1" applyFont="1" applyFill="1" applyBorder="1" applyAlignment="1">
      <alignment vertical="center"/>
    </xf>
    <xf numFmtId="0" fontId="12" fillId="4" borderId="15" xfId="1" applyFont="1" applyFill="1" applyBorder="1" applyAlignment="1">
      <alignment vertical="center" wrapText="1"/>
    </xf>
    <xf numFmtId="0" fontId="12" fillId="4" borderId="13" xfId="1" applyFont="1" applyFill="1" applyBorder="1" applyAlignment="1">
      <alignment horizontal="center" vertical="center" wrapText="1"/>
    </xf>
    <xf numFmtId="0" fontId="12" fillId="4" borderId="0" xfId="1" applyFont="1" applyFill="1" applyAlignment="1">
      <alignment vertical="center" wrapText="1"/>
    </xf>
    <xf numFmtId="9" fontId="12" fillId="4" borderId="17" xfId="6" applyFont="1" applyFill="1" applyBorder="1" applyAlignment="1" applyProtection="1">
      <alignment horizontal="center" vertical="center" wrapText="1"/>
    </xf>
    <xf numFmtId="2" fontId="12" fillId="4" borderId="14" xfId="1" applyNumberFormat="1" applyFont="1" applyFill="1" applyBorder="1" applyAlignment="1">
      <alignment horizontal="center" vertical="center" wrapText="1"/>
    </xf>
    <xf numFmtId="2" fontId="12" fillId="4" borderId="14" xfId="1" applyNumberFormat="1" applyFont="1" applyFill="1" applyBorder="1" applyAlignment="1">
      <alignment vertical="center" wrapText="1"/>
    </xf>
    <xf numFmtId="2" fontId="12" fillId="4" borderId="14" xfId="6" applyNumberFormat="1" applyFont="1" applyFill="1" applyBorder="1" applyAlignment="1">
      <alignment vertical="center" wrapText="1"/>
    </xf>
    <xf numFmtId="2" fontId="12" fillId="4" borderId="19" xfId="1" applyNumberFormat="1" applyFont="1" applyFill="1" applyBorder="1" applyAlignment="1">
      <alignment vertical="center" wrapText="1"/>
    </xf>
    <xf numFmtId="0" fontId="11" fillId="2" borderId="5" xfId="1" applyFont="1" applyFill="1" applyBorder="1" applyAlignment="1">
      <alignment vertical="center" wrapText="1"/>
    </xf>
    <xf numFmtId="0" fontId="11" fillId="2" borderId="6" xfId="1" applyFont="1" applyFill="1" applyBorder="1" applyAlignment="1">
      <alignment vertical="center" wrapText="1"/>
    </xf>
    <xf numFmtId="0" fontId="7" fillId="4" borderId="0" xfId="1" applyFont="1" applyFill="1" applyAlignment="1">
      <alignment horizontal="center" vertical="center" wrapText="1"/>
    </xf>
    <xf numFmtId="0" fontId="7" fillId="4" borderId="13" xfId="1" applyFont="1" applyFill="1" applyBorder="1" applyAlignment="1">
      <alignment vertical="center" wrapText="1"/>
    </xf>
    <xf numFmtId="0" fontId="6" fillId="4" borderId="30" xfId="0" applyFont="1" applyFill="1" applyBorder="1"/>
    <xf numFmtId="0" fontId="6" fillId="4" borderId="18" xfId="0" applyFont="1" applyFill="1" applyBorder="1"/>
    <xf numFmtId="0" fontId="12" fillId="6" borderId="18" xfId="1" applyFont="1" applyFill="1" applyBorder="1" applyAlignment="1">
      <alignment horizontal="center" vertical="center" wrapText="1"/>
    </xf>
    <xf numFmtId="0" fontId="12" fillId="2" borderId="0" xfId="1" applyFont="1" applyFill="1" applyAlignment="1">
      <alignment vertical="center" wrapText="1"/>
    </xf>
    <xf numFmtId="0" fontId="12" fillId="2" borderId="0" xfId="1" applyFont="1" applyFill="1" applyAlignment="1">
      <alignment horizontal="center" vertical="center" wrapText="1"/>
    </xf>
    <xf numFmtId="2" fontId="12" fillId="4" borderId="0" xfId="1" applyNumberFormat="1" applyFont="1" applyFill="1" applyAlignment="1">
      <alignment vertical="center" wrapText="1"/>
    </xf>
    <xf numFmtId="2" fontId="12" fillId="4" borderId="16" xfId="1" applyNumberFormat="1" applyFont="1" applyFill="1" applyBorder="1" applyAlignment="1">
      <alignment horizontal="center" vertical="center" wrapText="1"/>
    </xf>
    <xf numFmtId="0" fontId="11" fillId="2" borderId="25" xfId="1" applyFont="1" applyFill="1" applyBorder="1" applyAlignment="1">
      <alignment vertical="center" wrapText="1"/>
    </xf>
    <xf numFmtId="0" fontId="11" fillId="2" borderId="26" xfId="1" applyFont="1" applyFill="1" applyBorder="1" applyAlignment="1">
      <alignment vertical="center" wrapText="1"/>
    </xf>
    <xf numFmtId="0" fontId="11" fillId="2" borderId="13" xfId="1" applyFont="1" applyFill="1" applyBorder="1" applyAlignment="1">
      <alignment vertical="center" wrapText="1"/>
    </xf>
    <xf numFmtId="0" fontId="9" fillId="2" borderId="1" xfId="1" applyFont="1" applyFill="1" applyBorder="1"/>
    <xf numFmtId="0" fontId="9" fillId="2" borderId="2" xfId="1" applyFont="1" applyFill="1" applyBorder="1" applyAlignment="1">
      <alignment horizontal="centerContinuous"/>
    </xf>
    <xf numFmtId="0" fontId="8" fillId="2" borderId="2" xfId="1" applyFont="1" applyFill="1" applyBorder="1" applyAlignment="1">
      <alignment horizontal="centerContinuous"/>
    </xf>
    <xf numFmtId="0" fontId="9" fillId="2" borderId="3" xfId="1" applyFont="1" applyFill="1" applyBorder="1" applyAlignment="1">
      <alignment horizontal="centerContinuous"/>
    </xf>
    <xf numFmtId="0" fontId="11" fillId="2" borderId="36" xfId="1" applyFont="1" applyFill="1" applyBorder="1" applyAlignment="1">
      <alignment vertical="center" wrapText="1"/>
    </xf>
    <xf numFmtId="0" fontId="8" fillId="5" borderId="0" xfId="1" applyFont="1" applyFill="1" applyAlignment="1">
      <alignment vertical="center"/>
    </xf>
    <xf numFmtId="0" fontId="8" fillId="5" borderId="7" xfId="1" applyFont="1" applyFill="1" applyBorder="1" applyAlignment="1">
      <alignment vertical="center"/>
    </xf>
    <xf numFmtId="2" fontId="8" fillId="5" borderId="0" xfId="1" applyNumberFormat="1" applyFont="1" applyFill="1" applyAlignment="1">
      <alignment horizontal="center" vertical="center"/>
    </xf>
    <xf numFmtId="2" fontId="7" fillId="4" borderId="0" xfId="1" applyNumberFormat="1" applyFont="1" applyFill="1" applyAlignment="1">
      <alignment horizontal="center" vertical="center" wrapText="1"/>
    </xf>
    <xf numFmtId="0" fontId="12" fillId="6" borderId="18" xfId="1" applyFont="1" applyFill="1" applyBorder="1" applyAlignment="1">
      <alignment vertical="center" wrapText="1"/>
    </xf>
    <xf numFmtId="2" fontId="12" fillId="4" borderId="30" xfId="1" applyNumberFormat="1" applyFont="1" applyFill="1" applyBorder="1" applyAlignment="1">
      <alignment horizontal="center" vertical="center" wrapText="1"/>
    </xf>
    <xf numFmtId="0" fontId="9" fillId="6" borderId="12" xfId="0" applyFont="1" applyFill="1" applyBorder="1" applyAlignment="1">
      <alignment horizontal="center"/>
    </xf>
    <xf numFmtId="165" fontId="9" fillId="2" borderId="0" xfId="4" applyNumberFormat="1" applyFont="1" applyFill="1"/>
    <xf numFmtId="0" fontId="9" fillId="2" borderId="31" xfId="1" applyFont="1" applyFill="1" applyBorder="1" applyAlignment="1">
      <alignment horizontal="left"/>
    </xf>
    <xf numFmtId="0" fontId="9" fillId="6" borderId="26" xfId="1" applyFont="1" applyFill="1" applyBorder="1" applyAlignment="1">
      <alignment horizontal="left"/>
    </xf>
    <xf numFmtId="0" fontId="9" fillId="6" borderId="26" xfId="3" applyNumberFormat="1" applyFont="1" applyFill="1" applyBorder="1" applyAlignment="1">
      <alignment horizontal="left"/>
    </xf>
    <xf numFmtId="165" fontId="9" fillId="6" borderId="0" xfId="4" applyNumberFormat="1" applyFont="1" applyFill="1" applyAlignment="1">
      <alignment horizontal="left"/>
    </xf>
    <xf numFmtId="165" fontId="9" fillId="6" borderId="26" xfId="4" applyNumberFormat="1" applyFont="1" applyFill="1" applyBorder="1" applyAlignment="1">
      <alignment horizontal="left"/>
    </xf>
    <xf numFmtId="165" fontId="9" fillId="6" borderId="29" xfId="4" applyNumberFormat="1" applyFont="1" applyFill="1" applyBorder="1" applyAlignment="1">
      <alignment horizontal="left"/>
    </xf>
    <xf numFmtId="15" fontId="9" fillId="6" borderId="0" xfId="5" applyNumberFormat="1" applyFont="1" applyFill="1" applyAlignment="1">
      <alignment horizontal="center"/>
    </xf>
    <xf numFmtId="0" fontId="9" fillId="6" borderId="0" xfId="5" applyNumberFormat="1" applyFont="1" applyFill="1" applyAlignment="1">
      <alignment horizontal="center"/>
    </xf>
    <xf numFmtId="0" fontId="9" fillId="6" borderId="7" xfId="5" applyNumberFormat="1" applyFont="1" applyFill="1" applyBorder="1" applyAlignment="1">
      <alignment horizontal="center"/>
    </xf>
    <xf numFmtId="0" fontId="7" fillId="4" borderId="17" xfId="1" applyFont="1" applyFill="1" applyBorder="1" applyAlignment="1">
      <alignment horizontal="center" vertical="center" wrapText="1"/>
    </xf>
    <xf numFmtId="0" fontId="12" fillId="4" borderId="18" xfId="1" applyFont="1" applyFill="1" applyBorder="1" applyAlignment="1">
      <alignment horizontal="center" vertical="center" wrapText="1"/>
    </xf>
    <xf numFmtId="2" fontId="12" fillId="4" borderId="19" xfId="1" applyNumberFormat="1" applyFont="1" applyFill="1" applyBorder="1" applyAlignment="1">
      <alignment horizontal="center" vertical="center" wrapText="1"/>
    </xf>
    <xf numFmtId="0" fontId="15" fillId="6" borderId="18" xfId="1" applyFont="1" applyFill="1" applyBorder="1" applyAlignment="1">
      <alignment vertical="center" wrapText="1"/>
    </xf>
    <xf numFmtId="0" fontId="12" fillId="6" borderId="40" xfId="1" applyFont="1" applyFill="1" applyBorder="1" applyAlignment="1">
      <alignment vertical="center" wrapText="1"/>
    </xf>
    <xf numFmtId="0" fontId="13" fillId="6" borderId="32" xfId="1" applyFont="1" applyFill="1" applyBorder="1" applyAlignment="1">
      <alignment vertical="center"/>
    </xf>
    <xf numFmtId="0" fontId="13" fillId="6" borderId="18" xfId="1" applyFont="1" applyFill="1" applyBorder="1" applyAlignment="1">
      <alignment vertical="center"/>
    </xf>
    <xf numFmtId="0" fontId="13" fillId="6" borderId="19" xfId="1" applyFont="1" applyFill="1" applyBorder="1" applyAlignment="1">
      <alignment vertical="center"/>
    </xf>
    <xf numFmtId="0" fontId="12" fillId="6" borderId="30" xfId="1" applyFont="1" applyFill="1" applyBorder="1" applyAlignment="1">
      <alignment horizontal="center" vertical="center" wrapText="1"/>
    </xf>
    <xf numFmtId="2" fontId="12" fillId="6" borderId="19" xfId="1" applyNumberFormat="1" applyFont="1" applyFill="1" applyBorder="1" applyAlignment="1">
      <alignment vertical="center" wrapText="1"/>
    </xf>
    <xf numFmtId="0" fontId="12" fillId="4" borderId="15" xfId="1" applyFont="1" applyFill="1" applyBorder="1" applyAlignment="1">
      <alignment horizontal="center" vertical="center" wrapText="1"/>
    </xf>
    <xf numFmtId="0" fontId="12" fillId="4" borderId="16" xfId="1" applyFont="1" applyFill="1" applyBorder="1" applyAlignment="1">
      <alignment horizontal="center" vertical="center" wrapText="1"/>
    </xf>
    <xf numFmtId="0" fontId="13" fillId="4" borderId="23" xfId="1" applyFont="1" applyFill="1" applyBorder="1" applyAlignment="1">
      <alignment horizontal="left" vertical="center"/>
    </xf>
    <xf numFmtId="0" fontId="13" fillId="4" borderId="16" xfId="1" applyFont="1" applyFill="1" applyBorder="1" applyAlignment="1">
      <alignment horizontal="left" vertical="center"/>
    </xf>
    <xf numFmtId="0" fontId="13" fillId="4" borderId="17" xfId="1" applyFont="1" applyFill="1" applyBorder="1" applyAlignment="1">
      <alignment horizontal="left" vertical="center"/>
    </xf>
    <xf numFmtId="2" fontId="20" fillId="4" borderId="15" xfId="1" applyNumberFormat="1" applyFont="1" applyFill="1" applyBorder="1" applyAlignment="1">
      <alignment horizontal="center" vertical="center" wrapText="1"/>
    </xf>
    <xf numFmtId="0" fontId="20" fillId="4" borderId="16" xfId="1" applyFont="1" applyFill="1" applyBorder="1" applyAlignment="1">
      <alignment horizontal="center" vertical="center" wrapText="1"/>
    </xf>
    <xf numFmtId="0" fontId="13" fillId="4" borderId="31" xfId="0" applyFont="1" applyFill="1" applyBorder="1" applyAlignment="1">
      <alignment horizontal="left" vertical="center"/>
    </xf>
    <xf numFmtId="0" fontId="13" fillId="4" borderId="26" xfId="0" applyFont="1" applyFill="1" applyBorder="1" applyAlignment="1">
      <alignment horizontal="left" vertical="center"/>
    </xf>
    <xf numFmtId="0" fontId="15" fillId="6" borderId="0" xfId="1" applyFont="1" applyFill="1" applyAlignment="1">
      <alignment horizontal="left" vertical="center" wrapText="1"/>
    </xf>
    <xf numFmtId="0" fontId="15" fillId="6" borderId="7" xfId="1" applyFont="1" applyFill="1" applyBorder="1" applyAlignment="1">
      <alignment horizontal="left" vertical="center" wrapText="1"/>
    </xf>
    <xf numFmtId="0" fontId="8" fillId="2" borderId="12" xfId="1" applyFont="1" applyFill="1" applyBorder="1" applyAlignment="1">
      <alignment horizontal="center" vertical="center" wrapText="1"/>
    </xf>
    <xf numFmtId="0" fontId="8" fillId="2" borderId="42" xfId="1" applyFont="1" applyFill="1" applyBorder="1" applyAlignment="1">
      <alignment vertical="center" wrapText="1"/>
    </xf>
    <xf numFmtId="0" fontId="8" fillId="2" borderId="8" xfId="1" applyFont="1" applyFill="1" applyBorder="1" applyAlignment="1">
      <alignment vertical="center"/>
    </xf>
    <xf numFmtId="0" fontId="8" fillId="2" borderId="9" xfId="1" applyFont="1" applyFill="1" applyBorder="1" applyAlignment="1">
      <alignment horizontal="center" vertical="center" wrapText="1"/>
    </xf>
    <xf numFmtId="0" fontId="9" fillId="6" borderId="9" xfId="0" applyFont="1" applyFill="1" applyBorder="1" applyAlignment="1">
      <alignment horizontal="center"/>
    </xf>
    <xf numFmtId="2" fontId="21" fillId="9" borderId="47" xfId="1" applyNumberFormat="1" applyFont="1" applyFill="1" applyBorder="1" applyAlignment="1">
      <alignment horizontal="center" vertical="center" wrapText="1"/>
    </xf>
    <xf numFmtId="0" fontId="9" fillId="2" borderId="4" xfId="1" applyFont="1" applyFill="1" applyBorder="1" applyAlignment="1">
      <alignment vertical="center"/>
    </xf>
    <xf numFmtId="0" fontId="9" fillId="2" borderId="5" xfId="1" applyFont="1" applyFill="1" applyBorder="1" applyAlignment="1">
      <alignment vertical="center"/>
    </xf>
    <xf numFmtId="0" fontId="11" fillId="2" borderId="5" xfId="1" applyFont="1" applyFill="1" applyBorder="1" applyAlignment="1">
      <alignment horizontal="center" vertical="center" wrapText="1"/>
    </xf>
    <xf numFmtId="0" fontId="9" fillId="2" borderId="8" xfId="1" applyFont="1" applyFill="1" applyBorder="1" applyAlignment="1">
      <alignment vertical="center"/>
    </xf>
    <xf numFmtId="0" fontId="9" fillId="2" borderId="15" xfId="1" applyFont="1" applyFill="1" applyBorder="1" applyAlignment="1">
      <alignment horizontal="left" vertical="center"/>
    </xf>
    <xf numFmtId="0" fontId="9" fillId="2" borderId="16" xfId="1" applyFont="1" applyFill="1" applyBorder="1" applyAlignment="1">
      <alignment horizontal="left" vertical="center"/>
    </xf>
    <xf numFmtId="0" fontId="9" fillId="2" borderId="17" xfId="1" applyFont="1" applyFill="1" applyBorder="1" applyAlignment="1">
      <alignment horizontal="left" vertical="center"/>
    </xf>
    <xf numFmtId="0" fontId="9" fillId="2" borderId="23" xfId="1" applyFont="1" applyFill="1" applyBorder="1" applyAlignment="1">
      <alignment horizontal="left" vertical="center"/>
    </xf>
    <xf numFmtId="0" fontId="19" fillId="2" borderId="1" xfId="1" applyFont="1" applyFill="1" applyBorder="1" applyAlignment="1">
      <alignment horizontal="center" vertical="center"/>
    </xf>
    <xf numFmtId="0" fontId="19" fillId="2" borderId="2" xfId="1" applyFont="1" applyFill="1" applyBorder="1" applyAlignment="1">
      <alignment horizontal="center" vertical="center"/>
    </xf>
    <xf numFmtId="0" fontId="19" fillId="2" borderId="3" xfId="1" applyFont="1" applyFill="1" applyBorder="1" applyAlignment="1">
      <alignment horizontal="center" vertical="center"/>
    </xf>
    <xf numFmtId="0" fontId="8" fillId="2" borderId="37" xfId="1" applyFont="1" applyFill="1" applyBorder="1" applyAlignment="1">
      <alignment horizontal="center" vertical="center" wrapText="1"/>
    </xf>
    <xf numFmtId="0" fontId="8" fillId="2" borderId="46" xfId="1" applyFont="1" applyFill="1" applyBorder="1" applyAlignment="1">
      <alignment horizontal="center" vertical="center" wrapText="1"/>
    </xf>
    <xf numFmtId="0" fontId="8" fillId="2" borderId="37" xfId="1" applyFont="1" applyFill="1" applyBorder="1" applyAlignment="1">
      <alignment horizontal="center" vertical="center"/>
    </xf>
    <xf numFmtId="0" fontId="8" fillId="2" borderId="21" xfId="1" applyFont="1" applyFill="1" applyBorder="1" applyAlignment="1">
      <alignment horizontal="center" vertical="center" wrapText="1"/>
    </xf>
    <xf numFmtId="0" fontId="8" fillId="2" borderId="12" xfId="1" applyFont="1" applyFill="1" applyBorder="1" applyAlignment="1">
      <alignment horizontal="center" vertical="center" wrapText="1"/>
    </xf>
    <xf numFmtId="0" fontId="16" fillId="10" borderId="43" xfId="1" applyFont="1" applyFill="1" applyBorder="1" applyAlignment="1">
      <alignment horizontal="center"/>
    </xf>
    <xf numFmtId="0" fontId="16" fillId="10" borderId="44" xfId="1" applyFont="1" applyFill="1" applyBorder="1" applyAlignment="1">
      <alignment horizontal="center"/>
    </xf>
    <xf numFmtId="0" fontId="16" fillId="10" borderId="45" xfId="1" applyFont="1" applyFill="1" applyBorder="1" applyAlignment="1">
      <alignment horizontal="center"/>
    </xf>
    <xf numFmtId="0" fontId="12" fillId="4" borderId="15" xfId="1" applyFont="1" applyFill="1" applyBorder="1" applyAlignment="1">
      <alignment horizontal="center" vertical="center" wrapText="1"/>
    </xf>
    <xf numFmtId="0" fontId="12" fillId="4" borderId="16" xfId="1" applyFont="1" applyFill="1" applyBorder="1" applyAlignment="1">
      <alignment horizontal="center" vertical="center" wrapText="1"/>
    </xf>
    <xf numFmtId="0" fontId="15" fillId="2" borderId="30" xfId="1" applyFont="1" applyFill="1" applyBorder="1" applyAlignment="1">
      <alignment horizontal="left" vertical="center" wrapText="1"/>
    </xf>
    <xf numFmtId="0" fontId="15" fillId="2" borderId="18" xfId="1" applyFont="1" applyFill="1" applyBorder="1" applyAlignment="1">
      <alignment horizontal="left" vertical="center" wrapText="1"/>
    </xf>
    <xf numFmtId="0" fontId="15" fillId="2" borderId="40" xfId="1" applyFont="1" applyFill="1" applyBorder="1" applyAlignment="1">
      <alignment horizontal="left" vertical="center" wrapText="1"/>
    </xf>
    <xf numFmtId="0" fontId="9" fillId="2" borderId="22" xfId="1" applyFont="1" applyFill="1" applyBorder="1" applyAlignment="1">
      <alignment horizontal="left"/>
    </xf>
    <xf numFmtId="0" fontId="9" fillId="2" borderId="35" xfId="1" applyFont="1" applyFill="1" applyBorder="1" applyAlignment="1">
      <alignment horizontal="left"/>
    </xf>
    <xf numFmtId="0" fontId="9" fillId="8" borderId="35" xfId="3" applyNumberFormat="1" applyFont="1" applyFill="1" applyBorder="1" applyAlignment="1">
      <alignment horizontal="left"/>
    </xf>
    <xf numFmtId="0" fontId="9" fillId="8" borderId="39" xfId="3" applyNumberFormat="1" applyFont="1" applyFill="1" applyBorder="1" applyAlignment="1">
      <alignment horizontal="left"/>
    </xf>
    <xf numFmtId="165" fontId="9" fillId="2" borderId="41" xfId="4" applyNumberFormat="1" applyFont="1" applyFill="1" applyBorder="1" applyAlignment="1">
      <alignment horizontal="left"/>
    </xf>
    <xf numFmtId="165" fontId="9" fillId="2" borderId="37" xfId="4" applyNumberFormat="1" applyFont="1" applyFill="1" applyBorder="1" applyAlignment="1">
      <alignment horizontal="left"/>
    </xf>
    <xf numFmtId="0" fontId="9" fillId="8" borderId="30" xfId="5" applyNumberFormat="1" applyFont="1" applyFill="1" applyBorder="1" applyAlignment="1">
      <alignment horizontal="center"/>
    </xf>
    <xf numFmtId="0" fontId="9" fillId="8" borderId="18" xfId="5" applyNumberFormat="1" applyFont="1" applyFill="1" applyBorder="1" applyAlignment="1">
      <alignment horizontal="center"/>
    </xf>
    <xf numFmtId="0" fontId="9" fillId="8" borderId="40" xfId="5" applyNumberFormat="1" applyFont="1" applyFill="1" applyBorder="1" applyAlignment="1">
      <alignment horizontal="center"/>
    </xf>
    <xf numFmtId="0" fontId="13" fillId="4" borderId="23" xfId="1" applyFont="1" applyFill="1" applyBorder="1" applyAlignment="1">
      <alignment horizontal="left" vertical="center"/>
    </xf>
    <xf numFmtId="0" fontId="13" fillId="4" borderId="16" xfId="1" applyFont="1" applyFill="1" applyBorder="1" applyAlignment="1">
      <alignment horizontal="left" vertical="center"/>
    </xf>
    <xf numFmtId="0" fontId="13" fillId="4" borderId="17" xfId="1" applyFont="1" applyFill="1" applyBorder="1" applyAlignment="1">
      <alignment horizontal="left" vertical="center"/>
    </xf>
    <xf numFmtId="0" fontId="15" fillId="6" borderId="0" xfId="1" applyFont="1" applyFill="1" applyAlignment="1">
      <alignment horizontal="left" vertical="center" wrapText="1"/>
    </xf>
    <xf numFmtId="0" fontId="15" fillId="6" borderId="7" xfId="1" applyFont="1" applyFill="1" applyBorder="1" applyAlignment="1">
      <alignment horizontal="left" vertical="center" wrapText="1"/>
    </xf>
    <xf numFmtId="1" fontId="17" fillId="7" borderId="26" xfId="1" applyNumberFormat="1" applyFont="1" applyFill="1" applyBorder="1" applyAlignment="1">
      <alignment horizontal="center" vertical="center" wrapText="1"/>
    </xf>
    <xf numFmtId="1" fontId="17" fillId="7" borderId="5" xfId="1" applyNumberFormat="1" applyFont="1" applyFill="1" applyBorder="1" applyAlignment="1">
      <alignment horizontal="center" vertical="center" wrapText="1"/>
    </xf>
    <xf numFmtId="0" fontId="18" fillId="7" borderId="31" xfId="1" applyFont="1" applyFill="1" applyBorder="1" applyAlignment="1">
      <alignment horizontal="center" vertical="center"/>
    </xf>
    <xf numFmtId="0" fontId="18" fillId="7" borderId="26" xfId="1" applyFont="1" applyFill="1" applyBorder="1" applyAlignment="1">
      <alignment horizontal="center" vertical="center"/>
    </xf>
    <xf numFmtId="0" fontId="18" fillId="7" borderId="4" xfId="1" applyFont="1" applyFill="1" applyBorder="1" applyAlignment="1">
      <alignment horizontal="center" vertical="center"/>
    </xf>
    <xf numFmtId="0" fontId="18" fillId="7" borderId="5" xfId="1" applyFont="1" applyFill="1" applyBorder="1" applyAlignment="1">
      <alignment horizontal="center" vertical="center"/>
    </xf>
    <xf numFmtId="0" fontId="12" fillId="4" borderId="13" xfId="1" applyFont="1" applyFill="1" applyBorder="1" applyAlignment="1" applyProtection="1">
      <alignment horizontal="center" vertical="center" wrapText="1"/>
      <protection locked="0"/>
    </xf>
    <xf numFmtId="0" fontId="12" fillId="4" borderId="0" xfId="1" applyFont="1" applyFill="1" applyAlignment="1" applyProtection="1">
      <alignment horizontal="center" vertical="center" wrapText="1"/>
      <protection locked="0"/>
    </xf>
    <xf numFmtId="0" fontId="12" fillId="4" borderId="13" xfId="1" applyFont="1" applyFill="1" applyBorder="1" applyAlignment="1">
      <alignment horizontal="center" vertical="center" wrapText="1"/>
    </xf>
    <xf numFmtId="0" fontId="12" fillId="4" borderId="0" xfId="1" applyFont="1" applyFill="1" applyAlignment="1">
      <alignment horizontal="center" vertical="center" wrapText="1"/>
    </xf>
    <xf numFmtId="0" fontId="12" fillId="4" borderId="30" xfId="1" applyFont="1" applyFill="1" applyBorder="1" applyAlignment="1">
      <alignment horizontal="center" vertical="center" wrapText="1"/>
    </xf>
    <xf numFmtId="0" fontId="12" fillId="4" borderId="18" xfId="1" applyFont="1" applyFill="1" applyBorder="1" applyAlignment="1">
      <alignment horizontal="center" vertical="center" wrapText="1"/>
    </xf>
    <xf numFmtId="0" fontId="13" fillId="4" borderId="23" xfId="0" applyFont="1" applyFill="1" applyBorder="1" applyAlignment="1">
      <alignment horizontal="left" vertical="center"/>
    </xf>
    <xf numFmtId="0" fontId="13" fillId="4" borderId="17" xfId="0" applyFont="1" applyFill="1" applyBorder="1" applyAlignment="1">
      <alignment horizontal="left" vertical="center"/>
    </xf>
    <xf numFmtId="165" fontId="9" fillId="2" borderId="20" xfId="4" applyNumberFormat="1" applyFont="1" applyFill="1" applyBorder="1" applyAlignment="1">
      <alignment horizontal="left"/>
    </xf>
    <xf numFmtId="165" fontId="9" fillId="2" borderId="34" xfId="4" applyNumberFormat="1" applyFont="1" applyFill="1" applyBorder="1" applyAlignment="1">
      <alignment horizontal="left"/>
    </xf>
    <xf numFmtId="165" fontId="9" fillId="2" borderId="20" xfId="2" applyNumberFormat="1" applyFont="1" applyFill="1" applyBorder="1" applyAlignment="1">
      <alignment horizontal="left"/>
    </xf>
    <xf numFmtId="165" fontId="9" fillId="2" borderId="34" xfId="2" applyNumberFormat="1" applyFont="1" applyFill="1" applyBorder="1" applyAlignment="1">
      <alignment horizontal="left"/>
    </xf>
    <xf numFmtId="165" fontId="9" fillId="2" borderId="21" xfId="4" applyNumberFormat="1" applyFont="1" applyFill="1" applyBorder="1" applyAlignment="1">
      <alignment horizontal="left"/>
    </xf>
    <xf numFmtId="165" fontId="9" fillId="2" borderId="12" xfId="4" applyNumberFormat="1" applyFont="1" applyFill="1" applyBorder="1" applyAlignment="1">
      <alignment horizontal="left"/>
    </xf>
    <xf numFmtId="0" fontId="9" fillId="8" borderId="34" xfId="3" applyNumberFormat="1" applyFont="1" applyFill="1" applyBorder="1" applyAlignment="1">
      <alignment horizontal="left"/>
    </xf>
    <xf numFmtId="0" fontId="9" fillId="8" borderId="38" xfId="3" applyNumberFormat="1" applyFont="1" applyFill="1" applyBorder="1" applyAlignment="1">
      <alignment horizontal="left"/>
    </xf>
    <xf numFmtId="0" fontId="9" fillId="8" borderId="12" xfId="3" applyNumberFormat="1" applyFont="1" applyFill="1" applyBorder="1" applyAlignment="1">
      <alignment horizontal="left"/>
    </xf>
    <xf numFmtId="0" fontId="9" fillId="8" borderId="9" xfId="3" applyNumberFormat="1" applyFont="1" applyFill="1" applyBorder="1" applyAlignment="1">
      <alignment horizontal="left"/>
    </xf>
    <xf numFmtId="0" fontId="8" fillId="2" borderId="1" xfId="1" applyFont="1" applyFill="1" applyBorder="1" applyAlignment="1">
      <alignment horizontal="center"/>
    </xf>
    <xf numFmtId="0" fontId="8" fillId="2" borderId="2" xfId="1" applyFont="1" applyFill="1" applyBorder="1" applyAlignment="1">
      <alignment horizontal="center"/>
    </xf>
    <xf numFmtId="0" fontId="8" fillId="2" borderId="3" xfId="1" applyFont="1" applyFill="1" applyBorder="1" applyAlignment="1">
      <alignment horizontal="center"/>
    </xf>
    <xf numFmtId="0" fontId="8" fillId="2" borderId="4" xfId="1" applyFont="1" applyFill="1" applyBorder="1" applyAlignment="1">
      <alignment horizontal="center"/>
    </xf>
    <xf numFmtId="0" fontId="8" fillId="2" borderId="5" xfId="1" applyFont="1" applyFill="1" applyBorder="1" applyAlignment="1">
      <alignment horizontal="center"/>
    </xf>
    <xf numFmtId="0" fontId="8" fillId="2" borderId="6" xfId="1" applyFont="1" applyFill="1" applyBorder="1" applyAlignment="1">
      <alignment horizontal="center"/>
    </xf>
    <xf numFmtId="0" fontId="9" fillId="8" borderId="24" xfId="5" applyNumberFormat="1" applyFont="1" applyFill="1" applyBorder="1" applyAlignment="1">
      <alignment horizontal="center"/>
    </xf>
    <xf numFmtId="0" fontId="9" fillId="8" borderId="10" xfId="5" applyNumberFormat="1" applyFont="1" applyFill="1" applyBorder="1" applyAlignment="1">
      <alignment horizontal="center"/>
    </xf>
    <xf numFmtId="0" fontId="9" fillId="8" borderId="11" xfId="5" applyNumberFormat="1" applyFont="1" applyFill="1" applyBorder="1" applyAlignment="1">
      <alignment horizontal="center"/>
    </xf>
    <xf numFmtId="166" fontId="9" fillId="8" borderId="27" xfId="5" applyNumberFormat="1" applyFont="1" applyFill="1" applyBorder="1" applyAlignment="1">
      <alignment horizontal="center"/>
    </xf>
    <xf numFmtId="166" fontId="9" fillId="8" borderId="33" xfId="5" applyNumberFormat="1" applyFont="1" applyFill="1" applyBorder="1" applyAlignment="1">
      <alignment horizontal="center"/>
    </xf>
    <xf numFmtId="166" fontId="9" fillId="8" borderId="28" xfId="5" applyNumberFormat="1" applyFont="1" applyFill="1" applyBorder="1" applyAlignment="1">
      <alignment horizontal="center"/>
    </xf>
    <xf numFmtId="0" fontId="14" fillId="2" borderId="13" xfId="1" applyFont="1" applyFill="1" applyBorder="1" applyAlignment="1">
      <alignment horizontal="left" vertical="center" wrapText="1"/>
    </xf>
    <xf numFmtId="0" fontId="14" fillId="2" borderId="0" xfId="1" applyFont="1" applyFill="1" applyAlignment="1">
      <alignment horizontal="left" vertical="center" wrapText="1"/>
    </xf>
    <xf numFmtId="0" fontId="14" fillId="2" borderId="7" xfId="1" applyFont="1" applyFill="1" applyBorder="1" applyAlignment="1">
      <alignment horizontal="left" vertical="center" wrapText="1"/>
    </xf>
    <xf numFmtId="165" fontId="9" fillId="2" borderId="22" xfId="4" applyNumberFormat="1" applyFont="1" applyFill="1" applyBorder="1" applyAlignment="1">
      <alignment horizontal="left"/>
    </xf>
    <xf numFmtId="165" fontId="9" fillId="2" borderId="35" xfId="4" applyNumberFormat="1" applyFont="1" applyFill="1" applyBorder="1" applyAlignment="1">
      <alignment horizontal="left"/>
    </xf>
    <xf numFmtId="0" fontId="8" fillId="5" borderId="8" xfId="1" applyFont="1" applyFill="1" applyBorder="1" applyAlignment="1">
      <alignment horizontal="center" vertical="center"/>
    </xf>
    <xf numFmtId="0" fontId="8" fillId="5" borderId="0" xfId="1" applyFont="1" applyFill="1" applyAlignment="1">
      <alignment horizontal="center" vertical="center"/>
    </xf>
    <xf numFmtId="0" fontId="8" fillId="5" borderId="7" xfId="1" applyFont="1" applyFill="1" applyBorder="1" applyAlignment="1">
      <alignment horizontal="center" vertical="center"/>
    </xf>
    <xf numFmtId="2" fontId="20" fillId="4" borderId="15" xfId="1" applyNumberFormat="1" applyFont="1" applyFill="1" applyBorder="1" applyAlignment="1">
      <alignment horizontal="center" vertical="center" wrapText="1"/>
    </xf>
    <xf numFmtId="0" fontId="20" fillId="4" borderId="16" xfId="1" applyFont="1" applyFill="1" applyBorder="1" applyAlignment="1">
      <alignment horizontal="center" vertical="center" wrapText="1"/>
    </xf>
    <xf numFmtId="0" fontId="8" fillId="5" borderId="23" xfId="1" applyFont="1" applyFill="1" applyBorder="1" applyAlignment="1">
      <alignment horizontal="center" vertical="center"/>
    </xf>
    <xf numFmtId="0" fontId="8" fillId="5" borderId="16" xfId="1" applyFont="1" applyFill="1" applyBorder="1" applyAlignment="1">
      <alignment horizontal="center" vertical="center"/>
    </xf>
    <xf numFmtId="0" fontId="13" fillId="4" borderId="12" xfId="0" applyFont="1" applyFill="1" applyBorder="1" applyAlignment="1">
      <alignment horizontal="left"/>
    </xf>
    <xf numFmtId="0" fontId="13" fillId="4" borderId="37" xfId="0" applyFont="1" applyFill="1" applyBorder="1" applyAlignment="1">
      <alignment horizontal="left" vertical="center"/>
    </xf>
    <xf numFmtId="0" fontId="13" fillId="4" borderId="31" xfId="0" applyFont="1" applyFill="1" applyBorder="1" applyAlignment="1">
      <alignment horizontal="left" vertical="center"/>
    </xf>
    <xf numFmtId="0" fontId="13" fillId="4" borderId="26" xfId="0" applyFont="1" applyFill="1" applyBorder="1" applyAlignment="1">
      <alignment horizontal="left" vertical="center"/>
    </xf>
    <xf numFmtId="0" fontId="9" fillId="0" borderId="49" xfId="0" applyFont="1" applyBorder="1"/>
    <xf numFmtId="0" fontId="22" fillId="0" borderId="49" xfId="0" applyFont="1" applyBorder="1" applyAlignment="1">
      <alignment horizontal="left" vertical="top" wrapText="1"/>
    </xf>
    <xf numFmtId="0" fontId="23" fillId="0" borderId="49" xfId="0" applyFont="1" applyBorder="1" applyAlignment="1">
      <alignment horizontal="left" vertical="top" wrapText="1"/>
    </xf>
    <xf numFmtId="0" fontId="22" fillId="0" borderId="50" xfId="0" applyFont="1" applyBorder="1" applyAlignment="1">
      <alignment horizontal="left" vertical="top" wrapText="1"/>
    </xf>
    <xf numFmtId="0" fontId="24" fillId="11" borderId="48" xfId="0" applyFont="1" applyFill="1" applyBorder="1" applyAlignment="1">
      <alignment horizontal="left" vertical="top" wrapText="1"/>
    </xf>
  </cellXfs>
  <cellStyles count="7">
    <cellStyle name="Normal" xfId="0" builtinId="0"/>
    <cellStyle name="Normal_Estimate Confidence Rating v4" xfId="1" xr:uid="{00000000-0005-0000-0000-000001000000}"/>
    <cellStyle name="Normal_IMPL1" xfId="2" xr:uid="{00000000-0005-0000-0000-000002000000}"/>
    <cellStyle name="Normal_SETUP1" xfId="5" xr:uid="{00000000-0005-0000-0000-000003000000}"/>
    <cellStyle name="Normal_SMLANAL2" xfId="3" xr:uid="{00000000-0005-0000-0000-000004000000}"/>
    <cellStyle name="Normal_SYSTEST1" xfId="4" xr:uid="{00000000-0005-0000-0000-000005000000}"/>
    <cellStyle name="Percent" xfId="6" builtinId="5"/>
  </cellStyles>
  <dxfs count="0"/>
  <tableStyles count="0" defaultTableStyle="TableStyleMedium2" defaultPivotStyle="PivotStyleLight16"/>
  <colors>
    <mruColors>
      <color rgb="FF3399FF"/>
      <color rgb="FF66CCFF"/>
      <color rgb="FFFFFF99"/>
      <color rgb="FF33CCFF"/>
      <color rgb="FF6699FF"/>
      <color rgb="FF99CCFF"/>
      <color rgb="FF9999FF"/>
      <color rgb="FF47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Q:\J-%20WIP\OO-%20SCAMPI%20A\CMMI%20Dev%20L5\B-%20PIID%20Repositories\C-%20CFS\B-%20CLS%20Feed%20from%20SAP%20to%20CLS%20Proclaims%20System\Project%20Repository\Steria%20PM\3%20Plan\Estimate%20Response\111111%20-%20CLS%20Feed%20SAP%20to%20CLS%20Proclaims%20Initiate%20&amp;%20Plan%20AEv1.0.xls?8C65E32B" TargetMode="External"/><Relationship Id="rId1" Type="http://schemas.openxmlformats.org/officeDocument/2006/relationships/externalLinkPath" Target="file:///\\8C65E32B\111111%20-%20CLS%20Feed%20SAP%20to%20CLS%20Proclaims%20Initiate%20&amp;%20Plan%20AE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 Info"/>
      <sheetName val="Resources"/>
      <sheetName val="Initiate"/>
      <sheetName val="Function Lists"/>
      <sheetName val="Plan"/>
      <sheetName val="Deliver"/>
      <sheetName val="Handover"/>
      <sheetName val="Confidence"/>
      <sheetName val="Models"/>
      <sheetName val="Governance"/>
      <sheetName val="Review"/>
      <sheetName val="Cost"/>
      <sheetName val="Summary"/>
      <sheetName val="FP size"/>
      <sheetName val="Impact Analysis"/>
      <sheetName val="Time recording"/>
      <sheetName val="Resource Planning"/>
      <sheetName val="Notes"/>
      <sheetName val="MI Extract"/>
      <sheetName val="Versions History "/>
      <sheetName val="Version History"/>
      <sheetName val="VB modules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a:themeElements>
    <a:clrScheme name="Steria Office">
      <a:dk1>
        <a:srgbClr val="000000"/>
      </a:dk1>
      <a:lt1>
        <a:srgbClr val="FFFFFF"/>
      </a:lt1>
      <a:dk2>
        <a:srgbClr val="111987"/>
      </a:dk2>
      <a:lt2>
        <a:srgbClr val="ABABAD"/>
      </a:lt2>
      <a:accent1>
        <a:srgbClr val="FF5900"/>
      </a:accent1>
      <a:accent2>
        <a:srgbClr val="FFB200"/>
      </a:accent2>
      <a:accent3>
        <a:srgbClr val="D40026"/>
      </a:accent3>
      <a:accent4>
        <a:srgbClr val="808080"/>
      </a:accent4>
      <a:accent5>
        <a:srgbClr val="00687A"/>
      </a:accent5>
      <a:accent6>
        <a:srgbClr val="70BC1F"/>
      </a:accent6>
      <a:hlink>
        <a:srgbClr val="111987"/>
      </a:hlink>
      <a:folHlink>
        <a:srgbClr val="D40026"/>
      </a:folHlink>
    </a:clrScheme>
    <a:fontScheme name="Steria Office">
      <a:majorFont>
        <a:latin typeface="Arial"/>
        <a:ea typeface=""/>
        <a:cs typeface="Arial"/>
      </a:majorFont>
      <a:minorFont>
        <a:latin typeface="Arial"/>
        <a:ea typeface=""/>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N28"/>
  <sheetViews>
    <sheetView showGridLines="0" tabSelected="1" topLeftCell="A7" zoomScale="60" zoomScaleNormal="60" workbookViewId="0">
      <selection activeCell="N16" sqref="N16"/>
    </sheetView>
  </sheetViews>
  <sheetFormatPr defaultRowHeight="12.5" x14ac:dyDescent="0.25"/>
  <cols>
    <col min="1" max="1" width="13.6328125" customWidth="1"/>
    <col min="2" max="2" width="15.54296875" customWidth="1"/>
    <col min="3" max="3" width="14.453125" customWidth="1"/>
    <col min="4" max="4" width="16.08984375" customWidth="1"/>
    <col min="5" max="5" width="10.54296875" customWidth="1"/>
    <col min="7" max="7" width="10.90625" customWidth="1"/>
    <col min="8" max="8" width="9.6328125" customWidth="1"/>
    <col min="9" max="9" width="13.6328125" customWidth="1"/>
    <col min="10" max="10" width="16" customWidth="1"/>
    <col min="11" max="11" width="4.90625" customWidth="1"/>
    <col min="14" max="14" width="128" customWidth="1"/>
    <col min="19" max="19" width="10.6328125" customWidth="1"/>
  </cols>
  <sheetData>
    <row r="1" spans="1:10" s="4" customFormat="1" ht="25.5" customHeight="1" x14ac:dyDescent="0.35">
      <c r="A1" s="113" t="s">
        <v>83</v>
      </c>
      <c r="B1" s="114"/>
      <c r="C1" s="114"/>
      <c r="D1" s="114"/>
      <c r="E1" s="114"/>
      <c r="F1" s="114"/>
      <c r="G1" s="114"/>
      <c r="H1" s="114"/>
      <c r="I1" s="114"/>
      <c r="J1" s="115"/>
    </row>
    <row r="2" spans="1:10" s="4" customFormat="1" ht="15" thickBot="1" x14ac:dyDescent="0.4"/>
    <row r="3" spans="1:10" s="4" customFormat="1" ht="19" thickBot="1" x14ac:dyDescent="0.5">
      <c r="A3" s="121" t="s">
        <v>75</v>
      </c>
      <c r="B3" s="122"/>
      <c r="C3" s="122"/>
      <c r="D3" s="122"/>
      <c r="E3" s="122"/>
      <c r="F3" s="122"/>
      <c r="G3" s="122"/>
      <c r="H3" s="122"/>
      <c r="I3" s="122"/>
      <c r="J3" s="123"/>
    </row>
    <row r="4" spans="1:10" s="4" customFormat="1" ht="14.5" x14ac:dyDescent="0.35">
      <c r="A4" s="101"/>
      <c r="B4" s="6"/>
      <c r="C4" s="6"/>
      <c r="D4" s="6"/>
      <c r="E4" s="118" t="s">
        <v>7</v>
      </c>
      <c r="F4" s="118"/>
      <c r="G4" s="118"/>
      <c r="H4" s="118"/>
      <c r="I4" s="116" t="s">
        <v>8</v>
      </c>
      <c r="J4" s="117"/>
    </row>
    <row r="5" spans="1:10" s="4" customFormat="1" ht="30" customHeight="1" x14ac:dyDescent="0.35">
      <c r="A5" s="119" t="s">
        <v>9</v>
      </c>
      <c r="B5" s="120"/>
      <c r="C5" s="120"/>
      <c r="D5" s="120"/>
      <c r="E5" s="3" t="s">
        <v>10</v>
      </c>
      <c r="F5" s="3" t="s">
        <v>11</v>
      </c>
      <c r="G5" s="3" t="s">
        <v>12</v>
      </c>
      <c r="H5" s="3" t="s">
        <v>13</v>
      </c>
      <c r="I5" s="99" t="s">
        <v>14</v>
      </c>
      <c r="J5" s="102" t="s">
        <v>15</v>
      </c>
    </row>
    <row r="6" spans="1:10" s="4" customFormat="1" ht="14.5" x14ac:dyDescent="0.35">
      <c r="A6" s="112" t="s">
        <v>84</v>
      </c>
      <c r="B6" s="110"/>
      <c r="C6" s="110"/>
      <c r="D6" s="111"/>
      <c r="E6" s="7">
        <v>1</v>
      </c>
      <c r="F6" s="7">
        <v>1</v>
      </c>
      <c r="G6" s="7">
        <v>1</v>
      </c>
      <c r="H6" s="7">
        <v>1</v>
      </c>
      <c r="I6" s="67">
        <f t="shared" ref="I6:I13" si="0">E6+F6+G6+H6</f>
        <v>4</v>
      </c>
      <c r="J6" s="103">
        <f>('Efforts Guidelines'!B2*Input!E6)+('Efforts Guidelines'!C2*Input!F6)+('Efforts Guidelines'!D2*Input!G6)+('Efforts Guidelines'!E2*Input!H6)</f>
        <v>6.5</v>
      </c>
    </row>
    <row r="7" spans="1:10" s="4" customFormat="1" ht="14.5" x14ac:dyDescent="0.35">
      <c r="A7" s="112" t="s">
        <v>85</v>
      </c>
      <c r="B7" s="110"/>
      <c r="C7" s="110"/>
      <c r="D7" s="111"/>
      <c r="E7" s="7">
        <v>1</v>
      </c>
      <c r="F7" s="7">
        <v>1</v>
      </c>
      <c r="G7" s="7">
        <v>1</v>
      </c>
      <c r="H7" s="7"/>
      <c r="I7" s="67">
        <f t="shared" si="0"/>
        <v>3</v>
      </c>
      <c r="J7" s="103">
        <f>('Efforts Guidelines'!B3*Input!E7)+('Efforts Guidelines'!C3*Input!F7)+('Efforts Guidelines'!D3*Input!G7)+('Efforts Guidelines'!E3*Input!H7)</f>
        <v>1.75</v>
      </c>
    </row>
    <row r="8" spans="1:10" s="4" customFormat="1" ht="14.5" x14ac:dyDescent="0.35">
      <c r="A8" s="112" t="s">
        <v>86</v>
      </c>
      <c r="B8" s="110"/>
      <c r="C8" s="110"/>
      <c r="D8" s="111"/>
      <c r="E8" s="7">
        <v>1</v>
      </c>
      <c r="F8" s="7">
        <v>1</v>
      </c>
      <c r="G8" s="7">
        <v>1</v>
      </c>
      <c r="H8" s="7">
        <v>1</v>
      </c>
      <c r="I8" s="67">
        <f t="shared" si="0"/>
        <v>4</v>
      </c>
      <c r="J8" s="103">
        <f>('Efforts Guidelines'!B4*Input!E8)+('Efforts Guidelines'!C4*Input!F8)+('Efforts Guidelines'!D4*Input!G8)+('Efforts Guidelines'!E4*Input!H8)</f>
        <v>10</v>
      </c>
    </row>
    <row r="9" spans="1:10" s="4" customFormat="1" ht="14.5" x14ac:dyDescent="0.35">
      <c r="A9" s="112" t="s">
        <v>87</v>
      </c>
      <c r="B9" s="110"/>
      <c r="C9" s="110"/>
      <c r="D9" s="111"/>
      <c r="E9" s="7">
        <v>1</v>
      </c>
      <c r="F9" s="7">
        <v>1</v>
      </c>
      <c r="G9" s="7"/>
      <c r="H9" s="7">
        <v>1</v>
      </c>
      <c r="I9" s="67">
        <f t="shared" si="0"/>
        <v>3</v>
      </c>
      <c r="J9" s="103">
        <f>('Efforts Guidelines'!B5*Input!E9)+('Efforts Guidelines'!C5*Input!F9)+('Efforts Guidelines'!D5*Input!G9)+('Efforts Guidelines'!E5*Input!H9)</f>
        <v>4.5</v>
      </c>
    </row>
    <row r="10" spans="1:10" s="4" customFormat="1" ht="14.5" x14ac:dyDescent="0.35">
      <c r="A10" s="112" t="s">
        <v>88</v>
      </c>
      <c r="B10" s="110"/>
      <c r="C10" s="110"/>
      <c r="D10" s="111"/>
      <c r="E10" s="7">
        <v>1</v>
      </c>
      <c r="F10" s="7">
        <v>1</v>
      </c>
      <c r="G10" s="7">
        <v>1</v>
      </c>
      <c r="H10" s="7">
        <v>2</v>
      </c>
      <c r="I10" s="67">
        <f t="shared" si="0"/>
        <v>5</v>
      </c>
      <c r="J10" s="103">
        <f>('Efforts Guidelines'!B6*Input!E10)+('Efforts Guidelines'!C6*Input!F10)+('Efforts Guidelines'!D6*Input!G10)+('Efforts Guidelines'!E6*Input!H10)</f>
        <v>14</v>
      </c>
    </row>
    <row r="11" spans="1:10" s="4" customFormat="1" ht="14.5" x14ac:dyDescent="0.35">
      <c r="A11" s="112" t="s">
        <v>94</v>
      </c>
      <c r="B11" s="110"/>
      <c r="C11" s="110"/>
      <c r="D11" s="111"/>
      <c r="E11" s="7">
        <v>1</v>
      </c>
      <c r="F11" s="7"/>
      <c r="G11" s="7">
        <v>1</v>
      </c>
      <c r="H11" s="7">
        <v>1</v>
      </c>
      <c r="I11" s="67">
        <f t="shared" si="0"/>
        <v>3</v>
      </c>
      <c r="J11" s="103">
        <f>('Efforts Guidelines'!B7*Input!E11)+('Efforts Guidelines'!C7*Input!F11)+('Efforts Guidelines'!D7*Input!G11)+('Efforts Guidelines'!E7*Input!H11)</f>
        <v>5.5</v>
      </c>
    </row>
    <row r="12" spans="1:10" s="4" customFormat="1" ht="14.5" x14ac:dyDescent="0.35">
      <c r="A12" s="112" t="s">
        <v>89</v>
      </c>
      <c r="B12" s="110"/>
      <c r="C12" s="110"/>
      <c r="D12" s="111"/>
      <c r="E12" s="7">
        <v>1</v>
      </c>
      <c r="F12" s="7">
        <v>1</v>
      </c>
      <c r="G12" s="7">
        <v>1</v>
      </c>
      <c r="H12" s="7"/>
      <c r="I12" s="67">
        <f t="shared" si="0"/>
        <v>3</v>
      </c>
      <c r="J12" s="103">
        <f>('Efforts Guidelines'!B8*Input!E12)+('Efforts Guidelines'!C8*Input!F12)+('Efforts Guidelines'!D8*Input!G12)+('Efforts Guidelines'!E8*Input!H12)</f>
        <v>6</v>
      </c>
    </row>
    <row r="13" spans="1:10" s="4" customFormat="1" ht="14.5" x14ac:dyDescent="0.35">
      <c r="A13" s="112" t="s">
        <v>90</v>
      </c>
      <c r="B13" s="110"/>
      <c r="C13" s="110"/>
      <c r="D13" s="111"/>
      <c r="E13" s="7"/>
      <c r="F13" s="7"/>
      <c r="G13" s="7"/>
      <c r="H13" s="7"/>
      <c r="I13" s="67">
        <f t="shared" si="0"/>
        <v>0</v>
      </c>
      <c r="J13" s="103">
        <f>('Efforts Guidelines'!B9*Input!E13)+('Efforts Guidelines'!C9*Input!F13)+('Efforts Guidelines'!D9*Input!G13)+('Efforts Guidelines'!E9*Input!H13)</f>
        <v>0</v>
      </c>
    </row>
    <row r="14" spans="1:10" s="4" customFormat="1" ht="14.5" x14ac:dyDescent="0.35">
      <c r="A14" s="108"/>
      <c r="B14" s="6"/>
      <c r="C14" s="6"/>
      <c r="D14" s="6"/>
      <c r="E14" s="8"/>
      <c r="F14" s="8"/>
      <c r="G14" s="8"/>
      <c r="H14" s="8"/>
      <c r="I14" s="8"/>
      <c r="J14" s="9"/>
    </row>
    <row r="15" spans="1:10" s="4" customFormat="1" ht="15.5" x14ac:dyDescent="0.35">
      <c r="A15" s="109" t="s">
        <v>41</v>
      </c>
      <c r="B15" s="110"/>
      <c r="C15" s="110"/>
      <c r="D15" s="111"/>
      <c r="E15" s="10">
        <f t="shared" ref="E15:J15" si="1">SUM(E6:E13)</f>
        <v>7</v>
      </c>
      <c r="F15" s="10">
        <f t="shared" si="1"/>
        <v>6</v>
      </c>
      <c r="G15" s="10">
        <f t="shared" si="1"/>
        <v>6</v>
      </c>
      <c r="H15" s="10">
        <f t="shared" si="1"/>
        <v>6</v>
      </c>
      <c r="I15" s="10">
        <f t="shared" si="1"/>
        <v>25</v>
      </c>
      <c r="J15" s="104">
        <f t="shared" si="1"/>
        <v>48.25</v>
      </c>
    </row>
    <row r="16" spans="1:10" s="4" customFormat="1" ht="14.5" x14ac:dyDescent="0.35">
      <c r="A16" s="109" t="s">
        <v>42</v>
      </c>
      <c r="B16" s="110"/>
      <c r="C16" s="110"/>
      <c r="D16" s="111"/>
      <c r="E16" s="10">
        <v>0.05</v>
      </c>
      <c r="F16" s="10">
        <v>0.15</v>
      </c>
      <c r="G16" s="10">
        <v>0.3</v>
      </c>
      <c r="H16" s="10">
        <v>0.5</v>
      </c>
      <c r="I16" s="10">
        <f>CEILING((((E15*E16)+(F15*F16)+(G15*G16)+(H15*H16))/100), 0.05)</f>
        <v>0.1</v>
      </c>
      <c r="J16" s="9"/>
    </row>
    <row r="17" spans="1:14" s="4" customFormat="1" ht="15" thickBot="1" x14ac:dyDescent="0.4">
      <c r="A17" s="105"/>
      <c r="B17" s="106"/>
      <c r="C17" s="106"/>
      <c r="D17" s="106"/>
      <c r="E17" s="107"/>
      <c r="F17" s="107"/>
      <c r="G17" s="107"/>
      <c r="H17" s="107"/>
      <c r="I17" s="107"/>
      <c r="J17" s="43"/>
    </row>
    <row r="18" spans="1:14" s="4" customFormat="1" ht="14.5" x14ac:dyDescent="0.35"/>
    <row r="19" spans="1:14" s="4" customFormat="1" ht="14.5" x14ac:dyDescent="0.35"/>
    <row r="20" spans="1:14" s="4" customFormat="1" ht="14.5" x14ac:dyDescent="0.35"/>
    <row r="21" spans="1:14" s="4" customFormat="1" ht="14.5" x14ac:dyDescent="0.35"/>
    <row r="22" spans="1:14" s="4" customFormat="1" ht="15" thickBot="1" x14ac:dyDescent="0.4"/>
    <row r="23" spans="1:14" s="4" customFormat="1" ht="18.5" thickBot="1" x14ac:dyDescent="0.4">
      <c r="N23" s="199" t="s">
        <v>93</v>
      </c>
    </row>
    <row r="24" spans="1:14" s="4" customFormat="1" ht="14.5" x14ac:dyDescent="0.35">
      <c r="N24" s="195"/>
    </row>
    <row r="25" spans="1:14" s="4" customFormat="1" ht="87.5" x14ac:dyDescent="0.35">
      <c r="N25" s="196" t="s">
        <v>91</v>
      </c>
    </row>
    <row r="26" spans="1:14" s="4" customFormat="1" ht="17.5" x14ac:dyDescent="0.35">
      <c r="N26" s="197"/>
    </row>
    <row r="27" spans="1:14" s="4" customFormat="1" ht="70.5" thickBot="1" x14ac:dyDescent="0.4">
      <c r="N27" s="198" t="s">
        <v>92</v>
      </c>
    </row>
    <row r="28" spans="1:14" s="4" customFormat="1" ht="14.5" x14ac:dyDescent="0.35"/>
  </sheetData>
  <mergeCells count="15">
    <mergeCell ref="A16:D16"/>
    <mergeCell ref="A15:D15"/>
    <mergeCell ref="A7:D7"/>
    <mergeCell ref="A10:D10"/>
    <mergeCell ref="A1:J1"/>
    <mergeCell ref="I4:J4"/>
    <mergeCell ref="E4:H4"/>
    <mergeCell ref="A5:D5"/>
    <mergeCell ref="A8:D8"/>
    <mergeCell ref="A9:D9"/>
    <mergeCell ref="A12:D12"/>
    <mergeCell ref="A13:D13"/>
    <mergeCell ref="A6:D6"/>
    <mergeCell ref="A11:D11"/>
    <mergeCell ref="A3:J3"/>
  </mergeCells>
  <pageMargins left="0.7" right="0.7" top="0.75" bottom="0.75" header="0.3" footer="0.3"/>
  <pageSetup orientation="portrait" verticalDpi="300" r:id="rId1"/>
  <headerFooter>
    <oddFooter>&amp;L&amp;1#&amp;"Tahoma"&amp;9&amp;KCF022BC2 -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J39"/>
  <sheetViews>
    <sheetView topLeftCell="A16" zoomScaleNormal="100" workbookViewId="0">
      <selection activeCell="M33" sqref="M33"/>
    </sheetView>
  </sheetViews>
  <sheetFormatPr defaultColWidth="9.08984375" defaultRowHeight="14.5" x14ac:dyDescent="0.35"/>
  <cols>
    <col min="1" max="3" width="9.08984375" style="4"/>
    <col min="4" max="4" width="34.36328125" style="4" customWidth="1"/>
    <col min="5" max="5" width="9.90625" style="4" bestFit="1" customWidth="1"/>
    <col min="6" max="6" width="7.54296875" style="4" bestFit="1" customWidth="1"/>
    <col min="7" max="7" width="17.54296875" style="4" bestFit="1" customWidth="1"/>
    <col min="8" max="8" width="9.08984375" style="4" bestFit="1" customWidth="1"/>
    <col min="9" max="9" width="12.36328125" style="4" bestFit="1" customWidth="1"/>
    <col min="10" max="10" width="10.36328125" style="4" bestFit="1" customWidth="1"/>
    <col min="11" max="16384" width="9.08984375" style="4"/>
  </cols>
  <sheetData>
    <row r="1" spans="1:10" ht="15.75" customHeight="1" x14ac:dyDescent="0.35">
      <c r="A1" s="167" t="s">
        <v>43</v>
      </c>
      <c r="B1" s="168"/>
      <c r="C1" s="168"/>
      <c r="D1" s="168"/>
      <c r="E1" s="168"/>
      <c r="F1" s="168"/>
      <c r="G1" s="168"/>
      <c r="H1" s="168"/>
      <c r="I1" s="168"/>
      <c r="J1" s="169"/>
    </row>
    <row r="2" spans="1:10" ht="15" customHeight="1" thickBot="1" x14ac:dyDescent="0.4">
      <c r="A2" s="170" t="s">
        <v>0</v>
      </c>
      <c r="B2" s="171"/>
      <c r="C2" s="171"/>
      <c r="D2" s="171"/>
      <c r="E2" s="171"/>
      <c r="F2" s="171"/>
      <c r="G2" s="171"/>
      <c r="H2" s="171"/>
      <c r="I2" s="171"/>
      <c r="J2" s="172"/>
    </row>
    <row r="3" spans="1:10" ht="15" thickBot="1" x14ac:dyDescent="0.4">
      <c r="A3" s="56"/>
      <c r="B3" s="57"/>
      <c r="C3" s="57"/>
      <c r="D3" s="58"/>
      <c r="E3" s="57"/>
      <c r="F3" s="57"/>
      <c r="G3" s="57"/>
      <c r="H3" s="57"/>
      <c r="I3" s="57"/>
      <c r="J3" s="59"/>
    </row>
    <row r="4" spans="1:10" x14ac:dyDescent="0.35">
      <c r="A4" s="159" t="s">
        <v>1</v>
      </c>
      <c r="B4" s="160"/>
      <c r="C4" s="163" t="e">
        <f>IF(ISBLANK(Input!#REF!),"",Input!#REF!)</f>
        <v>#REF!</v>
      </c>
      <c r="D4" s="164"/>
      <c r="E4" s="5"/>
      <c r="F4" s="157" t="s">
        <v>2</v>
      </c>
      <c r="G4" s="158"/>
      <c r="H4" s="173" t="e">
        <f>IF(ISBLANK(Input!#REF!),"",Input!#REF!)</f>
        <v>#REF!</v>
      </c>
      <c r="I4" s="174"/>
      <c r="J4" s="175"/>
    </row>
    <row r="5" spans="1:10" x14ac:dyDescent="0.35">
      <c r="A5" s="161" t="s">
        <v>3</v>
      </c>
      <c r="B5" s="162"/>
      <c r="C5" s="165" t="e">
        <f>IF(ISBLANK(Input!#REF!),"",Input!#REF!)</f>
        <v>#REF!</v>
      </c>
      <c r="D5" s="166"/>
      <c r="E5" s="68"/>
      <c r="F5" s="133" t="s">
        <v>4</v>
      </c>
      <c r="G5" s="134"/>
      <c r="H5" s="135" t="e">
        <f>IF(ISBLANK(Input!#REF!),"",Input!#REF!)</f>
        <v>#REF!</v>
      </c>
      <c r="I5" s="136"/>
      <c r="J5" s="137"/>
    </row>
    <row r="6" spans="1:10" ht="15" thickBot="1" x14ac:dyDescent="0.4">
      <c r="A6" s="129" t="s">
        <v>5</v>
      </c>
      <c r="B6" s="130"/>
      <c r="C6" s="131" t="e">
        <f>Input!#REF!</f>
        <v>#REF!</v>
      </c>
      <c r="D6" s="132"/>
      <c r="E6" s="5"/>
      <c r="F6" s="182" t="s">
        <v>6</v>
      </c>
      <c r="G6" s="183"/>
      <c r="H6" s="176" t="e">
        <f>IF(ISBLANK(Input!#REF!),"",Input!#REF!)</f>
        <v>#REF!</v>
      </c>
      <c r="I6" s="177"/>
      <c r="J6" s="178"/>
    </row>
    <row r="7" spans="1:10" x14ac:dyDescent="0.35">
      <c r="A7" s="69"/>
      <c r="B7" s="70"/>
      <c r="C7" s="71"/>
      <c r="D7" s="71"/>
      <c r="E7" s="72"/>
      <c r="F7" s="73"/>
      <c r="G7" s="74"/>
      <c r="H7" s="75"/>
      <c r="I7" s="76"/>
      <c r="J7" s="77"/>
    </row>
    <row r="8" spans="1:10" ht="29" x14ac:dyDescent="0.35">
      <c r="A8" s="11"/>
      <c r="B8" s="12"/>
      <c r="C8" s="12"/>
      <c r="D8" s="12"/>
      <c r="E8" s="13"/>
      <c r="F8" s="14"/>
      <c r="G8" s="78" t="s">
        <v>44</v>
      </c>
      <c r="H8" s="8"/>
      <c r="I8" s="8"/>
      <c r="J8" s="9"/>
    </row>
    <row r="9" spans="1:10" x14ac:dyDescent="0.35">
      <c r="A9" s="138" t="s">
        <v>45</v>
      </c>
      <c r="B9" s="139"/>
      <c r="C9" s="139"/>
      <c r="D9" s="140"/>
      <c r="E9" s="124"/>
      <c r="F9" s="125"/>
      <c r="G9" s="52" t="e">
        <f>IF(C6="Both",2,1)</f>
        <v>#REF!</v>
      </c>
      <c r="H9" s="55"/>
      <c r="I9" s="8"/>
      <c r="J9" s="9"/>
    </row>
    <row r="10" spans="1:10" x14ac:dyDescent="0.35">
      <c r="A10" s="138" t="s">
        <v>46</v>
      </c>
      <c r="B10" s="139"/>
      <c r="C10" s="139"/>
      <c r="D10" s="140"/>
      <c r="E10" s="187">
        <f>Input!J15</f>
        <v>48.25</v>
      </c>
      <c r="F10" s="188"/>
      <c r="G10" s="15" t="e">
        <f>ROUNDUP(Input!J15, 0) * IF(G9=2, 1.3, 1)</f>
        <v>#REF!</v>
      </c>
      <c r="H10" s="8"/>
      <c r="I10" s="8"/>
      <c r="J10" s="9"/>
    </row>
    <row r="11" spans="1:10" x14ac:dyDescent="0.35">
      <c r="A11" s="90" t="s">
        <v>47</v>
      </c>
      <c r="B11" s="91"/>
      <c r="C11" s="91"/>
      <c r="D11" s="92"/>
      <c r="E11" s="93"/>
      <c r="F11" s="94"/>
      <c r="G11" s="52" t="e">
        <f>Input!#REF!</f>
        <v>#REF!</v>
      </c>
      <c r="H11" s="8"/>
      <c r="I11" s="8"/>
      <c r="J11" s="9"/>
    </row>
    <row r="12" spans="1:10" x14ac:dyDescent="0.35">
      <c r="A12" s="138" t="s">
        <v>48</v>
      </c>
      <c r="B12" s="139"/>
      <c r="C12" s="139"/>
      <c r="D12" s="140"/>
      <c r="E12" s="124"/>
      <c r="F12" s="125"/>
      <c r="G12" s="52">
        <f>Input!I15</f>
        <v>25</v>
      </c>
      <c r="H12" s="53"/>
      <c r="I12" s="54"/>
      <c r="J12" s="60"/>
    </row>
    <row r="13" spans="1:10" x14ac:dyDescent="0.35">
      <c r="A13" s="16" t="s">
        <v>49</v>
      </c>
      <c r="B13" s="17"/>
      <c r="C13" s="17"/>
      <c r="D13" s="18"/>
      <c r="E13" s="88"/>
      <c r="F13" s="89"/>
      <c r="G13" s="52">
        <f>SUM(E14:E15)</f>
        <v>0</v>
      </c>
      <c r="H13" s="55"/>
      <c r="I13" s="8"/>
      <c r="J13" s="9"/>
    </row>
    <row r="14" spans="1:10" x14ac:dyDescent="0.35">
      <c r="A14" s="19"/>
      <c r="B14" s="20"/>
      <c r="C14" s="20" t="s">
        <v>50</v>
      </c>
      <c r="D14" s="21"/>
      <c r="E14" s="22">
        <f>IF(ISBLANK(H14),ROUNDUP(ROUNDUP(IF(G12&gt;9,G10*10%, (G10*7.5%)),2), 0),0)</f>
        <v>0</v>
      </c>
      <c r="F14" s="23"/>
      <c r="G14" s="24"/>
      <c r="H14" s="179" t="s">
        <v>51</v>
      </c>
      <c r="I14" s="180"/>
      <c r="J14" s="181"/>
    </row>
    <row r="15" spans="1:10" x14ac:dyDescent="0.35">
      <c r="A15" s="25"/>
      <c r="B15" s="26"/>
      <c r="C15" s="26" t="s">
        <v>52</v>
      </c>
      <c r="D15" s="27"/>
      <c r="E15" s="28">
        <f>IF(ISBLANK(H14),MAX(IF(G9=2, ROUNDUP(ROUNDUP(IF(Input!I15&gt;10,G10*10%, (IF(Input!I15&gt;95,G10*7.5%,G10*5%))), 2), 1)*1.5, ROUNDUP(ROUNDUP(IF(Input!I15&gt;10,G10*10%, (IF(Input!I15&gt;95,G10*7.5%,G10*5%))), 2), 1)), 0.5),0)</f>
        <v>0</v>
      </c>
      <c r="F15" s="29"/>
      <c r="G15" s="30"/>
      <c r="H15" s="179"/>
      <c r="I15" s="180"/>
      <c r="J15" s="181"/>
    </row>
    <row r="16" spans="1:10" x14ac:dyDescent="0.35">
      <c r="A16" s="31" t="s">
        <v>53</v>
      </c>
      <c r="B16" s="32"/>
      <c r="C16" s="32"/>
      <c r="D16" s="33"/>
      <c r="E16" s="34"/>
      <c r="F16" s="89"/>
      <c r="G16" s="52" t="e">
        <f>IF(G10=0,0,MAX(ROUNDUP(G10*5%, 2), 0.5)*G9)</f>
        <v>#REF!</v>
      </c>
      <c r="H16" s="55"/>
      <c r="I16" s="8"/>
      <c r="J16" s="9"/>
    </row>
    <row r="17" spans="1:10" x14ac:dyDescent="0.35">
      <c r="A17" s="16" t="s">
        <v>54</v>
      </c>
      <c r="B17" s="17"/>
      <c r="C17" s="17"/>
      <c r="D17" s="18"/>
      <c r="E17" s="88"/>
      <c r="F17" s="89"/>
      <c r="G17" s="52" t="e">
        <f>SUM(E18:E20)</f>
        <v>#REF!</v>
      </c>
      <c r="H17" s="55"/>
      <c r="I17" s="8"/>
      <c r="J17" s="9"/>
    </row>
    <row r="18" spans="1:10" x14ac:dyDescent="0.35">
      <c r="A18" s="19"/>
      <c r="B18" s="20" t="s">
        <v>55</v>
      </c>
      <c r="C18" s="20"/>
      <c r="D18" s="21"/>
      <c r="E18" s="22">
        <f>IF(ISBLANK(H18),MAX(ROUNDUP(E14*10%, 2), 0.25),0)</f>
        <v>0</v>
      </c>
      <c r="F18" s="23"/>
      <c r="G18" s="24"/>
      <c r="H18" s="179" t="s">
        <v>51</v>
      </c>
      <c r="I18" s="180"/>
      <c r="J18" s="181"/>
    </row>
    <row r="19" spans="1:10" x14ac:dyDescent="0.35">
      <c r="A19" s="19"/>
      <c r="B19" s="20" t="s">
        <v>52</v>
      </c>
      <c r="C19" s="20"/>
      <c r="D19" s="21"/>
      <c r="E19" s="35">
        <f>IF(ISBLANK(H18),MAX(ROUNDUP(E15*10%, 2), 0.25),0)</f>
        <v>0</v>
      </c>
      <c r="F19" s="36"/>
      <c r="G19" s="51"/>
      <c r="H19" s="179"/>
      <c r="I19" s="180"/>
      <c r="J19" s="181"/>
    </row>
    <row r="20" spans="1:10" x14ac:dyDescent="0.35">
      <c r="A20" s="19"/>
      <c r="B20" s="20" t="s">
        <v>56</v>
      </c>
      <c r="C20" s="20"/>
      <c r="D20" s="21"/>
      <c r="E20" s="66" t="e">
        <f>ROUNDUP(E10*10%, 2)*(IF(G9=2, 1.25, 1))</f>
        <v>#REF!</v>
      </c>
      <c r="F20" s="29"/>
      <c r="G20" s="30"/>
      <c r="H20" s="55"/>
      <c r="I20" s="8"/>
      <c r="J20" s="9"/>
    </row>
    <row r="21" spans="1:10" x14ac:dyDescent="0.35">
      <c r="A21" s="31" t="s">
        <v>57</v>
      </c>
      <c r="B21" s="32"/>
      <c r="C21" s="32"/>
      <c r="D21" s="33"/>
      <c r="E21" s="124"/>
      <c r="F21" s="125">
        <f>ROUNDUP(E10* 2.5%, 2)</f>
        <v>1.21</v>
      </c>
      <c r="G21" s="15" t="e">
        <f>IF(G10=0,0,MAX(ROUNDUP(G12* 10%, 2)*(IF(G9=2, 1.25, 1)), 0.25))+G11</f>
        <v>#REF!</v>
      </c>
      <c r="H21" s="126" t="s">
        <v>58</v>
      </c>
      <c r="I21" s="127"/>
      <c r="J21" s="128"/>
    </row>
    <row r="22" spans="1:10" x14ac:dyDescent="0.35">
      <c r="A22" s="25" t="s">
        <v>59</v>
      </c>
      <c r="B22" s="26"/>
      <c r="C22" s="26"/>
      <c r="D22" s="27"/>
      <c r="E22" s="28"/>
      <c r="F22" s="79"/>
      <c r="G22" s="80" t="e">
        <f>ROUNDUP(ROUNDUP(E10*20%, 2), 1)*(IF(G9=2, 1.25, 1))</f>
        <v>#REF!</v>
      </c>
      <c r="H22" s="8"/>
      <c r="I22" s="8"/>
      <c r="J22" s="9"/>
    </row>
    <row r="23" spans="1:10" x14ac:dyDescent="0.35">
      <c r="A23" s="189" t="s">
        <v>60</v>
      </c>
      <c r="B23" s="190"/>
      <c r="C23" s="190"/>
      <c r="D23" s="190"/>
      <c r="E23" s="61"/>
      <c r="F23" s="61"/>
      <c r="G23" s="63" t="e">
        <f>IF(G9=2,SUM(G24:G28)+G25+G27,SUM(G24:G28))</f>
        <v>#REF!</v>
      </c>
      <c r="H23" s="61"/>
      <c r="I23" s="61"/>
      <c r="J23" s="62"/>
    </row>
    <row r="24" spans="1:10" x14ac:dyDescent="0.35">
      <c r="A24" s="155" t="s">
        <v>61</v>
      </c>
      <c r="B24" s="156"/>
      <c r="C24" s="191" t="s">
        <v>76</v>
      </c>
      <c r="D24" s="191"/>
      <c r="E24" s="45"/>
      <c r="F24" s="44"/>
      <c r="G24" s="64" t="e">
        <f>Input!#REF!</f>
        <v>#REF!</v>
      </c>
      <c r="H24" s="141"/>
      <c r="I24" s="141"/>
      <c r="J24" s="142"/>
    </row>
    <row r="25" spans="1:10" x14ac:dyDescent="0.35">
      <c r="A25" s="95"/>
      <c r="B25" s="96"/>
      <c r="C25" s="191" t="s">
        <v>77</v>
      </c>
      <c r="D25" s="191"/>
      <c r="E25" s="45"/>
      <c r="F25" s="44"/>
      <c r="G25" s="64" t="e">
        <f>Input!#REF!</f>
        <v>#REF!</v>
      </c>
      <c r="H25" s="97"/>
      <c r="I25" s="97"/>
      <c r="J25" s="98"/>
    </row>
    <row r="26" spans="1:10" x14ac:dyDescent="0.35">
      <c r="A26" s="193" t="s">
        <v>78</v>
      </c>
      <c r="B26" s="194"/>
      <c r="C26" s="191" t="s">
        <v>76</v>
      </c>
      <c r="D26" s="191"/>
      <c r="E26" s="45"/>
      <c r="F26" s="44"/>
      <c r="G26" s="64" t="e">
        <f>Input!#REF!</f>
        <v>#REF!</v>
      </c>
      <c r="H26" s="141"/>
      <c r="I26" s="141"/>
      <c r="J26" s="142"/>
    </row>
    <row r="27" spans="1:10" x14ac:dyDescent="0.35">
      <c r="A27" s="95"/>
      <c r="B27" s="96"/>
      <c r="C27" s="191" t="s">
        <v>77</v>
      </c>
      <c r="D27" s="191"/>
      <c r="E27" s="45"/>
      <c r="F27" s="44"/>
      <c r="G27" s="64" t="e">
        <f>Input!#REF!</f>
        <v>#REF!</v>
      </c>
      <c r="H27" s="97"/>
      <c r="I27" s="97"/>
      <c r="J27" s="98"/>
    </row>
    <row r="28" spans="1:10" x14ac:dyDescent="0.35">
      <c r="A28" s="155" t="s">
        <v>62</v>
      </c>
      <c r="B28" s="156"/>
      <c r="C28" s="192" t="s">
        <v>63</v>
      </c>
      <c r="D28" s="192"/>
      <c r="E28" s="46"/>
      <c r="F28" s="47"/>
      <c r="G28" s="64" t="e">
        <f>Input!#REF!</f>
        <v>#REF!</v>
      </c>
      <c r="H28" s="81"/>
      <c r="I28" s="65"/>
      <c r="J28" s="82"/>
    </row>
    <row r="29" spans="1:10" x14ac:dyDescent="0.35">
      <c r="A29" s="184"/>
      <c r="B29" s="185"/>
      <c r="C29" s="185"/>
      <c r="D29" s="185"/>
      <c r="E29" s="185"/>
      <c r="F29" s="185"/>
      <c r="G29" s="185"/>
      <c r="H29" s="185"/>
      <c r="I29" s="185"/>
      <c r="J29" s="186"/>
    </row>
    <row r="30" spans="1:10" x14ac:dyDescent="0.35">
      <c r="A30" s="31" t="s">
        <v>64</v>
      </c>
      <c r="B30" s="32"/>
      <c r="C30" s="32"/>
      <c r="D30" s="33"/>
      <c r="E30" s="88"/>
      <c r="F30" s="89"/>
      <c r="G30" s="15" t="e">
        <f>(G10+G13+G16+G17+G21+G22+G23)</f>
        <v>#REF!</v>
      </c>
      <c r="H30" s="179" t="s">
        <v>65</v>
      </c>
      <c r="I30" s="180"/>
      <c r="J30" s="181"/>
    </row>
    <row r="31" spans="1:10" x14ac:dyDescent="0.35">
      <c r="A31" s="16" t="s">
        <v>66</v>
      </c>
      <c r="B31" s="17"/>
      <c r="C31" s="17"/>
      <c r="D31" s="18"/>
      <c r="E31" s="34"/>
      <c r="F31" s="14"/>
      <c r="G31" s="37" t="e">
        <f>CEILING(SUM(I32:I36)/100,0.05)</f>
        <v>#REF!</v>
      </c>
      <c r="H31" s="8"/>
      <c r="I31" s="8"/>
      <c r="J31" s="9"/>
    </row>
    <row r="32" spans="1:10" x14ac:dyDescent="0.35">
      <c r="A32" s="19"/>
      <c r="B32" s="20" t="s">
        <v>67</v>
      </c>
      <c r="C32" s="20"/>
      <c r="D32" s="21"/>
      <c r="E32" s="149" t="s">
        <v>68</v>
      </c>
      <c r="F32" s="150"/>
      <c r="G32" s="38"/>
      <c r="H32" s="49"/>
      <c r="I32" s="50">
        <f>IF(E32="Yes",0.25,IF(E32="Partial", 1, (IF(E32="No", 2.5))))</f>
        <v>0.25</v>
      </c>
      <c r="J32" s="9"/>
    </row>
    <row r="33" spans="1:10" x14ac:dyDescent="0.35">
      <c r="A33" s="19"/>
      <c r="B33" s="20" t="s">
        <v>69</v>
      </c>
      <c r="C33" s="20"/>
      <c r="D33" s="21"/>
      <c r="E33" s="149" t="s">
        <v>68</v>
      </c>
      <c r="F33" s="150"/>
      <c r="G33" s="39"/>
      <c r="H33" s="49"/>
      <c r="I33" s="50">
        <f>IF(E33="Yes",0.25,IF(E33="Partial", 1, (IF(E33="No", 2.5))))</f>
        <v>0.25</v>
      </c>
      <c r="J33" s="9"/>
    </row>
    <row r="34" spans="1:10" x14ac:dyDescent="0.35">
      <c r="A34" s="19"/>
      <c r="B34" s="20" t="s">
        <v>70</v>
      </c>
      <c r="C34" s="20"/>
      <c r="D34" s="21"/>
      <c r="E34" s="149" t="s">
        <v>68</v>
      </c>
      <c r="F34" s="150"/>
      <c r="G34" s="39"/>
      <c r="H34" s="49"/>
      <c r="I34" s="50">
        <f>IF(E34="Yes",0.25,IF(E34="Partial", 1, (IF(E34="No", 2.5))))</f>
        <v>0.25</v>
      </c>
      <c r="J34" s="9"/>
    </row>
    <row r="35" spans="1:10" x14ac:dyDescent="0.35">
      <c r="A35" s="19"/>
      <c r="B35" s="20" t="s">
        <v>71</v>
      </c>
      <c r="C35" s="20"/>
      <c r="D35" s="21"/>
      <c r="E35" s="151" t="str">
        <f>IF(Input!I16&lt;0.1, "Simple",IF(Input!I16&lt;0.1, "Medium","Complex"))</f>
        <v>Complex</v>
      </c>
      <c r="F35" s="152"/>
      <c r="G35" s="40"/>
      <c r="H35" s="49"/>
      <c r="I35" s="50">
        <f>IF(E35="Simple",0.25,IF(E35="Average", 1, (IF(E35="Complex", 2.5))))</f>
        <v>2.5</v>
      </c>
      <c r="J35" s="9"/>
    </row>
    <row r="36" spans="1:10" x14ac:dyDescent="0.35">
      <c r="A36" s="25"/>
      <c r="B36" s="26" t="s">
        <v>72</v>
      </c>
      <c r="C36" s="26"/>
      <c r="D36" s="27"/>
      <c r="E36" s="153" t="e">
        <f>IF(G10&lt;10, "Small",IF(G10&lt;50, "Medium","Large"))</f>
        <v>#REF!</v>
      </c>
      <c r="F36" s="154"/>
      <c r="G36" s="41"/>
      <c r="H36" s="49"/>
      <c r="I36" s="50" t="e">
        <f>IF(E36="Small",0.25,IF(E36="Medium", 1, (IF(E36="Large", 2.5))))</f>
        <v>#REF!</v>
      </c>
      <c r="J36" s="9"/>
    </row>
    <row r="37" spans="1:10" x14ac:dyDescent="0.35">
      <c r="A37" s="83"/>
      <c r="B37" s="84"/>
      <c r="C37" s="84"/>
      <c r="D37" s="85"/>
      <c r="E37" s="86"/>
      <c r="F37" s="48"/>
      <c r="G37" s="87"/>
      <c r="H37" s="49"/>
      <c r="I37" s="50"/>
      <c r="J37" s="9"/>
    </row>
    <row r="38" spans="1:10" x14ac:dyDescent="0.35">
      <c r="A38" s="145" t="s">
        <v>73</v>
      </c>
      <c r="B38" s="146"/>
      <c r="C38" s="146"/>
      <c r="D38" s="146"/>
      <c r="E38" s="143" t="e">
        <f>ROUNDUP((G30+(G30*G31)),0)</f>
        <v>#REF!</v>
      </c>
      <c r="F38" s="143"/>
      <c r="G38" s="143"/>
      <c r="H38" s="8"/>
      <c r="I38" s="8"/>
      <c r="J38" s="9"/>
    </row>
    <row r="39" spans="1:10" ht="15" thickBot="1" x14ac:dyDescent="0.4">
      <c r="A39" s="147"/>
      <c r="B39" s="148"/>
      <c r="C39" s="148"/>
      <c r="D39" s="148"/>
      <c r="E39" s="144"/>
      <c r="F39" s="144"/>
      <c r="G39" s="144"/>
      <c r="H39" s="42"/>
      <c r="I39" s="42"/>
      <c r="J39" s="43"/>
    </row>
  </sheetData>
  <mergeCells count="44">
    <mergeCell ref="A23:D23"/>
    <mergeCell ref="A28:B28"/>
    <mergeCell ref="C24:D24"/>
    <mergeCell ref="C26:D26"/>
    <mergeCell ref="C28:D28"/>
    <mergeCell ref="A26:B26"/>
    <mergeCell ref="C25:D25"/>
    <mergeCell ref="C27:D27"/>
    <mergeCell ref="A1:J1"/>
    <mergeCell ref="A2:J2"/>
    <mergeCell ref="H4:J4"/>
    <mergeCell ref="H6:J6"/>
    <mergeCell ref="E33:F33"/>
    <mergeCell ref="E21:F21"/>
    <mergeCell ref="H14:J15"/>
    <mergeCell ref="H18:J19"/>
    <mergeCell ref="H30:J30"/>
    <mergeCell ref="E32:F32"/>
    <mergeCell ref="F6:G6"/>
    <mergeCell ref="A29:J29"/>
    <mergeCell ref="A12:D12"/>
    <mergeCell ref="E10:F10"/>
    <mergeCell ref="E12:F12"/>
    <mergeCell ref="A10:D10"/>
    <mergeCell ref="F4:G4"/>
    <mergeCell ref="A4:B4"/>
    <mergeCell ref="A5:B5"/>
    <mergeCell ref="C4:D4"/>
    <mergeCell ref="C5:D5"/>
    <mergeCell ref="H24:J24"/>
    <mergeCell ref="H26:J26"/>
    <mergeCell ref="E38:G39"/>
    <mergeCell ref="A38:D39"/>
    <mergeCell ref="E34:F34"/>
    <mergeCell ref="E35:F35"/>
    <mergeCell ref="E36:F36"/>
    <mergeCell ref="A24:B24"/>
    <mergeCell ref="E9:F9"/>
    <mergeCell ref="H21:J21"/>
    <mergeCell ref="A6:B6"/>
    <mergeCell ref="C6:D6"/>
    <mergeCell ref="F5:G5"/>
    <mergeCell ref="H5:J5"/>
    <mergeCell ref="A9:D9"/>
  </mergeCells>
  <dataValidations count="2">
    <dataValidation type="list" allowBlank="1" showInputMessage="1" showErrorMessage="1" sqref="E32:F34" xr:uid="{00000000-0002-0000-0100-000000000000}">
      <formula1>"Yes,No,Partial"</formula1>
    </dataValidation>
    <dataValidation type="list" allowBlank="1" showInputMessage="1" showErrorMessage="1" sqref="C7:D7" xr:uid="{00000000-0002-0000-0100-000001000000}">
      <formula1>"Both, Provider, ISFE"</formula1>
    </dataValidation>
  </dataValidations>
  <pageMargins left="0.70866141732283472" right="0.70866141732283472" top="0.9055118110236221" bottom="0.9055118110236221" header="0.51181102362204722" footer="0.51181102362204722"/>
  <pageSetup paperSize="9" orientation="landscape" horizontalDpi="4294967294" verticalDpi="300" r:id="rId1"/>
  <headerFooter alignWithMargins="0">
    <oddHeader>&amp;R&amp;9&amp;A</oddHeader>
    <oddFooter>&amp;R&amp;9Page &amp;P of &amp;N / Version 1.0&amp;L&amp;"Calibri"&amp;11&amp;K000000&amp;9© Steria / &amp;D_x000D_&amp;1#&amp;"Tahoma"&amp;9&amp;KCF022BC2 -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E34"/>
  <sheetViews>
    <sheetView zoomScaleNormal="100" workbookViewId="0">
      <pane ySplit="1" topLeftCell="A15" activePane="bottomLeft" state="frozen"/>
      <selection pane="bottomLeft" activeCell="A38" sqref="A38"/>
    </sheetView>
  </sheetViews>
  <sheetFormatPr defaultRowHeight="12.5" x14ac:dyDescent="0.25"/>
  <cols>
    <col min="1" max="1" width="55.36328125" bestFit="1" customWidth="1"/>
    <col min="2" max="2" width="12" customWidth="1"/>
    <col min="3" max="3" width="10.54296875" customWidth="1"/>
    <col min="4" max="4" width="11.6328125" customWidth="1"/>
    <col min="5" max="5" width="12.36328125" customWidth="1"/>
  </cols>
  <sheetData>
    <row r="1" spans="1:5" ht="13" x14ac:dyDescent="0.25">
      <c r="A1" s="3" t="s">
        <v>74</v>
      </c>
      <c r="B1" s="3" t="s">
        <v>10</v>
      </c>
      <c r="C1" s="3" t="s">
        <v>11</v>
      </c>
      <c r="D1" s="3" t="s">
        <v>12</v>
      </c>
      <c r="E1" s="3" t="s">
        <v>13</v>
      </c>
    </row>
    <row r="2" spans="1:5" ht="12.75" customHeight="1" x14ac:dyDescent="0.25">
      <c r="A2" s="2" t="s">
        <v>16</v>
      </c>
      <c r="B2" s="1">
        <v>0.5</v>
      </c>
      <c r="C2" s="1">
        <v>1</v>
      </c>
      <c r="D2" s="1">
        <v>2</v>
      </c>
      <c r="E2" s="1">
        <v>3</v>
      </c>
    </row>
    <row r="3" spans="1:5" ht="12.75" customHeight="1" x14ac:dyDescent="0.25">
      <c r="A3" s="2" t="s">
        <v>17</v>
      </c>
      <c r="B3" s="1">
        <v>0.25</v>
      </c>
      <c r="C3" s="1">
        <v>0.5</v>
      </c>
      <c r="D3" s="1">
        <v>1</v>
      </c>
      <c r="E3" s="1">
        <v>1.5</v>
      </c>
    </row>
    <row r="4" spans="1:5" ht="12.75" customHeight="1" x14ac:dyDescent="0.25">
      <c r="A4" s="2" t="s">
        <v>18</v>
      </c>
      <c r="B4" s="1">
        <v>1</v>
      </c>
      <c r="C4" s="1">
        <v>2</v>
      </c>
      <c r="D4" s="1">
        <v>3</v>
      </c>
      <c r="E4" s="1">
        <v>4</v>
      </c>
    </row>
    <row r="5" spans="1:5" ht="12.75" customHeight="1" x14ac:dyDescent="0.25">
      <c r="A5" s="2" t="s">
        <v>19</v>
      </c>
      <c r="B5" s="1">
        <v>0.5</v>
      </c>
      <c r="C5" s="1">
        <v>1</v>
      </c>
      <c r="D5" s="1">
        <v>2</v>
      </c>
      <c r="E5" s="1">
        <v>3</v>
      </c>
    </row>
    <row r="6" spans="1:5" x14ac:dyDescent="0.25">
      <c r="A6" s="2" t="s">
        <v>20</v>
      </c>
      <c r="B6" s="1">
        <v>1</v>
      </c>
      <c r="C6" s="1">
        <v>2</v>
      </c>
      <c r="D6" s="1">
        <v>3</v>
      </c>
      <c r="E6" s="1">
        <v>4</v>
      </c>
    </row>
    <row r="7" spans="1:5" x14ac:dyDescent="0.25">
      <c r="A7" s="2" t="s">
        <v>21</v>
      </c>
      <c r="B7" s="1">
        <v>0.5</v>
      </c>
      <c r="C7" s="1">
        <v>1</v>
      </c>
      <c r="D7" s="1">
        <v>2</v>
      </c>
      <c r="E7" s="1">
        <v>3</v>
      </c>
    </row>
    <row r="8" spans="1:5" x14ac:dyDescent="0.25">
      <c r="A8" s="2" t="s">
        <v>22</v>
      </c>
      <c r="B8" s="1">
        <v>1</v>
      </c>
      <c r="C8" s="1">
        <v>2</v>
      </c>
      <c r="D8" s="1">
        <v>3</v>
      </c>
      <c r="E8" s="1">
        <v>4</v>
      </c>
    </row>
    <row r="9" spans="1:5" x14ac:dyDescent="0.25">
      <c r="A9" s="2" t="s">
        <v>23</v>
      </c>
      <c r="B9" s="1">
        <v>0.5</v>
      </c>
      <c r="C9" s="1">
        <v>1</v>
      </c>
      <c r="D9" s="1">
        <v>2</v>
      </c>
      <c r="E9" s="1">
        <v>3</v>
      </c>
    </row>
    <row r="10" spans="1:5" x14ac:dyDescent="0.25">
      <c r="A10" s="2" t="s">
        <v>24</v>
      </c>
      <c r="B10" s="1">
        <v>1</v>
      </c>
      <c r="C10" s="1">
        <v>1</v>
      </c>
      <c r="D10" s="1">
        <v>2</v>
      </c>
      <c r="E10" s="1">
        <v>3</v>
      </c>
    </row>
    <row r="11" spans="1:5" x14ac:dyDescent="0.25">
      <c r="A11" s="2" t="s">
        <v>25</v>
      </c>
      <c r="B11" s="1">
        <v>1</v>
      </c>
      <c r="C11" s="1">
        <v>1</v>
      </c>
      <c r="D11" s="1">
        <v>2</v>
      </c>
      <c r="E11" s="1">
        <v>3</v>
      </c>
    </row>
    <row r="12" spans="1:5" x14ac:dyDescent="0.25">
      <c r="A12" s="2" t="s">
        <v>38</v>
      </c>
      <c r="B12" s="1">
        <v>0.5</v>
      </c>
      <c r="C12" s="1">
        <v>1</v>
      </c>
      <c r="D12" s="1">
        <v>3</v>
      </c>
      <c r="E12" s="1">
        <v>5</v>
      </c>
    </row>
    <row r="13" spans="1:5" x14ac:dyDescent="0.25">
      <c r="A13" s="2" t="s">
        <v>39</v>
      </c>
      <c r="B13" s="1">
        <v>1</v>
      </c>
      <c r="C13" s="1">
        <v>2</v>
      </c>
      <c r="D13" s="1">
        <v>5</v>
      </c>
      <c r="E13" s="1">
        <v>8</v>
      </c>
    </row>
    <row r="14" spans="1:5" x14ac:dyDescent="0.25">
      <c r="A14" s="2" t="s">
        <v>40</v>
      </c>
      <c r="B14" s="1">
        <v>2</v>
      </c>
      <c r="C14" s="1">
        <v>3</v>
      </c>
      <c r="D14" s="1">
        <v>7</v>
      </c>
      <c r="E14" s="1">
        <v>12</v>
      </c>
    </row>
    <row r="15" spans="1:5" x14ac:dyDescent="0.25">
      <c r="A15" s="2" t="s">
        <v>26</v>
      </c>
      <c r="B15" s="1">
        <v>1</v>
      </c>
      <c r="C15" s="1">
        <v>1</v>
      </c>
      <c r="D15" s="1">
        <v>2</v>
      </c>
      <c r="E15" s="1">
        <v>4</v>
      </c>
    </row>
    <row r="16" spans="1:5" x14ac:dyDescent="0.25">
      <c r="A16" s="2" t="s">
        <v>27</v>
      </c>
      <c r="B16" s="1">
        <v>0.5</v>
      </c>
      <c r="C16" s="1">
        <v>1</v>
      </c>
      <c r="D16" s="1">
        <v>1.5</v>
      </c>
      <c r="E16" s="1">
        <v>2</v>
      </c>
    </row>
    <row r="17" spans="1:5" x14ac:dyDescent="0.25">
      <c r="A17" s="2" t="s">
        <v>28</v>
      </c>
      <c r="B17" s="1">
        <v>0</v>
      </c>
      <c r="C17" s="1">
        <v>2</v>
      </c>
      <c r="D17" s="1">
        <v>4</v>
      </c>
      <c r="E17" s="1">
        <v>6</v>
      </c>
    </row>
    <row r="18" spans="1:5" x14ac:dyDescent="0.25">
      <c r="A18" s="2" t="s">
        <v>29</v>
      </c>
      <c r="B18" s="1">
        <v>0.5</v>
      </c>
      <c r="C18" s="1">
        <v>1</v>
      </c>
      <c r="D18" s="1">
        <v>2</v>
      </c>
      <c r="E18" s="1">
        <v>4</v>
      </c>
    </row>
    <row r="19" spans="1:5" x14ac:dyDescent="0.25">
      <c r="A19" s="2" t="s">
        <v>30</v>
      </c>
      <c r="B19" s="1">
        <v>0.5</v>
      </c>
      <c r="C19" s="1">
        <v>1</v>
      </c>
      <c r="D19" s="1">
        <v>2</v>
      </c>
      <c r="E19" s="1">
        <v>4</v>
      </c>
    </row>
    <row r="20" spans="1:5" x14ac:dyDescent="0.25">
      <c r="A20" s="2" t="s">
        <v>31</v>
      </c>
      <c r="B20" s="1">
        <v>0.25</v>
      </c>
      <c r="C20" s="1">
        <v>0.5</v>
      </c>
      <c r="D20" s="1">
        <v>1</v>
      </c>
      <c r="E20" s="1">
        <v>2</v>
      </c>
    </row>
    <row r="21" spans="1:5" x14ac:dyDescent="0.25">
      <c r="A21" s="2" t="s">
        <v>32</v>
      </c>
      <c r="B21" s="1">
        <v>1</v>
      </c>
      <c r="C21" s="1">
        <v>1</v>
      </c>
      <c r="D21" s="1">
        <v>2</v>
      </c>
      <c r="E21" s="1">
        <v>4</v>
      </c>
    </row>
    <row r="22" spans="1:5" x14ac:dyDescent="0.25">
      <c r="A22" s="2" t="s">
        <v>33</v>
      </c>
      <c r="B22" s="1">
        <v>0.5</v>
      </c>
      <c r="C22" s="1">
        <v>1</v>
      </c>
      <c r="D22" s="1">
        <v>2</v>
      </c>
      <c r="E22" s="1">
        <v>3</v>
      </c>
    </row>
    <row r="23" spans="1:5" x14ac:dyDescent="0.25">
      <c r="A23" s="2" t="s">
        <v>34</v>
      </c>
      <c r="B23" s="1">
        <v>1</v>
      </c>
      <c r="C23" s="1">
        <v>2</v>
      </c>
      <c r="D23" s="1">
        <v>3</v>
      </c>
      <c r="E23" s="1">
        <v>4</v>
      </c>
    </row>
    <row r="24" spans="1:5" x14ac:dyDescent="0.25">
      <c r="A24" s="2" t="s">
        <v>35</v>
      </c>
      <c r="B24" s="1">
        <v>0.5</v>
      </c>
      <c r="C24" s="1">
        <v>1</v>
      </c>
      <c r="D24" s="1">
        <v>2</v>
      </c>
      <c r="E24" s="1">
        <v>4</v>
      </c>
    </row>
    <row r="25" spans="1:5" x14ac:dyDescent="0.25">
      <c r="A25" s="2" t="s">
        <v>36</v>
      </c>
      <c r="B25" s="1">
        <v>1</v>
      </c>
      <c r="C25" s="1">
        <v>2</v>
      </c>
      <c r="D25" s="1">
        <v>3</v>
      </c>
      <c r="E25" s="1">
        <v>4</v>
      </c>
    </row>
    <row r="26" spans="1:5" x14ac:dyDescent="0.25">
      <c r="A26" s="2" t="s">
        <v>37</v>
      </c>
      <c r="B26" s="1">
        <v>0.5</v>
      </c>
      <c r="C26" s="1">
        <v>1</v>
      </c>
      <c r="D26" s="1">
        <v>2</v>
      </c>
      <c r="E26" s="1">
        <v>3</v>
      </c>
    </row>
    <row r="29" spans="1:5" ht="14.5" x14ac:dyDescent="0.25">
      <c r="A29" s="100" t="s">
        <v>9</v>
      </c>
      <c r="B29" s="3" t="s">
        <v>10</v>
      </c>
      <c r="C29" s="3" t="s">
        <v>11</v>
      </c>
      <c r="D29" s="3" t="s">
        <v>12</v>
      </c>
      <c r="E29" s="3" t="s">
        <v>13</v>
      </c>
    </row>
    <row r="30" spans="1:5" x14ac:dyDescent="0.25">
      <c r="A30" s="2" t="s">
        <v>79</v>
      </c>
      <c r="B30" s="1"/>
      <c r="C30" s="1">
        <v>0.1</v>
      </c>
      <c r="D30" s="1">
        <v>0.1</v>
      </c>
      <c r="E30" s="1">
        <v>0.25</v>
      </c>
    </row>
    <row r="31" spans="1:5" x14ac:dyDescent="0.25">
      <c r="A31" s="2" t="s">
        <v>80</v>
      </c>
      <c r="B31" s="1"/>
      <c r="C31" s="1">
        <v>0.1</v>
      </c>
      <c r="D31" s="1">
        <v>0.15</v>
      </c>
      <c r="E31" s="1">
        <v>0.25</v>
      </c>
    </row>
    <row r="32" spans="1:5" x14ac:dyDescent="0.25">
      <c r="A32" s="2" t="s">
        <v>81</v>
      </c>
      <c r="B32" s="1"/>
      <c r="C32" s="1">
        <v>0.1</v>
      </c>
      <c r="D32" s="1">
        <v>0.1</v>
      </c>
      <c r="E32" s="1">
        <v>0.25</v>
      </c>
    </row>
    <row r="33" spans="1:5" x14ac:dyDescent="0.25">
      <c r="A33" s="2" t="s">
        <v>82</v>
      </c>
      <c r="B33" s="1"/>
      <c r="C33" s="1">
        <v>0.1</v>
      </c>
      <c r="D33" s="1">
        <v>0.15</v>
      </c>
      <c r="E33" s="1">
        <v>0.25</v>
      </c>
    </row>
    <row r="34" spans="1:5" x14ac:dyDescent="0.25">
      <c r="A34" s="2" t="s">
        <v>63</v>
      </c>
      <c r="B34" s="1"/>
      <c r="C34" s="1">
        <v>0.25</v>
      </c>
      <c r="D34" s="1">
        <v>0.3</v>
      </c>
      <c r="E34" s="1">
        <v>0.5</v>
      </c>
    </row>
  </sheetData>
  <pageMargins left="0.70866141732283472" right="0.70866141732283472" top="0.9055118110236221" bottom="0.9055118110236221" header="0.51181102362204722" footer="0.51181102362204722"/>
  <pageSetup paperSize="9" orientation="landscape" horizontalDpi="4294967294" verticalDpi="300" r:id="rId1"/>
  <headerFooter alignWithMargins="0">
    <oddHeader>&amp;R&amp;9&amp;A</oddHeader>
    <oddFooter>&amp;R&amp;9Page &amp;P of &amp;N / Version 1.0&amp;L&amp;"Calibri"&amp;11&amp;K000000&amp;9© Steria / &amp;D_x000D_&amp;1#&amp;"Tahoma"&amp;9&amp;KCF022BC2 -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5404432163D04687344A62930D33BE" ma:contentTypeVersion="2" ma:contentTypeDescription="Create a new document." ma:contentTypeScope="" ma:versionID="a4d4f068116bf8cc5892d5db6a7889e6">
  <xsd:schema xmlns:xsd="http://www.w3.org/2001/XMLSchema" xmlns:xs="http://www.w3.org/2001/XMLSchema" xmlns:p="http://schemas.microsoft.com/office/2006/metadata/properties" xmlns:ns2="9b0c9f39-0514-4319-acb5-fdc722055d40" targetNamespace="http://schemas.microsoft.com/office/2006/metadata/properties" ma:root="true" ma:fieldsID="12edd5860aedc0c214f23468898818e3" ns2:_="">
    <xsd:import namespace="9b0c9f39-0514-4319-acb5-fdc722055d4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0c9f39-0514-4319-acb5-fdc722055d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6376EC-CBA0-467E-A7EF-7A2141CEDBA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FE881A7-0BA4-4D55-BA3B-896294B61933}">
  <ds:schemaRefs>
    <ds:schemaRef ds:uri="http://schemas.microsoft.com/sharepoint/v3/contenttype/forms"/>
  </ds:schemaRefs>
</ds:datastoreItem>
</file>

<file path=customXml/itemProps3.xml><?xml version="1.0" encoding="utf-8"?>
<ds:datastoreItem xmlns:ds="http://schemas.openxmlformats.org/officeDocument/2006/customXml" ds:itemID="{88ADE54D-A7B8-4720-A112-5C2BBB8D0E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0c9f39-0514-4319-acb5-fdc722055d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Estimation</vt:lpstr>
      <vt:lpstr>Efforts Guidelines</vt:lpstr>
    </vt:vector>
  </TitlesOfParts>
  <Manager/>
  <Company>Steria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Seema PANDEY</dc:creator>
  <cp:keywords/>
  <dc:description>Template V.1.0 : Dec 2012</dc:description>
  <cp:lastModifiedBy>AGARWAL Khushboo</cp:lastModifiedBy>
  <cp:revision/>
  <dcterms:created xsi:type="dcterms:W3CDTF">1901-01-01T00:00:00Z</dcterms:created>
  <dcterms:modified xsi:type="dcterms:W3CDTF">2023-07-29T09:41:25Z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0x010100795404432163D04687344A62930D33BE</vt:lpwstr>
  </property>
  <property fmtid="{D5CDD505-2E9C-101B-9397-08002B2CF9AE}" pid="3" name="MSIP_Label_f314f5b1-ef04-46e0-8957-be9652623f41_Enabled">
    <vt:lpwstr>true</vt:lpwstr>
  </property>
  <property fmtid="{D5CDD505-2E9C-101B-9397-08002B2CF9AE}" pid="4" name="MSIP_Label_f314f5b1-ef04-46e0-8957-be9652623f41_SetDate">
    <vt:lpwstr>2021-09-03T08:53:15Z</vt:lpwstr>
  </property>
  <property fmtid="{D5CDD505-2E9C-101B-9397-08002B2CF9AE}" pid="5" name="MSIP_Label_f314f5b1-ef04-46e0-8957-be9652623f41_Method">
    <vt:lpwstr>Standard</vt:lpwstr>
  </property>
  <property fmtid="{D5CDD505-2E9C-101B-9397-08002B2CF9AE}" pid="6" name="MSIP_Label_f314f5b1-ef04-46e0-8957-be9652623f41_Name">
    <vt:lpwstr>C2 - UK</vt:lpwstr>
  </property>
  <property fmtid="{D5CDD505-2E9C-101B-9397-08002B2CF9AE}" pid="7" name="MSIP_Label_f314f5b1-ef04-46e0-8957-be9652623f41_SiteId">
    <vt:lpwstr>8b87af7d-8647-4dc7-8df4-5f69a2011bb5</vt:lpwstr>
  </property>
  <property fmtid="{D5CDD505-2E9C-101B-9397-08002B2CF9AE}" pid="8" name="MSIP_Label_f314f5b1-ef04-46e0-8957-be9652623f41_ActionId">
    <vt:lpwstr>62755781-3b09-4462-b54c-e9d97e5914fa</vt:lpwstr>
  </property>
  <property fmtid="{D5CDD505-2E9C-101B-9397-08002B2CF9AE}" pid="9" name="MSIP_Label_f314f5b1-ef04-46e0-8957-be9652623f41_ContentBits">
    <vt:lpwstr>3</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