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vik\Downloads\"/>
    </mc:Choice>
  </mc:AlternateContent>
  <xr:revisionPtr revIDLastSave="0" documentId="13_ncr:1_{B0D9E9AF-98E7-4F23-A134-B98B5C66A9B3}" xr6:coauthVersionLast="47" xr6:coauthVersionMax="47" xr10:uidLastSave="{00000000-0000-0000-0000-000000000000}"/>
  <bookViews>
    <workbookView xWindow="-110" yWindow="-110" windowWidth="19420" windowHeight="10300" firstSheet="1" activeTab="5" xr2:uid="{DFEA40D5-CC94-47B0-AC11-FD8862E6A8C1}"/>
  </bookViews>
  <sheets>
    <sheet name="name manager" sheetId="1" r:id="rId1"/>
    <sheet name=" SImplify and goalkeep" sheetId="2" r:id="rId2"/>
    <sheet name="vlookup" sheetId="3" r:id="rId3"/>
    <sheet name="Data table" sheetId="6" r:id="rId4"/>
    <sheet name="Scenario Analysis" sheetId="7" r:id="rId5"/>
    <sheet name="Scenario Manager" sheetId="8" r:id="rId6"/>
  </sheets>
  <definedNames>
    <definedName name="Beta" localSheetId="1">' SImplify and goalkeep'!$C$6</definedName>
    <definedName name="Beta">'name manager'!$C$4</definedName>
    <definedName name="Cost_of_Debt">' SImplify and goalkeep'!$C$9</definedName>
    <definedName name="Cost_of_Equity">' SImplify and goalkeep'!$C$7</definedName>
    <definedName name="Cost_of_Sales">' SImplify and goalkeep'!$F$9</definedName>
    <definedName name="CostofDebt">'name manager'!$C$5</definedName>
    <definedName name="Current_Sales">' SImplify and goalkeep'!$F$4</definedName>
    <definedName name="Debt_Funding">' SImplify and goalkeep'!$C$16</definedName>
    <definedName name="Debt_Value">' SImplify and goalkeep'!$C$14</definedName>
    <definedName name="DebtValue">'name manager'!$C$8</definedName>
    <definedName name="Equity_Funding">' SImplify and goalkeep'!$C$15</definedName>
    <definedName name="Equity_Value">' SImplify and goalkeep'!$C$13</definedName>
    <definedName name="EquityValue">'name manager'!$C$7</definedName>
    <definedName name="ERP">' SImplify and goalkeep'!$C$5</definedName>
    <definedName name="Gross_Margin">' SImplify and goalkeep'!$F$6</definedName>
    <definedName name="Market_Returns">' SImplify and goalkeep'!$C$4</definedName>
    <definedName name="MarketReturns">'name manager'!$C$3</definedName>
    <definedName name="Next_Year_Sales">' SImplify and goalkeep'!$F$8</definedName>
    <definedName name="Post_Tax_Cost_of_Debt">' SImplify and goalkeep'!$C$11</definedName>
    <definedName name="Risk_Free_Rate">' SImplify and goalkeep'!$C$3</definedName>
    <definedName name="RiskFreeRate">'name manager'!$C$2</definedName>
    <definedName name="Sales_Growth">' SImplify and goalkeep'!$F$5</definedName>
    <definedName name="Tax_Rate">' SImplify and goalkeep'!$C$10</definedName>
    <definedName name="TaxRate">'name manager'!$C$6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C5" i="7"/>
  <c r="C6" i="6"/>
  <c r="C7" i="6" s="1"/>
  <c r="C8" i="6" s="1"/>
  <c r="C11" i="6" s="1"/>
  <c r="C3" i="3"/>
  <c r="F8" i="2"/>
  <c r="C18" i="2"/>
  <c r="C16" i="2"/>
  <c r="C15" i="2"/>
  <c r="C11" i="2"/>
  <c r="C7" i="2"/>
  <c r="C5" i="2"/>
  <c r="C12" i="1"/>
  <c r="C10" i="1"/>
  <c r="C6" i="8" l="1"/>
  <c r="C7" i="8" s="1"/>
  <c r="C6" i="7"/>
  <c r="C7" i="7" s="1"/>
  <c r="D14" i="7" s="1"/>
  <c r="F9" i="2"/>
  <c r="F10" i="2" s="1"/>
</calcChain>
</file>

<file path=xl/sharedStrings.xml><?xml version="1.0" encoding="utf-8"?>
<sst xmlns="http://schemas.openxmlformats.org/spreadsheetml/2006/main" count="60" uniqueCount="33">
  <si>
    <t>RiskFreeRate</t>
  </si>
  <si>
    <t>MarketReturns</t>
  </si>
  <si>
    <t>Beta</t>
  </si>
  <si>
    <t>CostofDebt</t>
  </si>
  <si>
    <t>TaxRate</t>
  </si>
  <si>
    <t>EquityValue</t>
  </si>
  <si>
    <t>DebtValue</t>
  </si>
  <si>
    <t>Cost of Capital</t>
  </si>
  <si>
    <t>Risk Free Rate</t>
  </si>
  <si>
    <t>Market Returns</t>
  </si>
  <si>
    <t>ERP</t>
  </si>
  <si>
    <t>Cost of Equity</t>
  </si>
  <si>
    <t>Cost of Debt</t>
  </si>
  <si>
    <t>Tax Rate</t>
  </si>
  <si>
    <t>Post Tax Cost of Debt</t>
  </si>
  <si>
    <t>Equity Value</t>
  </si>
  <si>
    <t>Debt Value</t>
  </si>
  <si>
    <t>Equity Funding</t>
  </si>
  <si>
    <t>Debt Funding</t>
  </si>
  <si>
    <t>Exercise</t>
  </si>
  <si>
    <t>Current Sales</t>
  </si>
  <si>
    <t>Sales Growth</t>
  </si>
  <si>
    <t>Gross Margin</t>
  </si>
  <si>
    <t>Next Year Sales</t>
  </si>
  <si>
    <t>Cost of Sales</t>
  </si>
  <si>
    <t>Gross Profit</t>
  </si>
  <si>
    <t>D/E Ratio</t>
  </si>
  <si>
    <t>Coupon Rate</t>
  </si>
  <si>
    <t>Risk Rating</t>
  </si>
  <si>
    <t>Baa2</t>
  </si>
  <si>
    <t>Baa3</t>
  </si>
  <si>
    <t>Ba1</t>
  </si>
  <si>
    <t>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</si>
</sst>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theme="0"/>
      <name val="Calibri"/>
      <family val="2"/>
    </font>
    <font>
      <i/>
      <sz val="11"/>
      <color theme="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9" fontId="0" fillId="0" borderId="1" xfId="0" applyNumberFormat="1" applyBorder="1"/>
    <xf numFmtId="9" fontId="0" fillId="0" borderId="1" xfId="1" applyFont="1" applyBorder="1"/>
    <xf numFmtId="0" fontId="0" fillId="0" borderId="1" xfId="0" applyBorder="1"/>
    <xf numFmtId="10" fontId="0" fillId="0" borderId="1" xfId="1" applyNumberFormat="1" applyFont="1" applyBorder="1"/>
    <xf numFmtId="164" fontId="0" fillId="0" borderId="1" xfId="1" applyNumberFormat="1" applyFont="1" applyBorder="1"/>
    <xf numFmtId="4" fontId="0" fillId="0" borderId="0" xfId="0" applyNumberFormat="1"/>
    <xf numFmtId="0" fontId="3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9" fontId="4" fillId="0" borderId="2" xfId="0" applyNumberFormat="1" applyFont="1" applyBorder="1"/>
    <xf numFmtId="167" fontId="0" fillId="0" borderId="0" xfId="0" applyNumberFormat="1"/>
    <xf numFmtId="167" fontId="6" fillId="0" borderId="0" xfId="0" applyNumberFormat="1" applyFont="1"/>
    <xf numFmtId="9" fontId="4" fillId="0" borderId="4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7" xfId="0" applyBorder="1"/>
    <xf numFmtId="167" fontId="0" fillId="0" borderId="0" xfId="0" applyNumberFormat="1" applyBorder="1"/>
    <xf numFmtId="0" fontId="5" fillId="2" borderId="7" xfId="0" applyFont="1" applyFill="1" applyBorder="1"/>
    <xf numFmtId="167" fontId="5" fillId="2" borderId="0" xfId="0" applyNumberFormat="1" applyFont="1" applyFill="1" applyBorder="1"/>
    <xf numFmtId="0" fontId="0" fillId="0" borderId="8" xfId="0" applyBorder="1"/>
    <xf numFmtId="9" fontId="4" fillId="0" borderId="9" xfId="0" applyNumberFormat="1" applyFont="1" applyBorder="1"/>
    <xf numFmtId="0" fontId="6" fillId="0" borderId="0" xfId="0" applyFont="1" applyBorder="1"/>
    <xf numFmtId="167" fontId="0" fillId="0" borderId="2" xfId="0" applyNumberFormat="1" applyBorder="1"/>
    <xf numFmtId="167" fontId="0" fillId="0" borderId="4" xfId="0" applyNumberFormat="1" applyBorder="1"/>
    <xf numFmtId="167" fontId="0" fillId="0" borderId="9" xfId="0" applyNumberFormat="1" applyBorder="1"/>
    <xf numFmtId="167" fontId="3" fillId="3" borderId="0" xfId="0" applyNumberFormat="1" applyFont="1" applyFill="1" applyBorder="1"/>
    <xf numFmtId="10" fontId="0" fillId="0" borderId="0" xfId="1" applyNumberFormat="1" applyFont="1" applyProtection="1">
      <protection locked="0"/>
    </xf>
    <xf numFmtId="167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6663-C3B8-4802-963B-0E9BAD6409DB}">
  <dimension ref="B2:C12"/>
  <sheetViews>
    <sheetView workbookViewId="0">
      <selection activeCell="D26" sqref="D26"/>
    </sheetView>
  </sheetViews>
  <sheetFormatPr defaultRowHeight="14.5" x14ac:dyDescent="0.35"/>
  <cols>
    <col min="1" max="1" width="1.81640625" customWidth="1"/>
    <col min="2" max="2" width="15.6328125" customWidth="1"/>
  </cols>
  <sheetData>
    <row r="2" spans="2:3" x14ac:dyDescent="0.35">
      <c r="B2" t="s">
        <v>0</v>
      </c>
      <c r="C2" s="1">
        <v>0.04</v>
      </c>
    </row>
    <row r="3" spans="2:3" x14ac:dyDescent="0.35">
      <c r="B3" t="s">
        <v>1</v>
      </c>
      <c r="C3" s="1">
        <v>0.1</v>
      </c>
    </row>
    <row r="4" spans="2:3" x14ac:dyDescent="0.35">
      <c r="B4" t="s">
        <v>2</v>
      </c>
      <c r="C4">
        <v>1.25</v>
      </c>
    </row>
    <row r="5" spans="2:3" x14ac:dyDescent="0.35">
      <c r="B5" t="s">
        <v>3</v>
      </c>
      <c r="C5" s="1">
        <v>0.14000000000000001</v>
      </c>
    </row>
    <row r="6" spans="2:3" x14ac:dyDescent="0.35">
      <c r="B6" t="s">
        <v>4</v>
      </c>
      <c r="C6" s="1">
        <v>0.3</v>
      </c>
    </row>
    <row r="7" spans="2:3" x14ac:dyDescent="0.35">
      <c r="B7" t="s">
        <v>5</v>
      </c>
      <c r="C7">
        <v>125000</v>
      </c>
    </row>
    <row r="8" spans="2:3" x14ac:dyDescent="0.35">
      <c r="B8" t="s">
        <v>6</v>
      </c>
      <c r="C8">
        <v>125000</v>
      </c>
    </row>
    <row r="10" spans="2:3" x14ac:dyDescent="0.35">
      <c r="B10" t="s">
        <v>7</v>
      </c>
      <c r="C10" s="2">
        <f>(C2+(C3-C2)*C4)*C7/(C7+C8) + C5*(1-C6)*C8/(C8+C7)</f>
        <v>0.10650000000000001</v>
      </c>
    </row>
    <row r="12" spans="2:3" x14ac:dyDescent="0.35">
      <c r="B12" t="s">
        <v>7</v>
      </c>
      <c r="C12" s="2">
        <f>(RiskFreeRate + (MarketReturns-RiskFreeRate)*Beta)*EquityValue/(EquityValue+DebtValue) + CostofDebt*(1-TaxRate)*DebtValue/(DebtValue+EquityValue)</f>
        <v>0.10650000000000001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5BD7-79AB-4467-BC3A-10A9982CCECC}">
  <dimension ref="B3:F18"/>
  <sheetViews>
    <sheetView workbookViewId="0">
      <selection activeCell="F5" sqref="F5"/>
    </sheetView>
  </sheetViews>
  <sheetFormatPr defaultRowHeight="14.5" x14ac:dyDescent="0.35"/>
  <cols>
    <col min="1" max="1" width="1.81640625" customWidth="1"/>
    <col min="2" max="2" width="19.6328125" customWidth="1"/>
    <col min="3" max="3" width="8.7265625" style="5"/>
    <col min="5" max="5" width="15.6328125" customWidth="1"/>
    <col min="6" max="6" width="10.6328125" customWidth="1"/>
  </cols>
  <sheetData>
    <row r="3" spans="2:6" x14ac:dyDescent="0.35">
      <c r="B3" t="s">
        <v>8</v>
      </c>
      <c r="C3" s="3">
        <v>0.04</v>
      </c>
      <c r="E3" s="9" t="s">
        <v>19</v>
      </c>
    </row>
    <row r="4" spans="2:6" x14ac:dyDescent="0.35">
      <c r="B4" t="s">
        <v>9</v>
      </c>
      <c r="C4" s="3">
        <v>0.1</v>
      </c>
      <c r="E4" t="s">
        <v>20</v>
      </c>
      <c r="F4" s="8">
        <v>14500</v>
      </c>
    </row>
    <row r="5" spans="2:6" x14ac:dyDescent="0.35">
      <c r="B5" t="s">
        <v>10</v>
      </c>
      <c r="C5" s="4">
        <f>Market_Returns-Risk_Free_Rate</f>
        <v>6.0000000000000005E-2</v>
      </c>
      <c r="E5" t="s">
        <v>21</v>
      </c>
      <c r="F5" s="1">
        <v>1.1839080459770122</v>
      </c>
    </row>
    <row r="6" spans="2:6" x14ac:dyDescent="0.35">
      <c r="B6" t="s">
        <v>2</v>
      </c>
      <c r="C6" s="5">
        <v>1.25</v>
      </c>
      <c r="E6" t="s">
        <v>22</v>
      </c>
      <c r="F6" s="1">
        <v>0.6</v>
      </c>
    </row>
    <row r="7" spans="2:6" x14ac:dyDescent="0.35">
      <c r="B7" t="s">
        <v>11</v>
      </c>
      <c r="C7" s="6">
        <f>Risk_Free_Rate+ERP*Beta</f>
        <v>0.11500000000000002</v>
      </c>
    </row>
    <row r="8" spans="2:6" x14ac:dyDescent="0.35">
      <c r="E8" t="s">
        <v>23</v>
      </c>
      <c r="F8" s="8">
        <f>Current_Sales*(1+Sales_Growth)</f>
        <v>31666.666666666675</v>
      </c>
    </row>
    <row r="9" spans="2:6" x14ac:dyDescent="0.35">
      <c r="B9" t="s">
        <v>12</v>
      </c>
      <c r="C9" s="3">
        <v>0.14000000000000001</v>
      </c>
      <c r="E9" t="s">
        <v>24</v>
      </c>
      <c r="F9" s="8">
        <f>-Next_Year_Sales*(1-Gross_Margin)</f>
        <v>-12666.666666666672</v>
      </c>
    </row>
    <row r="10" spans="2:6" x14ac:dyDescent="0.35">
      <c r="B10" t="s">
        <v>13</v>
      </c>
      <c r="C10" s="3">
        <v>0.3</v>
      </c>
      <c r="E10" t="s">
        <v>25</v>
      </c>
      <c r="F10" s="8">
        <f>SUM(F8:F9)</f>
        <v>19000.000000000004</v>
      </c>
    </row>
    <row r="11" spans="2:6" x14ac:dyDescent="0.35">
      <c r="B11" t="s">
        <v>14</v>
      </c>
      <c r="C11" s="5">
        <f>Cost_of_Debt * (1 - Tax_Rate)</f>
        <v>9.8000000000000004E-2</v>
      </c>
    </row>
    <row r="13" spans="2:6" x14ac:dyDescent="0.35">
      <c r="B13" t="s">
        <v>15</v>
      </c>
      <c r="C13" s="5">
        <v>125000</v>
      </c>
    </row>
    <row r="14" spans="2:6" x14ac:dyDescent="0.35">
      <c r="B14" t="s">
        <v>16</v>
      </c>
      <c r="C14" s="5">
        <v>125000</v>
      </c>
    </row>
    <row r="15" spans="2:6" x14ac:dyDescent="0.35">
      <c r="B15" t="s">
        <v>17</v>
      </c>
      <c r="C15" s="7">
        <f>Equity_Value/(Equity_Value+Debt_Value)</f>
        <v>0.5</v>
      </c>
    </row>
    <row r="16" spans="2:6" x14ac:dyDescent="0.35">
      <c r="B16" t="s">
        <v>18</v>
      </c>
      <c r="C16" s="7">
        <f>Debt_Value/(Equity_Value+Debt_Value)</f>
        <v>0.5</v>
      </c>
    </row>
    <row r="18" spans="2:3" x14ac:dyDescent="0.35">
      <c r="B18" t="s">
        <v>7</v>
      </c>
      <c r="C18" s="6">
        <f>Cost_of_Equity * Equity_Funding + Post_Tax_Cost_of_Debt * Debt_Funding</f>
        <v>0.10650000000000001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026A-4E14-4D1C-8371-1F761315D8BE}">
  <dimension ref="B2:D9"/>
  <sheetViews>
    <sheetView workbookViewId="0">
      <selection activeCell="C3" sqref="C3"/>
    </sheetView>
  </sheetViews>
  <sheetFormatPr defaultRowHeight="14.5" x14ac:dyDescent="0.35"/>
  <cols>
    <col min="1" max="1" width="1.81640625" customWidth="1"/>
    <col min="2" max="4" width="12.6328125" customWidth="1"/>
  </cols>
  <sheetData>
    <row r="2" spans="2:4" x14ac:dyDescent="0.35">
      <c r="B2" t="s">
        <v>26</v>
      </c>
      <c r="C2" s="1">
        <v>0.25</v>
      </c>
    </row>
    <row r="3" spans="2:4" x14ac:dyDescent="0.35">
      <c r="B3" t="s">
        <v>27</v>
      </c>
      <c r="C3" s="2">
        <f>VLOOKUP(C2,B6:D9, 3, TRUE)</f>
        <v>9.5000000000000001E-2</v>
      </c>
    </row>
    <row r="5" spans="2:4" x14ac:dyDescent="0.35">
      <c r="B5" t="s">
        <v>26</v>
      </c>
      <c r="C5" t="s">
        <v>28</v>
      </c>
      <c r="D5" t="s">
        <v>27</v>
      </c>
    </row>
    <row r="6" spans="2:4" x14ac:dyDescent="0.35">
      <c r="B6" s="1">
        <v>0</v>
      </c>
      <c r="C6" s="11" t="s">
        <v>29</v>
      </c>
      <c r="D6" s="10">
        <v>9.5000000000000001E-2</v>
      </c>
    </row>
    <row r="7" spans="2:4" x14ac:dyDescent="0.35">
      <c r="B7" s="1">
        <v>0.3</v>
      </c>
      <c r="C7" s="11" t="s">
        <v>30</v>
      </c>
      <c r="D7" s="10">
        <v>9.7500000000000003E-2</v>
      </c>
    </row>
    <row r="8" spans="2:4" x14ac:dyDescent="0.35">
      <c r="B8" s="1">
        <v>0.5</v>
      </c>
      <c r="C8" s="11" t="s">
        <v>31</v>
      </c>
      <c r="D8" s="10">
        <v>0.1225</v>
      </c>
    </row>
    <row r="9" spans="2:4" x14ac:dyDescent="0.35">
      <c r="B9" s="1">
        <v>0.6</v>
      </c>
      <c r="C9" s="11" t="s">
        <v>32</v>
      </c>
      <c r="D9" s="10">
        <v>0.13750000000000001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367-7E6D-400E-8FE6-F24DC0307D3E}">
  <dimension ref="B2:C23"/>
  <sheetViews>
    <sheetView workbookViewId="0">
      <selection activeCell="F10" sqref="F10"/>
    </sheetView>
  </sheetViews>
  <sheetFormatPr defaultRowHeight="14.5" x14ac:dyDescent="0.35"/>
  <cols>
    <col min="1" max="1" width="1.81640625" customWidth="1"/>
    <col min="2" max="2" width="13.6328125" customWidth="1"/>
    <col min="3" max="3" width="12.6328125" customWidth="1"/>
  </cols>
  <sheetData>
    <row r="2" spans="2:3" x14ac:dyDescent="0.35">
      <c r="B2" t="s">
        <v>20</v>
      </c>
      <c r="C2">
        <v>14500</v>
      </c>
    </row>
    <row r="3" spans="2:3" x14ac:dyDescent="0.35">
      <c r="B3" t="s">
        <v>21</v>
      </c>
      <c r="C3" s="2">
        <v>0.1</v>
      </c>
    </row>
    <row r="4" spans="2:3" x14ac:dyDescent="0.35">
      <c r="B4" t="s">
        <v>22</v>
      </c>
      <c r="C4" s="2">
        <v>0.6</v>
      </c>
    </row>
    <row r="6" spans="2:3" x14ac:dyDescent="0.35">
      <c r="B6" t="s">
        <v>23</v>
      </c>
      <c r="C6">
        <f>C2*(1+C3)</f>
        <v>15950.000000000002</v>
      </c>
    </row>
    <row r="7" spans="2:3" x14ac:dyDescent="0.35">
      <c r="B7" t="s">
        <v>24</v>
      </c>
      <c r="C7">
        <f>-C6*(1-C4)</f>
        <v>-6380.0000000000009</v>
      </c>
    </row>
    <row r="8" spans="2:3" x14ac:dyDescent="0.35">
      <c r="B8" t="s">
        <v>25</v>
      </c>
      <c r="C8">
        <f>SUM(C6:C7)</f>
        <v>9570</v>
      </c>
    </row>
    <row r="10" spans="2:3" x14ac:dyDescent="0.35">
      <c r="B10" s="12" t="s">
        <v>21</v>
      </c>
      <c r="C10" s="12" t="s">
        <v>25</v>
      </c>
    </row>
    <row r="11" spans="2:3" x14ac:dyDescent="0.35">
      <c r="C11" s="15">
        <f>C8</f>
        <v>9570</v>
      </c>
    </row>
    <row r="12" spans="2:3" x14ac:dyDescent="0.35">
      <c r="B12" s="13">
        <v>0.08</v>
      </c>
      <c r="C12" s="14">
        <f t="dataTable" ref="C12:C20" dt2D="0" dtr="0" r1="C3"/>
        <v>9396</v>
      </c>
    </row>
    <row r="13" spans="2:3" x14ac:dyDescent="0.35">
      <c r="B13" s="13">
        <v>0.1</v>
      </c>
      <c r="C13" s="14">
        <v>9570</v>
      </c>
    </row>
    <row r="14" spans="2:3" x14ac:dyDescent="0.35">
      <c r="B14" s="13">
        <v>0.12</v>
      </c>
      <c r="C14" s="14">
        <v>9744</v>
      </c>
    </row>
    <row r="15" spans="2:3" x14ac:dyDescent="0.35">
      <c r="B15" s="13">
        <v>0.14000000000000001</v>
      </c>
      <c r="C15" s="14">
        <v>9918</v>
      </c>
    </row>
    <row r="16" spans="2:3" x14ac:dyDescent="0.35">
      <c r="B16" s="13">
        <v>0.16</v>
      </c>
      <c r="C16" s="14">
        <v>10092</v>
      </c>
    </row>
    <row r="17" spans="2:3" x14ac:dyDescent="0.35">
      <c r="B17" s="13">
        <v>0.18</v>
      </c>
      <c r="C17" s="14">
        <v>10266</v>
      </c>
    </row>
    <row r="18" spans="2:3" x14ac:dyDescent="0.35">
      <c r="B18" s="13">
        <v>0.2</v>
      </c>
      <c r="C18" s="14">
        <v>10440</v>
      </c>
    </row>
    <row r="19" spans="2:3" x14ac:dyDescent="0.35">
      <c r="B19" s="13">
        <v>0.22</v>
      </c>
      <c r="C19" s="14">
        <v>10614</v>
      </c>
    </row>
    <row r="20" spans="2:3" x14ac:dyDescent="0.35">
      <c r="B20" s="13">
        <v>0.24</v>
      </c>
      <c r="C20" s="14">
        <v>10788</v>
      </c>
    </row>
    <row r="21" spans="2:3" x14ac:dyDescent="0.35">
      <c r="B21" s="1"/>
    </row>
    <row r="22" spans="2:3" x14ac:dyDescent="0.35">
      <c r="B22" s="1"/>
    </row>
    <row r="23" spans="2:3" x14ac:dyDescent="0.35"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F309-313F-4D81-AF75-1BD161F2DE49}">
  <dimension ref="B1:J23"/>
  <sheetViews>
    <sheetView showGridLines="0" workbookViewId="0">
      <selection activeCell="G8" sqref="G8"/>
    </sheetView>
  </sheetViews>
  <sheetFormatPr defaultRowHeight="14.5" x14ac:dyDescent="0.35"/>
  <cols>
    <col min="1" max="1" width="1.81640625" customWidth="1"/>
  </cols>
  <sheetData>
    <row r="1" spans="2:10" x14ac:dyDescent="0.35">
      <c r="B1" t="s">
        <v>20</v>
      </c>
      <c r="C1">
        <v>14500</v>
      </c>
    </row>
    <row r="2" spans="2:10" x14ac:dyDescent="0.35">
      <c r="B2" t="s">
        <v>21</v>
      </c>
      <c r="C2" s="2">
        <v>0.1</v>
      </c>
    </row>
    <row r="3" spans="2:10" x14ac:dyDescent="0.35">
      <c r="B3" t="s">
        <v>22</v>
      </c>
      <c r="C3" s="2">
        <v>0.6</v>
      </c>
    </row>
    <row r="5" spans="2:10" x14ac:dyDescent="0.35">
      <c r="B5" t="s">
        <v>23</v>
      </c>
      <c r="C5">
        <f>C1*(1+C2)</f>
        <v>15950.000000000002</v>
      </c>
    </row>
    <row r="6" spans="2:10" x14ac:dyDescent="0.35">
      <c r="B6" t="s">
        <v>24</v>
      </c>
      <c r="C6">
        <f>-C5*(1-C3)</f>
        <v>-6380.0000000000009</v>
      </c>
    </row>
    <row r="7" spans="2:10" x14ac:dyDescent="0.35">
      <c r="B7" t="s">
        <v>25</v>
      </c>
      <c r="C7">
        <f>SUM(C5:C6)</f>
        <v>9570</v>
      </c>
    </row>
    <row r="13" spans="2:10" x14ac:dyDescent="0.35">
      <c r="B13" s="18"/>
      <c r="C13" s="19"/>
      <c r="D13" s="20" t="s">
        <v>22</v>
      </c>
      <c r="E13" s="20"/>
      <c r="F13" s="20"/>
      <c r="G13" s="20"/>
      <c r="H13" s="20"/>
      <c r="I13" s="20"/>
      <c r="J13" s="21"/>
    </row>
    <row r="14" spans="2:10" x14ac:dyDescent="0.35">
      <c r="B14" s="22"/>
      <c r="C14" s="23"/>
      <c r="D14" s="28">
        <f>C7</f>
        <v>9570</v>
      </c>
      <c r="E14" s="16">
        <v>0.4</v>
      </c>
      <c r="F14" s="16">
        <v>0.5</v>
      </c>
      <c r="G14" s="16">
        <v>0.6</v>
      </c>
      <c r="H14" s="16">
        <v>0.7</v>
      </c>
      <c r="I14" s="16">
        <v>0.8</v>
      </c>
      <c r="J14" s="27">
        <v>0.9</v>
      </c>
    </row>
    <row r="15" spans="2:10" x14ac:dyDescent="0.35">
      <c r="B15" s="22"/>
      <c r="C15" s="23"/>
      <c r="D15" s="13">
        <v>0.08</v>
      </c>
      <c r="E15" s="23">
        <f t="dataTable" ref="E15:J23" dt2D="1" dtr="1" r1="C3" r2="C2"/>
        <v>6264.0000000000018</v>
      </c>
      <c r="F15" s="23">
        <v>7830.0000000000009</v>
      </c>
      <c r="G15" s="23">
        <v>9396</v>
      </c>
      <c r="H15" s="23">
        <v>10962</v>
      </c>
      <c r="I15" s="23">
        <v>12528.000000000002</v>
      </c>
      <c r="J15" s="29">
        <v>14094.000000000002</v>
      </c>
    </row>
    <row r="16" spans="2:10" x14ac:dyDescent="0.35">
      <c r="B16" s="22"/>
      <c r="C16" s="23"/>
      <c r="D16" s="13">
        <v>0.1</v>
      </c>
      <c r="E16" s="23">
        <v>6380.0000000000018</v>
      </c>
      <c r="F16" s="23">
        <v>7975.0000000000009</v>
      </c>
      <c r="G16" s="32">
        <v>9570</v>
      </c>
      <c r="H16" s="23">
        <v>11165</v>
      </c>
      <c r="I16" s="23">
        <v>12760.000000000002</v>
      </c>
      <c r="J16" s="29">
        <v>14355.000000000002</v>
      </c>
    </row>
    <row r="17" spans="2:10" x14ac:dyDescent="0.35">
      <c r="B17" s="22"/>
      <c r="C17" s="23"/>
      <c r="D17" s="13">
        <v>0.12</v>
      </c>
      <c r="E17" s="23">
        <v>6496.0000000000018</v>
      </c>
      <c r="F17" s="23">
        <v>8120.0000000000009</v>
      </c>
      <c r="G17" s="23">
        <v>9744</v>
      </c>
      <c r="H17" s="23">
        <v>11368</v>
      </c>
      <c r="I17" s="23">
        <v>12992.000000000002</v>
      </c>
      <c r="J17" s="29">
        <v>14616.000000000002</v>
      </c>
    </row>
    <row r="18" spans="2:10" x14ac:dyDescent="0.35">
      <c r="B18" s="24" t="s">
        <v>21</v>
      </c>
      <c r="C18" s="25"/>
      <c r="D18" s="13">
        <v>0.14000000000000001</v>
      </c>
      <c r="E18" s="23">
        <v>6612</v>
      </c>
      <c r="F18" s="23">
        <v>8265</v>
      </c>
      <c r="G18" s="23">
        <v>9918</v>
      </c>
      <c r="H18" s="23">
        <v>11571</v>
      </c>
      <c r="I18" s="23">
        <v>13224</v>
      </c>
      <c r="J18" s="29">
        <v>14877</v>
      </c>
    </row>
    <row r="19" spans="2:10" x14ac:dyDescent="0.35">
      <c r="B19" s="22"/>
      <c r="C19" s="23"/>
      <c r="D19" s="13">
        <v>0.16</v>
      </c>
      <c r="E19" s="23">
        <v>6728</v>
      </c>
      <c r="F19" s="23">
        <v>8410</v>
      </c>
      <c r="G19" s="23">
        <v>10092</v>
      </c>
      <c r="H19" s="23">
        <v>11774</v>
      </c>
      <c r="I19" s="23">
        <v>13456</v>
      </c>
      <c r="J19" s="29">
        <v>15138</v>
      </c>
    </row>
    <row r="20" spans="2:10" x14ac:dyDescent="0.35">
      <c r="B20" s="22"/>
      <c r="C20" s="23"/>
      <c r="D20" s="13">
        <v>0.18</v>
      </c>
      <c r="E20" s="23">
        <v>6844</v>
      </c>
      <c r="F20" s="23">
        <v>8555</v>
      </c>
      <c r="G20" s="23">
        <v>10266</v>
      </c>
      <c r="H20" s="23">
        <v>11977</v>
      </c>
      <c r="I20" s="23">
        <v>13688</v>
      </c>
      <c r="J20" s="29">
        <v>15399</v>
      </c>
    </row>
    <row r="21" spans="2:10" x14ac:dyDescent="0.35">
      <c r="B21" s="22"/>
      <c r="C21" s="23"/>
      <c r="D21" s="13">
        <v>0.2</v>
      </c>
      <c r="E21" s="23">
        <v>6960</v>
      </c>
      <c r="F21" s="23">
        <v>8700</v>
      </c>
      <c r="G21" s="23">
        <v>10440</v>
      </c>
      <c r="H21" s="23">
        <v>12180</v>
      </c>
      <c r="I21" s="23">
        <v>13920</v>
      </c>
      <c r="J21" s="29">
        <v>15660</v>
      </c>
    </row>
    <row r="22" spans="2:10" x14ac:dyDescent="0.35">
      <c r="B22" s="22"/>
      <c r="C22" s="23"/>
      <c r="D22" s="13">
        <v>0.22</v>
      </c>
      <c r="E22" s="23">
        <v>7076</v>
      </c>
      <c r="F22" s="23">
        <v>8845</v>
      </c>
      <c r="G22" s="23">
        <v>10614</v>
      </c>
      <c r="H22" s="23">
        <v>12383</v>
      </c>
      <c r="I22" s="23">
        <v>14152</v>
      </c>
      <c r="J22" s="29">
        <v>15921</v>
      </c>
    </row>
    <row r="23" spans="2:10" x14ac:dyDescent="0.35">
      <c r="B23" s="26"/>
      <c r="C23" s="17"/>
      <c r="D23" s="27">
        <v>0.24</v>
      </c>
      <c r="E23" s="30">
        <v>7192</v>
      </c>
      <c r="F23" s="30">
        <v>8990</v>
      </c>
      <c r="G23" s="30">
        <v>10788</v>
      </c>
      <c r="H23" s="30">
        <v>12586</v>
      </c>
      <c r="I23" s="30">
        <v>14384</v>
      </c>
      <c r="J23" s="31">
        <v>16182</v>
      </c>
    </row>
  </sheetData>
  <mergeCells count="1">
    <mergeCell ref="D13:J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9327-6D53-42C0-A17E-CECC70ED2B93}">
  <dimension ref="B1:C7"/>
  <sheetViews>
    <sheetView tabSelected="1" workbookViewId="0">
      <selection activeCell="F14" sqref="F14"/>
    </sheetView>
  </sheetViews>
  <sheetFormatPr defaultRowHeight="14.5" x14ac:dyDescent="0.35"/>
  <cols>
    <col min="1" max="1" width="1.81640625" customWidth="1"/>
  </cols>
  <sheetData>
    <row r="1" spans="2:3" x14ac:dyDescent="0.35">
      <c r="B1" t="s">
        <v>20</v>
      </c>
      <c r="C1" s="34">
        <v>13500</v>
      </c>
    </row>
    <row r="2" spans="2:3" x14ac:dyDescent="0.35">
      <c r="B2" t="s">
        <v>21</v>
      </c>
      <c r="C2" s="33">
        <v>0.1</v>
      </c>
    </row>
    <row r="3" spans="2:3" x14ac:dyDescent="0.35">
      <c r="B3" t="s">
        <v>22</v>
      </c>
      <c r="C3" s="33">
        <v>0.6</v>
      </c>
    </row>
    <row r="5" spans="2:3" x14ac:dyDescent="0.35">
      <c r="B5" t="s">
        <v>23</v>
      </c>
      <c r="C5" s="34">
        <f>C1*(1+C2)</f>
        <v>14850.000000000002</v>
      </c>
    </row>
    <row r="6" spans="2:3" x14ac:dyDescent="0.35">
      <c r="B6" t="s">
        <v>24</v>
      </c>
      <c r="C6" s="34">
        <f>-C5*(1-C3)</f>
        <v>-5940.0000000000009</v>
      </c>
    </row>
    <row r="7" spans="2:3" x14ac:dyDescent="0.35">
      <c r="B7" t="s">
        <v>25</v>
      </c>
      <c r="C7" s="34">
        <f>SUM(C5:C6)</f>
        <v>8910</v>
      </c>
    </row>
  </sheetData>
  <scenarios current="0" sqref="C5:C7">
    <scenario name="Base Case" locked="1" count="3" user="Maanvik ">
      <inputCells r="C1" val="14500"/>
      <inputCells r="C2" val="0.1" numFmtId="10"/>
      <inputCells r="C3" val="0.6" numFmtId="10"/>
    </scenario>
    <scenario name="Worst Case" locked="1" count="3" user="Maanvik ">
      <inputCells r="C1" val="13500"/>
      <inputCells r="C2" val="0.07" numFmtId="10"/>
      <inputCells r="C3" val="0.5" numFmtId="10"/>
    </scenario>
    <scenario name="Best Case" locked="1" count="3" user="Maanvik " comment="Created by Maanvik  on 7/30/2025">
      <inputCells r="C1" val="15500"/>
      <inputCells r="C2" val="0.15" numFmtId="10"/>
      <inputCells r="C3" val="0.7" numFmtId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name manager</vt:lpstr>
      <vt:lpstr> SImplify and goalkeep</vt:lpstr>
      <vt:lpstr>vlookup</vt:lpstr>
      <vt:lpstr>Data table</vt:lpstr>
      <vt:lpstr>Scenario Analysis</vt:lpstr>
      <vt:lpstr>Scenario Manager</vt:lpstr>
      <vt:lpstr>' SImplify and goalkeep'!Beta</vt:lpstr>
      <vt:lpstr>Beta</vt:lpstr>
      <vt:lpstr>Cost_of_Debt</vt:lpstr>
      <vt:lpstr>Cost_of_Equity</vt:lpstr>
      <vt:lpstr>Cost_of_Sales</vt:lpstr>
      <vt:lpstr>CostofDebt</vt:lpstr>
      <vt:lpstr>Current_Sales</vt:lpstr>
      <vt:lpstr>Debt_Funding</vt:lpstr>
      <vt:lpstr>Debt_Value</vt:lpstr>
      <vt:lpstr>DebtValue</vt:lpstr>
      <vt:lpstr>Equity_Funding</vt:lpstr>
      <vt:lpstr>Equity_Value</vt:lpstr>
      <vt:lpstr>EquityValue</vt:lpstr>
      <vt:lpstr>ERP</vt:lpstr>
      <vt:lpstr>Gross_Margin</vt:lpstr>
      <vt:lpstr>Market_Returns</vt:lpstr>
      <vt:lpstr>MarketReturns</vt:lpstr>
      <vt:lpstr>Next_Year_Sales</vt:lpstr>
      <vt:lpstr>Post_Tax_Cost_of_Debt</vt:lpstr>
      <vt:lpstr>Risk_Free_Rate</vt:lpstr>
      <vt:lpstr>RiskFreeRate</vt:lpstr>
      <vt:lpstr>Sales_Growth</vt:lpstr>
      <vt:lpstr>Tax_Rate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maanvik agarwal</dc:creator>
  <cp:lastModifiedBy>maanvik agarwal</cp:lastModifiedBy>
  <dcterms:created xsi:type="dcterms:W3CDTF">2025-07-28T14:05:38Z</dcterms:created>
  <dcterms:modified xsi:type="dcterms:W3CDTF">2025-07-30T19:36:08Z</dcterms:modified>
</cp:coreProperties>
</file>