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\Financial Modelling\"/>
    </mc:Choice>
  </mc:AlternateContent>
  <xr:revisionPtr revIDLastSave="0" documentId="13_ncr:1_{FEB80528-20E7-457A-9D6F-AB0286377EF8}" xr6:coauthVersionLast="47" xr6:coauthVersionMax="47" xr10:uidLastSave="{00000000-0000-0000-0000-000000000000}"/>
  <bookViews>
    <workbookView xWindow="-110" yWindow="-110" windowWidth="19420" windowHeight="10300" firstSheet="1" activeTab="1" xr2:uid="{16F643F0-CD04-4008-B74E-DFD885827586}"/>
  </bookViews>
  <sheets>
    <sheet name="DCF&gt;" sheetId="3" r:id="rId1"/>
    <sheet name="WACC" sheetId="1" r:id="rId2"/>
    <sheet name="Data&gt;" sheetId="2" r:id="rId3"/>
    <sheet name="BETA - COMPS" sheetId="9" r:id="rId4"/>
    <sheet name="RM" sheetId="10" r:id="rId5"/>
    <sheet name="Beta - Avenue" sheetId="4" r:id="rId6"/>
    <sheet name="Beta - Trent" sheetId="5" r:id="rId7"/>
    <sheet name="Beta - Vedant Fashions" sheetId="6" r:id="rId8"/>
    <sheet name="Beta - Aditya Birla" sheetId="7" r:id="rId9"/>
    <sheet name="Beta - Metro Brands" sheetId="8" r:id="rId10"/>
  </sheets>
  <definedNames>
    <definedName name="_xlnm._FilterDatabase" localSheetId="5" hidden="1">'Beta - Avenue'!$L$4:$T$26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45" i="1"/>
  <c r="K44" i="1"/>
  <c r="K42" i="1"/>
  <c r="K41" i="1"/>
  <c r="K27" i="1"/>
  <c r="F10" i="10"/>
  <c r="F8" i="10"/>
  <c r="G21" i="1"/>
  <c r="E27" i="1" s="1"/>
  <c r="J18" i="1"/>
  <c r="J17" i="1"/>
  <c r="K17" i="1" s="1"/>
  <c r="J16" i="1"/>
  <c r="K16" i="1" s="1"/>
  <c r="J15" i="1"/>
  <c r="J14" i="1"/>
  <c r="I14" i="1"/>
  <c r="F18" i="1"/>
  <c r="F17" i="1"/>
  <c r="F16" i="1"/>
  <c r="I16" i="1" s="1"/>
  <c r="F15" i="1"/>
  <c r="F14" i="1"/>
  <c r="C36" i="1" s="1"/>
  <c r="E18" i="1"/>
  <c r="H18" i="1" s="1"/>
  <c r="K18" i="1" s="1"/>
  <c r="E17" i="1"/>
  <c r="H17" i="1" s="1"/>
  <c r="E16" i="1"/>
  <c r="H16" i="1" s="1"/>
  <c r="E15" i="1"/>
  <c r="H15" i="1" s="1"/>
  <c r="K15" i="1" s="1"/>
  <c r="E14" i="1"/>
  <c r="H14" i="1" s="1"/>
  <c r="I15" i="1" l="1"/>
  <c r="I18" i="1"/>
  <c r="C35" i="1"/>
  <c r="I17" i="1"/>
  <c r="M7" i="8"/>
  <c r="G111" i="8"/>
  <c r="D111" i="8"/>
  <c r="G110" i="8"/>
  <c r="D110" i="8"/>
  <c r="G109" i="8"/>
  <c r="D109" i="8"/>
  <c r="G108" i="8"/>
  <c r="D108" i="8"/>
  <c r="G107" i="8"/>
  <c r="D107" i="8"/>
  <c r="G106" i="8"/>
  <c r="D106" i="8"/>
  <c r="G105" i="8"/>
  <c r="D105" i="8"/>
  <c r="G104" i="8"/>
  <c r="D104" i="8"/>
  <c r="G103" i="8"/>
  <c r="D103" i="8"/>
  <c r="G102" i="8"/>
  <c r="D102" i="8"/>
  <c r="G101" i="8"/>
  <c r="D101" i="8"/>
  <c r="G100" i="8"/>
  <c r="D100" i="8"/>
  <c r="G99" i="8"/>
  <c r="D99" i="8"/>
  <c r="G98" i="8"/>
  <c r="D98" i="8"/>
  <c r="G97" i="8"/>
  <c r="D97" i="8"/>
  <c r="G96" i="8"/>
  <c r="D96" i="8"/>
  <c r="G95" i="8"/>
  <c r="D95" i="8"/>
  <c r="G94" i="8"/>
  <c r="D94" i="8"/>
  <c r="G93" i="8"/>
  <c r="D93" i="8"/>
  <c r="G92" i="8"/>
  <c r="D92" i="8"/>
  <c r="G91" i="8"/>
  <c r="D91" i="8"/>
  <c r="G90" i="8"/>
  <c r="D90" i="8"/>
  <c r="G89" i="8"/>
  <c r="D89" i="8"/>
  <c r="G88" i="8"/>
  <c r="D88" i="8"/>
  <c r="G87" i="8"/>
  <c r="D87" i="8"/>
  <c r="G86" i="8"/>
  <c r="D86" i="8"/>
  <c r="G85" i="8"/>
  <c r="D85" i="8"/>
  <c r="G84" i="8"/>
  <c r="D84" i="8"/>
  <c r="G83" i="8"/>
  <c r="D83" i="8"/>
  <c r="G82" i="8"/>
  <c r="D82" i="8"/>
  <c r="G81" i="8"/>
  <c r="D81" i="8"/>
  <c r="G80" i="8"/>
  <c r="D80" i="8"/>
  <c r="G79" i="8"/>
  <c r="D79" i="8"/>
  <c r="G78" i="8"/>
  <c r="D78" i="8"/>
  <c r="G77" i="8"/>
  <c r="D77" i="8"/>
  <c r="G76" i="8"/>
  <c r="D76" i="8"/>
  <c r="G75" i="8"/>
  <c r="D75" i="8"/>
  <c r="G74" i="8"/>
  <c r="D74" i="8"/>
  <c r="G73" i="8"/>
  <c r="D73" i="8"/>
  <c r="G72" i="8"/>
  <c r="D72" i="8"/>
  <c r="G71" i="8"/>
  <c r="D71" i="8"/>
  <c r="G70" i="8"/>
  <c r="D70" i="8"/>
  <c r="G69" i="8"/>
  <c r="D69" i="8"/>
  <c r="G68" i="8"/>
  <c r="D68" i="8"/>
  <c r="G67" i="8"/>
  <c r="D67" i="8"/>
  <c r="G66" i="8"/>
  <c r="D66" i="8"/>
  <c r="G65" i="8"/>
  <c r="D65" i="8"/>
  <c r="G64" i="8"/>
  <c r="D64" i="8"/>
  <c r="G63" i="8"/>
  <c r="D63" i="8"/>
  <c r="G62" i="8"/>
  <c r="D62" i="8"/>
  <c r="G61" i="8"/>
  <c r="D61" i="8"/>
  <c r="G60" i="8"/>
  <c r="D60" i="8"/>
  <c r="G59" i="8"/>
  <c r="D59" i="8"/>
  <c r="G58" i="8"/>
  <c r="D58" i="8"/>
  <c r="G57" i="8"/>
  <c r="D57" i="8"/>
  <c r="G56" i="8"/>
  <c r="D56" i="8"/>
  <c r="G55" i="8"/>
  <c r="D55" i="8"/>
  <c r="G54" i="8"/>
  <c r="D54" i="8"/>
  <c r="G53" i="8"/>
  <c r="D53" i="8"/>
  <c r="G52" i="8"/>
  <c r="D52" i="8"/>
  <c r="G51" i="8"/>
  <c r="D51" i="8"/>
  <c r="G50" i="8"/>
  <c r="D50" i="8"/>
  <c r="G49" i="8"/>
  <c r="D49" i="8"/>
  <c r="G48" i="8"/>
  <c r="D48" i="8"/>
  <c r="G47" i="8"/>
  <c r="D47" i="8"/>
  <c r="G46" i="8"/>
  <c r="D46" i="8"/>
  <c r="G45" i="8"/>
  <c r="D45" i="8"/>
  <c r="G44" i="8"/>
  <c r="D44" i="8"/>
  <c r="G43" i="8"/>
  <c r="D43" i="8"/>
  <c r="G42" i="8"/>
  <c r="D42" i="8"/>
  <c r="G41" i="8"/>
  <c r="D41" i="8"/>
  <c r="G40" i="8"/>
  <c r="D40" i="8"/>
  <c r="G39" i="8"/>
  <c r="D39" i="8"/>
  <c r="G38" i="8"/>
  <c r="D38" i="8"/>
  <c r="G37" i="8"/>
  <c r="D37" i="8"/>
  <c r="G36" i="8"/>
  <c r="D36" i="8"/>
  <c r="G35" i="8"/>
  <c r="D35" i="8"/>
  <c r="G34" i="8"/>
  <c r="D34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J6" i="8"/>
  <c r="J13" i="8" s="1"/>
  <c r="M7" i="7"/>
  <c r="J6" i="7" s="1"/>
  <c r="J13" i="7" s="1"/>
  <c r="G111" i="7"/>
  <c r="D111" i="7"/>
  <c r="G110" i="7"/>
  <c r="D110" i="7"/>
  <c r="G109" i="7"/>
  <c r="D109" i="7"/>
  <c r="G108" i="7"/>
  <c r="D108" i="7"/>
  <c r="G107" i="7"/>
  <c r="D107" i="7"/>
  <c r="G106" i="7"/>
  <c r="D106" i="7"/>
  <c r="G105" i="7"/>
  <c r="D105" i="7"/>
  <c r="G104" i="7"/>
  <c r="D104" i="7"/>
  <c r="G103" i="7"/>
  <c r="D103" i="7"/>
  <c r="G102" i="7"/>
  <c r="D102" i="7"/>
  <c r="G101" i="7"/>
  <c r="D101" i="7"/>
  <c r="G100" i="7"/>
  <c r="D100" i="7"/>
  <c r="G99" i="7"/>
  <c r="D99" i="7"/>
  <c r="G98" i="7"/>
  <c r="D98" i="7"/>
  <c r="G97" i="7"/>
  <c r="D97" i="7"/>
  <c r="G96" i="7"/>
  <c r="D96" i="7"/>
  <c r="G95" i="7"/>
  <c r="D95" i="7"/>
  <c r="G94" i="7"/>
  <c r="D94" i="7"/>
  <c r="G93" i="7"/>
  <c r="D93" i="7"/>
  <c r="G92" i="7"/>
  <c r="D92" i="7"/>
  <c r="G91" i="7"/>
  <c r="D91" i="7"/>
  <c r="G90" i="7"/>
  <c r="D90" i="7"/>
  <c r="G89" i="7"/>
  <c r="D89" i="7"/>
  <c r="G88" i="7"/>
  <c r="D88" i="7"/>
  <c r="G87" i="7"/>
  <c r="D87" i="7"/>
  <c r="G86" i="7"/>
  <c r="D86" i="7"/>
  <c r="G85" i="7"/>
  <c r="D85" i="7"/>
  <c r="G84" i="7"/>
  <c r="D84" i="7"/>
  <c r="G83" i="7"/>
  <c r="D83" i="7"/>
  <c r="G82" i="7"/>
  <c r="D82" i="7"/>
  <c r="G81" i="7"/>
  <c r="D81" i="7"/>
  <c r="G80" i="7"/>
  <c r="D80" i="7"/>
  <c r="G79" i="7"/>
  <c r="D79" i="7"/>
  <c r="G78" i="7"/>
  <c r="D78" i="7"/>
  <c r="G77" i="7"/>
  <c r="D77" i="7"/>
  <c r="G76" i="7"/>
  <c r="D76" i="7"/>
  <c r="G75" i="7"/>
  <c r="D75" i="7"/>
  <c r="G74" i="7"/>
  <c r="D74" i="7"/>
  <c r="G73" i="7"/>
  <c r="D73" i="7"/>
  <c r="G72" i="7"/>
  <c r="D72" i="7"/>
  <c r="G71" i="7"/>
  <c r="D71" i="7"/>
  <c r="G70" i="7"/>
  <c r="D70" i="7"/>
  <c r="G69" i="7"/>
  <c r="D69" i="7"/>
  <c r="G68" i="7"/>
  <c r="D68" i="7"/>
  <c r="G67" i="7"/>
  <c r="D67" i="7"/>
  <c r="G66" i="7"/>
  <c r="D66" i="7"/>
  <c r="G65" i="7"/>
  <c r="D65" i="7"/>
  <c r="G64" i="7"/>
  <c r="D64" i="7"/>
  <c r="G63" i="7"/>
  <c r="D63" i="7"/>
  <c r="G62" i="7"/>
  <c r="D62" i="7"/>
  <c r="G61" i="7"/>
  <c r="D61" i="7"/>
  <c r="G60" i="7"/>
  <c r="D60" i="7"/>
  <c r="G59" i="7"/>
  <c r="D59" i="7"/>
  <c r="G58" i="7"/>
  <c r="D58" i="7"/>
  <c r="G57" i="7"/>
  <c r="D57" i="7"/>
  <c r="G56" i="7"/>
  <c r="D56" i="7"/>
  <c r="G55" i="7"/>
  <c r="D55" i="7"/>
  <c r="G54" i="7"/>
  <c r="D54" i="7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D46" i="7"/>
  <c r="G45" i="7"/>
  <c r="D45" i="7"/>
  <c r="G44" i="7"/>
  <c r="D44" i="7"/>
  <c r="G43" i="7"/>
  <c r="D43" i="7"/>
  <c r="G42" i="7"/>
  <c r="D42" i="7"/>
  <c r="G41" i="7"/>
  <c r="D41" i="7"/>
  <c r="G40" i="7"/>
  <c r="D40" i="7"/>
  <c r="G39" i="7"/>
  <c r="D39" i="7"/>
  <c r="G38" i="7"/>
  <c r="D38" i="7"/>
  <c r="G37" i="7"/>
  <c r="D37" i="7"/>
  <c r="G36" i="7"/>
  <c r="D36" i="7"/>
  <c r="G35" i="7"/>
  <c r="D35" i="7"/>
  <c r="G34" i="7"/>
  <c r="D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M7" i="6"/>
  <c r="J6" i="6" s="1"/>
  <c r="J13" i="6" s="1"/>
  <c r="G111" i="6"/>
  <c r="D111" i="6"/>
  <c r="G110" i="6"/>
  <c r="D110" i="6"/>
  <c r="G109" i="6"/>
  <c r="D109" i="6"/>
  <c r="G108" i="6"/>
  <c r="D108" i="6"/>
  <c r="G107" i="6"/>
  <c r="D107" i="6"/>
  <c r="G106" i="6"/>
  <c r="D106" i="6"/>
  <c r="G105" i="6"/>
  <c r="D105" i="6"/>
  <c r="G104" i="6"/>
  <c r="D104" i="6"/>
  <c r="G103" i="6"/>
  <c r="D103" i="6"/>
  <c r="G102" i="6"/>
  <c r="D102" i="6"/>
  <c r="G101" i="6"/>
  <c r="D101" i="6"/>
  <c r="G100" i="6"/>
  <c r="D100" i="6"/>
  <c r="G99" i="6"/>
  <c r="D99" i="6"/>
  <c r="G98" i="6"/>
  <c r="D98" i="6"/>
  <c r="G97" i="6"/>
  <c r="D97" i="6"/>
  <c r="G96" i="6"/>
  <c r="D96" i="6"/>
  <c r="G95" i="6"/>
  <c r="D95" i="6"/>
  <c r="G94" i="6"/>
  <c r="D94" i="6"/>
  <c r="G93" i="6"/>
  <c r="D93" i="6"/>
  <c r="G92" i="6"/>
  <c r="D92" i="6"/>
  <c r="G91" i="6"/>
  <c r="D91" i="6"/>
  <c r="G90" i="6"/>
  <c r="D90" i="6"/>
  <c r="G89" i="6"/>
  <c r="D89" i="6"/>
  <c r="G88" i="6"/>
  <c r="D88" i="6"/>
  <c r="G87" i="6"/>
  <c r="D87" i="6"/>
  <c r="G86" i="6"/>
  <c r="D86" i="6"/>
  <c r="G85" i="6"/>
  <c r="D85" i="6"/>
  <c r="G84" i="6"/>
  <c r="D84" i="6"/>
  <c r="G83" i="6"/>
  <c r="D83" i="6"/>
  <c r="G82" i="6"/>
  <c r="D82" i="6"/>
  <c r="G81" i="6"/>
  <c r="D81" i="6"/>
  <c r="G80" i="6"/>
  <c r="D80" i="6"/>
  <c r="G79" i="6"/>
  <c r="D79" i="6"/>
  <c r="G78" i="6"/>
  <c r="D78" i="6"/>
  <c r="G77" i="6"/>
  <c r="D77" i="6"/>
  <c r="G76" i="6"/>
  <c r="D76" i="6"/>
  <c r="G75" i="6"/>
  <c r="D75" i="6"/>
  <c r="G74" i="6"/>
  <c r="D74" i="6"/>
  <c r="G73" i="6"/>
  <c r="D73" i="6"/>
  <c r="G72" i="6"/>
  <c r="D72" i="6"/>
  <c r="G71" i="6"/>
  <c r="D71" i="6"/>
  <c r="G70" i="6"/>
  <c r="D70" i="6"/>
  <c r="G69" i="6"/>
  <c r="D69" i="6"/>
  <c r="G68" i="6"/>
  <c r="D68" i="6"/>
  <c r="G67" i="6"/>
  <c r="D67" i="6"/>
  <c r="G66" i="6"/>
  <c r="D66" i="6"/>
  <c r="G65" i="6"/>
  <c r="D65" i="6"/>
  <c r="G64" i="6"/>
  <c r="D64" i="6"/>
  <c r="G63" i="6"/>
  <c r="D63" i="6"/>
  <c r="G62" i="6"/>
  <c r="D62" i="6"/>
  <c r="G61" i="6"/>
  <c r="D61" i="6"/>
  <c r="G60" i="6"/>
  <c r="D60" i="6"/>
  <c r="G59" i="6"/>
  <c r="D59" i="6"/>
  <c r="G58" i="6"/>
  <c r="D58" i="6"/>
  <c r="G57" i="6"/>
  <c r="D57" i="6"/>
  <c r="G56" i="6"/>
  <c r="D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28" i="6"/>
  <c r="D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J13" i="5"/>
  <c r="J6" i="5"/>
  <c r="M7" i="5"/>
  <c r="M4" i="8" l="1"/>
  <c r="M5" i="8"/>
  <c r="M5" i="7"/>
  <c r="M4" i="7"/>
  <c r="M5" i="6"/>
  <c r="M4" i="6"/>
  <c r="M5" i="5" l="1"/>
  <c r="M5" i="4"/>
  <c r="M4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8" i="5"/>
  <c r="M7" i="4"/>
  <c r="J6" i="4" s="1"/>
  <c r="J13" i="4" s="1"/>
  <c r="G111" i="4" l="1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8" i="4"/>
  <c r="K36" i="1"/>
  <c r="C37" i="1"/>
  <c r="D37" i="1" s="1"/>
  <c r="E28" i="1"/>
  <c r="G20" i="1"/>
  <c r="J21" i="1"/>
  <c r="J20" i="1"/>
  <c r="M4" i="4" l="1"/>
  <c r="H20" i="1"/>
  <c r="D35" i="1"/>
  <c r="D36" i="1"/>
  <c r="K14" i="1"/>
  <c r="I20" i="1"/>
  <c r="E35" i="1" s="1"/>
  <c r="E36" i="1" s="1"/>
  <c r="H21" i="1"/>
  <c r="I21" i="1"/>
  <c r="K21" i="1" l="1"/>
  <c r="K34" i="1" s="1"/>
  <c r="E39" i="1"/>
  <c r="D39" i="1"/>
  <c r="K35" i="1"/>
  <c r="K20" i="1"/>
  <c r="K37" i="1" l="1"/>
  <c r="K28" i="1"/>
  <c r="K29" i="1" s="1"/>
</calcChain>
</file>

<file path=xl/sharedStrings.xml><?xml version="1.0" encoding="utf-8"?>
<sst xmlns="http://schemas.openxmlformats.org/spreadsheetml/2006/main" count="293" uniqueCount="108">
  <si>
    <t>Weighted Average Cost of Capital</t>
  </si>
  <si>
    <t>All figures are in INR unless stated otherwise</t>
  </si>
  <si>
    <t>Peer Comps</t>
  </si>
  <si>
    <t>Name of the Comp</t>
  </si>
  <si>
    <t>Country</t>
  </si>
  <si>
    <t>Total Debt</t>
  </si>
  <si>
    <t>Total Equity</t>
  </si>
  <si>
    <t>Tax Rate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</si>
  <si>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</si>
  <si>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</si>
  <si>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</si>
  <si>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</si>
  <si>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</si>
  <si>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</si>
  <si>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</si>
  <si>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</si>
  <si>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</si>
  <si>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Average</t>
  </si>
  <si>
    <t>Median</t>
  </si>
  <si>
    <t>Cost of Debt</t>
  </si>
  <si>
    <t>Pre-Tax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</si>
  <si>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</si>
  <si>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</si>
  <si>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</si>
  <si>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</si>
  <si>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</si>
  <si>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</si>
  <si>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Current</t>
  </si>
  <si>
    <t>Target</t>
  </si>
  <si>
    <t>Market Capitalization</t>
  </si>
  <si>
    <t>Total Capital</t>
  </si>
  <si>
    <t>Levered Beta</t>
  </si>
  <si>
    <t>Comps Median Unlevered Beta</t>
  </si>
  <si>
    <t>Target Debt/Equity</t>
  </si>
  <si>
    <t>Debt/Equity</t>
  </si>
  <si>
    <t>Notes:</t>
  </si>
  <si>
    <t>1. Tax Rate considered as Marginal Tax Rate for the country</t>
  </si>
  <si>
    <t>2. Levered beta is based on 5 year montly data</t>
  </si>
  <si>
    <t>3. Unlevered beta = Levered Beta/(1+(1-Tax Rate)*Debt/Equity)</t>
  </si>
  <si>
    <t>4. Levered beta = Unlevered Beta*(1+(1-Tax Rate)*Debt/Equity)</t>
  </si>
  <si>
    <t>Date</t>
  </si>
  <si>
    <t>Closing Price</t>
  </si>
  <si>
    <t>Avenue Supermart Weekly Returns</t>
  </si>
  <si>
    <t xml:space="preserve"> 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</si>
  <si>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</si>
  <si>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</si>
  <si>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</si>
  <si>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</si>
  <si>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</si>
  <si>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</si>
  <si>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</si>
  <si>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</si>
  <si>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</si>
  <si>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</si>
  <si>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</si>
  <si>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</si>
  <si>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</si>
  <si>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</si>
  <si>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</si>
  <si>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</si>
  <si>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</si>
  <si>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</si>
  <si>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</si>
  <si>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</si>
  <si>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</si>
  <si>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</si>
  <si>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</si>
  <si>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</si>
  <si>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</si>
  <si>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</si>
  <si>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</si>
  <si>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</si>
  <si>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</si>
  <si>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</si>
  <si>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</si>
  <si>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</si>
  <si>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</si>
  <si>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</si>
  <si>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</si>
  <si>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</si>
  <si>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>Trent Weekly Returns</t>
  </si>
  <si>
    <t xml:space="preserve">SUMMARY OUTPUT </t>
  </si>
  <si>
    <t xml:space="preserve">Beta 1 </t>
  </si>
  <si>
    <t>Market Beta</t>
  </si>
  <si>
    <t>Vedant Fasion Weekly Returns</t>
  </si>
  <si>
    <t>Aditya Birla Fashion and Retail Limited Weekly Returns</t>
  </si>
  <si>
    <t>Metro Brands Weekly Returns</t>
  </si>
  <si>
    <t>S.No.</t>
  </si>
  <si>
    <t>Name</t>
  </si>
  <si>
    <t>Debt / Eq</t>
  </si>
  <si>
    <t>Avenue Super.</t>
  </si>
  <si>
    <t>CMP Rs.</t>
  </si>
  <si>
    <t>Mar Cap Rs.Cr.</t>
  </si>
  <si>
    <t>Debt Rs.Cr.</t>
  </si>
  <si>
    <t>Trent</t>
  </si>
  <si>
    <t>Vedant Fashions</t>
  </si>
  <si>
    <t>Aditya Bir. Fas.</t>
  </si>
  <si>
    <t>Metro Brands</t>
  </si>
  <si>
    <t>Year</t>
  </si>
  <si>
    <t>Annual</t>
  </si>
  <si>
    <t>Return on Markets</t>
  </si>
  <si>
    <t>Average Return</t>
  </si>
  <si>
    <t>Dividend Yield</t>
  </si>
  <si>
    <r>
      <t xml:space="preserve">1.38%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</si>
  <si>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</si>
  <si>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Equity Weight</t>
  </si>
  <si>
    <t>Debt Weight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</si>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</sst>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d\-mm\-yyyy"/>
    <numFmt numFmtId="166" formatCode="0.0"/>
  </numFmts>
  <fonts count="11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6" fillId="0" borderId="0" xfId="0" applyFont="1"/>
    <xf numFmtId="10" fontId="6" fillId="0" borderId="0" xfId="0" applyNumberFormat="1" applyFont="1"/>
    <xf numFmtId="10" fontId="0" fillId="0" borderId="0" xfId="1" applyNumberFormat="1" applyFont="1"/>
    <xf numFmtId="10" fontId="0" fillId="3" borderId="0" xfId="1" applyNumberFormat="1" applyFont="1" applyFill="1"/>
    <xf numFmtId="2" fontId="0" fillId="0" borderId="0" xfId="0" applyNumberFormat="1"/>
    <xf numFmtId="2" fontId="6" fillId="0" borderId="0" xfId="0" applyNumberFormat="1" applyFont="1"/>
    <xf numFmtId="2" fontId="0" fillId="3" borderId="0" xfId="0" applyNumberFormat="1" applyFill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2" fontId="0" fillId="0" borderId="1" xfId="0" applyNumberFormat="1" applyBorder="1"/>
    <xf numFmtId="2" fontId="0" fillId="0" borderId="2" xfId="0" applyNumberFormat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0" fillId="0" borderId="3" xfId="0" applyBorder="1"/>
    <xf numFmtId="9" fontId="0" fillId="0" borderId="0" xfId="0" applyNumberFormat="1"/>
    <xf numFmtId="10" fontId="0" fillId="0" borderId="3" xfId="0" applyNumberFormat="1" applyBorder="1"/>
    <xf numFmtId="10" fontId="0" fillId="3" borderId="3" xfId="0" applyNumberFormat="1" applyFill="1" applyBorder="1"/>
    <xf numFmtId="0" fontId="3" fillId="0" borderId="2" xfId="0" applyFont="1" applyBorder="1" applyAlignment="1">
      <alignment horizontal="right"/>
    </xf>
    <xf numFmtId="10" fontId="0" fillId="0" borderId="3" xfId="1" applyNumberFormat="1" applyFont="1" applyBorder="1"/>
    <xf numFmtId="10" fontId="0" fillId="3" borderId="0" xfId="0" applyNumberFormat="1" applyFill="1"/>
    <xf numFmtId="10" fontId="0" fillId="3" borderId="3" xfId="1" applyNumberFormat="1" applyFont="1" applyFill="1" applyBorder="1"/>
    <xf numFmtId="2" fontId="0" fillId="3" borderId="3" xfId="0" applyNumberFormat="1" applyFill="1" applyBorder="1"/>
    <xf numFmtId="164" fontId="6" fillId="0" borderId="0" xfId="0" applyNumberFormat="1" applyFont="1"/>
    <xf numFmtId="164" fontId="0" fillId="0" borderId="3" xfId="0" applyNumberFormat="1" applyBorder="1"/>
    <xf numFmtId="0" fontId="7" fillId="0" borderId="0" xfId="0" applyFont="1"/>
    <xf numFmtId="0" fontId="7" fillId="0" borderId="0" xfId="0" applyFont="1" applyAlignment="1">
      <alignment vertical="top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2" fontId="0" fillId="0" borderId="0" xfId="1" applyNumberFormat="1" applyFont="1"/>
    <xf numFmtId="0" fontId="0" fillId="0" borderId="5" xfId="0" applyBorder="1"/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Continuous"/>
    </xf>
    <xf numFmtId="0" fontId="0" fillId="5" borderId="0" xfId="0" applyFill="1"/>
    <xf numFmtId="2" fontId="0" fillId="5" borderId="0" xfId="0" applyNumberFormat="1" applyFill="1"/>
    <xf numFmtId="0" fontId="8" fillId="4" borderId="0" xfId="0" applyFont="1" applyFill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10" fontId="0" fillId="0" borderId="0" xfId="0" applyNumberFormat="1" applyFont="1"/>
    <xf numFmtId="0" fontId="0" fillId="0" borderId="0" xfId="0" applyAlignment="1">
      <alignment horizontal="left"/>
    </xf>
    <xf numFmtId="0" fontId="8" fillId="4" borderId="0" xfId="0" applyFont="1" applyFill="1"/>
    <xf numFmtId="0" fontId="10" fillId="4" borderId="0" xfId="0" applyFont="1" applyFill="1"/>
    <xf numFmtId="10" fontId="0" fillId="0" borderId="0" xfId="0" applyNumberFormat="1" applyAlignment="1">
      <alignment horizontal="right"/>
    </xf>
    <xf numFmtId="10" fontId="3" fillId="0" borderId="0" xfId="0" applyNumberFormat="1" applyFont="1"/>
    <xf numFmtId="10" fontId="6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C86-8AF6-48C7-B6D8-D5A13217D59A}">
  <sheetPr>
    <tabColor rgb="FF002060"/>
  </sheetPr>
  <dimension ref="A1"/>
  <sheetViews>
    <sheetView workbookViewId="0">
      <selection activeCell="E19" sqref="E19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0687-5108-4FB6-BFC5-3487EC16D0FE}">
  <dimension ref="B2:T111"/>
  <sheetViews>
    <sheetView showGridLines="0" workbookViewId="0">
      <selection activeCell="M7" sqref="M7"/>
    </sheetView>
  </sheetViews>
  <sheetFormatPr defaultRowHeight="14.5" x14ac:dyDescent="0.35"/>
  <cols>
    <col min="1" max="1" width="1.81640625" customWidth="1"/>
    <col min="2" max="2" width="14.6328125" customWidth="1"/>
    <col min="3" max="3" width="11.26953125" bestFit="1" customWidth="1"/>
    <col min="4" max="4" width="11" customWidth="1"/>
    <col min="6" max="6" width="12.90625" customWidth="1"/>
    <col min="7" max="7" width="11" customWidth="1"/>
    <col min="9" max="9" width="19.90625" customWidth="1"/>
    <col min="10" max="10" width="9.36328125" bestFit="1" customWidth="1"/>
    <col min="12" max="12" width="17.26953125" bestFit="1" customWidth="1"/>
    <col min="13" max="13" width="11.81640625" bestFit="1" customWidth="1"/>
    <col min="14" max="14" width="13.54296875" bestFit="1" customWidth="1"/>
    <col min="15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2" bestFit="1" customWidth="1"/>
  </cols>
  <sheetData>
    <row r="2" spans="2:13" x14ac:dyDescent="0.35">
      <c r="B2" s="14" t="s">
        <v>79</v>
      </c>
    </row>
    <row r="4" spans="2:13" x14ac:dyDescent="0.35">
      <c r="B4" s="45" t="s">
        <v>86</v>
      </c>
      <c r="C4" s="45"/>
      <c r="D4" s="45"/>
      <c r="F4" s="45" t="s">
        <v>44</v>
      </c>
      <c r="G4" s="45"/>
      <c r="I4" s="45" t="s">
        <v>73</v>
      </c>
      <c r="J4" s="45"/>
      <c r="L4" t="s">
        <v>82</v>
      </c>
      <c r="M4" s="11">
        <f>SLOPE(D8:D111,G8:G111)</f>
        <v>0.4984122563568168</v>
      </c>
    </row>
    <row r="5" spans="2:13" x14ac:dyDescent="0.35">
      <c r="L5" t="s">
        <v>46</v>
      </c>
      <c r="M5" s="39">
        <f>_xlfn.COVARIANCE.S(D8:D111,G8:G111)/_xlfn.VAR.S(G8:G111)</f>
        <v>0.49841225635681652</v>
      </c>
    </row>
    <row r="6" spans="2:13" x14ac:dyDescent="0.35">
      <c r="B6" s="36" t="s">
        <v>40</v>
      </c>
      <c r="C6" s="38" t="s">
        <v>41</v>
      </c>
      <c r="D6" s="38" t="s">
        <v>43</v>
      </c>
      <c r="F6" s="37" t="s">
        <v>41</v>
      </c>
      <c r="G6" s="38" t="s">
        <v>43</v>
      </c>
      <c r="I6" t="s">
        <v>74</v>
      </c>
      <c r="J6" s="11">
        <f>M7</f>
        <v>0.49841225635681657</v>
      </c>
    </row>
    <row r="7" spans="2:13" x14ac:dyDescent="0.35">
      <c r="B7" s="34">
        <v>45159</v>
      </c>
      <c r="C7" s="35">
        <v>1025.15002441406</v>
      </c>
      <c r="F7" s="35">
        <v>19265.80078125</v>
      </c>
      <c r="I7" t="s">
        <v>75</v>
      </c>
      <c r="J7" s="6">
        <v>0.75</v>
      </c>
      <c r="L7" t="s">
        <v>47</v>
      </c>
      <c r="M7" s="11">
        <f>M26</f>
        <v>0.49841225635681657</v>
      </c>
    </row>
    <row r="8" spans="2:13" x14ac:dyDescent="0.35">
      <c r="B8" s="34">
        <v>45166</v>
      </c>
      <c r="C8" s="35">
        <v>1053.25</v>
      </c>
      <c r="D8" s="9">
        <f>C8/C7-1</f>
        <v>2.7410598367786143E-2</v>
      </c>
      <c r="F8" s="35">
        <v>19435.30078125</v>
      </c>
      <c r="G8" s="9">
        <f t="shared" ref="G8:G71" si="0">F8/F7-1</f>
        <v>8.797973254502045E-3</v>
      </c>
    </row>
    <row r="9" spans="2:13" x14ac:dyDescent="0.35">
      <c r="B9" s="34">
        <v>45173</v>
      </c>
      <c r="C9" s="35">
        <v>1091.55004882812</v>
      </c>
      <c r="D9" s="9">
        <f t="shared" ref="D9:D72" si="1">C9/C8-1</f>
        <v>3.6363682723114188E-2</v>
      </c>
      <c r="F9" s="35">
        <v>19819.94921875</v>
      </c>
      <c r="G9" s="9">
        <f t="shared" si="0"/>
        <v>1.9791226378708116E-2</v>
      </c>
      <c r="L9" t="s">
        <v>48</v>
      </c>
    </row>
    <row r="10" spans="2:13" ht="15" thickBot="1" x14ac:dyDescent="0.4">
      <c r="B10" s="34">
        <v>45180</v>
      </c>
      <c r="C10" s="35">
        <v>1084.44995117187</v>
      </c>
      <c r="D10" s="9">
        <f t="shared" si="1"/>
        <v>-6.5046011072718013E-3</v>
      </c>
      <c r="F10" s="35">
        <v>20192.349609375</v>
      </c>
      <c r="G10" s="9">
        <f t="shared" si="0"/>
        <v>1.8789169766020519E-2</v>
      </c>
      <c r="I10" t="s">
        <v>83</v>
      </c>
      <c r="J10" s="11">
        <v>1</v>
      </c>
    </row>
    <row r="11" spans="2:13" x14ac:dyDescent="0.35">
      <c r="B11" s="34">
        <v>45187</v>
      </c>
      <c r="C11" s="35">
        <v>1091</v>
      </c>
      <c r="D11" s="9">
        <f t="shared" si="1"/>
        <v>6.0399733718019544E-3</v>
      </c>
      <c r="F11" s="35">
        <v>19674.25</v>
      </c>
      <c r="G11" s="9">
        <f t="shared" si="0"/>
        <v>-2.5658213105346328E-2</v>
      </c>
      <c r="I11" t="s">
        <v>76</v>
      </c>
      <c r="J11" s="6">
        <v>0.25</v>
      </c>
      <c r="L11" s="50" t="s">
        <v>49</v>
      </c>
      <c r="M11" s="50"/>
    </row>
    <row r="12" spans="2:13" x14ac:dyDescent="0.35">
      <c r="B12" s="34">
        <v>45194</v>
      </c>
      <c r="C12" s="35">
        <v>1126.25</v>
      </c>
      <c r="D12" s="9">
        <f t="shared" si="1"/>
        <v>3.2309807516040401E-2</v>
      </c>
      <c r="F12" s="35">
        <v>19638.30078125</v>
      </c>
      <c r="G12" s="9">
        <f t="shared" si="0"/>
        <v>-1.8272218127756146E-3</v>
      </c>
      <c r="L12" s="47" t="s">
        <v>50</v>
      </c>
      <c r="M12" s="47">
        <v>0.23209100857345713</v>
      </c>
    </row>
    <row r="13" spans="2:13" x14ac:dyDescent="0.35">
      <c r="B13" s="34">
        <v>45201</v>
      </c>
      <c r="C13" s="35">
        <v>1140.55004882812</v>
      </c>
      <c r="D13" s="9">
        <f t="shared" si="1"/>
        <v>1.2697046684235325E-2</v>
      </c>
      <c r="F13" s="35">
        <v>19653.5</v>
      </c>
      <c r="G13" s="9">
        <f t="shared" si="0"/>
        <v>7.7395793654977396E-4</v>
      </c>
      <c r="I13" s="43" t="s">
        <v>78</v>
      </c>
      <c r="J13" s="44">
        <f>(J6*J7)+(J10*J11)</f>
        <v>0.62380919226761244</v>
      </c>
      <c r="L13" s="47" t="s">
        <v>51</v>
      </c>
      <c r="M13" s="47">
        <v>5.3866236260644546E-2</v>
      </c>
    </row>
    <row r="14" spans="2:13" x14ac:dyDescent="0.35">
      <c r="B14" s="34">
        <v>45208</v>
      </c>
      <c r="C14" s="35">
        <v>1146.34997558593</v>
      </c>
      <c r="D14" s="9">
        <f t="shared" si="1"/>
        <v>5.0852014462401396E-3</v>
      </c>
      <c r="F14" s="35">
        <v>19751.05078125</v>
      </c>
      <c r="G14" s="9">
        <f t="shared" si="0"/>
        <v>4.9635322588852393E-3</v>
      </c>
      <c r="L14" s="47" t="s">
        <v>52</v>
      </c>
      <c r="M14" s="47">
        <v>4.4590415047513605E-2</v>
      </c>
    </row>
    <row r="15" spans="2:13" x14ac:dyDescent="0.35">
      <c r="B15" s="34">
        <v>45215</v>
      </c>
      <c r="C15" s="35">
        <v>1205.84997558593</v>
      </c>
      <c r="D15" s="9">
        <f t="shared" si="1"/>
        <v>5.190386990638518E-2</v>
      </c>
      <c r="F15" s="35">
        <v>19542.650390625</v>
      </c>
      <c r="G15" s="9">
        <f t="shared" si="0"/>
        <v>-1.0551357137051021E-2</v>
      </c>
      <c r="L15" s="47" t="s">
        <v>53</v>
      </c>
      <c r="M15" s="47">
        <v>3.6272040992705812E-2</v>
      </c>
    </row>
    <row r="16" spans="2:13" ht="15" thickBot="1" x14ac:dyDescent="0.4">
      <c r="B16" s="34">
        <v>45222</v>
      </c>
      <c r="C16" s="35">
        <v>1185.75</v>
      </c>
      <c r="D16" s="9">
        <f t="shared" si="1"/>
        <v>-1.6668719984144986E-2</v>
      </c>
      <c r="F16" s="35">
        <v>19047.25</v>
      </c>
      <c r="G16" s="9">
        <f t="shared" si="0"/>
        <v>-2.5349703378138133E-2</v>
      </c>
      <c r="L16" s="48" t="s">
        <v>54</v>
      </c>
      <c r="M16" s="48">
        <v>104</v>
      </c>
    </row>
    <row r="17" spans="2:20" x14ac:dyDescent="0.35">
      <c r="B17" s="34">
        <v>45229</v>
      </c>
      <c r="C17" s="35">
        <v>1244.19995117187</v>
      </c>
      <c r="D17" s="9">
        <f t="shared" si="1"/>
        <v>4.9293654793902686E-2</v>
      </c>
      <c r="F17" s="35">
        <v>19230.599609375</v>
      </c>
      <c r="G17" s="9">
        <f t="shared" si="0"/>
        <v>9.6260409967319216E-3</v>
      </c>
    </row>
    <row r="18" spans="2:20" ht="15" thickBot="1" x14ac:dyDescent="0.4">
      <c r="B18" s="34">
        <v>45236</v>
      </c>
      <c r="C18" s="35">
        <v>1299.15002441406</v>
      </c>
      <c r="D18" s="9">
        <f t="shared" si="1"/>
        <v>4.4164985853306193E-2</v>
      </c>
      <c r="F18" s="35">
        <v>19425.349609375</v>
      </c>
      <c r="G18" s="9">
        <f t="shared" si="0"/>
        <v>1.0127089324092564E-2</v>
      </c>
      <c r="L18" t="s">
        <v>55</v>
      </c>
    </row>
    <row r="19" spans="2:20" x14ac:dyDescent="0.35">
      <c r="B19" s="34">
        <v>45243</v>
      </c>
      <c r="C19" s="35">
        <v>1281.5</v>
      </c>
      <c r="D19" s="9">
        <f t="shared" si="1"/>
        <v>-1.3585824641015209E-2</v>
      </c>
      <c r="F19" s="35">
        <v>19731.80078125</v>
      </c>
      <c r="G19" s="9">
        <f t="shared" si="0"/>
        <v>1.5775838172153334E-2</v>
      </c>
      <c r="L19" s="49"/>
      <c r="M19" s="49" t="s">
        <v>60</v>
      </c>
      <c r="N19" s="49" t="s">
        <v>61</v>
      </c>
      <c r="O19" s="49" t="s">
        <v>62</v>
      </c>
      <c r="P19" s="49" t="s">
        <v>63</v>
      </c>
      <c r="Q19" s="49" t="s">
        <v>64</v>
      </c>
    </row>
    <row r="20" spans="2:20" x14ac:dyDescent="0.35">
      <c r="B20" s="34">
        <v>45250</v>
      </c>
      <c r="C20" s="35">
        <v>1347.69995117187</v>
      </c>
      <c r="D20" s="9">
        <f t="shared" si="1"/>
        <v>5.1658174929278156E-2</v>
      </c>
      <c r="F20" s="35">
        <v>19794.69921875</v>
      </c>
      <c r="G20" s="9">
        <f t="shared" si="0"/>
        <v>3.1876683835045938E-3</v>
      </c>
      <c r="L20" s="47" t="s">
        <v>56</v>
      </c>
      <c r="M20" s="47">
        <v>1</v>
      </c>
      <c r="N20" s="47">
        <v>7.6402619630241142E-3</v>
      </c>
      <c r="O20" s="47">
        <v>7.6402619630241142E-3</v>
      </c>
      <c r="P20" s="47">
        <v>5.8071662899658971</v>
      </c>
      <c r="Q20" s="47">
        <v>1.7752749010165544E-2</v>
      </c>
    </row>
    <row r="21" spans="2:20" x14ac:dyDescent="0.35">
      <c r="B21" s="34">
        <v>45257</v>
      </c>
      <c r="C21" s="35">
        <v>1375.75</v>
      </c>
      <c r="D21" s="9">
        <f t="shared" si="1"/>
        <v>2.0813274352157851E-2</v>
      </c>
      <c r="F21" s="35">
        <v>20267.900390625</v>
      </c>
      <c r="G21" s="9">
        <f t="shared" si="0"/>
        <v>2.3905448961142772E-2</v>
      </c>
      <c r="L21" s="47" t="s">
        <v>57</v>
      </c>
      <c r="M21" s="47">
        <v>102</v>
      </c>
      <c r="N21" s="47">
        <v>0.13419741769320612</v>
      </c>
      <c r="O21" s="47">
        <v>1.3156609577765306E-3</v>
      </c>
      <c r="P21" s="47"/>
      <c r="Q21" s="47"/>
    </row>
    <row r="22" spans="2:20" ht="15" thickBot="1" x14ac:dyDescent="0.4">
      <c r="B22" s="34">
        <v>45264</v>
      </c>
      <c r="C22" s="35">
        <v>1294.59997558593</v>
      </c>
      <c r="D22" s="9">
        <f t="shared" si="1"/>
        <v>-5.8986025378208295E-2</v>
      </c>
      <c r="F22" s="35">
        <v>20969.400390625</v>
      </c>
      <c r="G22" s="9">
        <f t="shared" si="0"/>
        <v>3.4611379890365113E-2</v>
      </c>
      <c r="L22" s="48" t="s">
        <v>58</v>
      </c>
      <c r="M22" s="48">
        <v>103</v>
      </c>
      <c r="N22" s="48">
        <v>0.14183767965623023</v>
      </c>
      <c r="O22" s="48"/>
      <c r="P22" s="48"/>
      <c r="Q22" s="48"/>
    </row>
    <row r="23" spans="2:20" ht="15" thickBot="1" x14ac:dyDescent="0.4">
      <c r="B23" s="34">
        <v>45271</v>
      </c>
      <c r="C23" s="35">
        <v>1309.5</v>
      </c>
      <c r="D23" s="9">
        <f t="shared" si="1"/>
        <v>1.1509365591735321E-2</v>
      </c>
      <c r="F23" s="35">
        <v>21456.650390625</v>
      </c>
      <c r="G23" s="9">
        <f t="shared" si="0"/>
        <v>2.3236239039903017E-2</v>
      </c>
    </row>
    <row r="24" spans="2:20" x14ac:dyDescent="0.35">
      <c r="B24" s="34">
        <v>45278</v>
      </c>
      <c r="C24" s="35">
        <v>1299.59997558593</v>
      </c>
      <c r="D24" s="9">
        <f t="shared" si="1"/>
        <v>-7.5601561008552531E-3</v>
      </c>
      <c r="F24" s="35">
        <v>21349.400390625</v>
      </c>
      <c r="G24" s="9">
        <f t="shared" si="0"/>
        <v>-4.9984502728748215E-3</v>
      </c>
      <c r="L24" s="49"/>
      <c r="M24" s="49" t="s">
        <v>65</v>
      </c>
      <c r="N24" s="49" t="s">
        <v>53</v>
      </c>
      <c r="O24" s="49" t="s">
        <v>66</v>
      </c>
      <c r="P24" s="49" t="s">
        <v>67</v>
      </c>
      <c r="Q24" s="49" t="s">
        <v>68</v>
      </c>
      <c r="R24" s="49" t="s">
        <v>69</v>
      </c>
      <c r="S24" s="49" t="s">
        <v>70</v>
      </c>
      <c r="T24" s="49" t="s">
        <v>71</v>
      </c>
    </row>
    <row r="25" spans="2:20" x14ac:dyDescent="0.35">
      <c r="B25" s="34">
        <v>45285</v>
      </c>
      <c r="C25" s="35">
        <v>1272.19995117187</v>
      </c>
      <c r="D25" s="9">
        <f t="shared" si="1"/>
        <v>-2.1083429461982384E-2</v>
      </c>
      <c r="F25" s="35">
        <v>21731.400390625</v>
      </c>
      <c r="G25" s="9">
        <f t="shared" si="0"/>
        <v>1.7892774176821558E-2</v>
      </c>
      <c r="L25" s="47" t="s">
        <v>59</v>
      </c>
      <c r="M25" s="47">
        <v>5.2251548611319991E-4</v>
      </c>
      <c r="N25" s="47">
        <v>3.5999722668810861E-3</v>
      </c>
      <c r="O25" s="47">
        <v>0.14514430872710377</v>
      </c>
      <c r="P25" s="47">
        <v>0.8848833615127123</v>
      </c>
      <c r="Q25" s="47">
        <v>-6.6180124362033022E-3</v>
      </c>
      <c r="R25" s="47">
        <v>7.6630434084297011E-3</v>
      </c>
      <c r="S25" s="47">
        <v>-6.6180124362033022E-3</v>
      </c>
      <c r="T25" s="47">
        <v>7.6630434084297011E-3</v>
      </c>
    </row>
    <row r="26" spans="2:20" ht="15" thickBot="1" x14ac:dyDescent="0.4">
      <c r="B26" s="34">
        <v>45292</v>
      </c>
      <c r="C26" s="35">
        <v>1259.59997558593</v>
      </c>
      <c r="D26" s="9">
        <f t="shared" si="1"/>
        <v>-9.9040843181401605E-3</v>
      </c>
      <c r="F26" s="35">
        <v>21710.80078125</v>
      </c>
      <c r="G26" s="9">
        <f t="shared" si="0"/>
        <v>-9.4791909424696286E-4</v>
      </c>
      <c r="L26" s="48" t="s">
        <v>72</v>
      </c>
      <c r="M26" s="48">
        <v>0.49841225635681657</v>
      </c>
      <c r="N26" s="48">
        <v>0.2068266902737414</v>
      </c>
      <c r="O26" s="48">
        <v>2.4098062764392392</v>
      </c>
      <c r="P26" s="48">
        <v>1.7752749010165037E-2</v>
      </c>
      <c r="Q26" s="48">
        <v>8.8172496854596938E-2</v>
      </c>
      <c r="R26" s="48">
        <v>0.90865201585903621</v>
      </c>
      <c r="S26" s="48">
        <v>8.8172496854596938E-2</v>
      </c>
      <c r="T26" s="48">
        <v>0.90865201585903621</v>
      </c>
    </row>
    <row r="27" spans="2:20" x14ac:dyDescent="0.35">
      <c r="B27" s="34">
        <v>45299</v>
      </c>
      <c r="C27" s="35">
        <v>1271.5</v>
      </c>
      <c r="D27" s="9">
        <f t="shared" si="1"/>
        <v>9.447463198412942E-3</v>
      </c>
      <c r="F27" s="35">
        <v>21894.55078125</v>
      </c>
      <c r="G27" s="9">
        <f t="shared" si="0"/>
        <v>8.4635293673134271E-3</v>
      </c>
    </row>
    <row r="28" spans="2:20" x14ac:dyDescent="0.35">
      <c r="B28" s="34">
        <v>45306</v>
      </c>
      <c r="C28" s="35">
        <v>1165.65002441406</v>
      </c>
      <c r="D28" s="9">
        <f t="shared" si="1"/>
        <v>-8.324811292641765E-2</v>
      </c>
      <c r="F28" s="35">
        <v>21622.400390625</v>
      </c>
      <c r="G28" s="9">
        <f t="shared" si="0"/>
        <v>-1.2430051355886373E-2</v>
      </c>
    </row>
    <row r="29" spans="2:20" x14ac:dyDescent="0.35">
      <c r="B29" s="34">
        <v>45313</v>
      </c>
      <c r="C29" s="35">
        <v>1179.90002441406</v>
      </c>
      <c r="D29" s="9">
        <f t="shared" si="1"/>
        <v>1.2224938619259218E-2</v>
      </c>
      <c r="F29" s="35">
        <v>21352.599609375</v>
      </c>
      <c r="G29" s="9">
        <f t="shared" si="0"/>
        <v>-1.247783670526148E-2</v>
      </c>
    </row>
    <row r="30" spans="2:20" x14ac:dyDescent="0.35">
      <c r="B30" s="34">
        <v>45320</v>
      </c>
      <c r="C30" s="35">
        <v>1082.40002441406</v>
      </c>
      <c r="D30" s="9">
        <f t="shared" si="1"/>
        <v>-8.2634119825888308E-2</v>
      </c>
      <c r="F30" s="35">
        <v>21853.80078125</v>
      </c>
      <c r="G30" s="9">
        <f t="shared" si="0"/>
        <v>2.3472606663543782E-2</v>
      </c>
    </row>
    <row r="31" spans="2:20" x14ac:dyDescent="0.35">
      <c r="B31" s="34">
        <v>45327</v>
      </c>
      <c r="C31" s="35">
        <v>1100.15002441406</v>
      </c>
      <c r="D31" s="9">
        <f t="shared" si="1"/>
        <v>1.6398743163008156E-2</v>
      </c>
      <c r="F31" s="35">
        <v>21782.5</v>
      </c>
      <c r="G31" s="9">
        <f t="shared" si="0"/>
        <v>-3.2626261199916184E-3</v>
      </c>
    </row>
    <row r="32" spans="2:20" x14ac:dyDescent="0.35">
      <c r="B32" s="34">
        <v>45334</v>
      </c>
      <c r="C32" s="35">
        <v>1123.34997558593</v>
      </c>
      <c r="D32" s="9">
        <f t="shared" si="1"/>
        <v>2.1087988598851526E-2</v>
      </c>
      <c r="F32" s="35">
        <v>22040.69921875</v>
      </c>
      <c r="G32" s="9">
        <f t="shared" si="0"/>
        <v>1.1853516297486433E-2</v>
      </c>
    </row>
    <row r="33" spans="2:7" x14ac:dyDescent="0.35">
      <c r="B33" s="34">
        <v>45341</v>
      </c>
      <c r="C33" s="35">
        <v>1138.84997558593</v>
      </c>
      <c r="D33" s="9">
        <f t="shared" si="1"/>
        <v>1.3798015166124333E-2</v>
      </c>
      <c r="F33" s="35">
        <v>22212.69921875</v>
      </c>
      <c r="G33" s="9">
        <f t="shared" si="0"/>
        <v>7.8037451667449798E-3</v>
      </c>
    </row>
    <row r="34" spans="2:7" x14ac:dyDescent="0.35">
      <c r="B34" s="34">
        <v>45348</v>
      </c>
      <c r="C34" s="35">
        <v>1145.94995117187</v>
      </c>
      <c r="D34" s="9">
        <f t="shared" si="1"/>
        <v>6.2343379182030478E-3</v>
      </c>
      <c r="F34" s="35">
        <v>22338.75</v>
      </c>
      <c r="G34" s="9">
        <f t="shared" si="0"/>
        <v>5.6747169719741919E-3</v>
      </c>
    </row>
    <row r="35" spans="2:7" x14ac:dyDescent="0.35">
      <c r="B35" s="34">
        <v>45355</v>
      </c>
      <c r="C35" s="35">
        <v>1134.30004882812</v>
      </c>
      <c r="D35" s="9">
        <f t="shared" si="1"/>
        <v>-1.0166152834019115E-2</v>
      </c>
      <c r="F35" s="35">
        <v>22493.55078125</v>
      </c>
      <c r="G35" s="9">
        <f t="shared" si="0"/>
        <v>6.9296975546975226E-3</v>
      </c>
    </row>
    <row r="36" spans="2:7" x14ac:dyDescent="0.35">
      <c r="B36" s="34">
        <v>45362</v>
      </c>
      <c r="C36" s="35">
        <v>1078.75</v>
      </c>
      <c r="D36" s="9">
        <f t="shared" si="1"/>
        <v>-4.8972975788470152E-2</v>
      </c>
      <c r="F36" s="35">
        <v>22023.349609375</v>
      </c>
      <c r="G36" s="9">
        <f t="shared" si="0"/>
        <v>-2.0903821564132397E-2</v>
      </c>
    </row>
    <row r="37" spans="2:7" x14ac:dyDescent="0.35">
      <c r="B37" s="34">
        <v>45369</v>
      </c>
      <c r="C37" s="35">
        <v>1122.05004882812</v>
      </c>
      <c r="D37" s="9">
        <f t="shared" si="1"/>
        <v>4.0139095089798404E-2</v>
      </c>
      <c r="F37" s="35">
        <v>22096.75</v>
      </c>
      <c r="G37" s="9">
        <f t="shared" si="0"/>
        <v>3.332844091697762E-3</v>
      </c>
    </row>
    <row r="38" spans="2:7" x14ac:dyDescent="0.35">
      <c r="B38" s="34">
        <v>45376</v>
      </c>
      <c r="C38" s="35">
        <v>1153.94995117187</v>
      </c>
      <c r="D38" s="9">
        <f t="shared" si="1"/>
        <v>2.8430017339303726E-2</v>
      </c>
      <c r="F38" s="35">
        <v>22326.900390625</v>
      </c>
      <c r="G38" s="9">
        <f t="shared" si="0"/>
        <v>1.0415576527091019E-2</v>
      </c>
    </row>
    <row r="39" spans="2:7" x14ac:dyDescent="0.35">
      <c r="B39" s="34">
        <v>45383</v>
      </c>
      <c r="C39" s="35">
        <v>1079.44995117187</v>
      </c>
      <c r="D39" s="9">
        <f t="shared" si="1"/>
        <v>-6.4560858921431596E-2</v>
      </c>
      <c r="F39" s="35">
        <v>22513.69921875</v>
      </c>
      <c r="G39" s="9">
        <f t="shared" si="0"/>
        <v>8.3665365481468967E-3</v>
      </c>
    </row>
    <row r="40" spans="2:7" x14ac:dyDescent="0.35">
      <c r="B40" s="34">
        <v>45390</v>
      </c>
      <c r="C40" s="35">
        <v>1049.19995117187</v>
      </c>
      <c r="D40" s="9">
        <f t="shared" si="1"/>
        <v>-2.8023531769268306E-2</v>
      </c>
      <c r="F40" s="35">
        <v>22519.400390625</v>
      </c>
      <c r="G40" s="9">
        <f t="shared" si="0"/>
        <v>2.5323123577369877E-4</v>
      </c>
    </row>
    <row r="41" spans="2:7" x14ac:dyDescent="0.35">
      <c r="B41" s="34">
        <v>45397</v>
      </c>
      <c r="C41" s="35">
        <v>1068.84997558593</v>
      </c>
      <c r="D41" s="9">
        <f t="shared" si="1"/>
        <v>1.8728579230405495E-2</v>
      </c>
      <c r="F41" s="35">
        <v>22147</v>
      </c>
      <c r="G41" s="9">
        <f t="shared" si="0"/>
        <v>-1.6536869728557835E-2</v>
      </c>
    </row>
    <row r="42" spans="2:7" x14ac:dyDescent="0.35">
      <c r="B42" s="34">
        <v>45404</v>
      </c>
      <c r="C42" s="35">
        <v>1082.19995117187</v>
      </c>
      <c r="D42" s="9">
        <f t="shared" si="1"/>
        <v>1.2490036853508579E-2</v>
      </c>
      <c r="F42" s="35">
        <v>22419.94921875</v>
      </c>
      <c r="G42" s="9">
        <f t="shared" si="0"/>
        <v>1.2324433049623051E-2</v>
      </c>
    </row>
    <row r="43" spans="2:7" x14ac:dyDescent="0.35">
      <c r="B43" s="34">
        <v>45411</v>
      </c>
      <c r="C43" s="35">
        <v>1068.30004882812</v>
      </c>
      <c r="D43" s="9">
        <f t="shared" si="1"/>
        <v>-1.2844116587418353E-2</v>
      </c>
      <c r="F43" s="35">
        <v>22475.849609375</v>
      </c>
      <c r="G43" s="9">
        <f t="shared" si="0"/>
        <v>2.4933326155016644E-3</v>
      </c>
    </row>
    <row r="44" spans="2:7" x14ac:dyDescent="0.35">
      <c r="B44" s="34">
        <v>45418</v>
      </c>
      <c r="C44" s="35">
        <v>1037.34997558593</v>
      </c>
      <c r="D44" s="9">
        <f t="shared" si="1"/>
        <v>-2.897132998930485E-2</v>
      </c>
      <c r="F44" s="35">
        <v>22055.19921875</v>
      </c>
      <c r="G44" s="9">
        <f t="shared" si="0"/>
        <v>-1.8715661384811066E-2</v>
      </c>
    </row>
    <row r="45" spans="2:7" x14ac:dyDescent="0.35">
      <c r="B45" s="34">
        <v>45425</v>
      </c>
      <c r="C45" s="35">
        <v>1147.15002441406</v>
      </c>
      <c r="D45" s="9">
        <f t="shared" si="1"/>
        <v>0.10584667798937497</v>
      </c>
      <c r="F45" s="35">
        <v>22466.099609375</v>
      </c>
      <c r="G45" s="9">
        <f t="shared" si="0"/>
        <v>1.8630545412424926E-2</v>
      </c>
    </row>
    <row r="46" spans="2:7" x14ac:dyDescent="0.35">
      <c r="B46" s="34">
        <v>45432</v>
      </c>
      <c r="C46" s="35">
        <v>1141.34997558593</v>
      </c>
      <c r="D46" s="9">
        <f t="shared" si="1"/>
        <v>-5.0560508256908276E-3</v>
      </c>
      <c r="F46" s="35">
        <v>22957.099609375</v>
      </c>
      <c r="G46" s="9">
        <f t="shared" si="0"/>
        <v>2.1855151029202657E-2</v>
      </c>
    </row>
    <row r="47" spans="2:7" x14ac:dyDescent="0.35">
      <c r="B47" s="34">
        <v>45439</v>
      </c>
      <c r="C47" s="35">
        <v>1135.55004882812</v>
      </c>
      <c r="D47" s="9">
        <f t="shared" si="1"/>
        <v>-5.081637431001429E-3</v>
      </c>
      <c r="F47" s="35">
        <v>22530.69921875</v>
      </c>
      <c r="G47" s="9">
        <f t="shared" si="0"/>
        <v>-1.8573791893592317E-2</v>
      </c>
    </row>
    <row r="48" spans="2:7" x14ac:dyDescent="0.35">
      <c r="B48" s="34">
        <v>45446</v>
      </c>
      <c r="C48" s="35">
        <v>1155.84997558593</v>
      </c>
      <c r="D48" s="9">
        <f t="shared" si="1"/>
        <v>1.7876734520648752E-2</v>
      </c>
      <c r="F48" s="35">
        <v>23290.150390625</v>
      </c>
      <c r="G48" s="9">
        <f t="shared" si="0"/>
        <v>3.3707394719600492E-2</v>
      </c>
    </row>
    <row r="49" spans="2:7" x14ac:dyDescent="0.35">
      <c r="B49" s="34">
        <v>45453</v>
      </c>
      <c r="C49" s="35">
        <v>1150.19995117187</v>
      </c>
      <c r="D49" s="9">
        <f t="shared" si="1"/>
        <v>-4.8881987571058882E-3</v>
      </c>
      <c r="F49" s="35">
        <v>23465.599609375</v>
      </c>
      <c r="G49" s="9">
        <f t="shared" si="0"/>
        <v>7.5331938955887079E-3</v>
      </c>
    </row>
    <row r="50" spans="2:7" x14ac:dyDescent="0.35">
      <c r="B50" s="34">
        <v>45460</v>
      </c>
      <c r="C50" s="35">
        <v>1260.25</v>
      </c>
      <c r="D50" s="9">
        <f t="shared" si="1"/>
        <v>9.5679058859293731E-2</v>
      </c>
      <c r="F50" s="35">
        <v>23501.099609375</v>
      </c>
      <c r="G50" s="9">
        <f t="shared" si="0"/>
        <v>1.5128528821319875E-3</v>
      </c>
    </row>
    <row r="51" spans="2:7" x14ac:dyDescent="0.35">
      <c r="B51" s="34">
        <v>45467</v>
      </c>
      <c r="C51" s="35">
        <v>1228.5</v>
      </c>
      <c r="D51" s="9">
        <f t="shared" si="1"/>
        <v>-2.5193414005157733E-2</v>
      </c>
      <c r="F51" s="35">
        <v>24010.599609375</v>
      </c>
      <c r="G51" s="9">
        <f t="shared" si="0"/>
        <v>2.1679836623336168E-2</v>
      </c>
    </row>
    <row r="52" spans="2:7" x14ac:dyDescent="0.35">
      <c r="B52" s="34">
        <v>45474</v>
      </c>
      <c r="C52" s="35">
        <v>1217.44995117187</v>
      </c>
      <c r="D52" s="9">
        <f t="shared" si="1"/>
        <v>-8.9947487408466031E-3</v>
      </c>
      <c r="F52" s="35">
        <v>24323.849609375</v>
      </c>
      <c r="G52" s="9">
        <f t="shared" si="0"/>
        <v>1.3046321420381757E-2</v>
      </c>
    </row>
    <row r="53" spans="2:7" x14ac:dyDescent="0.35">
      <c r="B53" s="34">
        <v>45481</v>
      </c>
      <c r="C53" s="35">
        <v>1329.59997558593</v>
      </c>
      <c r="D53" s="9">
        <f t="shared" si="1"/>
        <v>9.2118796592918439E-2</v>
      </c>
      <c r="F53" s="35">
        <v>24502.150390625</v>
      </c>
      <c r="G53" s="9">
        <f t="shared" si="0"/>
        <v>7.3302862874664587E-3</v>
      </c>
    </row>
    <row r="54" spans="2:7" x14ac:dyDescent="0.35">
      <c r="B54" s="34">
        <v>45488</v>
      </c>
      <c r="C54" s="35">
        <v>1311.94995117187</v>
      </c>
      <c r="D54" s="9">
        <f t="shared" si="1"/>
        <v>-1.3274687679113328E-2</v>
      </c>
      <c r="F54" s="35">
        <v>24530.900390625</v>
      </c>
      <c r="G54" s="9">
        <f t="shared" si="0"/>
        <v>1.1733664001589705E-3</v>
      </c>
    </row>
    <row r="55" spans="2:7" x14ac:dyDescent="0.35">
      <c r="B55" s="34">
        <v>45495</v>
      </c>
      <c r="C55" s="35">
        <v>1313.65002441406</v>
      </c>
      <c r="D55" s="9">
        <f t="shared" si="1"/>
        <v>1.2958369644142653E-3</v>
      </c>
      <c r="F55" s="35">
        <v>24834.849609375</v>
      </c>
      <c r="G55" s="9">
        <f t="shared" si="0"/>
        <v>1.2390463208034497E-2</v>
      </c>
    </row>
    <row r="56" spans="2:7" x14ac:dyDescent="0.35">
      <c r="B56" s="34">
        <v>45502</v>
      </c>
      <c r="C56" s="35">
        <v>1349.69995117187</v>
      </c>
      <c r="D56" s="9">
        <f t="shared" si="1"/>
        <v>2.7442565438149824E-2</v>
      </c>
      <c r="F56" s="35">
        <v>24717.69921875</v>
      </c>
      <c r="G56" s="9">
        <f t="shared" si="0"/>
        <v>-4.7171773724281607E-3</v>
      </c>
    </row>
    <row r="57" spans="2:7" x14ac:dyDescent="0.35">
      <c r="B57" s="34">
        <v>45509</v>
      </c>
      <c r="C57" s="35">
        <v>1343.84997558593</v>
      </c>
      <c r="D57" s="9">
        <f t="shared" si="1"/>
        <v>-4.3342785786283367E-3</v>
      </c>
      <c r="F57" s="35">
        <v>24367.5</v>
      </c>
      <c r="G57" s="9">
        <f t="shared" si="0"/>
        <v>-1.4167953726225035E-2</v>
      </c>
    </row>
    <row r="58" spans="2:7" x14ac:dyDescent="0.35">
      <c r="B58" s="34">
        <v>45516</v>
      </c>
      <c r="C58" s="35">
        <v>1328.59997558593</v>
      </c>
      <c r="D58" s="9">
        <f t="shared" si="1"/>
        <v>-1.1347992913681382E-2</v>
      </c>
      <c r="F58" s="35">
        <v>24541.150390625</v>
      </c>
      <c r="G58" s="9">
        <f t="shared" si="0"/>
        <v>7.126311300913013E-3</v>
      </c>
    </row>
    <row r="59" spans="2:7" x14ac:dyDescent="0.35">
      <c r="B59" s="34">
        <v>45523</v>
      </c>
      <c r="C59" s="35">
        <v>1340.09997558593</v>
      </c>
      <c r="D59" s="9">
        <f t="shared" si="1"/>
        <v>8.655727992865847E-3</v>
      </c>
      <c r="F59" s="35">
        <v>24823.150390625</v>
      </c>
      <c r="G59" s="9">
        <f t="shared" si="0"/>
        <v>1.1490903870086111E-2</v>
      </c>
    </row>
    <row r="60" spans="2:7" x14ac:dyDescent="0.35">
      <c r="B60" s="34">
        <v>45530</v>
      </c>
      <c r="C60" s="35">
        <v>1306.05004882812</v>
      </c>
      <c r="D60" s="9">
        <f t="shared" si="1"/>
        <v>-2.540849740924922E-2</v>
      </c>
      <c r="F60" s="35">
        <v>25235.900390625</v>
      </c>
      <c r="G60" s="9">
        <f t="shared" si="0"/>
        <v>1.6627623549180237E-2</v>
      </c>
    </row>
    <row r="61" spans="2:7" x14ac:dyDescent="0.35">
      <c r="B61" s="34">
        <v>45537</v>
      </c>
      <c r="C61" s="35">
        <v>1234.30004882812</v>
      </c>
      <c r="D61" s="9">
        <f t="shared" si="1"/>
        <v>-5.4936638962939544E-2</v>
      </c>
      <c r="F61" s="35">
        <v>24852.150390625</v>
      </c>
      <c r="G61" s="9">
        <f t="shared" si="0"/>
        <v>-1.5206511123437516E-2</v>
      </c>
    </row>
    <row r="62" spans="2:7" x14ac:dyDescent="0.35">
      <c r="B62" s="34">
        <v>45544</v>
      </c>
      <c r="C62" s="35">
        <v>1264.34997558593</v>
      </c>
      <c r="D62" s="9">
        <f t="shared" si="1"/>
        <v>2.4345722732766806E-2</v>
      </c>
      <c r="F62" s="35">
        <v>25356.5</v>
      </c>
      <c r="G62" s="9">
        <f t="shared" si="0"/>
        <v>2.0294002790408605E-2</v>
      </c>
    </row>
    <row r="63" spans="2:7" x14ac:dyDescent="0.35">
      <c r="B63" s="34">
        <v>45551</v>
      </c>
      <c r="C63" s="35">
        <v>1246.55004882812</v>
      </c>
      <c r="D63" s="9">
        <f t="shared" si="1"/>
        <v>-1.4078322538473631E-2</v>
      </c>
      <c r="F63" s="35">
        <v>25790.94921875</v>
      </c>
      <c r="G63" s="9">
        <f t="shared" si="0"/>
        <v>1.7133643000808441E-2</v>
      </c>
    </row>
    <row r="64" spans="2:7" x14ac:dyDescent="0.35">
      <c r="B64" s="34">
        <v>45558</v>
      </c>
      <c r="C64" s="35">
        <v>1275.75</v>
      </c>
      <c r="D64" s="9">
        <f t="shared" si="1"/>
        <v>2.3424611951466279E-2</v>
      </c>
      <c r="F64" s="35">
        <v>26178.94921875</v>
      </c>
      <c r="G64" s="9">
        <f t="shared" si="0"/>
        <v>1.5044037220542705E-2</v>
      </c>
    </row>
    <row r="65" spans="2:7" x14ac:dyDescent="0.35">
      <c r="B65" s="34">
        <v>45565</v>
      </c>
      <c r="C65" s="35">
        <v>1255.25</v>
      </c>
      <c r="D65" s="9">
        <f t="shared" si="1"/>
        <v>-1.6068979031942043E-2</v>
      </c>
      <c r="F65" s="35">
        <v>25014.599609375</v>
      </c>
      <c r="G65" s="9">
        <f t="shared" si="0"/>
        <v>-4.4476560141728849E-2</v>
      </c>
    </row>
    <row r="66" spans="2:7" x14ac:dyDescent="0.35">
      <c r="B66" s="34">
        <v>45572</v>
      </c>
      <c r="C66" s="35">
        <v>1225.59997558593</v>
      </c>
      <c r="D66" s="9">
        <f t="shared" si="1"/>
        <v>-2.3620812120350498E-2</v>
      </c>
      <c r="F66" s="35">
        <v>24964.25</v>
      </c>
      <c r="G66" s="9">
        <f t="shared" si="0"/>
        <v>-2.0128089260372795E-3</v>
      </c>
    </row>
    <row r="67" spans="2:7" x14ac:dyDescent="0.35">
      <c r="B67" s="34">
        <v>45579</v>
      </c>
      <c r="C67" s="35">
        <v>1234.30004882812</v>
      </c>
      <c r="D67" s="9">
        <f t="shared" si="1"/>
        <v>7.0986238703460991E-3</v>
      </c>
      <c r="F67" s="35">
        <v>24854.05078125</v>
      </c>
      <c r="G67" s="9">
        <f t="shared" si="0"/>
        <v>-4.4142811720760955E-3</v>
      </c>
    </row>
    <row r="68" spans="2:7" x14ac:dyDescent="0.35">
      <c r="B68" s="34">
        <v>45586</v>
      </c>
      <c r="C68" s="35">
        <v>1176.34997558593</v>
      </c>
      <c r="D68" s="9">
        <f t="shared" si="1"/>
        <v>-4.6949745564062395E-2</v>
      </c>
      <c r="F68" s="35">
        <v>24180.80078125</v>
      </c>
      <c r="G68" s="9">
        <f t="shared" si="0"/>
        <v>-2.7088139713140946E-2</v>
      </c>
    </row>
    <row r="69" spans="2:7" x14ac:dyDescent="0.35">
      <c r="B69" s="34">
        <v>45593</v>
      </c>
      <c r="C69" s="35">
        <v>1188.75</v>
      </c>
      <c r="D69" s="9">
        <f t="shared" si="1"/>
        <v>1.0541101433604982E-2</v>
      </c>
      <c r="F69" s="35">
        <v>24304.349609375</v>
      </c>
      <c r="G69" s="9">
        <f t="shared" si="0"/>
        <v>5.1093770319137199E-3</v>
      </c>
    </row>
    <row r="70" spans="2:7" x14ac:dyDescent="0.35">
      <c r="B70" s="34">
        <v>45600</v>
      </c>
      <c r="C70" s="35">
        <v>1166</v>
      </c>
      <c r="D70" s="9">
        <f t="shared" si="1"/>
        <v>-1.9137749737118792E-2</v>
      </c>
      <c r="F70" s="35">
        <v>24148.19921875</v>
      </c>
      <c r="G70" s="9">
        <f t="shared" si="0"/>
        <v>-6.424791987223899E-3</v>
      </c>
    </row>
    <row r="71" spans="2:7" x14ac:dyDescent="0.35">
      <c r="B71" s="34">
        <v>45607</v>
      </c>
      <c r="C71" s="35">
        <v>1128.94995117187</v>
      </c>
      <c r="D71" s="9">
        <f t="shared" si="1"/>
        <v>-3.1775342048138921E-2</v>
      </c>
      <c r="F71" s="35">
        <v>23532.69921875</v>
      </c>
      <c r="G71" s="9">
        <f t="shared" si="0"/>
        <v>-2.5488443027341434E-2</v>
      </c>
    </row>
    <row r="72" spans="2:7" x14ac:dyDescent="0.35">
      <c r="B72" s="34">
        <v>45614</v>
      </c>
      <c r="C72" s="35">
        <v>1145.75</v>
      </c>
      <c r="D72" s="9">
        <f t="shared" si="1"/>
        <v>1.4881128087822937E-2</v>
      </c>
      <c r="F72" s="35">
        <v>23907.25</v>
      </c>
      <c r="G72" s="9">
        <f t="shared" ref="G72:G111" si="2">F72/F71-1</f>
        <v>1.5916184444815906E-2</v>
      </c>
    </row>
    <row r="73" spans="2:7" x14ac:dyDescent="0.35">
      <c r="B73" s="34">
        <v>45621</v>
      </c>
      <c r="C73" s="35">
        <v>1235.55004882812</v>
      </c>
      <c r="D73" s="9">
        <f t="shared" ref="D73:D111" si="3">C73/C72-1</f>
        <v>7.8376651824673793E-2</v>
      </c>
      <c r="F73" s="35">
        <v>24131.099609375</v>
      </c>
      <c r="G73" s="9">
        <f t="shared" si="2"/>
        <v>9.3632521254012335E-3</v>
      </c>
    </row>
    <row r="74" spans="2:7" x14ac:dyDescent="0.35">
      <c r="B74" s="34">
        <v>45628</v>
      </c>
      <c r="C74" s="35">
        <v>1253.09997558593</v>
      </c>
      <c r="D74" s="9">
        <f t="shared" si="3"/>
        <v>1.4204140718099945E-2</v>
      </c>
      <c r="F74" s="35">
        <v>24677.80078125</v>
      </c>
      <c r="G74" s="9">
        <f t="shared" si="2"/>
        <v>2.2655460411037609E-2</v>
      </c>
    </row>
    <row r="75" spans="2:7" x14ac:dyDescent="0.35">
      <c r="B75" s="34">
        <v>45635</v>
      </c>
      <c r="C75" s="35">
        <v>1273.19995117187</v>
      </c>
      <c r="D75" s="9">
        <f t="shared" si="3"/>
        <v>1.6040201083350469E-2</v>
      </c>
      <c r="F75" s="35">
        <v>24768.30078125</v>
      </c>
      <c r="G75" s="9">
        <f t="shared" si="2"/>
        <v>3.667263578396307E-3</v>
      </c>
    </row>
    <row r="76" spans="2:7" x14ac:dyDescent="0.35">
      <c r="B76" s="34">
        <v>45642</v>
      </c>
      <c r="C76" s="35">
        <v>1287.19995117187</v>
      </c>
      <c r="D76" s="9">
        <f t="shared" si="3"/>
        <v>1.0995916224403102E-2</v>
      </c>
      <c r="F76" s="35">
        <v>23587.5</v>
      </c>
      <c r="G76" s="9">
        <f t="shared" si="2"/>
        <v>-4.7673871198458895E-2</v>
      </c>
    </row>
    <row r="77" spans="2:7" x14ac:dyDescent="0.35">
      <c r="B77" s="34">
        <v>45649</v>
      </c>
      <c r="C77" s="35">
        <v>1249.84997558593</v>
      </c>
      <c r="D77" s="9">
        <f t="shared" si="3"/>
        <v>-2.9016451990956371E-2</v>
      </c>
      <c r="F77" s="35">
        <v>23813.400390625</v>
      </c>
      <c r="G77" s="9">
        <f t="shared" si="2"/>
        <v>9.5771230789614137E-3</v>
      </c>
    </row>
    <row r="78" spans="2:7" x14ac:dyDescent="0.35">
      <c r="B78" s="34">
        <v>45656</v>
      </c>
      <c r="C78" s="35">
        <v>1268.19995117187</v>
      </c>
      <c r="D78" s="9">
        <f t="shared" si="3"/>
        <v>1.4681742564612632E-2</v>
      </c>
      <c r="F78" s="35">
        <v>24004.75</v>
      </c>
      <c r="G78" s="9">
        <f t="shared" si="2"/>
        <v>8.0353753028203911E-3</v>
      </c>
    </row>
    <row r="79" spans="2:7" x14ac:dyDescent="0.35">
      <c r="B79" s="34">
        <v>45663</v>
      </c>
      <c r="C79" s="35">
        <v>1259.19995117187</v>
      </c>
      <c r="D79" s="9">
        <f t="shared" si="3"/>
        <v>-7.0966727223760184E-3</v>
      </c>
      <c r="F79" s="35">
        <v>23431.5</v>
      </c>
      <c r="G79" s="9">
        <f t="shared" si="2"/>
        <v>-2.3880690280048689E-2</v>
      </c>
    </row>
    <row r="80" spans="2:7" x14ac:dyDescent="0.35">
      <c r="B80" s="34">
        <v>45670</v>
      </c>
      <c r="C80" s="35">
        <v>1199.19995117187</v>
      </c>
      <c r="D80" s="9">
        <f t="shared" si="3"/>
        <v>-4.7649302991285225E-2</v>
      </c>
      <c r="F80" s="35">
        <v>23203.19921875</v>
      </c>
      <c r="G80" s="9">
        <f t="shared" si="2"/>
        <v>-9.7433276252053558E-3</v>
      </c>
    </row>
    <row r="81" spans="2:7" x14ac:dyDescent="0.35">
      <c r="B81" s="34">
        <v>45677</v>
      </c>
      <c r="C81" s="35">
        <v>1230.65002441406</v>
      </c>
      <c r="D81" s="9">
        <f t="shared" si="3"/>
        <v>2.6225879355195714E-2</v>
      </c>
      <c r="F81" s="35">
        <v>23092.19921875</v>
      </c>
      <c r="G81" s="9">
        <f t="shared" si="2"/>
        <v>-4.7838230820473893E-3</v>
      </c>
    </row>
    <row r="82" spans="2:7" x14ac:dyDescent="0.35">
      <c r="B82" s="34">
        <v>45684</v>
      </c>
      <c r="C82" s="35">
        <v>1236.25</v>
      </c>
      <c r="D82" s="9">
        <f t="shared" si="3"/>
        <v>4.5504208953364156E-3</v>
      </c>
      <c r="F82" s="35">
        <v>23482.150390625</v>
      </c>
      <c r="G82" s="9">
        <f t="shared" si="2"/>
        <v>1.688670568710382E-2</v>
      </c>
    </row>
    <row r="83" spans="2:7" x14ac:dyDescent="0.35">
      <c r="B83" s="34">
        <v>45691</v>
      </c>
      <c r="C83" s="35">
        <v>1240</v>
      </c>
      <c r="D83" s="9">
        <f t="shared" si="3"/>
        <v>3.0333670374114163E-3</v>
      </c>
      <c r="F83" s="35">
        <v>23559.94921875</v>
      </c>
      <c r="G83" s="9">
        <f t="shared" si="2"/>
        <v>3.313104925691146E-3</v>
      </c>
    </row>
    <row r="84" spans="2:7" x14ac:dyDescent="0.35">
      <c r="B84" s="34">
        <v>45698</v>
      </c>
      <c r="C84" s="35">
        <v>1138.65002441406</v>
      </c>
      <c r="D84" s="9">
        <f t="shared" si="3"/>
        <v>-8.1733851278983916E-2</v>
      </c>
      <c r="F84" s="35">
        <v>22929.25</v>
      </c>
      <c r="G84" s="9">
        <f t="shared" si="2"/>
        <v>-2.6769973606227571E-2</v>
      </c>
    </row>
    <row r="85" spans="2:7" x14ac:dyDescent="0.35">
      <c r="B85" s="34">
        <v>45705</v>
      </c>
      <c r="C85" s="35">
        <v>1138.40002441406</v>
      </c>
      <c r="D85" s="9">
        <f t="shared" si="3"/>
        <v>-2.1955824409580771E-4</v>
      </c>
      <c r="F85" s="35">
        <v>22795.900390625</v>
      </c>
      <c r="G85" s="9">
        <f t="shared" si="2"/>
        <v>-5.8156986981693359E-3</v>
      </c>
    </row>
    <row r="86" spans="2:7" x14ac:dyDescent="0.35">
      <c r="B86" s="34">
        <v>45712</v>
      </c>
      <c r="C86" s="35">
        <v>1117.15002441406</v>
      </c>
      <c r="D86" s="9">
        <f t="shared" si="3"/>
        <v>-1.8666549142896782E-2</v>
      </c>
      <c r="F86" s="35">
        <v>22124.69921875</v>
      </c>
      <c r="G86" s="9">
        <f t="shared" si="2"/>
        <v>-2.9443942128780209E-2</v>
      </c>
    </row>
    <row r="87" spans="2:7" x14ac:dyDescent="0.35">
      <c r="B87" s="34">
        <v>45719</v>
      </c>
      <c r="C87" s="35">
        <v>1120.84997558593</v>
      </c>
      <c r="D87" s="9">
        <f t="shared" si="3"/>
        <v>3.3119555037477433E-3</v>
      </c>
      <c r="F87" s="35">
        <v>22552.5</v>
      </c>
      <c r="G87" s="9">
        <f t="shared" si="2"/>
        <v>1.9335891395416249E-2</v>
      </c>
    </row>
    <row r="88" spans="2:7" x14ac:dyDescent="0.35">
      <c r="B88" s="34">
        <v>45726</v>
      </c>
      <c r="C88" s="35">
        <v>1076.75</v>
      </c>
      <c r="D88" s="9">
        <f t="shared" si="3"/>
        <v>-3.9345118924481004E-2</v>
      </c>
      <c r="F88" s="35">
        <v>22397.19921875</v>
      </c>
      <c r="G88" s="9">
        <f t="shared" si="2"/>
        <v>-6.8861891697150623E-3</v>
      </c>
    </row>
    <row r="89" spans="2:7" x14ac:dyDescent="0.35">
      <c r="B89" s="34">
        <v>45733</v>
      </c>
      <c r="C89" s="35">
        <v>1073.84997558593</v>
      </c>
      <c r="D89" s="9">
        <f t="shared" si="3"/>
        <v>-2.6933126668864382E-3</v>
      </c>
      <c r="F89" s="35">
        <v>23350.400390625</v>
      </c>
      <c r="G89" s="9">
        <f t="shared" si="2"/>
        <v>4.2558945096895062E-2</v>
      </c>
    </row>
    <row r="90" spans="2:7" x14ac:dyDescent="0.35">
      <c r="B90" s="34">
        <v>45740</v>
      </c>
      <c r="C90" s="35">
        <v>1013.29998779296</v>
      </c>
      <c r="D90" s="9">
        <f t="shared" si="3"/>
        <v>-5.638589111102954E-2</v>
      </c>
      <c r="F90" s="35">
        <v>23519.349609375</v>
      </c>
      <c r="G90" s="9">
        <f t="shared" si="2"/>
        <v>7.2353885125597817E-3</v>
      </c>
    </row>
    <row r="91" spans="2:7" x14ac:dyDescent="0.35">
      <c r="B91" s="34">
        <v>45747</v>
      </c>
      <c r="C91" s="35">
        <v>1067.19995117187</v>
      </c>
      <c r="D91" s="9">
        <f t="shared" si="3"/>
        <v>5.3192503728642038E-2</v>
      </c>
      <c r="F91" s="35">
        <v>22904.44921875</v>
      </c>
      <c r="G91" s="9">
        <f t="shared" si="2"/>
        <v>-2.6144447054772924E-2</v>
      </c>
    </row>
    <row r="92" spans="2:7" x14ac:dyDescent="0.35">
      <c r="B92" s="34">
        <v>45754</v>
      </c>
      <c r="C92" s="35">
        <v>1061.84997558593</v>
      </c>
      <c r="D92" s="9">
        <f t="shared" si="3"/>
        <v>-5.013095793403366E-3</v>
      </c>
      <c r="F92" s="35">
        <v>22828.55078125</v>
      </c>
      <c r="G92" s="9">
        <f t="shared" si="2"/>
        <v>-3.3136984336592512E-3</v>
      </c>
    </row>
    <row r="93" spans="2:7" x14ac:dyDescent="0.35">
      <c r="B93" s="34">
        <v>45761</v>
      </c>
      <c r="C93" s="35">
        <v>1095.90002441406</v>
      </c>
      <c r="D93" s="9">
        <f t="shared" si="3"/>
        <v>3.2066722805489611E-2</v>
      </c>
      <c r="F93" s="35">
        <v>23851.650390625</v>
      </c>
      <c r="G93" s="9">
        <f t="shared" si="2"/>
        <v>4.4816669230502093E-2</v>
      </c>
    </row>
    <row r="94" spans="2:7" x14ac:dyDescent="0.35">
      <c r="B94" s="34">
        <v>45768</v>
      </c>
      <c r="C94" s="35">
        <v>1079.09997558593</v>
      </c>
      <c r="D94" s="9">
        <f t="shared" si="3"/>
        <v>-1.5329910077438336E-2</v>
      </c>
      <c r="F94" s="35">
        <v>24039.349609375</v>
      </c>
      <c r="G94" s="9">
        <f t="shared" si="2"/>
        <v>7.8694436517390276E-3</v>
      </c>
    </row>
    <row r="95" spans="2:7" x14ac:dyDescent="0.35">
      <c r="B95" s="34">
        <v>45775</v>
      </c>
      <c r="C95" s="35">
        <v>1082</v>
      </c>
      <c r="D95" s="9">
        <f t="shared" si="3"/>
        <v>2.6874473910494245E-3</v>
      </c>
      <c r="F95" s="35">
        <v>24346.69921875</v>
      </c>
      <c r="G95" s="9">
        <f t="shared" si="2"/>
        <v>1.2785271414129218E-2</v>
      </c>
    </row>
    <row r="96" spans="2:7" x14ac:dyDescent="0.35">
      <c r="B96" s="34">
        <v>45782</v>
      </c>
      <c r="C96" s="35">
        <v>1058.59997558593</v>
      </c>
      <c r="D96" s="9">
        <f t="shared" si="3"/>
        <v>-2.162663993906655E-2</v>
      </c>
      <c r="F96" s="35">
        <v>24008</v>
      </c>
      <c r="G96" s="9">
        <f t="shared" si="2"/>
        <v>-1.391150462355728E-2</v>
      </c>
    </row>
    <row r="97" spans="2:7" x14ac:dyDescent="0.35">
      <c r="B97" s="34">
        <v>45789</v>
      </c>
      <c r="C97" s="35">
        <v>1178</v>
      </c>
      <c r="D97" s="9">
        <f t="shared" si="3"/>
        <v>0.11279050365364185</v>
      </c>
      <c r="F97" s="35">
        <v>25019.80078125</v>
      </c>
      <c r="G97" s="9">
        <f t="shared" si="2"/>
        <v>4.2144317779490237E-2</v>
      </c>
    </row>
    <row r="98" spans="2:7" x14ac:dyDescent="0.35">
      <c r="B98" s="34">
        <v>45796</v>
      </c>
      <c r="C98" s="35">
        <v>1210.59997558593</v>
      </c>
      <c r="D98" s="9">
        <f t="shared" si="3"/>
        <v>2.7674003044083184E-2</v>
      </c>
      <c r="F98" s="35">
        <v>24853.150390625</v>
      </c>
      <c r="G98" s="9">
        <f t="shared" si="2"/>
        <v>-6.6607401106841824E-3</v>
      </c>
    </row>
    <row r="99" spans="2:7" x14ac:dyDescent="0.35">
      <c r="B99" s="34">
        <v>45803</v>
      </c>
      <c r="C99" s="35">
        <v>1206.69995117187</v>
      </c>
      <c r="D99" s="9">
        <f t="shared" si="3"/>
        <v>-3.2215632683887385E-3</v>
      </c>
      <c r="F99" s="35">
        <v>24750.69921875</v>
      </c>
      <c r="G99" s="9">
        <f t="shared" si="2"/>
        <v>-4.1222609715364511E-3</v>
      </c>
    </row>
    <row r="100" spans="2:7" x14ac:dyDescent="0.35">
      <c r="B100" s="34">
        <v>45810</v>
      </c>
      <c r="C100" s="35">
        <v>1222.59997558593</v>
      </c>
      <c r="D100" s="9">
        <f t="shared" si="3"/>
        <v>1.3176452355549539E-2</v>
      </c>
      <c r="F100" s="35">
        <v>25003.05078125</v>
      </c>
      <c r="G100" s="9">
        <f t="shared" si="2"/>
        <v>1.0195734684894431E-2</v>
      </c>
    </row>
    <row r="101" spans="2:7" x14ac:dyDescent="0.35">
      <c r="B101" s="34">
        <v>45817</v>
      </c>
      <c r="C101" s="35">
        <v>1216.30004882812</v>
      </c>
      <c r="D101" s="9">
        <f t="shared" si="3"/>
        <v>-5.1528929196901219E-3</v>
      </c>
      <c r="F101" s="35">
        <v>24718.599609375</v>
      </c>
      <c r="G101" s="9">
        <f t="shared" si="2"/>
        <v>-1.1376658567134212E-2</v>
      </c>
    </row>
    <row r="102" spans="2:7" x14ac:dyDescent="0.35">
      <c r="B102" s="34">
        <v>45824</v>
      </c>
      <c r="C102" s="35">
        <v>1141.59997558593</v>
      </c>
      <c r="D102" s="9">
        <f t="shared" si="3"/>
        <v>-6.1415826887585845E-2</v>
      </c>
      <c r="F102" s="35">
        <v>25112.400390625</v>
      </c>
      <c r="G102" s="9">
        <f t="shared" si="2"/>
        <v>1.5931354828881306E-2</v>
      </c>
    </row>
    <row r="103" spans="2:7" x14ac:dyDescent="0.35">
      <c r="B103" s="34">
        <v>45831</v>
      </c>
      <c r="C103" s="35">
        <v>1137.19995117187</v>
      </c>
      <c r="D103" s="9">
        <f t="shared" si="3"/>
        <v>-3.8542611318834741E-3</v>
      </c>
      <c r="F103" s="35">
        <v>25637.80078125</v>
      </c>
      <c r="G103" s="9">
        <f t="shared" si="2"/>
        <v>2.092195020995069E-2</v>
      </c>
    </row>
    <row r="104" spans="2:7" x14ac:dyDescent="0.35">
      <c r="B104" s="34">
        <v>45838</v>
      </c>
      <c r="C104" s="35">
        <v>1141.80004882812</v>
      </c>
      <c r="D104" s="9">
        <f t="shared" si="3"/>
        <v>4.0451089111546157E-3</v>
      </c>
      <c r="F104" s="35">
        <v>25461</v>
      </c>
      <c r="G104" s="9">
        <f t="shared" si="2"/>
        <v>-6.896097787736255E-3</v>
      </c>
    </row>
    <row r="105" spans="2:7" x14ac:dyDescent="0.35">
      <c r="B105" s="34">
        <v>45845</v>
      </c>
      <c r="C105" s="35">
        <v>1172.19995117187</v>
      </c>
      <c r="D105" s="9">
        <f t="shared" si="3"/>
        <v>2.6624541113788425E-2</v>
      </c>
      <c r="F105" s="35">
        <v>25149.849609375</v>
      </c>
      <c r="G105" s="9">
        <f t="shared" si="2"/>
        <v>-1.2220666534111024E-2</v>
      </c>
    </row>
    <row r="106" spans="2:7" x14ac:dyDescent="0.35">
      <c r="B106" s="34">
        <v>45852</v>
      </c>
      <c r="C106" s="35">
        <v>1225.90002441406</v>
      </c>
      <c r="D106" s="9">
        <f t="shared" si="3"/>
        <v>4.5811359391804363E-2</v>
      </c>
      <c r="F106" s="35">
        <v>24968.400390625</v>
      </c>
      <c r="G106" s="9">
        <f t="shared" si="2"/>
        <v>-7.2147238082235221E-3</v>
      </c>
    </row>
    <row r="107" spans="2:7" x14ac:dyDescent="0.35">
      <c r="B107" s="34">
        <v>45859</v>
      </c>
      <c r="C107" s="35">
        <v>1217.59997558593</v>
      </c>
      <c r="D107" s="9">
        <f t="shared" si="3"/>
        <v>-6.7705756283814589E-3</v>
      </c>
      <c r="F107" s="35">
        <v>24837</v>
      </c>
      <c r="G107" s="9">
        <f t="shared" si="2"/>
        <v>-5.2626675545597301E-3</v>
      </c>
    </row>
    <row r="108" spans="2:7" x14ac:dyDescent="0.35">
      <c r="B108" s="34">
        <v>45866</v>
      </c>
      <c r="C108" s="35">
        <v>1201.59997558593</v>
      </c>
      <c r="D108" s="9">
        <f t="shared" si="3"/>
        <v>-1.3140604731287531E-2</v>
      </c>
      <c r="F108" s="35">
        <v>24565.349609375</v>
      </c>
      <c r="G108" s="9">
        <f t="shared" si="2"/>
        <v>-1.0937326997020547E-2</v>
      </c>
    </row>
    <row r="109" spans="2:7" x14ac:dyDescent="0.35">
      <c r="B109" s="34">
        <v>45873</v>
      </c>
      <c r="C109" s="35">
        <v>1107.59997558593</v>
      </c>
      <c r="D109" s="9">
        <f t="shared" si="3"/>
        <v>-7.8229029552171259E-2</v>
      </c>
      <c r="F109" s="35">
        <v>24363.30078125</v>
      </c>
      <c r="G109" s="9">
        <f t="shared" si="2"/>
        <v>-8.2249522737462E-3</v>
      </c>
    </row>
    <row r="110" spans="2:7" x14ac:dyDescent="0.35">
      <c r="B110" s="34">
        <v>45880</v>
      </c>
      <c r="C110" s="35">
        <v>1100.5</v>
      </c>
      <c r="D110" s="9">
        <f t="shared" si="3"/>
        <v>-6.4102345092360569E-3</v>
      </c>
      <c r="F110" s="35">
        <v>24631.30078125</v>
      </c>
      <c r="G110" s="9">
        <f t="shared" si="2"/>
        <v>1.1000151515029977E-2</v>
      </c>
    </row>
    <row r="111" spans="2:7" x14ac:dyDescent="0.35">
      <c r="B111" s="34">
        <v>45887</v>
      </c>
      <c r="C111" s="35">
        <v>1159.5</v>
      </c>
      <c r="D111" s="9">
        <f t="shared" si="3"/>
        <v>5.3611994547932751E-2</v>
      </c>
      <c r="F111" s="35">
        <v>25083.75</v>
      </c>
      <c r="G111" s="9">
        <f t="shared" si="2"/>
        <v>1.8368872304722839E-2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EC89-C8B6-48E6-B08B-060EAFD597B3}">
  <dimension ref="B6:K47"/>
  <sheetViews>
    <sheetView showGridLines="0" tabSelected="1" topLeftCell="A10" zoomScaleNormal="100" workbookViewId="0">
      <selection activeCell="B5" sqref="B5"/>
    </sheetView>
  </sheetViews>
  <sheetFormatPr defaultRowHeight="14.5" x14ac:dyDescent="0.35"/>
  <cols>
    <col min="1" max="1" width="1.81640625" customWidth="1"/>
    <col min="2" max="2" width="35.36328125" customWidth="1"/>
    <col min="3" max="3" width="9.26953125" customWidth="1"/>
    <col min="4" max="4" width="9.453125" customWidth="1"/>
    <col min="5" max="5" width="10.6328125" bestFit="1" customWidth="1"/>
    <col min="6" max="6" width="9" bestFit="1" customWidth="1"/>
    <col min="9" max="9" width="9.36328125" bestFit="1" customWidth="1"/>
    <col min="10" max="10" width="9.36328125" customWidth="1"/>
    <col min="11" max="11" width="19" bestFit="1" customWidth="1"/>
    <col min="12" max="12" width="20" bestFit="1" customWidth="1"/>
  </cols>
  <sheetData>
    <row r="6" spans="2:11" ht="18.5" x14ac:dyDescent="0.45">
      <c r="B6" s="1" t="s">
        <v>0</v>
      </c>
      <c r="C6" s="2"/>
      <c r="D6" s="2"/>
      <c r="E6" s="2"/>
      <c r="F6" s="2"/>
      <c r="G6" s="2"/>
      <c r="H6" s="2"/>
      <c r="I6" s="2"/>
      <c r="J6" s="2"/>
      <c r="K6" s="2"/>
    </row>
    <row r="8" spans="2:11" x14ac:dyDescent="0.35">
      <c r="B8" s="3" t="s">
        <v>1</v>
      </c>
    </row>
    <row r="10" spans="2:11" x14ac:dyDescent="0.35">
      <c r="B10" s="14" t="s">
        <v>2</v>
      </c>
    </row>
    <row r="11" spans="2:11" x14ac:dyDescent="0.35">
      <c r="B11" s="4"/>
      <c r="C11" s="4"/>
      <c r="D11" s="4"/>
      <c r="E11" s="4"/>
      <c r="F11" s="4"/>
      <c r="G11" s="4"/>
      <c r="H11" s="4" t="s">
        <v>9</v>
      </c>
      <c r="I11" s="4" t="s">
        <v>9</v>
      </c>
      <c r="J11" s="4" t="s">
        <v>12</v>
      </c>
      <c r="K11" s="4" t="s">
        <v>13</v>
      </c>
    </row>
    <row r="12" spans="2:11" ht="16.5" x14ac:dyDescent="0.35">
      <c r="B12" s="5" t="s">
        <v>3</v>
      </c>
      <c r="C12" s="5"/>
      <c r="D12" s="5" t="s">
        <v>4</v>
      </c>
      <c r="E12" s="5" t="s">
        <v>5</v>
      </c>
      <c r="F12" s="5" t="s">
        <v>6</v>
      </c>
      <c r="G12" s="5" t="s">
        <v>8</v>
      </c>
      <c r="H12" s="5" t="s">
        <v>10</v>
      </c>
      <c r="I12" s="5" t="s">
        <v>11</v>
      </c>
      <c r="J12" s="5" t="s">
        <v>14</v>
      </c>
      <c r="K12" s="5" t="s">
        <v>15</v>
      </c>
    </row>
    <row r="14" spans="2:11" x14ac:dyDescent="0.35">
      <c r="B14" s="7" t="s">
        <v>90</v>
      </c>
      <c r="C14" s="7"/>
      <c r="D14" s="7" t="s">
        <v>16</v>
      </c>
      <c r="E14" s="30">
        <f>'BETA - COMPS'!F3</f>
        <v>819.62</v>
      </c>
      <c r="F14" s="30">
        <f>'BETA - COMPS'!E3</f>
        <v>305766.46000000002</v>
      </c>
      <c r="G14" s="8">
        <v>0.3</v>
      </c>
      <c r="H14" s="10">
        <f>E14/F14</f>
        <v>2.6805425290923014E-3</v>
      </c>
      <c r="I14" s="10">
        <f>E14/(E14+F14)</f>
        <v>2.6733764298757464E-3</v>
      </c>
      <c r="J14" s="12">
        <f>'Beta - Avenue'!M7</f>
        <v>1.0898600160909389</v>
      </c>
      <c r="K14" s="13">
        <f>J14/(1+(1-G14)*H14)</f>
        <v>1.0878188547979746</v>
      </c>
    </row>
    <row r="15" spans="2:11" x14ac:dyDescent="0.35">
      <c r="B15" s="7" t="s">
        <v>94</v>
      </c>
      <c r="C15" s="7"/>
      <c r="D15" s="7" t="s">
        <v>16</v>
      </c>
      <c r="E15" s="30">
        <f>'BETA - COMPS'!F4</f>
        <v>2237.19</v>
      </c>
      <c r="F15" s="30">
        <f>'BETA - COMPS'!E4</f>
        <v>192769.27</v>
      </c>
      <c r="G15" s="8">
        <v>0.3</v>
      </c>
      <c r="H15" s="10">
        <f t="shared" ref="H15:H18" si="0">E15/F15</f>
        <v>1.1605532354819833E-2</v>
      </c>
      <c r="I15" s="10">
        <f t="shared" ref="I15:I18" si="1">E15/(E15+F15)</f>
        <v>1.1472389171107461E-2</v>
      </c>
      <c r="J15" s="12">
        <f>'Beta - Trent'!M7</f>
        <v>1.1845432111753094</v>
      </c>
      <c r="K15" s="13">
        <f t="shared" ref="K15:K18" si="2">J15/(1+(1-G15)*H15)</f>
        <v>1.1749976796635875</v>
      </c>
    </row>
    <row r="16" spans="2:11" x14ac:dyDescent="0.35">
      <c r="B16" s="7" t="s">
        <v>95</v>
      </c>
      <c r="C16" s="7"/>
      <c r="D16" s="7" t="s">
        <v>16</v>
      </c>
      <c r="E16" s="30">
        <f>'BETA - COMPS'!F5</f>
        <v>482.89</v>
      </c>
      <c r="F16" s="30">
        <f>'BETA - COMPS'!E5</f>
        <v>18872.59</v>
      </c>
      <c r="G16" s="8">
        <v>0.3</v>
      </c>
      <c r="H16" s="10">
        <f t="shared" si="0"/>
        <v>2.5586843141296452E-2</v>
      </c>
      <c r="I16" s="10">
        <f t="shared" si="1"/>
        <v>2.4948490040030007E-2</v>
      </c>
      <c r="J16" s="12">
        <f>'Beta - Vedant Fashions'!M7</f>
        <v>0.54136875128180484</v>
      </c>
      <c r="K16" s="13">
        <f t="shared" si="2"/>
        <v>0.53184302248728232</v>
      </c>
    </row>
    <row r="17" spans="2:11" x14ac:dyDescent="0.35">
      <c r="B17" s="7" t="s">
        <v>96</v>
      </c>
      <c r="C17" s="7"/>
      <c r="D17" s="7" t="s">
        <v>16</v>
      </c>
      <c r="E17" s="30">
        <f>'BETA - COMPS'!F6</f>
        <v>5016.78</v>
      </c>
      <c r="F17" s="30">
        <f>'BETA - COMPS'!E6</f>
        <v>9913.36</v>
      </c>
      <c r="G17" s="8">
        <v>0.3</v>
      </c>
      <c r="H17" s="10">
        <f t="shared" si="0"/>
        <v>0.50606252572286281</v>
      </c>
      <c r="I17" s="10">
        <f t="shared" si="1"/>
        <v>0.33601694290877382</v>
      </c>
      <c r="J17" s="12">
        <f>'Beta - Aditya Birla'!M7</f>
        <v>1.5796519465112453</v>
      </c>
      <c r="K17" s="13">
        <f t="shared" si="2"/>
        <v>1.1664457934609023</v>
      </c>
    </row>
    <row r="18" spans="2:11" x14ac:dyDescent="0.35">
      <c r="B18" s="7" t="s">
        <v>97</v>
      </c>
      <c r="C18" s="7"/>
      <c r="D18" s="7" t="s">
        <v>16</v>
      </c>
      <c r="E18" s="30">
        <f>'BETA - COMPS'!F7</f>
        <v>1227.08</v>
      </c>
      <c r="F18" s="30">
        <f>'BETA - COMPS'!E7</f>
        <v>31607.54</v>
      </c>
      <c r="G18" s="8">
        <v>0.3</v>
      </c>
      <c r="H18" s="10">
        <f t="shared" si="0"/>
        <v>3.8822382254360827E-2</v>
      </c>
      <c r="I18" s="10">
        <f t="shared" si="1"/>
        <v>3.7371530415153266E-2</v>
      </c>
      <c r="J18" s="12">
        <f>'Beta - Metro Brands'!M7</f>
        <v>0.49841225635681657</v>
      </c>
      <c r="K18" s="13">
        <f t="shared" si="2"/>
        <v>0.4852259181061096</v>
      </c>
    </row>
    <row r="20" spans="2:11" x14ac:dyDescent="0.35">
      <c r="F20" s="15" t="s">
        <v>17</v>
      </c>
      <c r="G20" s="19">
        <f>AVERAGE(G14:G18)</f>
        <v>0.3</v>
      </c>
      <c r="H20" s="19">
        <f t="shared" ref="H20:K20" si="3">AVERAGE(H14:H18)</f>
        <v>0.11695156520048644</v>
      </c>
      <c r="I20" s="19">
        <f t="shared" si="3"/>
        <v>8.2496545792988069E-2</v>
      </c>
      <c r="J20" s="17">
        <f t="shared" si="3"/>
        <v>0.97876723628322304</v>
      </c>
      <c r="K20" s="17">
        <f t="shared" si="3"/>
        <v>0.88926625370317125</v>
      </c>
    </row>
    <row r="21" spans="2:11" x14ac:dyDescent="0.35">
      <c r="F21" s="16" t="s">
        <v>18</v>
      </c>
      <c r="G21" s="20">
        <f>MEDIAN(G14:G18)</f>
        <v>0.3</v>
      </c>
      <c r="H21" s="20">
        <f t="shared" ref="H21:K21" si="4">MEDIAN(H14:H18)</f>
        <v>2.5586843141296452E-2</v>
      </c>
      <c r="I21" s="20">
        <f t="shared" si="4"/>
        <v>2.4948490040030007E-2</v>
      </c>
      <c r="J21" s="18">
        <f t="shared" si="4"/>
        <v>1.0898600160909389</v>
      </c>
      <c r="K21" s="18">
        <f t="shared" si="4"/>
        <v>1.0878188547979746</v>
      </c>
    </row>
    <row r="24" spans="2:11" x14ac:dyDescent="0.35">
      <c r="B24" s="16" t="s">
        <v>19</v>
      </c>
      <c r="C24" s="16"/>
      <c r="D24" s="5"/>
      <c r="E24" s="5"/>
      <c r="G24" s="16" t="s">
        <v>22</v>
      </c>
      <c r="H24" s="5"/>
      <c r="I24" s="5"/>
      <c r="J24" s="5"/>
      <c r="K24" s="5"/>
    </row>
    <row r="26" spans="2:11" x14ac:dyDescent="0.35">
      <c r="B26" t="s">
        <v>20</v>
      </c>
      <c r="E26" s="58">
        <v>8.4249084249084297E-2</v>
      </c>
      <c r="G26" t="s">
        <v>23</v>
      </c>
      <c r="K26" s="8">
        <v>6.54E-2</v>
      </c>
    </row>
    <row r="27" spans="2:11" x14ac:dyDescent="0.35">
      <c r="B27" t="s">
        <v>7</v>
      </c>
      <c r="E27" s="52">
        <f>G21</f>
        <v>0.3</v>
      </c>
      <c r="G27" t="s">
        <v>24</v>
      </c>
      <c r="K27" s="52">
        <f>RM!F10-WACC!K26</f>
        <v>8.7947999999999985E-2</v>
      </c>
    </row>
    <row r="28" spans="2:11" ht="16.5" x14ac:dyDescent="0.35">
      <c r="B28" s="21" t="s">
        <v>21</v>
      </c>
      <c r="C28" s="21"/>
      <c r="D28" s="21"/>
      <c r="E28" s="24">
        <f>E26*(1-E27)</f>
        <v>5.8974358974359001E-2</v>
      </c>
      <c r="G28" t="s">
        <v>25</v>
      </c>
      <c r="K28" s="11">
        <f>K37</f>
        <v>1.1562860723223114</v>
      </c>
    </row>
    <row r="29" spans="2:11" x14ac:dyDescent="0.35">
      <c r="G29" s="21" t="s">
        <v>22</v>
      </c>
      <c r="H29" s="21"/>
      <c r="I29" s="21"/>
      <c r="J29" s="21"/>
      <c r="K29" s="28">
        <f>K26+(K27)*K28</f>
        <v>0.16709304748860263</v>
      </c>
    </row>
    <row r="32" spans="2:11" x14ac:dyDescent="0.35">
      <c r="B32" s="16" t="s">
        <v>26</v>
      </c>
      <c r="C32" s="16"/>
      <c r="D32" s="5"/>
      <c r="E32" s="5"/>
      <c r="G32" s="16" t="s">
        <v>31</v>
      </c>
      <c r="H32" s="16"/>
      <c r="I32" s="5"/>
      <c r="J32" s="5"/>
      <c r="K32" s="5"/>
    </row>
    <row r="34" spans="2:11" x14ac:dyDescent="0.35">
      <c r="D34" s="25" t="s">
        <v>27</v>
      </c>
      <c r="E34" s="25" t="s">
        <v>28</v>
      </c>
      <c r="G34" t="s">
        <v>32</v>
      </c>
      <c r="K34" s="11">
        <f>K21</f>
        <v>1.0878188547979746</v>
      </c>
    </row>
    <row r="35" spans="2:11" x14ac:dyDescent="0.35">
      <c r="B35" t="s">
        <v>5</v>
      </c>
      <c r="C35" s="30">
        <f>E14</f>
        <v>819.62</v>
      </c>
      <c r="D35" s="9">
        <f>C35/$C$37</f>
        <v>2.6733764298757464E-3</v>
      </c>
      <c r="E35" s="8">
        <f>I20</f>
        <v>8.2496545792988069E-2</v>
      </c>
      <c r="G35" t="s">
        <v>33</v>
      </c>
      <c r="K35" s="6">
        <f>E39</f>
        <v>8.9914152818409726E-2</v>
      </c>
    </row>
    <row r="36" spans="2:11" x14ac:dyDescent="0.35">
      <c r="B36" t="s">
        <v>29</v>
      </c>
      <c r="C36" s="30">
        <f>F14</f>
        <v>305766.46000000002</v>
      </c>
      <c r="D36" s="9">
        <f>C36/$C$37</f>
        <v>0.99732662357012425</v>
      </c>
      <c r="E36" s="6">
        <f>E37-E35</f>
        <v>0.91750345420701196</v>
      </c>
      <c r="G36" t="s">
        <v>7</v>
      </c>
      <c r="K36" s="22">
        <f>E27</f>
        <v>0.3</v>
      </c>
    </row>
    <row r="37" spans="2:11" x14ac:dyDescent="0.35">
      <c r="B37" s="21" t="s">
        <v>30</v>
      </c>
      <c r="C37" s="31">
        <f>SUM(C35:C36)</f>
        <v>306586.08</v>
      </c>
      <c r="D37" s="26">
        <f>C37/$C$37</f>
        <v>1</v>
      </c>
      <c r="E37" s="23">
        <v>1</v>
      </c>
      <c r="G37" s="21" t="s">
        <v>31</v>
      </c>
      <c r="H37" s="21"/>
      <c r="I37" s="21"/>
      <c r="J37" s="21"/>
      <c r="K37" s="29">
        <f>K34*(1+(1-K36)*K35)</f>
        <v>1.1562860723223114</v>
      </c>
    </row>
    <row r="39" spans="2:11" x14ac:dyDescent="0.35">
      <c r="B39" t="s">
        <v>34</v>
      </c>
      <c r="D39" s="27">
        <f>D35/D36</f>
        <v>2.6805425290923014E-3</v>
      </c>
      <c r="E39" s="27">
        <f>E35/E36</f>
        <v>8.9914152818409726E-2</v>
      </c>
      <c r="G39" s="16" t="s">
        <v>0</v>
      </c>
      <c r="H39" s="16"/>
      <c r="I39" s="5"/>
      <c r="J39" s="5"/>
      <c r="K39" s="5"/>
    </row>
    <row r="41" spans="2:11" x14ac:dyDescent="0.35">
      <c r="B41" s="32" t="s">
        <v>35</v>
      </c>
      <c r="G41" t="s">
        <v>22</v>
      </c>
      <c r="K41" s="6">
        <f>K29</f>
        <v>0.16709304748860263</v>
      </c>
    </row>
    <row r="42" spans="2:11" x14ac:dyDescent="0.35">
      <c r="B42" s="33" t="s">
        <v>36</v>
      </c>
      <c r="G42" t="s">
        <v>105</v>
      </c>
      <c r="K42" s="6">
        <f>E36</f>
        <v>0.91750345420701196</v>
      </c>
    </row>
    <row r="43" spans="2:11" x14ac:dyDescent="0.35">
      <c r="B43" s="33" t="s">
        <v>37</v>
      </c>
    </row>
    <row r="44" spans="2:11" x14ac:dyDescent="0.35">
      <c r="B44" s="33" t="s">
        <v>38</v>
      </c>
      <c r="G44" t="s">
        <v>19</v>
      </c>
      <c r="K44" s="6">
        <f>E28</f>
        <v>5.8974358974359001E-2</v>
      </c>
    </row>
    <row r="45" spans="2:11" x14ac:dyDescent="0.35">
      <c r="B45" s="33" t="s">
        <v>39</v>
      </c>
      <c r="G45" t="s">
        <v>106</v>
      </c>
      <c r="K45" s="6">
        <f>E35</f>
        <v>8.2496545792988069E-2</v>
      </c>
    </row>
    <row r="47" spans="2:11" x14ac:dyDescent="0.35">
      <c r="G47" s="14" t="s">
        <v>107</v>
      </c>
      <c r="H47" s="14"/>
      <c r="I47" s="14"/>
      <c r="J47" s="14"/>
      <c r="K47" s="57">
        <f>(K41*K42)+(K44*K45)</f>
        <v>0.1581736291505095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0629-5771-46A6-8AB9-70DCE5C22A52}">
  <sheetPr>
    <tabColor rgb="FF002060"/>
  </sheetPr>
  <dimension ref="F2:F6"/>
  <sheetViews>
    <sheetView workbookViewId="0">
      <selection activeCell="B2" sqref="B2:F6"/>
    </sheetView>
  </sheetViews>
  <sheetFormatPr defaultRowHeight="14.5" x14ac:dyDescent="0.35"/>
  <sheetData>
    <row r="2" spans="6:6" x14ac:dyDescent="0.35">
      <c r="F2" s="6"/>
    </row>
    <row r="3" spans="6:6" x14ac:dyDescent="0.35">
      <c r="F3" s="6"/>
    </row>
    <row r="4" spans="6:6" x14ac:dyDescent="0.35">
      <c r="F4" s="6"/>
    </row>
    <row r="5" spans="6:6" x14ac:dyDescent="0.35">
      <c r="F5" s="6"/>
    </row>
    <row r="6" spans="6:6" x14ac:dyDescent="0.35">
      <c r="F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4B1F-2245-4743-B2DA-A895480C8CBA}">
  <dimension ref="B2:G7"/>
  <sheetViews>
    <sheetView showGridLines="0" workbookViewId="0">
      <selection activeCell="F17" sqref="F17"/>
    </sheetView>
  </sheetViews>
  <sheetFormatPr defaultRowHeight="14.5" x14ac:dyDescent="0.35"/>
  <cols>
    <col min="1" max="1" width="1.81640625" customWidth="1"/>
    <col min="3" max="3" width="14.7265625" bestFit="1" customWidth="1"/>
    <col min="4" max="4" width="10.81640625" customWidth="1"/>
    <col min="5" max="5" width="15.81640625" customWidth="1"/>
    <col min="6" max="6" width="11.90625" customWidth="1"/>
    <col min="7" max="7" width="8.453125" customWidth="1"/>
  </cols>
  <sheetData>
    <row r="2" spans="2:7" x14ac:dyDescent="0.35">
      <c r="B2" t="s">
        <v>87</v>
      </c>
      <c r="C2" t="s">
        <v>88</v>
      </c>
      <c r="D2" s="51" t="s">
        <v>91</v>
      </c>
      <c r="E2" t="s">
        <v>92</v>
      </c>
      <c r="F2" t="s">
        <v>93</v>
      </c>
      <c r="G2" t="s">
        <v>89</v>
      </c>
    </row>
    <row r="3" spans="2:7" x14ac:dyDescent="0.35">
      <c r="B3">
        <v>1</v>
      </c>
      <c r="C3" t="s">
        <v>90</v>
      </c>
      <c r="D3">
        <v>4698.8</v>
      </c>
      <c r="E3">
        <v>305766.46000000002</v>
      </c>
      <c r="F3">
        <v>819.62</v>
      </c>
      <c r="G3">
        <v>0.04</v>
      </c>
    </row>
    <row r="4" spans="2:7" x14ac:dyDescent="0.35">
      <c r="B4">
        <v>2</v>
      </c>
      <c r="C4" t="s">
        <v>94</v>
      </c>
      <c r="D4">
        <v>5418</v>
      </c>
      <c r="E4">
        <v>192769.27</v>
      </c>
      <c r="F4">
        <v>2237.19</v>
      </c>
      <c r="G4">
        <v>0.41</v>
      </c>
    </row>
    <row r="5" spans="2:7" x14ac:dyDescent="0.35">
      <c r="B5">
        <v>3</v>
      </c>
      <c r="C5" t="s">
        <v>95</v>
      </c>
      <c r="D5">
        <v>776.25</v>
      </c>
      <c r="E5">
        <v>18872.59</v>
      </c>
      <c r="F5">
        <v>482.89</v>
      </c>
      <c r="G5">
        <v>0.27</v>
      </c>
    </row>
    <row r="6" spans="2:7" x14ac:dyDescent="0.35">
      <c r="B6">
        <v>4</v>
      </c>
      <c r="C6" t="s">
        <v>96</v>
      </c>
      <c r="D6">
        <v>81.25</v>
      </c>
      <c r="E6">
        <v>9913.36</v>
      </c>
      <c r="F6">
        <v>5016.78</v>
      </c>
      <c r="G6">
        <v>0.74</v>
      </c>
    </row>
    <row r="7" spans="2:7" x14ac:dyDescent="0.35">
      <c r="B7">
        <v>5</v>
      </c>
      <c r="C7" t="s">
        <v>97</v>
      </c>
      <c r="D7">
        <v>1159.5</v>
      </c>
      <c r="E7">
        <v>31607.54</v>
      </c>
      <c r="F7">
        <v>1227.08</v>
      </c>
      <c r="G7">
        <v>0.72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6E4-C459-4059-B571-9ACD32873CB2}">
  <dimension ref="B5:F33"/>
  <sheetViews>
    <sheetView showGridLines="0" topLeftCell="A2" workbookViewId="0">
      <selection activeCell="E11" sqref="E11"/>
    </sheetView>
  </sheetViews>
  <sheetFormatPr defaultRowHeight="14.5" x14ac:dyDescent="0.35"/>
  <cols>
    <col min="1" max="1" width="1.81640625" customWidth="1"/>
    <col min="5" max="5" width="18.54296875" bestFit="1" customWidth="1"/>
  </cols>
  <sheetData>
    <row r="5" spans="2:6" x14ac:dyDescent="0.35">
      <c r="B5" s="54" t="s">
        <v>100</v>
      </c>
      <c r="C5" s="55"/>
      <c r="D5" s="55"/>
      <c r="E5" s="55"/>
      <c r="F5" s="55"/>
    </row>
    <row r="7" spans="2:6" x14ac:dyDescent="0.35">
      <c r="B7" s="53" t="s">
        <v>98</v>
      </c>
      <c r="C7" t="s">
        <v>99</v>
      </c>
    </row>
    <row r="8" spans="2:6" x14ac:dyDescent="0.35">
      <c r="B8" s="53">
        <v>2000</v>
      </c>
      <c r="C8" s="9">
        <v>-0.14649999999999999</v>
      </c>
      <c r="E8" t="s">
        <v>101</v>
      </c>
      <c r="F8" s="6">
        <f>AVERAGE(C8:C32)</f>
        <v>0.15334799999999998</v>
      </c>
    </row>
    <row r="9" spans="2:6" ht="16.5" x14ac:dyDescent="0.35">
      <c r="B9" s="53">
        <v>2001</v>
      </c>
      <c r="C9" s="9">
        <v>-0.1618</v>
      </c>
      <c r="E9" t="s">
        <v>102</v>
      </c>
      <c r="F9" s="56" t="s">
        <v>103</v>
      </c>
    </row>
    <row r="10" spans="2:6" x14ac:dyDescent="0.35">
      <c r="B10" s="53">
        <v>2002</v>
      </c>
      <c r="C10" s="9">
        <v>3.2500000000000001E-2</v>
      </c>
      <c r="E10" s="14" t="s">
        <v>104</v>
      </c>
      <c r="F10" s="57">
        <f>SUM(F8:F9)</f>
        <v>0.15334799999999998</v>
      </c>
    </row>
    <row r="11" spans="2:6" x14ac:dyDescent="0.35">
      <c r="B11" s="53">
        <v>2003</v>
      </c>
      <c r="C11" s="9">
        <v>0.71900000000000008</v>
      </c>
    </row>
    <row r="12" spans="2:6" x14ac:dyDescent="0.35">
      <c r="B12" s="53">
        <v>2004</v>
      </c>
      <c r="C12" s="9">
        <v>0.10679999999999999</v>
      </c>
    </row>
    <row r="13" spans="2:6" x14ac:dyDescent="0.35">
      <c r="B13" s="53">
        <v>2005</v>
      </c>
      <c r="C13" s="9">
        <v>0.36340000000000006</v>
      </c>
    </row>
    <row r="14" spans="2:6" x14ac:dyDescent="0.35">
      <c r="B14" s="53">
        <v>2006</v>
      </c>
      <c r="C14" s="9">
        <v>0.39829999999999999</v>
      </c>
    </row>
    <row r="15" spans="2:6" x14ac:dyDescent="0.35">
      <c r="B15" s="53">
        <v>2007</v>
      </c>
      <c r="C15" s="9">
        <v>0.54770000000000008</v>
      </c>
    </row>
    <row r="16" spans="2:6" x14ac:dyDescent="0.35">
      <c r="B16" s="53">
        <v>2008</v>
      </c>
      <c r="C16" s="9">
        <v>-0.51790000000000003</v>
      </c>
    </row>
    <row r="17" spans="2:3" x14ac:dyDescent="0.35">
      <c r="B17" s="53">
        <v>2009</v>
      </c>
      <c r="C17" s="9">
        <v>0.75760000000000005</v>
      </c>
    </row>
    <row r="18" spans="2:3" x14ac:dyDescent="0.35">
      <c r="B18" s="53">
        <v>2010</v>
      </c>
      <c r="C18" s="9">
        <v>0.17949999999999999</v>
      </c>
    </row>
    <row r="19" spans="2:3" x14ac:dyDescent="0.35">
      <c r="B19" s="53">
        <v>2011</v>
      </c>
      <c r="C19" s="9">
        <v>-0.2462</v>
      </c>
    </row>
    <row r="20" spans="2:3" x14ac:dyDescent="0.35">
      <c r="B20" s="53">
        <v>2012</v>
      </c>
      <c r="C20" s="9">
        <v>0.27699999999999997</v>
      </c>
    </row>
    <row r="21" spans="2:3" x14ac:dyDescent="0.35">
      <c r="B21" s="53">
        <v>2013</v>
      </c>
      <c r="C21" s="9">
        <v>6.7599999999999993E-2</v>
      </c>
    </row>
    <row r="22" spans="2:3" x14ac:dyDescent="0.35">
      <c r="B22" s="53">
        <v>2014</v>
      </c>
      <c r="C22" s="9">
        <v>0.31390000000000001</v>
      </c>
    </row>
    <row r="23" spans="2:3" x14ac:dyDescent="0.35">
      <c r="B23" s="53">
        <v>2015</v>
      </c>
      <c r="C23" s="9">
        <v>-4.0599999999999997E-2</v>
      </c>
    </row>
    <row r="24" spans="2:3" x14ac:dyDescent="0.35">
      <c r="B24" s="53">
        <v>2016</v>
      </c>
      <c r="C24" s="9">
        <v>3.0099999999999998E-2</v>
      </c>
    </row>
    <row r="25" spans="2:3" x14ac:dyDescent="0.35">
      <c r="B25" s="53">
        <v>2017</v>
      </c>
      <c r="C25" s="9">
        <v>0.28649999999999998</v>
      </c>
    </row>
    <row r="26" spans="2:3" x14ac:dyDescent="0.35">
      <c r="B26" s="53">
        <v>2018</v>
      </c>
      <c r="C26" s="9">
        <v>3.15E-2</v>
      </c>
    </row>
    <row r="27" spans="2:3" x14ac:dyDescent="0.35">
      <c r="B27" s="53">
        <v>2019</v>
      </c>
      <c r="C27" s="9">
        <v>0.1202</v>
      </c>
    </row>
    <row r="28" spans="2:3" x14ac:dyDescent="0.35">
      <c r="B28" s="53">
        <v>2020</v>
      </c>
      <c r="C28" s="9">
        <v>0.14899999999999999</v>
      </c>
    </row>
    <row r="29" spans="2:3" x14ac:dyDescent="0.35">
      <c r="B29" s="53">
        <v>2021</v>
      </c>
      <c r="C29" s="9">
        <v>0.2412</v>
      </c>
    </row>
    <row r="30" spans="2:3" x14ac:dyDescent="0.35">
      <c r="B30" s="53">
        <v>2022</v>
      </c>
      <c r="C30" s="9">
        <v>4.3200000000000002E-2</v>
      </c>
    </row>
    <row r="31" spans="2:3" x14ac:dyDescent="0.35">
      <c r="B31" s="53">
        <v>2023</v>
      </c>
      <c r="C31" s="9">
        <v>0.19420000000000001</v>
      </c>
    </row>
    <row r="32" spans="2:3" x14ac:dyDescent="0.35">
      <c r="B32" s="53">
        <v>2024</v>
      </c>
      <c r="C32" s="9">
        <v>8.7499999999999994E-2</v>
      </c>
    </row>
    <row r="33" spans="2:2" x14ac:dyDescent="0.35">
      <c r="B3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B0BF-2FA2-4F69-83CC-735BD513C33F}">
  <dimension ref="B2:T111"/>
  <sheetViews>
    <sheetView showGridLines="0" workbookViewId="0">
      <selection activeCell="J13" sqref="J13"/>
    </sheetView>
  </sheetViews>
  <sheetFormatPr defaultRowHeight="14.5" x14ac:dyDescent="0.35"/>
  <cols>
    <col min="1" max="1" width="1.81640625" customWidth="1"/>
    <col min="2" max="2" width="14.1796875" bestFit="1" customWidth="1"/>
    <col min="3" max="5" width="11.08984375" customWidth="1"/>
    <col min="6" max="7" width="11.26953125" bestFit="1" customWidth="1"/>
    <col min="9" max="10" width="17.54296875" bestFit="1" customWidth="1"/>
    <col min="13" max="13" width="16.08984375" bestFit="1" customWidth="1"/>
    <col min="14" max="14" width="20" bestFit="1" customWidth="1"/>
    <col min="18" max="18" width="12.453125" bestFit="1" customWidth="1"/>
    <col min="20" max="21" width="12" bestFit="1" customWidth="1"/>
  </cols>
  <sheetData>
    <row r="2" spans="2:13" x14ac:dyDescent="0.35">
      <c r="B2" s="14" t="s">
        <v>79</v>
      </c>
    </row>
    <row r="4" spans="2:13" x14ac:dyDescent="0.35">
      <c r="B4" s="45" t="s">
        <v>42</v>
      </c>
      <c r="C4" s="45"/>
      <c r="D4" s="45"/>
      <c r="F4" s="45" t="s">
        <v>44</v>
      </c>
      <c r="G4" s="45"/>
      <c r="I4" s="45" t="s">
        <v>73</v>
      </c>
      <c r="J4" s="45"/>
      <c r="L4" t="s">
        <v>45</v>
      </c>
      <c r="M4" s="11">
        <f>SLOPE(D8:D111,G8:G111)</f>
        <v>1.0898600160909393</v>
      </c>
    </row>
    <row r="5" spans="2:13" x14ac:dyDescent="0.35">
      <c r="L5" t="s">
        <v>46</v>
      </c>
      <c r="M5" s="39">
        <f>_xlfn.COVARIANCE.S(D8:D111,G8:G111)/_xlfn.VAR.S(G8:G111)</f>
        <v>1.0898600160909386</v>
      </c>
    </row>
    <row r="6" spans="2:13" x14ac:dyDescent="0.35">
      <c r="B6" s="36" t="s">
        <v>40</v>
      </c>
      <c r="C6" s="37" t="s">
        <v>41</v>
      </c>
      <c r="D6" s="38" t="s">
        <v>43</v>
      </c>
      <c r="E6" s="46"/>
      <c r="F6" s="37" t="s">
        <v>41</v>
      </c>
      <c r="G6" s="38" t="s">
        <v>43</v>
      </c>
      <c r="I6" t="s">
        <v>74</v>
      </c>
      <c r="J6" s="11">
        <f>M7</f>
        <v>1.0898600160909389</v>
      </c>
    </row>
    <row r="7" spans="2:13" x14ac:dyDescent="0.35">
      <c r="B7" s="34">
        <v>45159</v>
      </c>
      <c r="C7" s="35">
        <v>3534.60009765625</v>
      </c>
      <c r="F7" s="35">
        <v>19265.80078125</v>
      </c>
      <c r="I7" t="s">
        <v>75</v>
      </c>
      <c r="J7" s="6">
        <v>0.75</v>
      </c>
      <c r="L7" t="s">
        <v>47</v>
      </c>
      <c r="M7" s="11">
        <f>M26</f>
        <v>1.0898600160909389</v>
      </c>
    </row>
    <row r="8" spans="2:13" x14ac:dyDescent="0.35">
      <c r="B8" s="34">
        <v>45166</v>
      </c>
      <c r="C8" s="35">
        <v>3761.05004882812</v>
      </c>
      <c r="D8" s="9">
        <f>C8/C7-1</f>
        <v>6.4066639765563815E-2</v>
      </c>
      <c r="E8" s="9"/>
      <c r="F8" s="35">
        <v>19435.30078125</v>
      </c>
      <c r="G8" s="9">
        <f t="shared" ref="G8:G71" si="0">F8/F7-1</f>
        <v>8.797973254502045E-3</v>
      </c>
      <c r="J8" s="11"/>
    </row>
    <row r="9" spans="2:13" x14ac:dyDescent="0.35">
      <c r="B9" s="34">
        <v>45173</v>
      </c>
      <c r="C9" s="35">
        <v>3782.39990234375</v>
      </c>
      <c r="D9" s="9">
        <f t="shared" ref="D9:D72" si="1">C9/C8-1</f>
        <v>5.6765672454377469E-3</v>
      </c>
      <c r="E9" s="9"/>
      <c r="F9" s="35">
        <v>19819.94921875</v>
      </c>
      <c r="G9" s="9">
        <f t="shared" si="0"/>
        <v>1.9791226378708116E-2</v>
      </c>
      <c r="J9" s="6"/>
      <c r="L9" t="s">
        <v>81</v>
      </c>
    </row>
    <row r="10" spans="2:13" ht="15" thickBot="1" x14ac:dyDescent="0.4">
      <c r="B10" s="34">
        <v>45180</v>
      </c>
      <c r="C10" s="35">
        <v>3796</v>
      </c>
      <c r="D10" s="9">
        <f t="shared" si="1"/>
        <v>3.5956265882470806E-3</v>
      </c>
      <c r="E10" s="9"/>
      <c r="F10" s="35">
        <v>20192.349609375</v>
      </c>
      <c r="G10" s="9">
        <f t="shared" si="0"/>
        <v>1.8789169766020519E-2</v>
      </c>
      <c r="I10" t="s">
        <v>77</v>
      </c>
      <c r="J10" s="11">
        <v>1</v>
      </c>
    </row>
    <row r="11" spans="2:13" x14ac:dyDescent="0.35">
      <c r="B11" s="34">
        <v>45187</v>
      </c>
      <c r="C11" s="35">
        <v>3689.10009765625</v>
      </c>
      <c r="D11" s="9">
        <f t="shared" si="1"/>
        <v>-2.8161196613211259E-2</v>
      </c>
      <c r="E11" s="9"/>
      <c r="F11" s="35">
        <v>19674.25</v>
      </c>
      <c r="G11" s="9">
        <f t="shared" si="0"/>
        <v>-2.5658213105346328E-2</v>
      </c>
      <c r="I11" t="s">
        <v>76</v>
      </c>
      <c r="J11" s="6">
        <v>0.25</v>
      </c>
      <c r="L11" s="42" t="s">
        <v>49</v>
      </c>
      <c r="M11" s="42"/>
    </row>
    <row r="12" spans="2:13" x14ac:dyDescent="0.35">
      <c r="B12" s="34">
        <v>45194</v>
      </c>
      <c r="C12" s="35">
        <v>3675.60009765625</v>
      </c>
      <c r="D12" s="9">
        <f t="shared" si="1"/>
        <v>-3.6594290321850798E-3</v>
      </c>
      <c r="E12" s="9"/>
      <c r="F12" s="35">
        <v>19638.30078125</v>
      </c>
      <c r="G12" s="9">
        <f t="shared" si="0"/>
        <v>-1.8272218127756146E-3</v>
      </c>
      <c r="L12" t="s">
        <v>50</v>
      </c>
      <c r="M12">
        <v>0.43202060421967953</v>
      </c>
    </row>
    <row r="13" spans="2:13" x14ac:dyDescent="0.35">
      <c r="B13" s="34">
        <v>45201</v>
      </c>
      <c r="C13" s="35">
        <v>3833.94995117187</v>
      </c>
      <c r="D13" s="9">
        <f t="shared" si="1"/>
        <v>4.3081360678108638E-2</v>
      </c>
      <c r="E13" s="9"/>
      <c r="F13" s="35">
        <v>19653.5</v>
      </c>
      <c r="G13" s="9">
        <f t="shared" si="0"/>
        <v>7.7395793654977396E-4</v>
      </c>
      <c r="I13" s="43" t="s">
        <v>78</v>
      </c>
      <c r="J13" s="44">
        <f>(J6*J7)+(J10*J11)</f>
        <v>1.0673950120682041</v>
      </c>
      <c r="L13" t="s">
        <v>51</v>
      </c>
      <c r="M13">
        <v>0.18664180247033696</v>
      </c>
    </row>
    <row r="14" spans="2:13" x14ac:dyDescent="0.35">
      <c r="B14" s="34">
        <v>45208</v>
      </c>
      <c r="C14" s="35">
        <v>3935.85009765625</v>
      </c>
      <c r="D14" s="9">
        <f t="shared" si="1"/>
        <v>2.6578371596434947E-2</v>
      </c>
      <c r="E14" s="9"/>
      <c r="F14" s="35">
        <v>19751.05078125</v>
      </c>
      <c r="G14" s="9">
        <f t="shared" si="0"/>
        <v>4.9635322588852393E-3</v>
      </c>
      <c r="L14" t="s">
        <v>52</v>
      </c>
      <c r="M14">
        <v>0.17866770249455594</v>
      </c>
    </row>
    <row r="15" spans="2:13" x14ac:dyDescent="0.35">
      <c r="B15" s="34">
        <v>45215</v>
      </c>
      <c r="C15" s="35">
        <v>3749.5</v>
      </c>
      <c r="D15" s="9">
        <f t="shared" si="1"/>
        <v>-4.7346848338360004E-2</v>
      </c>
      <c r="E15" s="9"/>
      <c r="F15" s="35">
        <v>19542.650390625</v>
      </c>
      <c r="G15" s="9">
        <f t="shared" si="0"/>
        <v>-1.0551357137051021E-2</v>
      </c>
      <c r="L15" t="s">
        <v>53</v>
      </c>
      <c r="M15">
        <v>3.9506859635559083E-2</v>
      </c>
    </row>
    <row r="16" spans="2:13" ht="15" thickBot="1" x14ac:dyDescent="0.4">
      <c r="B16" s="34">
        <v>45222</v>
      </c>
      <c r="C16" s="35">
        <v>3665.44995117187</v>
      </c>
      <c r="D16" s="9">
        <f t="shared" si="1"/>
        <v>-2.2416335198861215E-2</v>
      </c>
      <c r="E16" s="9"/>
      <c r="F16" s="35">
        <v>19047.25</v>
      </c>
      <c r="G16" s="9">
        <f t="shared" si="0"/>
        <v>-2.5349703378138133E-2</v>
      </c>
      <c r="L16" s="40" t="s">
        <v>54</v>
      </c>
      <c r="M16" s="40">
        <v>104</v>
      </c>
    </row>
    <row r="17" spans="2:20" x14ac:dyDescent="0.35">
      <c r="B17" s="34">
        <v>45229</v>
      </c>
      <c r="C17" s="35">
        <v>3649.69995117187</v>
      </c>
      <c r="D17" s="9">
        <f t="shared" si="1"/>
        <v>-4.2968803857121873E-3</v>
      </c>
      <c r="E17" s="9"/>
      <c r="F17" s="35">
        <v>19230.599609375</v>
      </c>
      <c r="G17" s="9">
        <f t="shared" si="0"/>
        <v>9.6260409967319216E-3</v>
      </c>
    </row>
    <row r="18" spans="2:20" ht="15" thickBot="1" x14ac:dyDescent="0.4">
      <c r="B18" s="34">
        <v>45236</v>
      </c>
      <c r="C18" s="35">
        <v>3798.39990234375</v>
      </c>
      <c r="D18" s="9">
        <f t="shared" si="1"/>
        <v>4.0743061939690239E-2</v>
      </c>
      <c r="E18" s="9"/>
      <c r="F18" s="35">
        <v>19425.349609375</v>
      </c>
      <c r="G18" s="9">
        <f t="shared" si="0"/>
        <v>1.0127089324092564E-2</v>
      </c>
      <c r="L18" t="s">
        <v>55</v>
      </c>
    </row>
    <row r="19" spans="2:20" x14ac:dyDescent="0.35">
      <c r="B19" s="34">
        <v>45243</v>
      </c>
      <c r="C19" s="35">
        <v>3810.89990234375</v>
      </c>
      <c r="D19" s="9">
        <f t="shared" si="1"/>
        <v>3.2908593937903685E-3</v>
      </c>
      <c r="E19" s="9"/>
      <c r="F19" s="35">
        <v>19731.80078125</v>
      </c>
      <c r="G19" s="9">
        <f t="shared" si="0"/>
        <v>1.5775838172153334E-2</v>
      </c>
      <c r="L19" s="41"/>
      <c r="M19" s="41" t="s">
        <v>60</v>
      </c>
      <c r="N19" s="41" t="s">
        <v>61</v>
      </c>
      <c r="O19" s="41" t="s">
        <v>62</v>
      </c>
      <c r="P19" s="41" t="s">
        <v>63</v>
      </c>
      <c r="Q19" s="41" t="s">
        <v>64</v>
      </c>
    </row>
    <row r="20" spans="2:20" x14ac:dyDescent="0.35">
      <c r="B20" s="34">
        <v>45250</v>
      </c>
      <c r="C20" s="35">
        <v>3842.89990234375</v>
      </c>
      <c r="D20" s="9">
        <f t="shared" si="1"/>
        <v>8.3969668109937778E-3</v>
      </c>
      <c r="E20" s="9"/>
      <c r="F20" s="35">
        <v>19794.69921875</v>
      </c>
      <c r="G20" s="9">
        <f t="shared" si="0"/>
        <v>3.1876683835045938E-3</v>
      </c>
      <c r="L20" t="s">
        <v>56</v>
      </c>
      <c r="M20">
        <v>1</v>
      </c>
      <c r="N20">
        <v>3.6531900183885607E-2</v>
      </c>
      <c r="O20">
        <v>3.6531900183885607E-2</v>
      </c>
      <c r="P20">
        <v>23.406002312136376</v>
      </c>
      <c r="Q20">
        <v>4.6646485341029165E-6</v>
      </c>
    </row>
    <row r="21" spans="2:20" x14ac:dyDescent="0.35">
      <c r="B21" s="34">
        <v>45257</v>
      </c>
      <c r="C21" s="35">
        <v>3988.39990234375</v>
      </c>
      <c r="D21" s="9">
        <f t="shared" si="1"/>
        <v>3.7862032240616239E-2</v>
      </c>
      <c r="E21" s="9"/>
      <c r="F21" s="35">
        <v>20267.900390625</v>
      </c>
      <c r="G21" s="9">
        <f t="shared" si="0"/>
        <v>2.3905448961142772E-2</v>
      </c>
      <c r="L21" t="s">
        <v>57</v>
      </c>
      <c r="M21">
        <v>102</v>
      </c>
      <c r="N21">
        <v>0.15920077974290428</v>
      </c>
      <c r="O21">
        <v>1.5607919582637676E-3</v>
      </c>
    </row>
    <row r="22" spans="2:20" ht="15" thickBot="1" x14ac:dyDescent="0.4">
      <c r="B22" s="34">
        <v>45264</v>
      </c>
      <c r="C22" s="35">
        <v>4070.64990234375</v>
      </c>
      <c r="D22" s="9">
        <f t="shared" si="1"/>
        <v>2.062230518852104E-2</v>
      </c>
      <c r="E22" s="9"/>
      <c r="F22" s="35">
        <v>20969.400390625</v>
      </c>
      <c r="G22" s="9">
        <f t="shared" si="0"/>
        <v>3.4611379890365113E-2</v>
      </c>
      <c r="L22" s="40" t="s">
        <v>58</v>
      </c>
      <c r="M22" s="40">
        <v>103</v>
      </c>
      <c r="N22" s="40">
        <v>0.19573267992678989</v>
      </c>
      <c r="O22" s="40"/>
      <c r="P22" s="40"/>
      <c r="Q22" s="40"/>
    </row>
    <row r="23" spans="2:20" ht="15" thickBot="1" x14ac:dyDescent="0.4">
      <c r="B23" s="34">
        <v>45271</v>
      </c>
      <c r="C23" s="35">
        <v>4045.64990234375</v>
      </c>
      <c r="D23" s="9">
        <f t="shared" si="1"/>
        <v>-6.1415254565629906E-3</v>
      </c>
      <c r="E23" s="9"/>
      <c r="F23" s="35">
        <v>21456.650390625</v>
      </c>
      <c r="G23" s="9">
        <f t="shared" si="0"/>
        <v>2.3236239039903017E-2</v>
      </c>
    </row>
    <row r="24" spans="2:20" x14ac:dyDescent="0.35">
      <c r="B24" s="34">
        <v>45278</v>
      </c>
      <c r="C24" s="35">
        <v>4007.94995117187</v>
      </c>
      <c r="D24" s="9">
        <f t="shared" si="1"/>
        <v>-9.3186390522915774E-3</v>
      </c>
      <c r="E24" s="9"/>
      <c r="F24" s="35">
        <v>21349.400390625</v>
      </c>
      <c r="G24" s="9">
        <f t="shared" si="0"/>
        <v>-4.9984502728748215E-3</v>
      </c>
      <c r="L24" s="41"/>
      <c r="M24" s="41" t="s">
        <v>65</v>
      </c>
      <c r="N24" s="41" t="s">
        <v>53</v>
      </c>
      <c r="O24" s="41" t="s">
        <v>66</v>
      </c>
      <c r="P24" s="41" t="s">
        <v>67</v>
      </c>
      <c r="Q24" s="41" t="s">
        <v>68</v>
      </c>
      <c r="R24" s="41" t="s">
        <v>69</v>
      </c>
      <c r="S24" s="41" t="s">
        <v>70</v>
      </c>
      <c r="T24" s="41" t="s">
        <v>71</v>
      </c>
    </row>
    <row r="25" spans="2:20" x14ac:dyDescent="0.35">
      <c r="B25" s="34">
        <v>45285</v>
      </c>
      <c r="C25" s="35">
        <v>4082.64990234375</v>
      </c>
      <c r="D25" s="9">
        <f t="shared" si="1"/>
        <v>1.8637945104588605E-2</v>
      </c>
      <c r="E25" s="9"/>
      <c r="F25" s="35">
        <v>21731.400390625</v>
      </c>
      <c r="G25" s="9">
        <f t="shared" si="0"/>
        <v>1.7892774176821558E-2</v>
      </c>
      <c r="L25" t="s">
        <v>59</v>
      </c>
      <c r="M25">
        <v>8.2708459224768022E-4</v>
      </c>
      <c r="N25">
        <v>3.9210255377737698E-3</v>
      </c>
      <c r="O25">
        <v>0.21093578306997507</v>
      </c>
      <c r="P25">
        <v>0.83335822243048485</v>
      </c>
      <c r="Q25">
        <v>-6.9502509706305636E-3</v>
      </c>
      <c r="R25">
        <v>8.604420155125924E-3</v>
      </c>
      <c r="S25">
        <v>-6.9502509706305636E-3</v>
      </c>
      <c r="T25">
        <v>8.604420155125924E-3</v>
      </c>
    </row>
    <row r="26" spans="2:20" ht="15" thickBot="1" x14ac:dyDescent="0.4">
      <c r="B26" s="34">
        <v>45292</v>
      </c>
      <c r="C26" s="35">
        <v>3863.5</v>
      </c>
      <c r="D26" s="9">
        <f t="shared" si="1"/>
        <v>-5.3678348030268608E-2</v>
      </c>
      <c r="E26" s="9"/>
      <c r="F26" s="35">
        <v>21710.80078125</v>
      </c>
      <c r="G26" s="9">
        <f t="shared" si="0"/>
        <v>-9.4791909424696286E-4</v>
      </c>
      <c r="L26" s="40" t="s">
        <v>72</v>
      </c>
      <c r="M26" s="40">
        <v>1.0898600160909389</v>
      </c>
      <c r="N26" s="40">
        <v>0.22527193943056942</v>
      </c>
      <c r="O26" s="40">
        <v>4.8379750218594904</v>
      </c>
      <c r="P26" s="40">
        <v>4.6646485341029944E-6</v>
      </c>
      <c r="Q26" s="40">
        <v>0.64303419234313985</v>
      </c>
      <c r="R26" s="40">
        <v>1.536685839838738</v>
      </c>
      <c r="S26" s="40">
        <v>0.64303419234313985</v>
      </c>
      <c r="T26" s="40">
        <v>1.536685839838738</v>
      </c>
    </row>
    <row r="27" spans="2:20" x14ac:dyDescent="0.35">
      <c r="B27" s="34">
        <v>45299</v>
      </c>
      <c r="C27" s="35">
        <v>3841</v>
      </c>
      <c r="D27" s="9">
        <f t="shared" si="1"/>
        <v>-5.8237349553513784E-3</v>
      </c>
      <c r="E27" s="9"/>
      <c r="F27" s="35">
        <v>21894.55078125</v>
      </c>
      <c r="G27" s="9">
        <f t="shared" si="0"/>
        <v>8.4635293673134271E-3</v>
      </c>
    </row>
    <row r="28" spans="2:20" x14ac:dyDescent="0.35">
      <c r="B28" s="34">
        <v>45306</v>
      </c>
      <c r="C28" s="35">
        <v>3731.69995117187</v>
      </c>
      <c r="D28" s="9">
        <f t="shared" si="1"/>
        <v>-2.8456143928177524E-2</v>
      </c>
      <c r="E28" s="9"/>
      <c r="F28" s="35">
        <v>21622.400390625</v>
      </c>
      <c r="G28" s="9">
        <f t="shared" si="0"/>
        <v>-1.2430051355886373E-2</v>
      </c>
    </row>
    <row r="29" spans="2:20" x14ac:dyDescent="0.35">
      <c r="B29" s="34">
        <v>45313</v>
      </c>
      <c r="C29" s="35">
        <v>3734.25</v>
      </c>
      <c r="D29" s="9">
        <f t="shared" si="1"/>
        <v>6.8334776683465215E-4</v>
      </c>
      <c r="E29" s="9"/>
      <c r="F29" s="35">
        <v>21352.599609375</v>
      </c>
      <c r="G29" s="9">
        <f t="shared" si="0"/>
        <v>-1.247783670526148E-2</v>
      </c>
    </row>
    <row r="30" spans="2:20" x14ac:dyDescent="0.35">
      <c r="B30" s="34">
        <v>45320</v>
      </c>
      <c r="C30" s="35">
        <v>3784.30004882812</v>
      </c>
      <c r="D30" s="9">
        <f t="shared" si="1"/>
        <v>1.3402972170615257E-2</v>
      </c>
      <c r="E30" s="9"/>
      <c r="F30" s="35">
        <v>21853.80078125</v>
      </c>
      <c r="G30" s="9">
        <f t="shared" si="0"/>
        <v>2.3472606663543782E-2</v>
      </c>
    </row>
    <row r="31" spans="2:20" x14ac:dyDescent="0.35">
      <c r="B31" s="34">
        <v>45327</v>
      </c>
      <c r="C31" s="35">
        <v>3719.19995117187</v>
      </c>
      <c r="D31" s="9">
        <f t="shared" si="1"/>
        <v>-1.7202678650285574E-2</v>
      </c>
      <c r="E31" s="9"/>
      <c r="F31" s="35">
        <v>21782.5</v>
      </c>
      <c r="G31" s="9">
        <f t="shared" si="0"/>
        <v>-3.2626261199916184E-3</v>
      </c>
    </row>
    <row r="32" spans="2:20" x14ac:dyDescent="0.35">
      <c r="B32" s="34">
        <v>45334</v>
      </c>
      <c r="C32" s="35">
        <v>3693.30004882812</v>
      </c>
      <c r="D32" s="9">
        <f t="shared" si="1"/>
        <v>-6.9638370304853092E-3</v>
      </c>
      <c r="E32" s="9"/>
      <c r="F32" s="35">
        <v>22040.69921875</v>
      </c>
      <c r="G32" s="9">
        <f t="shared" si="0"/>
        <v>1.1853516297486433E-2</v>
      </c>
    </row>
    <row r="33" spans="2:7" x14ac:dyDescent="0.35">
      <c r="B33" s="34">
        <v>45341</v>
      </c>
      <c r="C33" s="35">
        <v>3840.55004882812</v>
      </c>
      <c r="D33" s="9">
        <f t="shared" si="1"/>
        <v>3.98694928798764E-2</v>
      </c>
      <c r="E33" s="9"/>
      <c r="F33" s="35">
        <v>22212.69921875</v>
      </c>
      <c r="G33" s="9">
        <f t="shared" si="0"/>
        <v>7.8037451667449798E-3</v>
      </c>
    </row>
    <row r="34" spans="2:7" x14ac:dyDescent="0.35">
      <c r="B34" s="34">
        <v>45348</v>
      </c>
      <c r="C34" s="35">
        <v>3884.14990234375</v>
      </c>
      <c r="D34" s="9">
        <f t="shared" si="1"/>
        <v>1.1352502365887363E-2</v>
      </c>
      <c r="E34" s="9"/>
      <c r="F34" s="35">
        <v>22338.75</v>
      </c>
      <c r="G34" s="9">
        <f t="shared" si="0"/>
        <v>5.6747169719741919E-3</v>
      </c>
    </row>
    <row r="35" spans="2:7" x14ac:dyDescent="0.35">
      <c r="B35" s="34">
        <v>45355</v>
      </c>
      <c r="C35" s="35">
        <v>3925.94995117187</v>
      </c>
      <c r="D35" s="9">
        <f t="shared" si="1"/>
        <v>1.0761698152508714E-2</v>
      </c>
      <c r="E35" s="9"/>
      <c r="F35" s="35">
        <v>22493.55078125</v>
      </c>
      <c r="G35" s="9">
        <f t="shared" si="0"/>
        <v>6.9296975546975226E-3</v>
      </c>
    </row>
    <row r="36" spans="2:7" x14ac:dyDescent="0.35">
      <c r="B36" s="34">
        <v>45362</v>
      </c>
      <c r="C36" s="35">
        <v>3932.10009765625</v>
      </c>
      <c r="D36" s="9">
        <f t="shared" si="1"/>
        <v>1.5665371593807098E-3</v>
      </c>
      <c r="E36" s="9"/>
      <c r="F36" s="35">
        <v>22023.349609375</v>
      </c>
      <c r="G36" s="9">
        <f t="shared" si="0"/>
        <v>-2.0903821564132397E-2</v>
      </c>
    </row>
    <row r="37" spans="2:7" x14ac:dyDescent="0.35">
      <c r="B37" s="34">
        <v>45369</v>
      </c>
      <c r="C37" s="35">
        <v>4297.60009765625</v>
      </c>
      <c r="D37" s="9">
        <f t="shared" si="1"/>
        <v>9.2952872745497572E-2</v>
      </c>
      <c r="E37" s="9"/>
      <c r="F37" s="35">
        <v>22096.75</v>
      </c>
      <c r="G37" s="9">
        <f t="shared" si="0"/>
        <v>3.332844091697762E-3</v>
      </c>
    </row>
    <row r="38" spans="2:7" x14ac:dyDescent="0.35">
      <c r="B38" s="34">
        <v>45376</v>
      </c>
      <c r="C38" s="35">
        <v>4525.60009765625</v>
      </c>
      <c r="D38" s="9">
        <f t="shared" si="1"/>
        <v>5.3052865510763159E-2</v>
      </c>
      <c r="E38" s="9"/>
      <c r="F38" s="35">
        <v>22326.900390625</v>
      </c>
      <c r="G38" s="9">
        <f t="shared" si="0"/>
        <v>1.0415576527091019E-2</v>
      </c>
    </row>
    <row r="39" spans="2:7" x14ac:dyDescent="0.35">
      <c r="B39" s="34">
        <v>45383</v>
      </c>
      <c r="C39" s="35">
        <v>4619.25</v>
      </c>
      <c r="D39" s="9">
        <f t="shared" si="1"/>
        <v>2.0693366696772353E-2</v>
      </c>
      <c r="E39" s="9"/>
      <c r="F39" s="35">
        <v>22513.69921875</v>
      </c>
      <c r="G39" s="9">
        <f t="shared" si="0"/>
        <v>8.3665365481468967E-3</v>
      </c>
    </row>
    <row r="40" spans="2:7" x14ac:dyDescent="0.35">
      <c r="B40" s="34">
        <v>45390</v>
      </c>
      <c r="C40" s="35">
        <v>4765.0498046875</v>
      </c>
      <c r="D40" s="9">
        <f t="shared" si="1"/>
        <v>3.1563523231585178E-2</v>
      </c>
      <c r="E40" s="9"/>
      <c r="F40" s="35">
        <v>22519.400390625</v>
      </c>
      <c r="G40" s="9">
        <f t="shared" si="0"/>
        <v>2.5323123577369877E-4</v>
      </c>
    </row>
    <row r="41" spans="2:7" x14ac:dyDescent="0.35">
      <c r="B41" s="34">
        <v>45397</v>
      </c>
      <c r="C41" s="35">
        <v>4696</v>
      </c>
      <c r="D41" s="9">
        <f t="shared" si="1"/>
        <v>-1.4490888346974651E-2</v>
      </c>
      <c r="E41" s="9"/>
      <c r="F41" s="35">
        <v>22147</v>
      </c>
      <c r="G41" s="9">
        <f t="shared" si="0"/>
        <v>-1.6536869728557835E-2</v>
      </c>
    </row>
    <row r="42" spans="2:7" x14ac:dyDescent="0.35">
      <c r="B42" s="34">
        <v>45404</v>
      </c>
      <c r="C42" s="35">
        <v>4553.14990234375</v>
      </c>
      <c r="D42" s="9">
        <f t="shared" si="1"/>
        <v>-3.0419526758145188E-2</v>
      </c>
      <c r="E42" s="9"/>
      <c r="F42" s="35">
        <v>22419.94921875</v>
      </c>
      <c r="G42" s="9">
        <f t="shared" si="0"/>
        <v>1.2324433049623051E-2</v>
      </c>
    </row>
    <row r="43" spans="2:7" x14ac:dyDescent="0.35">
      <c r="B43" s="34">
        <v>45411</v>
      </c>
      <c r="C43" s="35">
        <v>4612.35009765625</v>
      </c>
      <c r="D43" s="9">
        <f t="shared" si="1"/>
        <v>1.3002030809929233E-2</v>
      </c>
      <c r="E43" s="9"/>
      <c r="F43" s="35">
        <v>22475.849609375</v>
      </c>
      <c r="G43" s="9">
        <f t="shared" si="0"/>
        <v>2.4933326155016644E-3</v>
      </c>
    </row>
    <row r="44" spans="2:7" x14ac:dyDescent="0.35">
      <c r="B44" s="34">
        <v>45418</v>
      </c>
      <c r="C44" s="35">
        <v>4796.7998046875</v>
      </c>
      <c r="D44" s="9">
        <f t="shared" si="1"/>
        <v>3.9990396029342401E-2</v>
      </c>
      <c r="E44" s="9"/>
      <c r="F44" s="35">
        <v>22055.19921875</v>
      </c>
      <c r="G44" s="9">
        <f t="shared" si="0"/>
        <v>-1.8715661384811066E-2</v>
      </c>
    </row>
    <row r="45" spans="2:7" x14ac:dyDescent="0.35">
      <c r="B45" s="34">
        <v>45425</v>
      </c>
      <c r="C45" s="35">
        <v>4670.64990234375</v>
      </c>
      <c r="D45" s="9">
        <f t="shared" si="1"/>
        <v>-2.6298763233869926E-2</v>
      </c>
      <c r="E45" s="9"/>
      <c r="F45" s="35">
        <v>22466.099609375</v>
      </c>
      <c r="G45" s="9">
        <f t="shared" si="0"/>
        <v>1.8630545412424926E-2</v>
      </c>
    </row>
    <row r="46" spans="2:7" x14ac:dyDescent="0.35">
      <c r="B46" s="34">
        <v>45432</v>
      </c>
      <c r="C46" s="35">
        <v>4684.5</v>
      </c>
      <c r="D46" s="9">
        <f t="shared" si="1"/>
        <v>2.9653469957788836E-3</v>
      </c>
      <c r="E46" s="9"/>
      <c r="F46" s="35">
        <v>22957.099609375</v>
      </c>
      <c r="G46" s="9">
        <f t="shared" si="0"/>
        <v>2.1855151029202657E-2</v>
      </c>
    </row>
    <row r="47" spans="2:7" x14ac:dyDescent="0.35">
      <c r="B47" s="34">
        <v>45439</v>
      </c>
      <c r="C47" s="35">
        <v>4302.14990234375</v>
      </c>
      <c r="D47" s="9">
        <f t="shared" si="1"/>
        <v>-8.1620257798324269E-2</v>
      </c>
      <c r="E47" s="9"/>
      <c r="F47" s="35">
        <v>22530.69921875</v>
      </c>
      <c r="G47" s="9">
        <f t="shared" si="0"/>
        <v>-1.8573791893592317E-2</v>
      </c>
    </row>
    <row r="48" spans="2:7" x14ac:dyDescent="0.35">
      <c r="B48" s="34">
        <v>45446</v>
      </c>
      <c r="C48" s="35">
        <v>4747.25</v>
      </c>
      <c r="D48" s="9">
        <f t="shared" si="1"/>
        <v>0.10345992300588258</v>
      </c>
      <c r="E48" s="9"/>
      <c r="F48" s="35">
        <v>23290.150390625</v>
      </c>
      <c r="G48" s="9">
        <f t="shared" si="0"/>
        <v>3.3707394719600492E-2</v>
      </c>
    </row>
    <row r="49" spans="2:7" x14ac:dyDescent="0.35">
      <c r="B49" s="34">
        <v>45453</v>
      </c>
      <c r="C49" s="35">
        <v>4739.9501953125</v>
      </c>
      <c r="D49" s="9">
        <f t="shared" si="1"/>
        <v>-1.5376912291326095E-3</v>
      </c>
      <c r="E49" s="9"/>
      <c r="F49" s="35">
        <v>23465.599609375</v>
      </c>
      <c r="G49" s="9">
        <f t="shared" si="0"/>
        <v>7.5331938955887079E-3</v>
      </c>
    </row>
    <row r="50" spans="2:7" x14ac:dyDescent="0.35">
      <c r="B50" s="34">
        <v>45460</v>
      </c>
      <c r="C50" s="35">
        <v>4804.85009765625</v>
      </c>
      <c r="D50" s="9">
        <f t="shared" si="1"/>
        <v>1.3692106387094949E-2</v>
      </c>
      <c r="E50" s="9"/>
      <c r="F50" s="35">
        <v>23501.099609375</v>
      </c>
      <c r="G50" s="9">
        <f t="shared" si="0"/>
        <v>1.5128528821319875E-3</v>
      </c>
    </row>
    <row r="51" spans="2:7" x14ac:dyDescent="0.35">
      <c r="B51" s="34">
        <v>45467</v>
      </c>
      <c r="C51" s="35">
        <v>4716.75</v>
      </c>
      <c r="D51" s="9">
        <f t="shared" si="1"/>
        <v>-1.8335659982238406E-2</v>
      </c>
      <c r="E51" s="9"/>
      <c r="F51" s="35">
        <v>24010.599609375</v>
      </c>
      <c r="G51" s="9">
        <f t="shared" si="0"/>
        <v>2.1679836623336168E-2</v>
      </c>
    </row>
    <row r="52" spans="2:7" x14ac:dyDescent="0.35">
      <c r="B52" s="34">
        <v>45474</v>
      </c>
      <c r="C52" s="35">
        <v>4853.10009765625</v>
      </c>
      <c r="D52" s="9">
        <f t="shared" si="1"/>
        <v>2.8907637177346679E-2</v>
      </c>
      <c r="E52" s="9"/>
      <c r="F52" s="35">
        <v>24323.849609375</v>
      </c>
      <c r="G52" s="9">
        <f t="shared" si="0"/>
        <v>1.3046321420381757E-2</v>
      </c>
    </row>
    <row r="53" spans="2:7" x14ac:dyDescent="0.35">
      <c r="B53" s="34">
        <v>45481</v>
      </c>
      <c r="C53" s="35">
        <v>4943.64990234375</v>
      </c>
      <c r="D53" s="9">
        <f t="shared" si="1"/>
        <v>1.8658136627190069E-2</v>
      </c>
      <c r="E53" s="9"/>
      <c r="F53" s="35">
        <v>24502.150390625</v>
      </c>
      <c r="G53" s="9">
        <f t="shared" si="0"/>
        <v>7.3302862874664587E-3</v>
      </c>
    </row>
    <row r="54" spans="2:7" x14ac:dyDescent="0.35">
      <c r="B54" s="34">
        <v>45488</v>
      </c>
      <c r="C54" s="35">
        <v>5010.7001953125</v>
      </c>
      <c r="D54" s="9">
        <f t="shared" si="1"/>
        <v>1.3562912886885936E-2</v>
      </c>
      <c r="E54" s="9"/>
      <c r="F54" s="35">
        <v>24530.900390625</v>
      </c>
      <c r="G54" s="9">
        <f t="shared" si="0"/>
        <v>1.1733664001589705E-3</v>
      </c>
    </row>
    <row r="55" spans="2:7" x14ac:dyDescent="0.35">
      <c r="B55" s="34">
        <v>45495</v>
      </c>
      <c r="C55" s="35">
        <v>5071.60009765625</v>
      </c>
      <c r="D55" s="9">
        <f t="shared" si="1"/>
        <v>1.2153970497121636E-2</v>
      </c>
      <c r="E55" s="9"/>
      <c r="F55" s="35">
        <v>24834.849609375</v>
      </c>
      <c r="G55" s="9">
        <f t="shared" si="0"/>
        <v>1.2390463208034497E-2</v>
      </c>
    </row>
    <row r="56" spans="2:7" x14ac:dyDescent="0.35">
      <c r="B56" s="34">
        <v>45502</v>
      </c>
      <c r="C56" s="35">
        <v>4909.7001953125</v>
      </c>
      <c r="D56" s="9">
        <f t="shared" si="1"/>
        <v>-3.1922844709023734E-2</v>
      </c>
      <c r="E56" s="9"/>
      <c r="F56" s="35">
        <v>24717.69921875</v>
      </c>
      <c r="G56" s="9">
        <f t="shared" si="0"/>
        <v>-4.7171773724281607E-3</v>
      </c>
    </row>
    <row r="57" spans="2:7" x14ac:dyDescent="0.35">
      <c r="B57" s="34">
        <v>45509</v>
      </c>
      <c r="C57" s="35">
        <v>4989.9501953125</v>
      </c>
      <c r="D57" s="9">
        <f t="shared" si="1"/>
        <v>1.6345193557158133E-2</v>
      </c>
      <c r="E57" s="9"/>
      <c r="F57" s="35">
        <v>24367.5</v>
      </c>
      <c r="G57" s="9">
        <f t="shared" si="0"/>
        <v>-1.4167953726225035E-2</v>
      </c>
    </row>
    <row r="58" spans="2:7" x14ac:dyDescent="0.35">
      <c r="B58" s="34">
        <v>45516</v>
      </c>
      <c r="C58" s="35">
        <v>5021.2998046875</v>
      </c>
      <c r="D58" s="9">
        <f t="shared" si="1"/>
        <v>6.2825495541918297E-3</v>
      </c>
      <c r="E58" s="9"/>
      <c r="F58" s="35">
        <v>24541.150390625</v>
      </c>
      <c r="G58" s="9">
        <f t="shared" si="0"/>
        <v>7.126311300913013E-3</v>
      </c>
    </row>
    <row r="59" spans="2:7" x14ac:dyDescent="0.35">
      <c r="B59" s="34">
        <v>45523</v>
      </c>
      <c r="C59" s="35">
        <v>4901.5</v>
      </c>
      <c r="D59" s="9">
        <f t="shared" si="1"/>
        <v>-2.3858325403247949E-2</v>
      </c>
      <c r="E59" s="9"/>
      <c r="F59" s="35">
        <v>24823.150390625</v>
      </c>
      <c r="G59" s="9">
        <f t="shared" si="0"/>
        <v>1.1490903870086111E-2</v>
      </c>
    </row>
    <row r="60" spans="2:7" x14ac:dyDescent="0.35">
      <c r="B60" s="34">
        <v>45530</v>
      </c>
      <c r="C60" s="35">
        <v>4927.4501953125</v>
      </c>
      <c r="D60" s="9">
        <f t="shared" si="1"/>
        <v>5.2943375114760105E-3</v>
      </c>
      <c r="E60" s="9"/>
      <c r="F60" s="35">
        <v>25235.900390625</v>
      </c>
      <c r="G60" s="9">
        <f t="shared" si="0"/>
        <v>1.6627623549180237E-2</v>
      </c>
    </row>
    <row r="61" spans="2:7" x14ac:dyDescent="0.35">
      <c r="B61" s="34">
        <v>45537</v>
      </c>
      <c r="C61" s="35">
        <v>5303.4501953125</v>
      </c>
      <c r="D61" s="9">
        <f t="shared" si="1"/>
        <v>7.6307214704613324E-2</v>
      </c>
      <c r="E61" s="9"/>
      <c r="F61" s="35">
        <v>24852.150390625</v>
      </c>
      <c r="G61" s="9">
        <f t="shared" si="0"/>
        <v>-1.5206511123437516E-2</v>
      </c>
    </row>
    <row r="62" spans="2:7" x14ac:dyDescent="0.35">
      <c r="B62" s="34">
        <v>45544</v>
      </c>
      <c r="C62" s="35">
        <v>5187.0498046875</v>
      </c>
      <c r="D62" s="9">
        <f t="shared" si="1"/>
        <v>-2.1948050106679884E-2</v>
      </c>
      <c r="E62" s="9"/>
      <c r="F62" s="35">
        <v>25356.5</v>
      </c>
      <c r="G62" s="9">
        <f t="shared" si="0"/>
        <v>2.0294002790408605E-2</v>
      </c>
    </row>
    <row r="63" spans="2:7" x14ac:dyDescent="0.35">
      <c r="B63" s="34">
        <v>45551</v>
      </c>
      <c r="C63" s="35">
        <v>5320.5498046875</v>
      </c>
      <c r="D63" s="9">
        <f t="shared" si="1"/>
        <v>2.5737173350322662E-2</v>
      </c>
      <c r="E63" s="9"/>
      <c r="F63" s="35">
        <v>25790.94921875</v>
      </c>
      <c r="G63" s="9">
        <f t="shared" si="0"/>
        <v>1.7133643000808441E-2</v>
      </c>
    </row>
    <row r="64" spans="2:7" x14ac:dyDescent="0.35">
      <c r="B64" s="34">
        <v>45558</v>
      </c>
      <c r="C64" s="35">
        <v>5102.2998046875</v>
      </c>
      <c r="D64" s="9">
        <f t="shared" si="1"/>
        <v>-4.1020196786376806E-2</v>
      </c>
      <c r="E64" s="9"/>
      <c r="F64" s="35">
        <v>26178.94921875</v>
      </c>
      <c r="G64" s="9">
        <f t="shared" si="0"/>
        <v>1.5044037220542705E-2</v>
      </c>
    </row>
    <row r="65" spans="2:7" x14ac:dyDescent="0.35">
      <c r="B65" s="34">
        <v>45565</v>
      </c>
      <c r="C65" s="35">
        <v>4737.5498046875</v>
      </c>
      <c r="D65" s="9">
        <f t="shared" si="1"/>
        <v>-7.1487371178170056E-2</v>
      </c>
      <c r="E65" s="9"/>
      <c r="F65" s="35">
        <v>25014.599609375</v>
      </c>
      <c r="G65" s="9">
        <f t="shared" si="0"/>
        <v>-4.4476560141728849E-2</v>
      </c>
    </row>
    <row r="66" spans="2:7" x14ac:dyDescent="0.35">
      <c r="B66" s="34">
        <v>45572</v>
      </c>
      <c r="C66" s="35">
        <v>4572.7001953125</v>
      </c>
      <c r="D66" s="9">
        <f t="shared" si="1"/>
        <v>-3.4796385509634487E-2</v>
      </c>
      <c r="E66" s="9"/>
      <c r="F66" s="35">
        <v>24964.25</v>
      </c>
      <c r="G66" s="9">
        <f t="shared" si="0"/>
        <v>-2.0128089260372795E-3</v>
      </c>
    </row>
    <row r="67" spans="2:7" x14ac:dyDescent="0.35">
      <c r="B67" s="34">
        <v>45579</v>
      </c>
      <c r="C67" s="35">
        <v>3986.69995117187</v>
      </c>
      <c r="D67" s="9">
        <f t="shared" si="1"/>
        <v>-0.12815190568175494</v>
      </c>
      <c r="E67" s="9"/>
      <c r="F67" s="35">
        <v>24854.05078125</v>
      </c>
      <c r="G67" s="9">
        <f t="shared" si="0"/>
        <v>-4.4142811720760955E-3</v>
      </c>
    </row>
    <row r="68" spans="2:7" x14ac:dyDescent="0.35">
      <c r="B68" s="34">
        <v>45586</v>
      </c>
      <c r="C68" s="35">
        <v>4052.19995117187</v>
      </c>
      <c r="D68" s="9">
        <f t="shared" si="1"/>
        <v>1.6429628716037925E-2</v>
      </c>
      <c r="E68" s="9"/>
      <c r="F68" s="35">
        <v>24180.80078125</v>
      </c>
      <c r="G68" s="9">
        <f t="shared" si="0"/>
        <v>-2.7088139713140946E-2</v>
      </c>
    </row>
    <row r="69" spans="2:7" x14ac:dyDescent="0.35">
      <c r="B69" s="34">
        <v>45593</v>
      </c>
      <c r="C69" s="35">
        <v>4001.60009765625</v>
      </c>
      <c r="D69" s="9">
        <f t="shared" si="1"/>
        <v>-1.2487008075943273E-2</v>
      </c>
      <c r="E69" s="9"/>
      <c r="F69" s="35">
        <v>24304.349609375</v>
      </c>
      <c r="G69" s="9">
        <f t="shared" si="0"/>
        <v>5.1093770319137199E-3</v>
      </c>
    </row>
    <row r="70" spans="2:7" x14ac:dyDescent="0.35">
      <c r="B70" s="34">
        <v>45600</v>
      </c>
      <c r="C70" s="35">
        <v>3874.5</v>
      </c>
      <c r="D70" s="9">
        <f t="shared" si="1"/>
        <v>-3.1762318711130777E-2</v>
      </c>
      <c r="E70" s="9"/>
      <c r="F70" s="35">
        <v>24148.19921875</v>
      </c>
      <c r="G70" s="9">
        <f t="shared" si="0"/>
        <v>-6.424791987223899E-3</v>
      </c>
    </row>
    <row r="71" spans="2:7" x14ac:dyDescent="0.35">
      <c r="B71" s="34">
        <v>45607</v>
      </c>
      <c r="C71" s="35">
        <v>3823.85009765625</v>
      </c>
      <c r="D71" s="9">
        <f t="shared" si="1"/>
        <v>-1.3072629331204011E-2</v>
      </c>
      <c r="E71" s="9"/>
      <c r="F71" s="35">
        <v>23532.69921875</v>
      </c>
      <c r="G71" s="9">
        <f t="shared" si="0"/>
        <v>-2.5488443027341434E-2</v>
      </c>
    </row>
    <row r="72" spans="2:7" x14ac:dyDescent="0.35">
      <c r="B72" s="34">
        <v>45614</v>
      </c>
      <c r="C72" s="35">
        <v>3613.64990234375</v>
      </c>
      <c r="D72" s="9">
        <f t="shared" si="1"/>
        <v>-5.4970825200846063E-2</v>
      </c>
      <c r="E72" s="9"/>
      <c r="F72" s="35">
        <v>23907.25</v>
      </c>
      <c r="G72" s="9">
        <f t="shared" ref="G72:G111" si="2">F72/F71-1</f>
        <v>1.5916184444815906E-2</v>
      </c>
    </row>
    <row r="73" spans="2:7" x14ac:dyDescent="0.35">
      <c r="B73" s="34">
        <v>45621</v>
      </c>
      <c r="C73" s="35">
        <v>3709.60009765625</v>
      </c>
      <c r="D73" s="9">
        <f t="shared" ref="D73:D111" si="3">C73/C72-1</f>
        <v>2.6552155827344714E-2</v>
      </c>
      <c r="E73" s="9"/>
      <c r="F73" s="35">
        <v>24131.099609375</v>
      </c>
      <c r="G73" s="9">
        <f t="shared" si="2"/>
        <v>9.3632521254012335E-3</v>
      </c>
    </row>
    <row r="74" spans="2:7" x14ac:dyDescent="0.35">
      <c r="B74" s="34">
        <v>45628</v>
      </c>
      <c r="C74" s="35">
        <v>3805.55004882812</v>
      </c>
      <c r="D74" s="9">
        <f t="shared" si="3"/>
        <v>2.5865308563176814E-2</v>
      </c>
      <c r="E74" s="9"/>
      <c r="F74" s="35">
        <v>24677.80078125</v>
      </c>
      <c r="G74" s="9">
        <f t="shared" si="2"/>
        <v>2.2655460411037609E-2</v>
      </c>
    </row>
    <row r="75" spans="2:7" x14ac:dyDescent="0.35">
      <c r="B75" s="34">
        <v>45635</v>
      </c>
      <c r="C75" s="35">
        <v>3652.30004882812</v>
      </c>
      <c r="D75" s="9">
        <f t="shared" si="3"/>
        <v>-4.0270131264517617E-2</v>
      </c>
      <c r="E75" s="9"/>
      <c r="F75" s="35">
        <v>24768.30078125</v>
      </c>
      <c r="G75" s="9">
        <f t="shared" si="2"/>
        <v>3.667263578396307E-3</v>
      </c>
    </row>
    <row r="76" spans="2:7" x14ac:dyDescent="0.35">
      <c r="B76" s="34">
        <v>45642</v>
      </c>
      <c r="C76" s="35">
        <v>3408.30004882812</v>
      </c>
      <c r="D76" s="9">
        <f t="shared" si="3"/>
        <v>-6.6807216476721276E-2</v>
      </c>
      <c r="E76" s="9"/>
      <c r="F76" s="35">
        <v>23587.5</v>
      </c>
      <c r="G76" s="9">
        <f t="shared" si="2"/>
        <v>-4.7673871198458895E-2</v>
      </c>
    </row>
    <row r="77" spans="2:7" x14ac:dyDescent="0.35">
      <c r="B77" s="34">
        <v>45649</v>
      </c>
      <c r="C77" s="35">
        <v>3568.35009765625</v>
      </c>
      <c r="D77" s="9">
        <f t="shared" si="3"/>
        <v>4.6958908117012754E-2</v>
      </c>
      <c r="E77" s="9"/>
      <c r="F77" s="35">
        <v>23813.400390625</v>
      </c>
      <c r="G77" s="9">
        <f t="shared" si="2"/>
        <v>9.5771230789614137E-3</v>
      </c>
    </row>
    <row r="78" spans="2:7" x14ac:dyDescent="0.35">
      <c r="B78" s="34">
        <v>45656</v>
      </c>
      <c r="C78" s="35">
        <v>4025.19995117187</v>
      </c>
      <c r="D78" s="9">
        <f t="shared" si="3"/>
        <v>0.12802831589189823</v>
      </c>
      <c r="E78" s="9"/>
      <c r="F78" s="35">
        <v>24004.75</v>
      </c>
      <c r="G78" s="9">
        <f t="shared" si="2"/>
        <v>8.0353753028203911E-3</v>
      </c>
    </row>
    <row r="79" spans="2:7" x14ac:dyDescent="0.35">
      <c r="B79" s="34">
        <v>45663</v>
      </c>
      <c r="C79" s="35">
        <v>3686.25</v>
      </c>
      <c r="D79" s="9">
        <f t="shared" si="3"/>
        <v>-8.4206984816540653E-2</v>
      </c>
      <c r="E79" s="9"/>
      <c r="F79" s="35">
        <v>23431.5</v>
      </c>
      <c r="G79" s="9">
        <f t="shared" si="2"/>
        <v>-2.3880690280048689E-2</v>
      </c>
    </row>
    <row r="80" spans="2:7" x14ac:dyDescent="0.35">
      <c r="B80" s="34">
        <v>45670</v>
      </c>
      <c r="C80" s="35">
        <v>3620.64990234375</v>
      </c>
      <c r="D80" s="9">
        <f t="shared" si="3"/>
        <v>-1.779588949643951E-2</v>
      </c>
      <c r="E80" s="9"/>
      <c r="F80" s="35">
        <v>23203.19921875</v>
      </c>
      <c r="G80" s="9">
        <f t="shared" si="2"/>
        <v>-9.7433276252053558E-3</v>
      </c>
    </row>
    <row r="81" spans="2:7" x14ac:dyDescent="0.35">
      <c r="B81" s="34">
        <v>45677</v>
      </c>
      <c r="C81" s="35">
        <v>3579.94995117187</v>
      </c>
      <c r="D81" s="9">
        <f t="shared" si="3"/>
        <v>-1.1241062314678252E-2</v>
      </c>
      <c r="E81" s="9"/>
      <c r="F81" s="35">
        <v>23092.19921875</v>
      </c>
      <c r="G81" s="9">
        <f t="shared" si="2"/>
        <v>-4.7838230820473893E-3</v>
      </c>
    </row>
    <row r="82" spans="2:7" x14ac:dyDescent="0.35">
      <c r="B82" s="34">
        <v>45684</v>
      </c>
      <c r="C82" s="35">
        <v>4023.75</v>
      </c>
      <c r="D82" s="9">
        <f t="shared" si="3"/>
        <v>0.12396822717671108</v>
      </c>
      <c r="E82" s="9"/>
      <c r="F82" s="35">
        <v>23482.150390625</v>
      </c>
      <c r="G82" s="9">
        <f t="shared" si="2"/>
        <v>1.688670568710382E-2</v>
      </c>
    </row>
    <row r="83" spans="2:7" x14ac:dyDescent="0.35">
      <c r="B83" s="34">
        <v>45691</v>
      </c>
      <c r="C83" s="35">
        <v>3743.5</v>
      </c>
      <c r="D83" s="9">
        <f t="shared" si="3"/>
        <v>-6.964895930413173E-2</v>
      </c>
      <c r="E83" s="9"/>
      <c r="F83" s="35">
        <v>23559.94921875</v>
      </c>
      <c r="G83" s="9">
        <f t="shared" si="2"/>
        <v>3.313104925691146E-3</v>
      </c>
    </row>
    <row r="84" spans="2:7" x14ac:dyDescent="0.35">
      <c r="B84" s="34">
        <v>45698</v>
      </c>
      <c r="C84" s="35">
        <v>3682.64990234375</v>
      </c>
      <c r="D84" s="9">
        <f t="shared" si="3"/>
        <v>-1.6254867812541707E-2</v>
      </c>
      <c r="E84" s="9"/>
      <c r="F84" s="35">
        <v>22929.25</v>
      </c>
      <c r="G84" s="9">
        <f t="shared" si="2"/>
        <v>-2.6769973606227571E-2</v>
      </c>
    </row>
    <row r="85" spans="2:7" x14ac:dyDescent="0.35">
      <c r="B85" s="34">
        <v>45705</v>
      </c>
      <c r="C85" s="35">
        <v>3596.69995117187</v>
      </c>
      <c r="D85" s="9">
        <f t="shared" si="3"/>
        <v>-2.333915888045146E-2</v>
      </c>
      <c r="E85" s="9"/>
      <c r="F85" s="35">
        <v>22795.900390625</v>
      </c>
      <c r="G85" s="9">
        <f t="shared" si="2"/>
        <v>-5.8156986981693359E-3</v>
      </c>
    </row>
    <row r="86" spans="2:7" x14ac:dyDescent="0.35">
      <c r="B86" s="34">
        <v>45712</v>
      </c>
      <c r="C86" s="35">
        <v>3403.94995117187</v>
      </c>
      <c r="D86" s="9">
        <f t="shared" si="3"/>
        <v>-5.3590792286467681E-2</v>
      </c>
      <c r="E86" s="9"/>
      <c r="F86" s="35">
        <v>22124.69921875</v>
      </c>
      <c r="G86" s="9">
        <f t="shared" si="2"/>
        <v>-2.9443942128780209E-2</v>
      </c>
    </row>
    <row r="87" spans="2:7" x14ac:dyDescent="0.35">
      <c r="B87" s="34">
        <v>45719</v>
      </c>
      <c r="C87" s="35">
        <v>3593.60009765625</v>
      </c>
      <c r="D87" s="9">
        <f t="shared" si="3"/>
        <v>5.5714728243607015E-2</v>
      </c>
      <c r="E87" s="9"/>
      <c r="F87" s="35">
        <v>22552.5</v>
      </c>
      <c r="G87" s="9">
        <f t="shared" si="2"/>
        <v>1.9335891395416249E-2</v>
      </c>
    </row>
    <row r="88" spans="2:7" x14ac:dyDescent="0.35">
      <c r="B88" s="34">
        <v>45726</v>
      </c>
      <c r="C88" s="35">
        <v>3797.10009765625</v>
      </c>
      <c r="D88" s="9">
        <f t="shared" si="3"/>
        <v>5.6628449039926032E-2</v>
      </c>
      <c r="E88" s="9"/>
      <c r="F88" s="35">
        <v>22397.19921875</v>
      </c>
      <c r="G88" s="9">
        <f t="shared" si="2"/>
        <v>-6.8861891697150623E-3</v>
      </c>
    </row>
    <row r="89" spans="2:7" x14ac:dyDescent="0.35">
      <c r="B89" s="34">
        <v>45733</v>
      </c>
      <c r="C89" s="35">
        <v>3892.19995117187</v>
      </c>
      <c r="D89" s="9">
        <f t="shared" si="3"/>
        <v>2.504539018455687E-2</v>
      </c>
      <c r="E89" s="9"/>
      <c r="F89" s="35">
        <v>23350.400390625</v>
      </c>
      <c r="G89" s="9">
        <f t="shared" si="2"/>
        <v>4.2558945096895062E-2</v>
      </c>
    </row>
    <row r="90" spans="2:7" x14ac:dyDescent="0.35">
      <c r="B90" s="34">
        <v>45740</v>
      </c>
      <c r="C90" s="35">
        <v>4083.19995117187</v>
      </c>
      <c r="D90" s="9">
        <f t="shared" si="3"/>
        <v>4.9072504597944322E-2</v>
      </c>
      <c r="E90" s="9"/>
      <c r="F90" s="35">
        <v>23519.349609375</v>
      </c>
      <c r="G90" s="9">
        <f t="shared" si="2"/>
        <v>7.2353885125597817E-3</v>
      </c>
    </row>
    <row r="91" spans="2:7" x14ac:dyDescent="0.35">
      <c r="B91" s="34">
        <v>45747</v>
      </c>
      <c r="C91" s="35">
        <v>4039.89990234375</v>
      </c>
      <c r="D91" s="9">
        <f t="shared" si="3"/>
        <v>-1.0604439984794989E-2</v>
      </c>
      <c r="E91" s="9"/>
      <c r="F91" s="35">
        <v>22904.44921875</v>
      </c>
      <c r="G91" s="9">
        <f t="shared" si="2"/>
        <v>-2.6144447054772924E-2</v>
      </c>
    </row>
    <row r="92" spans="2:7" x14ac:dyDescent="0.35">
      <c r="B92" s="34">
        <v>45754</v>
      </c>
      <c r="C92" s="35">
        <v>4131.5</v>
      </c>
      <c r="D92" s="9">
        <f t="shared" si="3"/>
        <v>2.2673853281143908E-2</v>
      </c>
      <c r="E92" s="9"/>
      <c r="F92" s="35">
        <v>22828.55078125</v>
      </c>
      <c r="G92" s="9">
        <f t="shared" si="2"/>
        <v>-3.3136984336592512E-3</v>
      </c>
    </row>
    <row r="93" spans="2:7" x14ac:dyDescent="0.35">
      <c r="B93" s="34">
        <v>45761</v>
      </c>
      <c r="C93" s="35">
        <v>4357.10009765625</v>
      </c>
      <c r="D93" s="9">
        <f t="shared" si="3"/>
        <v>5.4604888698112086E-2</v>
      </c>
      <c r="E93" s="9"/>
      <c r="F93" s="35">
        <v>23851.650390625</v>
      </c>
      <c r="G93" s="9">
        <f t="shared" si="2"/>
        <v>4.4816669230502093E-2</v>
      </c>
    </row>
    <row r="94" spans="2:7" x14ac:dyDescent="0.35">
      <c r="B94" s="34">
        <v>45768</v>
      </c>
      <c r="C94" s="35">
        <v>4375.2001953125</v>
      </c>
      <c r="D94" s="9">
        <f t="shared" si="3"/>
        <v>4.154161541064072E-3</v>
      </c>
      <c r="E94" s="9"/>
      <c r="F94" s="35">
        <v>24039.349609375</v>
      </c>
      <c r="G94" s="9">
        <f t="shared" si="2"/>
        <v>7.8694436517390276E-3</v>
      </c>
    </row>
    <row r="95" spans="2:7" x14ac:dyDescent="0.35">
      <c r="B95" s="34">
        <v>45775</v>
      </c>
      <c r="C95" s="35">
        <v>4042.19995117187</v>
      </c>
      <c r="D95" s="9">
        <f t="shared" si="3"/>
        <v>-7.6110858766508471E-2</v>
      </c>
      <c r="E95" s="9"/>
      <c r="F95" s="35">
        <v>24346.69921875</v>
      </c>
      <c r="G95" s="9">
        <f t="shared" si="2"/>
        <v>1.2785271414129218E-2</v>
      </c>
    </row>
    <row r="96" spans="2:7" x14ac:dyDescent="0.35">
      <c r="B96" s="34">
        <v>45782</v>
      </c>
      <c r="C96" s="35">
        <v>3972.39990234375</v>
      </c>
      <c r="D96" s="9">
        <f t="shared" si="3"/>
        <v>-1.7267836740209819E-2</v>
      </c>
      <c r="E96" s="9"/>
      <c r="F96" s="35">
        <v>24008</v>
      </c>
      <c r="G96" s="9">
        <f t="shared" si="2"/>
        <v>-1.391150462355728E-2</v>
      </c>
    </row>
    <row r="97" spans="2:7" x14ac:dyDescent="0.35">
      <c r="B97" s="34">
        <v>45789</v>
      </c>
      <c r="C97" s="35">
        <v>4189.7001953125</v>
      </c>
      <c r="D97" s="9">
        <f t="shared" si="3"/>
        <v>5.4702521979355767E-2</v>
      </c>
      <c r="E97" s="9"/>
      <c r="F97" s="35">
        <v>25019.80078125</v>
      </c>
      <c r="G97" s="9">
        <f t="shared" si="2"/>
        <v>4.2144317779490237E-2</v>
      </c>
    </row>
    <row r="98" spans="2:7" x14ac:dyDescent="0.35">
      <c r="B98" s="34">
        <v>45796</v>
      </c>
      <c r="C98" s="35">
        <v>4140.7998046875</v>
      </c>
      <c r="D98" s="9">
        <f t="shared" si="3"/>
        <v>-1.1671572748739978E-2</v>
      </c>
      <c r="E98" s="9"/>
      <c r="F98" s="35">
        <v>24853.150390625</v>
      </c>
      <c r="G98" s="9">
        <f t="shared" si="2"/>
        <v>-6.6607401106841824E-3</v>
      </c>
    </row>
    <row r="99" spans="2:7" x14ac:dyDescent="0.35">
      <c r="B99" s="34">
        <v>45803</v>
      </c>
      <c r="C99" s="35">
        <v>4002.10009765625</v>
      </c>
      <c r="D99" s="9">
        <f t="shared" si="3"/>
        <v>-3.349587364118356E-2</v>
      </c>
      <c r="E99" s="9"/>
      <c r="F99" s="35">
        <v>24750.69921875</v>
      </c>
      <c r="G99" s="9">
        <f t="shared" si="2"/>
        <v>-4.1222609715364511E-3</v>
      </c>
    </row>
    <row r="100" spans="2:7" x14ac:dyDescent="0.35">
      <c r="B100" s="34">
        <v>45810</v>
      </c>
      <c r="C100" s="35">
        <v>4201.60009765625</v>
      </c>
      <c r="D100" s="9">
        <f t="shared" si="3"/>
        <v>4.9848828148209678E-2</v>
      </c>
      <c r="E100" s="9"/>
      <c r="F100" s="35">
        <v>25003.05078125</v>
      </c>
      <c r="G100" s="9">
        <f t="shared" si="2"/>
        <v>1.0195734684894431E-2</v>
      </c>
    </row>
    <row r="101" spans="2:7" x14ac:dyDescent="0.35">
      <c r="B101" s="34">
        <v>45817</v>
      </c>
      <c r="C101" s="35">
        <v>4051.89990234375</v>
      </c>
      <c r="D101" s="9">
        <f t="shared" si="3"/>
        <v>-3.5629329739402471E-2</v>
      </c>
      <c r="E101" s="9"/>
      <c r="F101" s="35">
        <v>24718.599609375</v>
      </c>
      <c r="G101" s="9">
        <f t="shared" si="2"/>
        <v>-1.1376658567134212E-2</v>
      </c>
    </row>
    <row r="102" spans="2:7" x14ac:dyDescent="0.35">
      <c r="B102" s="34">
        <v>45824</v>
      </c>
      <c r="C102" s="35">
        <v>4300.2998046875</v>
      </c>
      <c r="D102" s="9">
        <f t="shared" si="3"/>
        <v>6.1304550539382108E-2</v>
      </c>
      <c r="E102" s="9"/>
      <c r="F102" s="35">
        <v>25112.400390625</v>
      </c>
      <c r="G102" s="9">
        <f t="shared" si="2"/>
        <v>1.5931354828881306E-2</v>
      </c>
    </row>
    <row r="103" spans="2:7" x14ac:dyDescent="0.35">
      <c r="B103" s="34">
        <v>45831</v>
      </c>
      <c r="C103" s="35">
        <v>4313.5</v>
      </c>
      <c r="D103" s="9">
        <f t="shared" si="3"/>
        <v>3.0695988447388967E-3</v>
      </c>
      <c r="E103" s="9"/>
      <c r="F103" s="35">
        <v>25637.80078125</v>
      </c>
      <c r="G103" s="9">
        <f t="shared" si="2"/>
        <v>2.092195020995069E-2</v>
      </c>
    </row>
    <row r="104" spans="2:7" x14ac:dyDescent="0.35">
      <c r="B104" s="34">
        <v>45838</v>
      </c>
      <c r="C104" s="35">
        <v>4261.10009765625</v>
      </c>
      <c r="D104" s="9">
        <f t="shared" si="3"/>
        <v>-1.2147885091862709E-2</v>
      </c>
      <c r="E104" s="9"/>
      <c r="F104" s="35">
        <v>25461</v>
      </c>
      <c r="G104" s="9">
        <f t="shared" si="2"/>
        <v>-6.896097787736255E-3</v>
      </c>
    </row>
    <row r="105" spans="2:7" x14ac:dyDescent="0.35">
      <c r="B105" s="34">
        <v>45845</v>
      </c>
      <c r="C105" s="35">
        <v>4064.19995117187</v>
      </c>
      <c r="D105" s="9">
        <f t="shared" si="3"/>
        <v>-4.6208758764592739E-2</v>
      </c>
      <c r="E105" s="9"/>
      <c r="F105" s="35">
        <v>25149.849609375</v>
      </c>
      <c r="G105" s="9">
        <f t="shared" si="2"/>
        <v>-1.2220666534111024E-2</v>
      </c>
    </row>
    <row r="106" spans="2:7" x14ac:dyDescent="0.35">
      <c r="B106" s="34">
        <v>45852</v>
      </c>
      <c r="C106" s="35">
        <v>4048.60009765625</v>
      </c>
      <c r="D106" s="9">
        <f t="shared" si="3"/>
        <v>-3.8383577833374094E-3</v>
      </c>
      <c r="E106" s="9"/>
      <c r="F106" s="35">
        <v>24968.400390625</v>
      </c>
      <c r="G106" s="9">
        <f t="shared" si="2"/>
        <v>-7.2147238082235221E-3</v>
      </c>
    </row>
    <row r="107" spans="2:7" x14ac:dyDescent="0.35">
      <c r="B107" s="34">
        <v>45859</v>
      </c>
      <c r="C107" s="35">
        <v>3997</v>
      </c>
      <c r="D107" s="9">
        <f t="shared" si="3"/>
        <v>-1.2745170283951057E-2</v>
      </c>
      <c r="E107" s="9"/>
      <c r="F107" s="35">
        <v>24837</v>
      </c>
      <c r="G107" s="9">
        <f t="shared" si="2"/>
        <v>-5.2626675545597301E-3</v>
      </c>
    </row>
    <row r="108" spans="2:7" x14ac:dyDescent="0.35">
      <c r="B108" s="34">
        <v>45866</v>
      </c>
      <c r="C108" s="35">
        <v>4196</v>
      </c>
      <c r="D108" s="9">
        <f t="shared" si="3"/>
        <v>4.978734050537903E-2</v>
      </c>
      <c r="E108" s="9"/>
      <c r="F108" s="35">
        <v>24565.349609375</v>
      </c>
      <c r="G108" s="9">
        <f t="shared" si="2"/>
        <v>-1.0937326997020547E-2</v>
      </c>
    </row>
    <row r="109" spans="2:7" x14ac:dyDescent="0.35">
      <c r="B109" s="34">
        <v>45873</v>
      </c>
      <c r="C109" s="35">
        <v>4170.10009765625</v>
      </c>
      <c r="D109" s="9">
        <f t="shared" si="3"/>
        <v>-6.1725220075666831E-3</v>
      </c>
      <c r="E109" s="9"/>
      <c r="F109" s="35">
        <v>24363.30078125</v>
      </c>
      <c r="G109" s="9">
        <f t="shared" si="2"/>
        <v>-8.2249522737462E-3</v>
      </c>
    </row>
    <row r="110" spans="2:7" x14ac:dyDescent="0.35">
      <c r="B110" s="34">
        <v>45880</v>
      </c>
      <c r="C110" s="35">
        <v>4358.2001953125</v>
      </c>
      <c r="D110" s="9">
        <f t="shared" si="3"/>
        <v>4.5106854332338298E-2</v>
      </c>
      <c r="E110" s="9"/>
      <c r="F110" s="35">
        <v>24631.30078125</v>
      </c>
      <c r="G110" s="9">
        <f t="shared" si="2"/>
        <v>1.1000151515029977E-2</v>
      </c>
    </row>
    <row r="111" spans="2:7" x14ac:dyDescent="0.35">
      <c r="B111" s="34">
        <v>45887</v>
      </c>
      <c r="C111" s="35">
        <v>4737.89990234375</v>
      </c>
      <c r="D111" s="9">
        <f t="shared" si="3"/>
        <v>8.7123053098763004E-2</v>
      </c>
      <c r="E111" s="9"/>
      <c r="F111" s="35">
        <v>25083.75</v>
      </c>
      <c r="G111" s="9">
        <f t="shared" si="2"/>
        <v>1.8368872304722839E-2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4A48-45E0-4CA7-B9FB-2CF3EB9D8295}">
  <dimension ref="B2:T111"/>
  <sheetViews>
    <sheetView showGridLines="0" workbookViewId="0">
      <selection activeCell="I15" sqref="I15"/>
    </sheetView>
  </sheetViews>
  <sheetFormatPr defaultRowHeight="14.5" x14ac:dyDescent="0.35"/>
  <cols>
    <col min="1" max="1" width="1.81640625" customWidth="1"/>
    <col min="2" max="2" width="14.6328125" customWidth="1"/>
    <col min="3" max="3" width="11.26953125" bestFit="1" customWidth="1"/>
    <col min="4" max="4" width="11" customWidth="1"/>
    <col min="6" max="6" width="12.90625" customWidth="1"/>
    <col min="7" max="7" width="11" customWidth="1"/>
    <col min="9" max="9" width="19.90625" customWidth="1"/>
    <col min="10" max="10" width="9.36328125" bestFit="1" customWidth="1"/>
    <col min="12" max="12" width="17.26953125" bestFit="1" customWidth="1"/>
    <col min="13" max="13" width="11.81640625" bestFit="1" customWidth="1"/>
    <col min="14" max="14" width="13.54296875" bestFit="1" customWidth="1"/>
    <col min="15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2" bestFit="1" customWidth="1"/>
  </cols>
  <sheetData>
    <row r="2" spans="2:13" x14ac:dyDescent="0.35">
      <c r="B2" s="14" t="s">
        <v>79</v>
      </c>
    </row>
    <row r="4" spans="2:13" x14ac:dyDescent="0.35">
      <c r="B4" s="45" t="s">
        <v>80</v>
      </c>
      <c r="C4" s="45"/>
      <c r="D4" s="45"/>
      <c r="F4" s="45" t="s">
        <v>44</v>
      </c>
      <c r="G4" s="45"/>
      <c r="I4" s="45" t="s">
        <v>73</v>
      </c>
      <c r="J4" s="45"/>
      <c r="L4" t="s">
        <v>82</v>
      </c>
      <c r="M4" s="11">
        <f>SLOPE(D8:D111,G8:G111)</f>
        <v>1.1845432111753096</v>
      </c>
    </row>
    <row r="5" spans="2:13" x14ac:dyDescent="0.35">
      <c r="L5" t="s">
        <v>46</v>
      </c>
      <c r="M5" s="39">
        <f>_xlfn.COVARIANCE.S(D8:D111,G8:G111)/_xlfn.VAR.S(G8:G111)</f>
        <v>1.1845432111753091</v>
      </c>
    </row>
    <row r="6" spans="2:13" x14ac:dyDescent="0.35">
      <c r="B6" s="36" t="s">
        <v>40</v>
      </c>
      <c r="C6" s="38" t="s">
        <v>41</v>
      </c>
      <c r="D6" s="38" t="s">
        <v>43</v>
      </c>
      <c r="F6" s="37" t="s">
        <v>41</v>
      </c>
      <c r="G6" s="38" t="s">
        <v>43</v>
      </c>
      <c r="I6" t="s">
        <v>74</v>
      </c>
      <c r="J6" s="11">
        <f>M7</f>
        <v>1.1845432111753094</v>
      </c>
    </row>
    <row r="7" spans="2:13" x14ac:dyDescent="0.35">
      <c r="B7" s="34">
        <v>45159</v>
      </c>
      <c r="C7" s="35">
        <v>2014</v>
      </c>
      <c r="F7" s="35">
        <v>19265.80078125</v>
      </c>
      <c r="I7" t="s">
        <v>75</v>
      </c>
      <c r="J7" s="6">
        <v>0.75</v>
      </c>
      <c r="L7" t="s">
        <v>47</v>
      </c>
      <c r="M7" s="11">
        <f>M26</f>
        <v>1.1845432111753094</v>
      </c>
    </row>
    <row r="8" spans="2:13" x14ac:dyDescent="0.35">
      <c r="B8" s="34">
        <v>45166</v>
      </c>
      <c r="C8" s="35">
        <v>2063.10009765625</v>
      </c>
      <c r="D8" s="9">
        <f>C8/C7-1</f>
        <v>2.4379393076588984E-2</v>
      </c>
      <c r="F8" s="35">
        <v>19435.30078125</v>
      </c>
      <c r="G8" s="9">
        <f t="shared" ref="G8:G71" si="0">F8/F7-1</f>
        <v>8.797973254502045E-3</v>
      </c>
    </row>
    <row r="9" spans="2:13" x14ac:dyDescent="0.35">
      <c r="B9" s="34">
        <v>45173</v>
      </c>
      <c r="C9" s="35">
        <v>2086.55004882812</v>
      </c>
      <c r="D9" s="9">
        <f t="shared" ref="D9:D72" si="1">C9/C8-1</f>
        <v>1.1366366178020115E-2</v>
      </c>
      <c r="F9" s="35">
        <v>19819.94921875</v>
      </c>
      <c r="G9" s="9">
        <f t="shared" si="0"/>
        <v>1.9791226378708116E-2</v>
      </c>
      <c r="L9" t="s">
        <v>48</v>
      </c>
    </row>
    <row r="10" spans="2:13" ht="15" thickBot="1" x14ac:dyDescent="0.4">
      <c r="B10" s="34">
        <v>45180</v>
      </c>
      <c r="C10" s="35">
        <v>2070.25</v>
      </c>
      <c r="D10" s="9">
        <f t="shared" si="1"/>
        <v>-7.8119615857163982E-3</v>
      </c>
      <c r="F10" s="35">
        <v>20192.349609375</v>
      </c>
      <c r="G10" s="9">
        <f t="shared" si="0"/>
        <v>1.8789169766020519E-2</v>
      </c>
      <c r="I10" t="s">
        <v>83</v>
      </c>
      <c r="J10" s="11">
        <v>1</v>
      </c>
    </row>
    <row r="11" spans="2:13" x14ac:dyDescent="0.35">
      <c r="B11" s="34">
        <v>45187</v>
      </c>
      <c r="C11" s="35">
        <v>2065.89990234375</v>
      </c>
      <c r="D11" s="9">
        <f t="shared" si="1"/>
        <v>-2.1012426790242289E-3</v>
      </c>
      <c r="F11" s="35">
        <v>19674.25</v>
      </c>
      <c r="G11" s="9">
        <f t="shared" si="0"/>
        <v>-2.5658213105346328E-2</v>
      </c>
      <c r="I11" t="s">
        <v>76</v>
      </c>
      <c r="J11" s="6">
        <v>0.25</v>
      </c>
      <c r="L11" s="50" t="s">
        <v>49</v>
      </c>
      <c r="M11" s="50"/>
    </row>
    <row r="12" spans="2:13" x14ac:dyDescent="0.35">
      <c r="B12" s="34">
        <v>45194</v>
      </c>
      <c r="C12" s="35">
        <v>2080.14990234375</v>
      </c>
      <c r="D12" s="9">
        <f t="shared" si="1"/>
        <v>6.8977204480398235E-3</v>
      </c>
      <c r="F12" s="35">
        <v>19638.30078125</v>
      </c>
      <c r="G12" s="9">
        <f t="shared" si="0"/>
        <v>-1.8272218127756146E-3</v>
      </c>
      <c r="L12" s="47" t="s">
        <v>50</v>
      </c>
      <c r="M12" s="47">
        <v>0.37963721813694329</v>
      </c>
    </row>
    <row r="13" spans="2:13" x14ac:dyDescent="0.35">
      <c r="B13" s="34">
        <v>45201</v>
      </c>
      <c r="C13" s="35">
        <v>2072.10009765625</v>
      </c>
      <c r="D13" s="9">
        <f t="shared" si="1"/>
        <v>-3.8698195156176007E-3</v>
      </c>
      <c r="F13" s="35">
        <v>19653.5</v>
      </c>
      <c r="G13" s="9">
        <f t="shared" si="0"/>
        <v>7.7395793654977396E-4</v>
      </c>
      <c r="I13" s="43" t="s">
        <v>78</v>
      </c>
      <c r="J13" s="44">
        <f>(J6*J7)+(J10*J11)</f>
        <v>1.1384074083814819</v>
      </c>
      <c r="L13" s="47" t="s">
        <v>51</v>
      </c>
      <c r="M13" s="47">
        <v>0.14412441739475707</v>
      </c>
    </row>
    <row r="14" spans="2:13" x14ac:dyDescent="0.35">
      <c r="B14" s="34">
        <v>45208</v>
      </c>
      <c r="C14" s="35">
        <v>2084.80004882812</v>
      </c>
      <c r="D14" s="9">
        <f t="shared" si="1"/>
        <v>6.12902397245918E-3</v>
      </c>
      <c r="F14" s="35">
        <v>19751.05078125</v>
      </c>
      <c r="G14" s="9">
        <f t="shared" si="0"/>
        <v>4.9635322588852393E-3</v>
      </c>
      <c r="L14" s="47" t="s">
        <v>52</v>
      </c>
      <c r="M14" s="47">
        <v>0.13573348031039195</v>
      </c>
    </row>
    <row r="15" spans="2:13" x14ac:dyDescent="0.35">
      <c r="B15" s="34">
        <v>45215</v>
      </c>
      <c r="C15" s="35">
        <v>2036.15002441406</v>
      </c>
      <c r="D15" s="9">
        <f t="shared" si="1"/>
        <v>-2.3335582921444442E-2</v>
      </c>
      <c r="F15" s="35">
        <v>19542.650390625</v>
      </c>
      <c r="G15" s="9">
        <f t="shared" si="0"/>
        <v>-1.0551357137051021E-2</v>
      </c>
      <c r="L15" s="47" t="s">
        <v>53</v>
      </c>
      <c r="M15" s="47">
        <v>5.0124813462025235E-2</v>
      </c>
    </row>
    <row r="16" spans="2:13" ht="15" thickBot="1" x14ac:dyDescent="0.4">
      <c r="B16" s="34">
        <v>45222</v>
      </c>
      <c r="C16" s="35">
        <v>2122.10009765625</v>
      </c>
      <c r="D16" s="9">
        <f t="shared" si="1"/>
        <v>4.2212053243436021E-2</v>
      </c>
      <c r="F16" s="35">
        <v>19047.25</v>
      </c>
      <c r="G16" s="9">
        <f t="shared" si="0"/>
        <v>-2.5349703378138133E-2</v>
      </c>
      <c r="L16" s="48" t="s">
        <v>54</v>
      </c>
      <c r="M16" s="48">
        <v>104</v>
      </c>
    </row>
    <row r="17" spans="2:20" x14ac:dyDescent="0.35">
      <c r="B17" s="34">
        <v>45229</v>
      </c>
      <c r="C17" s="35">
        <v>2196.5</v>
      </c>
      <c r="D17" s="9">
        <f t="shared" si="1"/>
        <v>3.5059563130844129E-2</v>
      </c>
      <c r="F17" s="35">
        <v>19230.599609375</v>
      </c>
      <c r="G17" s="9">
        <f t="shared" si="0"/>
        <v>9.6260409967319216E-3</v>
      </c>
    </row>
    <row r="18" spans="2:20" ht="15" thickBot="1" x14ac:dyDescent="0.4">
      <c r="B18" s="34">
        <v>45236</v>
      </c>
      <c r="C18" s="35">
        <v>2489.35009765625</v>
      </c>
      <c r="D18" s="9">
        <f t="shared" si="1"/>
        <v>0.13332578996414757</v>
      </c>
      <c r="F18" s="35">
        <v>19425.349609375</v>
      </c>
      <c r="G18" s="9">
        <f t="shared" si="0"/>
        <v>1.0127089324092564E-2</v>
      </c>
      <c r="L18" t="s">
        <v>55</v>
      </c>
    </row>
    <row r="19" spans="2:20" x14ac:dyDescent="0.35">
      <c r="B19" s="34">
        <v>45243</v>
      </c>
      <c r="C19" s="35">
        <v>2576.39990234375</v>
      </c>
      <c r="D19" s="9">
        <f t="shared" si="1"/>
        <v>3.4968887971787543E-2</v>
      </c>
      <c r="F19" s="35">
        <v>19731.80078125</v>
      </c>
      <c r="G19" s="9">
        <f t="shared" si="0"/>
        <v>1.5775838172153334E-2</v>
      </c>
      <c r="L19" s="49"/>
      <c r="M19" s="49" t="s">
        <v>60</v>
      </c>
      <c r="N19" s="49" t="s">
        <v>61</v>
      </c>
      <c r="O19" s="49" t="s">
        <v>62</v>
      </c>
      <c r="P19" s="49" t="s">
        <v>63</v>
      </c>
      <c r="Q19" s="49" t="s">
        <v>64</v>
      </c>
    </row>
    <row r="20" spans="2:20" x14ac:dyDescent="0.35">
      <c r="B20" s="34">
        <v>45250</v>
      </c>
      <c r="C20" s="35">
        <v>2649.69995117187</v>
      </c>
      <c r="D20" s="9">
        <f t="shared" si="1"/>
        <v>2.8450571187120133E-2</v>
      </c>
      <c r="F20" s="35">
        <v>19794.69921875</v>
      </c>
      <c r="G20" s="9">
        <f t="shared" si="0"/>
        <v>3.1876683835045938E-3</v>
      </c>
      <c r="L20" s="47" t="s">
        <v>56</v>
      </c>
      <c r="M20" s="47">
        <v>1</v>
      </c>
      <c r="N20" s="47">
        <v>4.3155150828055489E-2</v>
      </c>
      <c r="O20" s="47">
        <v>4.3155150828055489E-2</v>
      </c>
      <c r="P20" s="47">
        <v>17.176200458385605</v>
      </c>
      <c r="Q20" s="47">
        <v>7.0489186285980181E-5</v>
      </c>
    </row>
    <row r="21" spans="2:20" x14ac:dyDescent="0.35">
      <c r="B21" s="34">
        <v>45257</v>
      </c>
      <c r="C21" s="35">
        <v>2807.69995117187</v>
      </c>
      <c r="D21" s="9">
        <f t="shared" si="1"/>
        <v>5.9629393105480544E-2</v>
      </c>
      <c r="F21" s="35">
        <v>20267.900390625</v>
      </c>
      <c r="G21" s="9">
        <f t="shared" si="0"/>
        <v>2.3905448961142772E-2</v>
      </c>
      <c r="L21" s="47" t="s">
        <v>57</v>
      </c>
      <c r="M21" s="47">
        <v>102</v>
      </c>
      <c r="N21" s="47">
        <v>0.2562746863094883</v>
      </c>
      <c r="O21" s="47">
        <v>2.5124969246028265E-3</v>
      </c>
      <c r="P21" s="47"/>
      <c r="Q21" s="47"/>
    </row>
    <row r="22" spans="2:20" ht="15" thickBot="1" x14ac:dyDescent="0.4">
      <c r="B22" s="34">
        <v>45264</v>
      </c>
      <c r="C22" s="35">
        <v>2841.30004882812</v>
      </c>
      <c r="D22" s="9">
        <f t="shared" si="1"/>
        <v>1.1967125490822461E-2</v>
      </c>
      <c r="F22" s="35">
        <v>20969.400390625</v>
      </c>
      <c r="G22" s="9">
        <f t="shared" si="0"/>
        <v>3.4611379890365113E-2</v>
      </c>
      <c r="L22" s="48" t="s">
        <v>58</v>
      </c>
      <c r="M22" s="48">
        <v>103</v>
      </c>
      <c r="N22" s="48">
        <v>0.29942983713754379</v>
      </c>
      <c r="O22" s="48"/>
      <c r="P22" s="48"/>
      <c r="Q22" s="48"/>
    </row>
    <row r="23" spans="2:20" ht="15" thickBot="1" x14ac:dyDescent="0.4">
      <c r="B23" s="34">
        <v>45271</v>
      </c>
      <c r="C23" s="35">
        <v>2989.75</v>
      </c>
      <c r="D23" s="9">
        <f t="shared" si="1"/>
        <v>5.2247192700787704E-2</v>
      </c>
      <c r="F23" s="35">
        <v>21456.650390625</v>
      </c>
      <c r="G23" s="9">
        <f t="shared" si="0"/>
        <v>2.3236239039903017E-2</v>
      </c>
    </row>
    <row r="24" spans="2:20" x14ac:dyDescent="0.35">
      <c r="B24" s="34">
        <v>45278</v>
      </c>
      <c r="C24" s="35">
        <v>2965.5</v>
      </c>
      <c r="D24" s="9">
        <f t="shared" si="1"/>
        <v>-8.1110460740864143E-3</v>
      </c>
      <c r="F24" s="35">
        <v>21349.400390625</v>
      </c>
      <c r="G24" s="9">
        <f t="shared" si="0"/>
        <v>-4.9984502728748215E-3</v>
      </c>
      <c r="L24" s="49"/>
      <c r="M24" s="49" t="s">
        <v>65</v>
      </c>
      <c r="N24" s="49" t="s">
        <v>53</v>
      </c>
      <c r="O24" s="49" t="s">
        <v>66</v>
      </c>
      <c r="P24" s="49" t="s">
        <v>67</v>
      </c>
      <c r="Q24" s="49" t="s">
        <v>68</v>
      </c>
      <c r="R24" s="49" t="s">
        <v>69</v>
      </c>
      <c r="S24" s="49" t="s">
        <v>70</v>
      </c>
      <c r="T24" s="49" t="s">
        <v>71</v>
      </c>
    </row>
    <row r="25" spans="2:20" x14ac:dyDescent="0.35">
      <c r="B25" s="34">
        <v>45285</v>
      </c>
      <c r="C25" s="35">
        <v>3054.94995117187</v>
      </c>
      <c r="D25" s="9">
        <f t="shared" si="1"/>
        <v>3.0163530997089794E-2</v>
      </c>
      <c r="F25" s="35">
        <v>21731.400390625</v>
      </c>
      <c r="G25" s="9">
        <f t="shared" si="0"/>
        <v>1.7892774176821558E-2</v>
      </c>
      <c r="L25" s="47" t="s">
        <v>59</v>
      </c>
      <c r="M25" s="47">
        <v>7.8087662767049922E-3</v>
      </c>
      <c r="N25" s="47">
        <v>4.9748493166449081E-3</v>
      </c>
      <c r="O25" s="47">
        <v>1.5696488033473359</v>
      </c>
      <c r="P25" s="47">
        <v>0.11959392469354578</v>
      </c>
      <c r="Q25" s="47">
        <v>-2.0588237549249728E-3</v>
      </c>
      <c r="R25" s="47">
        <v>1.7676356308334959E-2</v>
      </c>
      <c r="S25" s="47">
        <v>-2.0588237549249728E-3</v>
      </c>
      <c r="T25" s="47">
        <v>1.7676356308334959E-2</v>
      </c>
    </row>
    <row r="26" spans="2:20" ht="15" thickBot="1" x14ac:dyDescent="0.4">
      <c r="B26" s="34">
        <v>45292</v>
      </c>
      <c r="C26" s="35">
        <v>3065.55004882812</v>
      </c>
      <c r="D26" s="9">
        <f t="shared" si="1"/>
        <v>3.469810578135224E-3</v>
      </c>
      <c r="F26" s="35">
        <v>21710.80078125</v>
      </c>
      <c r="G26" s="9">
        <f t="shared" si="0"/>
        <v>-9.4791909424696286E-4</v>
      </c>
      <c r="L26" s="48" t="s">
        <v>72</v>
      </c>
      <c r="M26" s="48">
        <v>1.1845432111753094</v>
      </c>
      <c r="N26" s="48">
        <v>0.28581654037676446</v>
      </c>
      <c r="O26" s="48">
        <v>4.1444179878947525</v>
      </c>
      <c r="P26" s="48">
        <v>7.0489186285980547E-5</v>
      </c>
      <c r="Q26" s="48">
        <v>0.6176274585191508</v>
      </c>
      <c r="R26" s="48">
        <v>1.7514589638314679</v>
      </c>
      <c r="S26" s="48">
        <v>0.6176274585191508</v>
      </c>
      <c r="T26" s="48">
        <v>1.7514589638314679</v>
      </c>
    </row>
    <row r="27" spans="2:20" x14ac:dyDescent="0.35">
      <c r="B27" s="34">
        <v>45299</v>
      </c>
      <c r="C27" s="35">
        <v>3212.14990234375</v>
      </c>
      <c r="D27" s="9">
        <f t="shared" si="1"/>
        <v>4.7821712639032343E-2</v>
      </c>
      <c r="F27" s="35">
        <v>21894.55078125</v>
      </c>
      <c r="G27" s="9">
        <f t="shared" si="0"/>
        <v>8.4635293673134271E-3</v>
      </c>
    </row>
    <row r="28" spans="2:20" x14ac:dyDescent="0.35">
      <c r="B28" s="34">
        <v>45306</v>
      </c>
      <c r="C28" s="35">
        <v>3210.05004882812</v>
      </c>
      <c r="D28" s="9">
        <f t="shared" si="1"/>
        <v>-6.5372214232528592E-4</v>
      </c>
      <c r="F28" s="35">
        <v>21622.400390625</v>
      </c>
      <c r="G28" s="9">
        <f t="shared" si="0"/>
        <v>-1.2430051355886373E-2</v>
      </c>
    </row>
    <row r="29" spans="2:20" x14ac:dyDescent="0.35">
      <c r="B29" s="34">
        <v>45313</v>
      </c>
      <c r="C29" s="35">
        <v>3231.80004882812</v>
      </c>
      <c r="D29" s="9">
        <f t="shared" si="1"/>
        <v>6.7755952926467078E-3</v>
      </c>
      <c r="F29" s="35">
        <v>21352.599609375</v>
      </c>
      <c r="G29" s="9">
        <f t="shared" si="0"/>
        <v>-1.247783670526148E-2</v>
      </c>
    </row>
    <row r="30" spans="2:20" x14ac:dyDescent="0.35">
      <c r="B30" s="34">
        <v>45320</v>
      </c>
      <c r="C30" s="35">
        <v>3126.05004882812</v>
      </c>
      <c r="D30" s="9">
        <f t="shared" si="1"/>
        <v>-3.2721702581304801E-2</v>
      </c>
      <c r="F30" s="35">
        <v>21853.80078125</v>
      </c>
      <c r="G30" s="9">
        <f t="shared" si="0"/>
        <v>2.3472606663543782E-2</v>
      </c>
    </row>
    <row r="31" spans="2:20" x14ac:dyDescent="0.35">
      <c r="B31" s="34">
        <v>45327</v>
      </c>
      <c r="C31" s="35">
        <v>3759.55004882812</v>
      </c>
      <c r="D31" s="9">
        <f t="shared" si="1"/>
        <v>0.20265190579321768</v>
      </c>
      <c r="F31" s="35">
        <v>21782.5</v>
      </c>
      <c r="G31" s="9">
        <f t="shared" si="0"/>
        <v>-3.2626261199916184E-3</v>
      </c>
    </row>
    <row r="32" spans="2:20" x14ac:dyDescent="0.35">
      <c r="B32" s="34">
        <v>45334</v>
      </c>
      <c r="C32" s="35">
        <v>4024.60009765625</v>
      </c>
      <c r="D32" s="9">
        <f t="shared" si="1"/>
        <v>7.0500470903625212E-2</v>
      </c>
      <c r="F32" s="35">
        <v>22040.69921875</v>
      </c>
      <c r="G32" s="9">
        <f t="shared" si="0"/>
        <v>1.1853516297486433E-2</v>
      </c>
    </row>
    <row r="33" spans="2:7" x14ac:dyDescent="0.35">
      <c r="B33" s="34">
        <v>45341</v>
      </c>
      <c r="C33" s="35">
        <v>3885.80004882812</v>
      </c>
      <c r="D33" s="9">
        <f t="shared" si="1"/>
        <v>-3.4487910714150471E-2</v>
      </c>
      <c r="F33" s="35">
        <v>22212.69921875</v>
      </c>
      <c r="G33" s="9">
        <f t="shared" si="0"/>
        <v>7.8037451667449798E-3</v>
      </c>
    </row>
    <row r="34" spans="2:7" x14ac:dyDescent="0.35">
      <c r="B34" s="34">
        <v>45348</v>
      </c>
      <c r="C34" s="35">
        <v>3901.25</v>
      </c>
      <c r="D34" s="9">
        <f t="shared" si="1"/>
        <v>3.9760026192132703E-3</v>
      </c>
      <c r="F34" s="35">
        <v>22338.75</v>
      </c>
      <c r="G34" s="9">
        <f t="shared" si="0"/>
        <v>5.6747169719741919E-3</v>
      </c>
    </row>
    <row r="35" spans="2:7" x14ac:dyDescent="0.35">
      <c r="B35" s="34">
        <v>45355</v>
      </c>
      <c r="C35" s="35">
        <v>3952.19995117187</v>
      </c>
      <c r="D35" s="9">
        <f t="shared" si="1"/>
        <v>1.3059904177345816E-2</v>
      </c>
      <c r="F35" s="35">
        <v>22493.55078125</v>
      </c>
      <c r="G35" s="9">
        <f t="shared" si="0"/>
        <v>6.9296975546975226E-3</v>
      </c>
    </row>
    <row r="36" spans="2:7" x14ac:dyDescent="0.35">
      <c r="B36" s="34">
        <v>45362</v>
      </c>
      <c r="C36" s="35">
        <v>4063.89990234375</v>
      </c>
      <c r="D36" s="9">
        <f t="shared" si="1"/>
        <v>2.8262727734400084E-2</v>
      </c>
      <c r="F36" s="35">
        <v>22023.349609375</v>
      </c>
      <c r="G36" s="9">
        <f t="shared" si="0"/>
        <v>-2.0903821564132397E-2</v>
      </c>
    </row>
    <row r="37" spans="2:7" x14ac:dyDescent="0.35">
      <c r="B37" s="34">
        <v>45369</v>
      </c>
      <c r="C37" s="35">
        <v>3948.60009765625</v>
      </c>
      <c r="D37" s="9">
        <f t="shared" si="1"/>
        <v>-2.8371713737585846E-2</v>
      </c>
      <c r="F37" s="35">
        <v>22096.75</v>
      </c>
      <c r="G37" s="9">
        <f t="shared" si="0"/>
        <v>3.332844091697762E-3</v>
      </c>
    </row>
    <row r="38" spans="2:7" x14ac:dyDescent="0.35">
      <c r="B38" s="34">
        <v>45376</v>
      </c>
      <c r="C38" s="35">
        <v>3948</v>
      </c>
      <c r="D38" s="9">
        <f t="shared" si="1"/>
        <v>-1.5197731889993182E-4</v>
      </c>
      <c r="F38" s="35">
        <v>22326.900390625</v>
      </c>
      <c r="G38" s="9">
        <f t="shared" si="0"/>
        <v>1.0415576527091019E-2</v>
      </c>
    </row>
    <row r="39" spans="2:7" x14ac:dyDescent="0.35">
      <c r="B39" s="34">
        <v>45383</v>
      </c>
      <c r="C39" s="35">
        <v>3932.60009765625</v>
      </c>
      <c r="D39" s="9">
        <f t="shared" si="1"/>
        <v>-3.9006844842325306E-3</v>
      </c>
      <c r="F39" s="35">
        <v>22513.69921875</v>
      </c>
      <c r="G39" s="9">
        <f t="shared" si="0"/>
        <v>8.3665365481468967E-3</v>
      </c>
    </row>
    <row r="40" spans="2:7" x14ac:dyDescent="0.35">
      <c r="B40" s="34">
        <v>45390</v>
      </c>
      <c r="C40" s="35">
        <v>4053.85009765625</v>
      </c>
      <c r="D40" s="9">
        <f t="shared" si="1"/>
        <v>3.0832018763429003E-2</v>
      </c>
      <c r="F40" s="35">
        <v>22519.400390625</v>
      </c>
      <c r="G40" s="9">
        <f t="shared" si="0"/>
        <v>2.5323123577369877E-4</v>
      </c>
    </row>
    <row r="41" spans="2:7" x14ac:dyDescent="0.35">
      <c r="B41" s="34">
        <v>45397</v>
      </c>
      <c r="C41" s="35">
        <v>4158.9501953125</v>
      </c>
      <c r="D41" s="9">
        <f t="shared" si="1"/>
        <v>2.5925995072440866E-2</v>
      </c>
      <c r="F41" s="35">
        <v>22147</v>
      </c>
      <c r="G41" s="9">
        <f t="shared" si="0"/>
        <v>-1.6536869728557835E-2</v>
      </c>
    </row>
    <row r="42" spans="2:7" x14ac:dyDescent="0.35">
      <c r="B42" s="34">
        <v>45404</v>
      </c>
      <c r="C42" s="35">
        <v>4304.85009765625</v>
      </c>
      <c r="D42" s="9">
        <f t="shared" si="1"/>
        <v>3.5080944827901916E-2</v>
      </c>
      <c r="F42" s="35">
        <v>22419.94921875</v>
      </c>
      <c r="G42" s="9">
        <f t="shared" si="0"/>
        <v>1.2324433049623051E-2</v>
      </c>
    </row>
    <row r="43" spans="2:7" x14ac:dyDescent="0.35">
      <c r="B43" s="34">
        <v>45411</v>
      </c>
      <c r="C43" s="35">
        <v>4523.64990234375</v>
      </c>
      <c r="D43" s="9">
        <f t="shared" si="1"/>
        <v>5.0826346963074087E-2</v>
      </c>
      <c r="F43" s="35">
        <v>22475.849609375</v>
      </c>
      <c r="G43" s="9">
        <f t="shared" si="0"/>
        <v>2.4933326155016644E-3</v>
      </c>
    </row>
    <row r="44" spans="2:7" x14ac:dyDescent="0.35">
      <c r="B44" s="34">
        <v>45418</v>
      </c>
      <c r="C44" s="35">
        <v>4471.39990234375</v>
      </c>
      <c r="D44" s="9">
        <f t="shared" si="1"/>
        <v>-1.1550407553185926E-2</v>
      </c>
      <c r="F44" s="35">
        <v>22055.19921875</v>
      </c>
      <c r="G44" s="9">
        <f t="shared" si="0"/>
        <v>-1.8715661384811066E-2</v>
      </c>
    </row>
    <row r="45" spans="2:7" x14ac:dyDescent="0.35">
      <c r="B45" s="34">
        <v>45425</v>
      </c>
      <c r="C45" s="35">
        <v>4643</v>
      </c>
      <c r="D45" s="9">
        <f t="shared" si="1"/>
        <v>3.8377264705468095E-2</v>
      </c>
      <c r="F45" s="35">
        <v>22466.099609375</v>
      </c>
      <c r="G45" s="9">
        <f t="shared" si="0"/>
        <v>1.8630545412424926E-2</v>
      </c>
    </row>
    <row r="46" spans="2:7" x14ac:dyDescent="0.35">
      <c r="B46" s="34">
        <v>45432</v>
      </c>
      <c r="C46" s="35">
        <v>4715.39990234375</v>
      </c>
      <c r="D46" s="9">
        <f t="shared" si="1"/>
        <v>1.5593345324951491E-2</v>
      </c>
      <c r="F46" s="35">
        <v>22957.099609375</v>
      </c>
      <c r="G46" s="9">
        <f t="shared" si="0"/>
        <v>2.1855151029202657E-2</v>
      </c>
    </row>
    <row r="47" spans="2:7" x14ac:dyDescent="0.35">
      <c r="B47" s="34">
        <v>45439</v>
      </c>
      <c r="C47" s="35">
        <v>4559.14990234375</v>
      </c>
      <c r="D47" s="9">
        <f t="shared" si="1"/>
        <v>-3.3136107909392254E-2</v>
      </c>
      <c r="F47" s="35">
        <v>22530.69921875</v>
      </c>
      <c r="G47" s="9">
        <f t="shared" si="0"/>
        <v>-1.8573791893592317E-2</v>
      </c>
    </row>
    <row r="48" spans="2:7" x14ac:dyDescent="0.35">
      <c r="B48" s="34">
        <v>45446</v>
      </c>
      <c r="C48" s="35">
        <v>4964.60009765625</v>
      </c>
      <c r="D48" s="9">
        <f t="shared" si="1"/>
        <v>8.893109548867173E-2</v>
      </c>
      <c r="F48" s="35">
        <v>23290.150390625</v>
      </c>
      <c r="G48" s="9">
        <f t="shared" si="0"/>
        <v>3.3707394719600492E-2</v>
      </c>
    </row>
    <row r="49" spans="2:7" x14ac:dyDescent="0.35">
      <c r="B49" s="34">
        <v>45453</v>
      </c>
      <c r="C49" s="35">
        <v>5245.5498046875</v>
      </c>
      <c r="D49" s="9">
        <f t="shared" si="1"/>
        <v>5.659060176143571E-2</v>
      </c>
      <c r="F49" s="35">
        <v>23465.599609375</v>
      </c>
      <c r="G49" s="9">
        <f t="shared" si="0"/>
        <v>7.5331938955887079E-3</v>
      </c>
    </row>
    <row r="50" spans="2:7" x14ac:dyDescent="0.35">
      <c r="B50" s="34">
        <v>45460</v>
      </c>
      <c r="C50" s="35">
        <v>5266.35009765625</v>
      </c>
      <c r="D50" s="9">
        <f t="shared" si="1"/>
        <v>3.9653217952793085E-3</v>
      </c>
      <c r="F50" s="35">
        <v>23501.099609375</v>
      </c>
      <c r="G50" s="9">
        <f t="shared" si="0"/>
        <v>1.5128528821319875E-3</v>
      </c>
    </row>
    <row r="51" spans="2:7" x14ac:dyDescent="0.35">
      <c r="B51" s="34">
        <v>45467</v>
      </c>
      <c r="C51" s="35">
        <v>5479.85009765625</v>
      </c>
      <c r="D51" s="9">
        <f t="shared" si="1"/>
        <v>4.0540411488217742E-2</v>
      </c>
      <c r="F51" s="35">
        <v>24010.599609375</v>
      </c>
      <c r="G51" s="9">
        <f t="shared" si="0"/>
        <v>2.1679836623336168E-2</v>
      </c>
    </row>
    <row r="52" spans="2:7" x14ac:dyDescent="0.35">
      <c r="B52" s="34">
        <v>45474</v>
      </c>
      <c r="C52" s="35">
        <v>5619.89990234375</v>
      </c>
      <c r="D52" s="9">
        <f t="shared" si="1"/>
        <v>2.5557232805948349E-2</v>
      </c>
      <c r="F52" s="35">
        <v>24323.849609375</v>
      </c>
      <c r="G52" s="9">
        <f t="shared" si="0"/>
        <v>1.3046321420381757E-2</v>
      </c>
    </row>
    <row r="53" spans="2:7" x14ac:dyDescent="0.35">
      <c r="B53" s="34">
        <v>45481</v>
      </c>
      <c r="C53" s="35">
        <v>5651.25</v>
      </c>
      <c r="D53" s="9">
        <f t="shared" si="1"/>
        <v>5.5784085483756574E-3</v>
      </c>
      <c r="F53" s="35">
        <v>24502.150390625</v>
      </c>
      <c r="G53" s="9">
        <f t="shared" si="0"/>
        <v>7.3302862874664587E-3</v>
      </c>
    </row>
    <row r="54" spans="2:7" x14ac:dyDescent="0.35">
      <c r="B54" s="34">
        <v>45488</v>
      </c>
      <c r="C54" s="35">
        <v>5166.35009765625</v>
      </c>
      <c r="D54" s="9">
        <f t="shared" si="1"/>
        <v>-8.5804008377571295E-2</v>
      </c>
      <c r="F54" s="35">
        <v>24530.900390625</v>
      </c>
      <c r="G54" s="9">
        <f t="shared" si="0"/>
        <v>1.1733664001589705E-3</v>
      </c>
    </row>
    <row r="55" spans="2:7" x14ac:dyDescent="0.35">
      <c r="B55" s="34">
        <v>45495</v>
      </c>
      <c r="C55" s="35">
        <v>5393.35009765625</v>
      </c>
      <c r="D55" s="9">
        <f t="shared" si="1"/>
        <v>4.3938176025465348E-2</v>
      </c>
      <c r="F55" s="35">
        <v>24834.849609375</v>
      </c>
      <c r="G55" s="9">
        <f t="shared" si="0"/>
        <v>1.2390463208034497E-2</v>
      </c>
    </row>
    <row r="56" spans="2:7" x14ac:dyDescent="0.35">
      <c r="B56" s="34">
        <v>45502</v>
      </c>
      <c r="C56" s="35">
        <v>5538.25</v>
      </c>
      <c r="D56" s="9">
        <f t="shared" si="1"/>
        <v>2.6866400237343768E-2</v>
      </c>
      <c r="F56" s="35">
        <v>24717.69921875</v>
      </c>
      <c r="G56" s="9">
        <f t="shared" si="0"/>
        <v>-4.7171773724281607E-3</v>
      </c>
    </row>
    <row r="57" spans="2:7" x14ac:dyDescent="0.35">
      <c r="B57" s="34">
        <v>45509</v>
      </c>
      <c r="C57" s="35">
        <v>6275.35009765625</v>
      </c>
      <c r="D57" s="9">
        <f t="shared" si="1"/>
        <v>0.1330926010303346</v>
      </c>
      <c r="F57" s="35">
        <v>24367.5</v>
      </c>
      <c r="G57" s="9">
        <f t="shared" si="0"/>
        <v>-1.4167953726225035E-2</v>
      </c>
    </row>
    <row r="58" spans="2:7" x14ac:dyDescent="0.35">
      <c r="B58" s="34">
        <v>45516</v>
      </c>
      <c r="C58" s="35">
        <v>6502.39990234375</v>
      </c>
      <c r="D58" s="9">
        <f t="shared" si="1"/>
        <v>3.6181217167835733E-2</v>
      </c>
      <c r="F58" s="35">
        <v>24541.150390625</v>
      </c>
      <c r="G58" s="9">
        <f t="shared" si="0"/>
        <v>7.126311300913013E-3</v>
      </c>
    </row>
    <row r="59" spans="2:7" x14ac:dyDescent="0.35">
      <c r="B59" s="34">
        <v>45523</v>
      </c>
      <c r="C59" s="35">
        <v>6948.75</v>
      </c>
      <c r="D59" s="9">
        <f t="shared" si="1"/>
        <v>6.864390138406673E-2</v>
      </c>
      <c r="F59" s="35">
        <v>24823.150390625</v>
      </c>
      <c r="G59" s="9">
        <f t="shared" si="0"/>
        <v>1.1490903870086111E-2</v>
      </c>
    </row>
    <row r="60" spans="2:7" x14ac:dyDescent="0.35">
      <c r="B60" s="34">
        <v>45530</v>
      </c>
      <c r="C60" s="35">
        <v>7158.75</v>
      </c>
      <c r="D60" s="9">
        <f t="shared" si="1"/>
        <v>3.0221262817053507E-2</v>
      </c>
      <c r="F60" s="35">
        <v>25235.900390625</v>
      </c>
      <c r="G60" s="9">
        <f t="shared" si="0"/>
        <v>1.6627623549180237E-2</v>
      </c>
    </row>
    <row r="61" spans="2:7" x14ac:dyDescent="0.35">
      <c r="B61" s="34">
        <v>45537</v>
      </c>
      <c r="C61" s="35">
        <v>7103.5498046875</v>
      </c>
      <c r="D61" s="9">
        <f t="shared" si="1"/>
        <v>-7.7108706565391927E-3</v>
      </c>
      <c r="F61" s="35">
        <v>24852.150390625</v>
      </c>
      <c r="G61" s="9">
        <f t="shared" si="0"/>
        <v>-1.5206511123437516E-2</v>
      </c>
    </row>
    <row r="62" spans="2:7" x14ac:dyDescent="0.35">
      <c r="B62" s="34">
        <v>45544</v>
      </c>
      <c r="C62" s="35">
        <v>7233.14990234375</v>
      </c>
      <c r="D62" s="9">
        <f t="shared" si="1"/>
        <v>1.8244413176455643E-2</v>
      </c>
      <c r="F62" s="35">
        <v>25356.5</v>
      </c>
      <c r="G62" s="9">
        <f t="shared" si="0"/>
        <v>2.0294002790408605E-2</v>
      </c>
    </row>
    <row r="63" spans="2:7" x14ac:dyDescent="0.35">
      <c r="B63" s="34">
        <v>45551</v>
      </c>
      <c r="C63" s="35">
        <v>7465.14990234375</v>
      </c>
      <c r="D63" s="9">
        <f t="shared" si="1"/>
        <v>3.2074546101253265E-2</v>
      </c>
      <c r="F63" s="35">
        <v>25790.94921875</v>
      </c>
      <c r="G63" s="9">
        <f t="shared" si="0"/>
        <v>1.7133643000808441E-2</v>
      </c>
    </row>
    <row r="64" spans="2:7" x14ac:dyDescent="0.35">
      <c r="B64" s="34">
        <v>45558</v>
      </c>
      <c r="C64" s="35">
        <v>7833.7001953125</v>
      </c>
      <c r="D64" s="9">
        <f t="shared" si="1"/>
        <v>4.9369443050707007E-2</v>
      </c>
      <c r="F64" s="35">
        <v>26178.94921875</v>
      </c>
      <c r="G64" s="9">
        <f t="shared" si="0"/>
        <v>1.5044037220542705E-2</v>
      </c>
    </row>
    <row r="65" spans="2:7" x14ac:dyDescent="0.35">
      <c r="B65" s="34">
        <v>45565</v>
      </c>
      <c r="C65" s="35">
        <v>7353.2998046875</v>
      </c>
      <c r="D65" s="9">
        <f t="shared" si="1"/>
        <v>-6.132483738814265E-2</v>
      </c>
      <c r="F65" s="35">
        <v>25014.599609375</v>
      </c>
      <c r="G65" s="9">
        <f t="shared" si="0"/>
        <v>-4.4476560141728849E-2</v>
      </c>
    </row>
    <row r="66" spans="2:7" x14ac:dyDescent="0.35">
      <c r="B66" s="34">
        <v>45572</v>
      </c>
      <c r="C66" s="35">
        <v>8234.9501953125</v>
      </c>
      <c r="D66" s="9">
        <f t="shared" si="1"/>
        <v>0.11989860525787011</v>
      </c>
      <c r="F66" s="35">
        <v>24964.25</v>
      </c>
      <c r="G66" s="9">
        <f t="shared" si="0"/>
        <v>-2.0128089260372795E-3</v>
      </c>
    </row>
    <row r="67" spans="2:7" x14ac:dyDescent="0.35">
      <c r="B67" s="34">
        <v>45579</v>
      </c>
      <c r="C67" s="35">
        <v>7768.0498046875</v>
      </c>
      <c r="D67" s="9">
        <f t="shared" si="1"/>
        <v>-5.6697415230363979E-2</v>
      </c>
      <c r="F67" s="35">
        <v>24854.05078125</v>
      </c>
      <c r="G67" s="9">
        <f t="shared" si="0"/>
        <v>-4.4142811720760955E-3</v>
      </c>
    </row>
    <row r="68" spans="2:7" x14ac:dyDescent="0.35">
      <c r="B68" s="34">
        <v>45586</v>
      </c>
      <c r="C68" s="35">
        <v>7361.4501953125</v>
      </c>
      <c r="D68" s="9">
        <f t="shared" si="1"/>
        <v>-5.2342559535295985E-2</v>
      </c>
      <c r="F68" s="35">
        <v>24180.80078125</v>
      </c>
      <c r="G68" s="9">
        <f t="shared" si="0"/>
        <v>-2.7088139713140946E-2</v>
      </c>
    </row>
    <row r="69" spans="2:7" x14ac:dyDescent="0.35">
      <c r="B69" s="34">
        <v>45593</v>
      </c>
      <c r="C69" s="35">
        <v>7149</v>
      </c>
      <c r="D69" s="9">
        <f t="shared" si="1"/>
        <v>-2.8859829201558718E-2</v>
      </c>
      <c r="F69" s="35">
        <v>24304.349609375</v>
      </c>
      <c r="G69" s="9">
        <f t="shared" si="0"/>
        <v>5.1093770319137199E-3</v>
      </c>
    </row>
    <row r="70" spans="2:7" x14ac:dyDescent="0.35">
      <c r="B70" s="34">
        <v>45600</v>
      </c>
      <c r="C70" s="35">
        <v>6298.9501953125</v>
      </c>
      <c r="D70" s="9">
        <f t="shared" si="1"/>
        <v>-0.1189047146016925</v>
      </c>
      <c r="F70" s="35">
        <v>24148.19921875</v>
      </c>
      <c r="G70" s="9">
        <f t="shared" si="0"/>
        <v>-6.424791987223899E-3</v>
      </c>
    </row>
    <row r="71" spans="2:7" x14ac:dyDescent="0.35">
      <c r="B71" s="34">
        <v>45607</v>
      </c>
      <c r="C71" s="35">
        <v>6463</v>
      </c>
      <c r="D71" s="9">
        <f t="shared" si="1"/>
        <v>2.6043991395515498E-2</v>
      </c>
      <c r="F71" s="35">
        <v>23532.69921875</v>
      </c>
      <c r="G71" s="9">
        <f t="shared" si="0"/>
        <v>-2.5488443027341434E-2</v>
      </c>
    </row>
    <row r="72" spans="2:7" x14ac:dyDescent="0.35">
      <c r="B72" s="34">
        <v>45614</v>
      </c>
      <c r="C72" s="35">
        <v>6652.7998046875</v>
      </c>
      <c r="D72" s="9">
        <f t="shared" si="1"/>
        <v>2.9367136730233723E-2</v>
      </c>
      <c r="F72" s="35">
        <v>23907.25</v>
      </c>
      <c r="G72" s="9">
        <f t="shared" ref="G72:G111" si="2">F72/F71-1</f>
        <v>1.5916184444815906E-2</v>
      </c>
    </row>
    <row r="73" spans="2:7" x14ac:dyDescent="0.35">
      <c r="B73" s="34">
        <v>45621</v>
      </c>
      <c r="C73" s="35">
        <v>6795.39990234375</v>
      </c>
      <c r="D73" s="9">
        <f t="shared" ref="D73:D111" si="3">C73/C72-1</f>
        <v>2.1434599242829311E-2</v>
      </c>
      <c r="F73" s="35">
        <v>24131.099609375</v>
      </c>
      <c r="G73" s="9">
        <f t="shared" si="2"/>
        <v>9.3632521254012335E-3</v>
      </c>
    </row>
    <row r="74" spans="2:7" x14ac:dyDescent="0.35">
      <c r="B74" s="34">
        <v>45628</v>
      </c>
      <c r="C74" s="35">
        <v>6999.9501953125</v>
      </c>
      <c r="D74" s="9">
        <f t="shared" si="3"/>
        <v>3.0101288505213653E-2</v>
      </c>
      <c r="F74" s="35">
        <v>24677.80078125</v>
      </c>
      <c r="G74" s="9">
        <f t="shared" si="2"/>
        <v>2.2655460411037609E-2</v>
      </c>
    </row>
    <row r="75" spans="2:7" x14ac:dyDescent="0.35">
      <c r="B75" s="34">
        <v>45635</v>
      </c>
      <c r="C75" s="35">
        <v>7000.25</v>
      </c>
      <c r="D75" s="9">
        <f t="shared" si="3"/>
        <v>4.2829545801703617E-5</v>
      </c>
      <c r="F75" s="35">
        <v>24768.30078125</v>
      </c>
      <c r="G75" s="9">
        <f t="shared" si="2"/>
        <v>3.667263578396307E-3</v>
      </c>
    </row>
    <row r="76" spans="2:7" x14ac:dyDescent="0.35">
      <c r="B76" s="34">
        <v>45642</v>
      </c>
      <c r="C76" s="35">
        <v>6831.5498046875</v>
      </c>
      <c r="D76" s="9">
        <f t="shared" si="3"/>
        <v>-2.4099167217242257E-2</v>
      </c>
      <c r="F76" s="35">
        <v>23587.5</v>
      </c>
      <c r="G76" s="9">
        <f t="shared" si="2"/>
        <v>-4.7673871198458895E-2</v>
      </c>
    </row>
    <row r="77" spans="2:7" x14ac:dyDescent="0.35">
      <c r="B77" s="34">
        <v>45649</v>
      </c>
      <c r="C77" s="35">
        <v>7118.2998046875</v>
      </c>
      <c r="D77" s="9">
        <f t="shared" si="3"/>
        <v>4.1974370120707372E-2</v>
      </c>
      <c r="F77" s="35">
        <v>23813.400390625</v>
      </c>
      <c r="G77" s="9">
        <f t="shared" si="2"/>
        <v>9.5771230789614137E-3</v>
      </c>
    </row>
    <row r="78" spans="2:7" x14ac:dyDescent="0.35">
      <c r="B78" s="34">
        <v>45656</v>
      </c>
      <c r="C78" s="35">
        <v>7307.7001953125</v>
      </c>
      <c r="D78" s="9">
        <f t="shared" si="3"/>
        <v>2.6607532110445309E-2</v>
      </c>
      <c r="F78" s="35">
        <v>24004.75</v>
      </c>
      <c r="G78" s="9">
        <f t="shared" si="2"/>
        <v>8.0353753028203911E-3</v>
      </c>
    </row>
    <row r="79" spans="2:7" x14ac:dyDescent="0.35">
      <c r="B79" s="34">
        <v>45663</v>
      </c>
      <c r="C79" s="35">
        <v>6584.10009765625</v>
      </c>
      <c r="D79" s="9">
        <f t="shared" si="3"/>
        <v>-9.9018853855061151E-2</v>
      </c>
      <c r="F79" s="35">
        <v>23431.5</v>
      </c>
      <c r="G79" s="9">
        <f t="shared" si="2"/>
        <v>-2.3880690280048689E-2</v>
      </c>
    </row>
    <row r="80" spans="2:7" x14ac:dyDescent="0.35">
      <c r="B80" s="34">
        <v>45670</v>
      </c>
      <c r="C80" s="35">
        <v>6216.5498046875</v>
      </c>
      <c r="D80" s="9">
        <f t="shared" si="3"/>
        <v>-5.5823922406584847E-2</v>
      </c>
      <c r="F80" s="35">
        <v>23203.19921875</v>
      </c>
      <c r="G80" s="9">
        <f t="shared" si="2"/>
        <v>-9.7433276252053558E-3</v>
      </c>
    </row>
    <row r="81" spans="2:7" x14ac:dyDescent="0.35">
      <c r="B81" s="34">
        <v>45677</v>
      </c>
      <c r="C81" s="35">
        <v>5490.4501953125</v>
      </c>
      <c r="D81" s="9">
        <f t="shared" si="3"/>
        <v>-0.11680106042543004</v>
      </c>
      <c r="F81" s="35">
        <v>23092.19921875</v>
      </c>
      <c r="G81" s="9">
        <f t="shared" si="2"/>
        <v>-4.7838230820473893E-3</v>
      </c>
    </row>
    <row r="82" spans="2:7" x14ac:dyDescent="0.35">
      <c r="B82" s="34">
        <v>45684</v>
      </c>
      <c r="C82" s="35">
        <v>6189.5</v>
      </c>
      <c r="D82" s="9">
        <f t="shared" si="3"/>
        <v>0.12732103558362429</v>
      </c>
      <c r="F82" s="35">
        <v>23482.150390625</v>
      </c>
      <c r="G82" s="9">
        <f t="shared" si="2"/>
        <v>1.688670568710382E-2</v>
      </c>
    </row>
    <row r="83" spans="2:7" x14ac:dyDescent="0.35">
      <c r="B83" s="34">
        <v>45691</v>
      </c>
      <c r="C83" s="35">
        <v>5454.39990234375</v>
      </c>
      <c r="D83" s="9">
        <f t="shared" si="3"/>
        <v>-0.11876566728431215</v>
      </c>
      <c r="F83" s="35">
        <v>23559.94921875</v>
      </c>
      <c r="G83" s="9">
        <f t="shared" si="2"/>
        <v>3.313104925691146E-3</v>
      </c>
    </row>
    <row r="84" spans="2:7" x14ac:dyDescent="0.35">
      <c r="B84" s="34">
        <v>45698</v>
      </c>
      <c r="C84" s="35">
        <v>5117.35009765625</v>
      </c>
      <c r="D84" s="9">
        <f t="shared" si="3"/>
        <v>-6.1794113142065399E-2</v>
      </c>
      <c r="F84" s="35">
        <v>22929.25</v>
      </c>
      <c r="G84" s="9">
        <f t="shared" si="2"/>
        <v>-2.6769973606227571E-2</v>
      </c>
    </row>
    <row r="85" spans="2:7" x14ac:dyDescent="0.35">
      <c r="B85" s="34">
        <v>45705</v>
      </c>
      <c r="C85" s="35">
        <v>5048.2001953125</v>
      </c>
      <c r="D85" s="9">
        <f t="shared" si="3"/>
        <v>-1.3512833991057294E-2</v>
      </c>
      <c r="F85" s="35">
        <v>22795.900390625</v>
      </c>
      <c r="G85" s="9">
        <f t="shared" si="2"/>
        <v>-5.8156986981693359E-3</v>
      </c>
    </row>
    <row r="86" spans="2:7" x14ac:dyDescent="0.35">
      <c r="B86" s="34">
        <v>45712</v>
      </c>
      <c r="C86" s="35">
        <v>4851.5498046875</v>
      </c>
      <c r="D86" s="9">
        <f t="shared" si="3"/>
        <v>-3.8954554696067567E-2</v>
      </c>
      <c r="F86" s="35">
        <v>22124.69921875</v>
      </c>
      <c r="G86" s="9">
        <f t="shared" si="2"/>
        <v>-2.9443942128780209E-2</v>
      </c>
    </row>
    <row r="87" spans="2:7" x14ac:dyDescent="0.35">
      <c r="B87" s="34">
        <v>45719</v>
      </c>
      <c r="C87" s="35">
        <v>4999.85009765625</v>
      </c>
      <c r="D87" s="9">
        <f t="shared" si="3"/>
        <v>3.0567612193832305E-2</v>
      </c>
      <c r="F87" s="35">
        <v>22552.5</v>
      </c>
      <c r="G87" s="9">
        <f t="shared" si="2"/>
        <v>1.9335891395416249E-2</v>
      </c>
    </row>
    <row r="88" spans="2:7" x14ac:dyDescent="0.35">
      <c r="B88" s="34">
        <v>45726</v>
      </c>
      <c r="C88" s="35">
        <v>5022.39990234375</v>
      </c>
      <c r="D88" s="9">
        <f t="shared" si="3"/>
        <v>4.5100961522968053E-3</v>
      </c>
      <c r="F88" s="35">
        <v>22397.19921875</v>
      </c>
      <c r="G88" s="9">
        <f t="shared" si="2"/>
        <v>-6.8861891697150623E-3</v>
      </c>
    </row>
    <row r="89" spans="2:7" x14ac:dyDescent="0.35">
      <c r="B89" s="34">
        <v>45733</v>
      </c>
      <c r="C89" s="35">
        <v>5150.0498046875</v>
      </c>
      <c r="D89" s="9">
        <f t="shared" si="3"/>
        <v>2.5416116762064567E-2</v>
      </c>
      <c r="F89" s="35">
        <v>23350.400390625</v>
      </c>
      <c r="G89" s="9">
        <f t="shared" si="2"/>
        <v>4.2558945096895062E-2</v>
      </c>
    </row>
    <row r="90" spans="2:7" x14ac:dyDescent="0.35">
      <c r="B90" s="34">
        <v>45740</v>
      </c>
      <c r="C90" s="35">
        <v>5325.14990234375</v>
      </c>
      <c r="D90" s="9">
        <f t="shared" si="3"/>
        <v>3.3999690157729523E-2</v>
      </c>
      <c r="F90" s="35">
        <v>23519.349609375</v>
      </c>
      <c r="G90" s="9">
        <f t="shared" si="2"/>
        <v>7.2353885125597817E-3</v>
      </c>
    </row>
    <row r="91" spans="2:7" x14ac:dyDescent="0.35">
      <c r="B91" s="34">
        <v>45747</v>
      </c>
      <c r="C91" s="35">
        <v>5562.85009765625</v>
      </c>
      <c r="D91" s="9">
        <f t="shared" si="3"/>
        <v>4.4637277761492067E-2</v>
      </c>
      <c r="F91" s="35">
        <v>22904.44921875</v>
      </c>
      <c r="G91" s="9">
        <f t="shared" si="2"/>
        <v>-2.6144447054772924E-2</v>
      </c>
    </row>
    <row r="92" spans="2:7" x14ac:dyDescent="0.35">
      <c r="B92" s="34">
        <v>45754</v>
      </c>
      <c r="C92" s="35">
        <v>4780.5498046875</v>
      </c>
      <c r="D92" s="9">
        <f t="shared" si="3"/>
        <v>-0.14062940385511202</v>
      </c>
      <c r="F92" s="35">
        <v>22828.55078125</v>
      </c>
      <c r="G92" s="9">
        <f t="shared" si="2"/>
        <v>-3.3136984336592512E-3</v>
      </c>
    </row>
    <row r="93" spans="2:7" x14ac:dyDescent="0.35">
      <c r="B93" s="34">
        <v>45761</v>
      </c>
      <c r="C93" s="35">
        <v>5130.5</v>
      </c>
      <c r="D93" s="9">
        <f t="shared" si="3"/>
        <v>7.3202917992688077E-2</v>
      </c>
      <c r="F93" s="35">
        <v>23851.650390625</v>
      </c>
      <c r="G93" s="9">
        <f t="shared" si="2"/>
        <v>4.4816669230502093E-2</v>
      </c>
    </row>
    <row r="94" spans="2:7" x14ac:dyDescent="0.35">
      <c r="B94" s="34">
        <v>45768</v>
      </c>
      <c r="C94" s="35">
        <v>5145</v>
      </c>
      <c r="D94" s="9">
        <f t="shared" si="3"/>
        <v>2.8262352597212548E-3</v>
      </c>
      <c r="F94" s="35">
        <v>24039.349609375</v>
      </c>
      <c r="G94" s="9">
        <f t="shared" si="2"/>
        <v>7.8694436517390276E-3</v>
      </c>
    </row>
    <row r="95" spans="2:7" x14ac:dyDescent="0.35">
      <c r="B95" s="34">
        <v>45775</v>
      </c>
      <c r="C95" s="35">
        <v>5154</v>
      </c>
      <c r="D95" s="9">
        <f t="shared" si="3"/>
        <v>1.7492711370261649E-3</v>
      </c>
      <c r="F95" s="35">
        <v>24346.69921875</v>
      </c>
      <c r="G95" s="9">
        <f t="shared" si="2"/>
        <v>1.2785271414129218E-2</v>
      </c>
    </row>
    <row r="96" spans="2:7" x14ac:dyDescent="0.35">
      <c r="B96" s="34">
        <v>45782</v>
      </c>
      <c r="C96" s="35">
        <v>5113</v>
      </c>
      <c r="D96" s="9">
        <f t="shared" si="3"/>
        <v>-7.9549864183158236E-3</v>
      </c>
      <c r="F96" s="35">
        <v>24008</v>
      </c>
      <c r="G96" s="9">
        <f t="shared" si="2"/>
        <v>-1.391150462355728E-2</v>
      </c>
    </row>
    <row r="97" spans="2:7" x14ac:dyDescent="0.35">
      <c r="B97" s="34">
        <v>45789</v>
      </c>
      <c r="C97" s="35">
        <v>5583</v>
      </c>
      <c r="D97" s="9">
        <f t="shared" si="3"/>
        <v>9.1922550361822841E-2</v>
      </c>
      <c r="F97" s="35">
        <v>25019.80078125</v>
      </c>
      <c r="G97" s="9">
        <f t="shared" si="2"/>
        <v>4.2144317779490237E-2</v>
      </c>
    </row>
    <row r="98" spans="2:7" x14ac:dyDescent="0.35">
      <c r="B98" s="34">
        <v>45796</v>
      </c>
      <c r="C98" s="35">
        <v>5435.5</v>
      </c>
      <c r="D98" s="9">
        <f t="shared" si="3"/>
        <v>-2.6419487730610758E-2</v>
      </c>
      <c r="F98" s="35">
        <v>24853.150390625</v>
      </c>
      <c r="G98" s="9">
        <f t="shared" si="2"/>
        <v>-6.6607401106841824E-3</v>
      </c>
    </row>
    <row r="99" spans="2:7" x14ac:dyDescent="0.35">
      <c r="B99" s="34">
        <v>45803</v>
      </c>
      <c r="C99" s="35">
        <v>5643.5</v>
      </c>
      <c r="D99" s="9">
        <f t="shared" si="3"/>
        <v>3.8266948762763375E-2</v>
      </c>
      <c r="F99" s="35">
        <v>24750.69921875</v>
      </c>
      <c r="G99" s="9">
        <f t="shared" si="2"/>
        <v>-4.1222609715364511E-3</v>
      </c>
    </row>
    <row r="100" spans="2:7" x14ac:dyDescent="0.35">
      <c r="B100" s="34">
        <v>45810</v>
      </c>
      <c r="C100" s="35">
        <v>5777</v>
      </c>
      <c r="D100" s="9">
        <f t="shared" si="3"/>
        <v>2.3655532913971822E-2</v>
      </c>
      <c r="F100" s="35">
        <v>25003.05078125</v>
      </c>
      <c r="G100" s="9">
        <f t="shared" si="2"/>
        <v>1.0195734684894431E-2</v>
      </c>
    </row>
    <row r="101" spans="2:7" x14ac:dyDescent="0.35">
      <c r="B101" s="34">
        <v>45817</v>
      </c>
      <c r="C101" s="35">
        <v>5590</v>
      </c>
      <c r="D101" s="9">
        <f t="shared" si="3"/>
        <v>-3.2369742080664676E-2</v>
      </c>
      <c r="F101" s="35">
        <v>24718.599609375</v>
      </c>
      <c r="G101" s="9">
        <f t="shared" si="2"/>
        <v>-1.1376658567134212E-2</v>
      </c>
    </row>
    <row r="102" spans="2:7" x14ac:dyDescent="0.35">
      <c r="B102" s="34">
        <v>45824</v>
      </c>
      <c r="C102" s="35">
        <v>5897.5</v>
      </c>
      <c r="D102" s="9">
        <f t="shared" si="3"/>
        <v>5.5008944543828209E-2</v>
      </c>
      <c r="F102" s="35">
        <v>25112.400390625</v>
      </c>
      <c r="G102" s="9">
        <f t="shared" si="2"/>
        <v>1.5931354828881306E-2</v>
      </c>
    </row>
    <row r="103" spans="2:7" x14ac:dyDescent="0.35">
      <c r="B103" s="34">
        <v>45831</v>
      </c>
      <c r="C103" s="35">
        <v>6019.5</v>
      </c>
      <c r="D103" s="9">
        <f t="shared" si="3"/>
        <v>2.0686731665960245E-2</v>
      </c>
      <c r="F103" s="35">
        <v>25637.80078125</v>
      </c>
      <c r="G103" s="9">
        <f t="shared" si="2"/>
        <v>2.092195020995069E-2</v>
      </c>
    </row>
    <row r="104" spans="2:7" x14ac:dyDescent="0.35">
      <c r="B104" s="34">
        <v>45838</v>
      </c>
      <c r="C104" s="35">
        <v>5456</v>
      </c>
      <c r="D104" s="9">
        <f t="shared" si="3"/>
        <v>-9.3612426281252548E-2</v>
      </c>
      <c r="F104" s="35">
        <v>25461</v>
      </c>
      <c r="G104" s="9">
        <f t="shared" si="2"/>
        <v>-6.896097787736255E-3</v>
      </c>
    </row>
    <row r="105" spans="2:7" x14ac:dyDescent="0.35">
      <c r="B105" s="34">
        <v>45845</v>
      </c>
      <c r="C105" s="35">
        <v>5364</v>
      </c>
      <c r="D105" s="9">
        <f t="shared" si="3"/>
        <v>-1.6862170087976525E-2</v>
      </c>
      <c r="F105" s="35">
        <v>25149.849609375</v>
      </c>
      <c r="G105" s="9">
        <f t="shared" si="2"/>
        <v>-1.2220666534111024E-2</v>
      </c>
    </row>
    <row r="106" spans="2:7" x14ac:dyDescent="0.35">
      <c r="B106" s="34">
        <v>45852</v>
      </c>
      <c r="C106" s="35">
        <v>5375</v>
      </c>
      <c r="D106" s="9">
        <f t="shared" si="3"/>
        <v>2.0507084265473097E-3</v>
      </c>
      <c r="F106" s="35">
        <v>24968.400390625</v>
      </c>
      <c r="G106" s="9">
        <f t="shared" si="2"/>
        <v>-7.2147238082235221E-3</v>
      </c>
    </row>
    <row r="107" spans="2:7" x14ac:dyDescent="0.35">
      <c r="B107" s="34">
        <v>45859</v>
      </c>
      <c r="C107" s="35">
        <v>5043</v>
      </c>
      <c r="D107" s="9">
        <f t="shared" si="3"/>
        <v>-6.1767441860465122E-2</v>
      </c>
      <c r="F107" s="35">
        <v>24837</v>
      </c>
      <c r="G107" s="9">
        <f t="shared" si="2"/>
        <v>-5.2626675545597301E-3</v>
      </c>
    </row>
    <row r="108" spans="2:7" x14ac:dyDescent="0.35">
      <c r="B108" s="34">
        <v>45866</v>
      </c>
      <c r="C108" s="35">
        <v>5180</v>
      </c>
      <c r="D108" s="9">
        <f t="shared" si="3"/>
        <v>2.7166369224667752E-2</v>
      </c>
      <c r="F108" s="35">
        <v>24565.349609375</v>
      </c>
      <c r="G108" s="9">
        <f t="shared" si="2"/>
        <v>-1.0937326997020547E-2</v>
      </c>
    </row>
    <row r="109" spans="2:7" x14ac:dyDescent="0.35">
      <c r="B109" s="34">
        <v>45873</v>
      </c>
      <c r="C109" s="35">
        <v>5317</v>
      </c>
      <c r="D109" s="9">
        <f t="shared" si="3"/>
        <v>2.6447876447876384E-2</v>
      </c>
      <c r="F109" s="35">
        <v>24363.30078125</v>
      </c>
      <c r="G109" s="9">
        <f t="shared" si="2"/>
        <v>-8.2249522737462E-3</v>
      </c>
    </row>
    <row r="110" spans="2:7" x14ac:dyDescent="0.35">
      <c r="B110" s="34">
        <v>45880</v>
      </c>
      <c r="C110" s="35">
        <v>5370.5</v>
      </c>
      <c r="D110" s="9">
        <f t="shared" si="3"/>
        <v>1.0062065074289972E-2</v>
      </c>
      <c r="F110" s="35">
        <v>24631.30078125</v>
      </c>
      <c r="G110" s="9">
        <f t="shared" si="2"/>
        <v>1.1000151515029977E-2</v>
      </c>
    </row>
    <row r="111" spans="2:7" x14ac:dyDescent="0.35">
      <c r="B111" s="34">
        <v>45887</v>
      </c>
      <c r="C111" s="35">
        <v>5418</v>
      </c>
      <c r="D111" s="9">
        <f t="shared" si="3"/>
        <v>8.8446140955218411E-3</v>
      </c>
      <c r="F111" s="35">
        <v>25083.75</v>
      </c>
      <c r="G111" s="9">
        <f t="shared" si="2"/>
        <v>1.8368872304722839E-2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C115-B6AB-45FA-B2B5-2787B55F14B6}">
  <dimension ref="B2:T111"/>
  <sheetViews>
    <sheetView showGridLines="0" workbookViewId="0">
      <selection activeCell="F2" sqref="A1:XFD1048576"/>
    </sheetView>
  </sheetViews>
  <sheetFormatPr defaultRowHeight="14.5" x14ac:dyDescent="0.35"/>
  <cols>
    <col min="1" max="1" width="1.81640625" customWidth="1"/>
    <col min="2" max="2" width="14.6328125" customWidth="1"/>
    <col min="3" max="3" width="11.26953125" bestFit="1" customWidth="1"/>
    <col min="4" max="4" width="11" customWidth="1"/>
    <col min="6" max="6" width="12.90625" customWidth="1"/>
    <col min="7" max="7" width="11" customWidth="1"/>
    <col min="9" max="9" width="19.90625" customWidth="1"/>
    <col min="10" max="10" width="9.36328125" bestFit="1" customWidth="1"/>
    <col min="12" max="12" width="17.26953125" bestFit="1" customWidth="1"/>
    <col min="13" max="13" width="11.81640625" bestFit="1" customWidth="1"/>
    <col min="14" max="14" width="13.54296875" bestFit="1" customWidth="1"/>
    <col min="15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2" bestFit="1" customWidth="1"/>
  </cols>
  <sheetData>
    <row r="2" spans="2:13" x14ac:dyDescent="0.35">
      <c r="B2" s="14" t="s">
        <v>79</v>
      </c>
    </row>
    <row r="4" spans="2:13" x14ac:dyDescent="0.35">
      <c r="B4" s="45" t="s">
        <v>84</v>
      </c>
      <c r="C4" s="45"/>
      <c r="D4" s="45"/>
      <c r="F4" s="45" t="s">
        <v>44</v>
      </c>
      <c r="G4" s="45"/>
      <c r="I4" s="45" t="s">
        <v>73</v>
      </c>
      <c r="J4" s="45"/>
      <c r="L4" t="s">
        <v>82</v>
      </c>
      <c r="M4" s="11">
        <f>SLOPE(D8:D111,G8:G111)</f>
        <v>0.54136875128180517</v>
      </c>
    </row>
    <row r="5" spans="2:13" x14ac:dyDescent="0.35">
      <c r="L5" t="s">
        <v>46</v>
      </c>
      <c r="M5" s="39">
        <f>_xlfn.COVARIANCE.S(D8:D111,G8:G111)/_xlfn.VAR.S(G8:G111)</f>
        <v>0.54136875128180484</v>
      </c>
    </row>
    <row r="6" spans="2:13" x14ac:dyDescent="0.35">
      <c r="B6" s="36" t="s">
        <v>40</v>
      </c>
      <c r="C6" s="38" t="s">
        <v>41</v>
      </c>
      <c r="D6" s="38" t="s">
        <v>43</v>
      </c>
      <c r="F6" s="37" t="s">
        <v>41</v>
      </c>
      <c r="G6" s="38" t="s">
        <v>43</v>
      </c>
      <c r="I6" t="s">
        <v>74</v>
      </c>
      <c r="J6" s="11">
        <f>M7</f>
        <v>0.54136875128180484</v>
      </c>
    </row>
    <row r="7" spans="2:13" x14ac:dyDescent="0.35">
      <c r="B7" s="34">
        <v>45159</v>
      </c>
      <c r="C7" s="35">
        <v>1218.55004882812</v>
      </c>
      <c r="F7" s="35">
        <v>19265.80078125</v>
      </c>
      <c r="I7" t="s">
        <v>75</v>
      </c>
      <c r="J7" s="6">
        <v>0.75</v>
      </c>
      <c r="L7" t="s">
        <v>47</v>
      </c>
      <c r="M7" s="11">
        <f>M26</f>
        <v>0.54136875128180484</v>
      </c>
    </row>
    <row r="8" spans="2:13" x14ac:dyDescent="0.35">
      <c r="B8" s="34">
        <v>45166</v>
      </c>
      <c r="C8" s="35">
        <v>1258.40002441406</v>
      </c>
      <c r="D8" s="9">
        <f>C8/C7-1</f>
        <v>3.270278116542169E-2</v>
      </c>
      <c r="F8" s="35">
        <v>19435.30078125</v>
      </c>
      <c r="G8" s="9">
        <f t="shared" ref="G8:G71" si="0">F8/F7-1</f>
        <v>8.797973254502045E-3</v>
      </c>
    </row>
    <row r="9" spans="2:13" x14ac:dyDescent="0.35">
      <c r="B9" s="34">
        <v>45173</v>
      </c>
      <c r="C9" s="35">
        <v>1280.75</v>
      </c>
      <c r="D9" s="9">
        <f t="shared" ref="D9:D72" si="1">C9/C8-1</f>
        <v>1.7760628697020886E-2</v>
      </c>
      <c r="F9" s="35">
        <v>19819.94921875</v>
      </c>
      <c r="G9" s="9">
        <f t="shared" si="0"/>
        <v>1.9791226378708116E-2</v>
      </c>
      <c r="L9" t="s">
        <v>48</v>
      </c>
    </row>
    <row r="10" spans="2:13" ht="15" thickBot="1" x14ac:dyDescent="0.4">
      <c r="B10" s="34">
        <v>45180</v>
      </c>
      <c r="C10" s="35">
        <v>1314</v>
      </c>
      <c r="D10" s="9">
        <f t="shared" si="1"/>
        <v>2.5961350771032565E-2</v>
      </c>
      <c r="F10" s="35">
        <v>20192.349609375</v>
      </c>
      <c r="G10" s="9">
        <f t="shared" si="0"/>
        <v>1.8789169766020519E-2</v>
      </c>
      <c r="I10" t="s">
        <v>83</v>
      </c>
      <c r="J10" s="11">
        <v>1</v>
      </c>
    </row>
    <row r="11" spans="2:13" x14ac:dyDescent="0.35">
      <c r="B11" s="34">
        <v>45187</v>
      </c>
      <c r="C11" s="35">
        <v>1342.25</v>
      </c>
      <c r="D11" s="9">
        <f t="shared" si="1"/>
        <v>2.1499238964992395E-2</v>
      </c>
      <c r="F11" s="35">
        <v>19674.25</v>
      </c>
      <c r="G11" s="9">
        <f t="shared" si="0"/>
        <v>-2.5658213105346328E-2</v>
      </c>
      <c r="I11" t="s">
        <v>76</v>
      </c>
      <c r="J11" s="6">
        <v>0.25</v>
      </c>
      <c r="L11" s="50" t="s">
        <v>49</v>
      </c>
      <c r="M11" s="50"/>
    </row>
    <row r="12" spans="2:13" x14ac:dyDescent="0.35">
      <c r="B12" s="34">
        <v>45194</v>
      </c>
      <c r="C12" s="35">
        <v>1338.55004882812</v>
      </c>
      <c r="D12" s="9">
        <f t="shared" si="1"/>
        <v>-2.7565290906165218E-3</v>
      </c>
      <c r="F12" s="35">
        <v>19638.30078125</v>
      </c>
      <c r="G12" s="9">
        <f t="shared" si="0"/>
        <v>-1.8272218127756146E-3</v>
      </c>
      <c r="L12" s="47" t="s">
        <v>50</v>
      </c>
      <c r="M12" s="47">
        <v>0.21748973496367532</v>
      </c>
    </row>
    <row r="13" spans="2:13" x14ac:dyDescent="0.35">
      <c r="B13" s="34">
        <v>45201</v>
      </c>
      <c r="C13" s="35">
        <v>1298.90002441406</v>
      </c>
      <c r="D13" s="9">
        <f t="shared" si="1"/>
        <v>-2.9621622627239774E-2</v>
      </c>
      <c r="F13" s="35">
        <v>19653.5</v>
      </c>
      <c r="G13" s="9">
        <f t="shared" si="0"/>
        <v>7.7395793654977396E-4</v>
      </c>
      <c r="I13" s="43" t="s">
        <v>78</v>
      </c>
      <c r="J13" s="44">
        <f>(J6*J7)+(J10*J11)</f>
        <v>0.65602656346135357</v>
      </c>
      <c r="L13" s="47" t="s">
        <v>51</v>
      </c>
      <c r="M13" s="47">
        <v>4.7301784814569738E-2</v>
      </c>
    </row>
    <row r="14" spans="2:13" x14ac:dyDescent="0.35">
      <c r="B14" s="34">
        <v>45208</v>
      </c>
      <c r="C14" s="35">
        <v>1276.90002441406</v>
      </c>
      <c r="D14" s="9">
        <f t="shared" si="1"/>
        <v>-1.6937408258133058E-2</v>
      </c>
      <c r="F14" s="35">
        <v>19751.05078125</v>
      </c>
      <c r="G14" s="9">
        <f t="shared" si="0"/>
        <v>4.9635322588852393E-3</v>
      </c>
      <c r="L14" s="47" t="s">
        <v>52</v>
      </c>
      <c r="M14" s="47">
        <v>3.7961606234320419E-2</v>
      </c>
    </row>
    <row r="15" spans="2:13" x14ac:dyDescent="0.35">
      <c r="B15" s="34">
        <v>45215</v>
      </c>
      <c r="C15" s="35">
        <v>1311.09997558593</v>
      </c>
      <c r="D15" s="9">
        <f t="shared" si="1"/>
        <v>2.6783577819699422E-2</v>
      </c>
      <c r="F15" s="35">
        <v>19542.650390625</v>
      </c>
      <c r="G15" s="9">
        <f t="shared" si="0"/>
        <v>-1.0551357137051021E-2</v>
      </c>
      <c r="L15" s="47" t="s">
        <v>53</v>
      </c>
      <c r="M15" s="47">
        <v>4.2188824141129073E-2</v>
      </c>
    </row>
    <row r="16" spans="2:13" ht="15" thickBot="1" x14ac:dyDescent="0.4">
      <c r="B16" s="34">
        <v>45222</v>
      </c>
      <c r="C16" s="35">
        <v>1283.05004882812</v>
      </c>
      <c r="D16" s="9">
        <f t="shared" si="1"/>
        <v>-2.1394193639027836E-2</v>
      </c>
      <c r="F16" s="35">
        <v>19047.25</v>
      </c>
      <c r="G16" s="9">
        <f t="shared" si="0"/>
        <v>-2.5349703378138133E-2</v>
      </c>
      <c r="L16" s="48" t="s">
        <v>54</v>
      </c>
      <c r="M16" s="48">
        <v>104</v>
      </c>
    </row>
    <row r="17" spans="2:20" x14ac:dyDescent="0.35">
      <c r="B17" s="34">
        <v>45229</v>
      </c>
      <c r="C17" s="35">
        <v>1302.65002441406</v>
      </c>
      <c r="D17" s="9">
        <f t="shared" si="1"/>
        <v>1.5276080308668893E-2</v>
      </c>
      <c r="F17" s="35">
        <v>19230.599609375</v>
      </c>
      <c r="G17" s="9">
        <f t="shared" si="0"/>
        <v>9.6260409967319216E-3</v>
      </c>
    </row>
    <row r="18" spans="2:20" ht="15" thickBot="1" x14ac:dyDescent="0.4">
      <c r="B18" s="34">
        <v>45236</v>
      </c>
      <c r="C18" s="35">
        <v>1332.69995117187</v>
      </c>
      <c r="D18" s="9">
        <f t="shared" si="1"/>
        <v>2.3068303991570227E-2</v>
      </c>
      <c r="F18" s="35">
        <v>19425.349609375</v>
      </c>
      <c r="G18" s="9">
        <f t="shared" si="0"/>
        <v>1.0127089324092564E-2</v>
      </c>
      <c r="L18" t="s">
        <v>55</v>
      </c>
    </row>
    <row r="19" spans="2:20" x14ac:dyDescent="0.35">
      <c r="B19" s="34">
        <v>45243</v>
      </c>
      <c r="C19" s="35">
        <v>1304.80004882812</v>
      </c>
      <c r="D19" s="9">
        <f t="shared" si="1"/>
        <v>-2.0934871588474957E-2</v>
      </c>
      <c r="F19" s="35">
        <v>19731.80078125</v>
      </c>
      <c r="G19" s="9">
        <f t="shared" si="0"/>
        <v>1.5775838172153334E-2</v>
      </c>
      <c r="L19" s="49"/>
      <c r="M19" s="49" t="s">
        <v>60</v>
      </c>
      <c r="N19" s="49" t="s">
        <v>61</v>
      </c>
      <c r="O19" s="49" t="s">
        <v>62</v>
      </c>
      <c r="P19" s="49" t="s">
        <v>63</v>
      </c>
      <c r="Q19" s="49" t="s">
        <v>64</v>
      </c>
    </row>
    <row r="20" spans="2:20" x14ac:dyDescent="0.35">
      <c r="B20" s="34">
        <v>45250</v>
      </c>
      <c r="C20" s="35">
        <v>1344.34997558593</v>
      </c>
      <c r="D20" s="9">
        <f t="shared" si="1"/>
        <v>3.0311101531097506E-2</v>
      </c>
      <c r="F20" s="35">
        <v>19794.69921875</v>
      </c>
      <c r="G20" s="9">
        <f t="shared" si="0"/>
        <v>3.1876683835045938E-3</v>
      </c>
      <c r="L20" s="47" t="s">
        <v>56</v>
      </c>
      <c r="M20" s="47">
        <v>1</v>
      </c>
      <c r="N20" s="47">
        <v>9.013992462838627E-3</v>
      </c>
      <c r="O20" s="47">
        <v>9.013992462838627E-3</v>
      </c>
      <c r="P20" s="47">
        <v>5.0643340925615492</v>
      </c>
      <c r="Q20" s="47">
        <v>2.6569769024380425E-2</v>
      </c>
    </row>
    <row r="21" spans="2:20" x14ac:dyDescent="0.35">
      <c r="B21" s="34">
        <v>45257</v>
      </c>
      <c r="C21" s="35">
        <v>1391.75</v>
      </c>
      <c r="D21" s="9">
        <f t="shared" si="1"/>
        <v>3.5258693997008317E-2</v>
      </c>
      <c r="F21" s="35">
        <v>20267.900390625</v>
      </c>
      <c r="G21" s="9">
        <f t="shared" si="0"/>
        <v>2.3905448961142772E-2</v>
      </c>
      <c r="L21" s="47" t="s">
        <v>57</v>
      </c>
      <c r="M21" s="47">
        <v>102</v>
      </c>
      <c r="N21" s="47">
        <v>0.18154948200593379</v>
      </c>
      <c r="O21" s="47">
        <v>1.7798968824111155E-3</v>
      </c>
      <c r="P21" s="47"/>
      <c r="Q21" s="47"/>
    </row>
    <row r="22" spans="2:20" ht="15" thickBot="1" x14ac:dyDescent="0.4">
      <c r="B22" s="34">
        <v>45264</v>
      </c>
      <c r="C22" s="35">
        <v>1458.75</v>
      </c>
      <c r="D22" s="9">
        <f t="shared" si="1"/>
        <v>4.8140829890425785E-2</v>
      </c>
      <c r="F22" s="35">
        <v>20969.400390625</v>
      </c>
      <c r="G22" s="9">
        <f t="shared" si="0"/>
        <v>3.4611379890365113E-2</v>
      </c>
      <c r="L22" s="48" t="s">
        <v>58</v>
      </c>
      <c r="M22" s="48">
        <v>103</v>
      </c>
      <c r="N22" s="48">
        <v>0.19056347446877242</v>
      </c>
      <c r="O22" s="48"/>
      <c r="P22" s="48"/>
      <c r="Q22" s="48"/>
    </row>
    <row r="23" spans="2:20" ht="15" thickBot="1" x14ac:dyDescent="0.4">
      <c r="B23" s="34">
        <v>45271</v>
      </c>
      <c r="C23" s="35">
        <v>1330.94995117187</v>
      </c>
      <c r="D23" s="9">
        <f t="shared" si="1"/>
        <v>-8.7609287971297301E-2</v>
      </c>
      <c r="F23" s="35">
        <v>21456.650390625</v>
      </c>
      <c r="G23" s="9">
        <f t="shared" si="0"/>
        <v>2.3236239039903017E-2</v>
      </c>
    </row>
    <row r="24" spans="2:20" x14ac:dyDescent="0.35">
      <c r="B24" s="34">
        <v>45278</v>
      </c>
      <c r="C24" s="35">
        <v>1278.34997558593</v>
      </c>
      <c r="D24" s="9">
        <f t="shared" si="1"/>
        <v>-3.9520626256176583E-2</v>
      </c>
      <c r="F24" s="35">
        <v>21349.400390625</v>
      </c>
      <c r="G24" s="9">
        <f t="shared" si="0"/>
        <v>-4.9984502728748215E-3</v>
      </c>
      <c r="L24" s="49"/>
      <c r="M24" s="49" t="s">
        <v>65</v>
      </c>
      <c r="N24" s="49" t="s">
        <v>53</v>
      </c>
      <c r="O24" s="49" t="s">
        <v>66</v>
      </c>
      <c r="P24" s="49" t="s">
        <v>67</v>
      </c>
      <c r="Q24" s="49" t="s">
        <v>68</v>
      </c>
      <c r="R24" s="49" t="s">
        <v>69</v>
      </c>
      <c r="S24" s="49" t="s">
        <v>70</v>
      </c>
      <c r="T24" s="49" t="s">
        <v>71</v>
      </c>
    </row>
    <row r="25" spans="2:20" x14ac:dyDescent="0.35">
      <c r="B25" s="34">
        <v>45285</v>
      </c>
      <c r="C25" s="35">
        <v>1267.90002441406</v>
      </c>
      <c r="D25" s="9">
        <f t="shared" si="1"/>
        <v>-8.1745620303080857E-3</v>
      </c>
      <c r="F25" s="35">
        <v>21731.400390625</v>
      </c>
      <c r="G25" s="9">
        <f t="shared" si="0"/>
        <v>1.7892774176821558E-2</v>
      </c>
      <c r="L25" s="47" t="s">
        <v>59</v>
      </c>
      <c r="M25" s="47">
        <v>-4.8447561831907113E-3</v>
      </c>
      <c r="N25" s="47">
        <v>4.187208459290455E-3</v>
      </c>
      <c r="O25" s="47">
        <v>-1.1570372553201427</v>
      </c>
      <c r="P25" s="47">
        <v>0.24995961721397167</v>
      </c>
      <c r="Q25" s="47">
        <v>-1.3150064308807715E-2</v>
      </c>
      <c r="R25" s="47">
        <v>3.4605519424262925E-3</v>
      </c>
      <c r="S25" s="47">
        <v>-1.3150064308807715E-2</v>
      </c>
      <c r="T25" s="47">
        <v>3.4605519424262925E-3</v>
      </c>
    </row>
    <row r="26" spans="2:20" ht="15" thickBot="1" x14ac:dyDescent="0.4">
      <c r="B26" s="34">
        <v>45292</v>
      </c>
      <c r="C26" s="35">
        <v>1209.55004882812</v>
      </c>
      <c r="D26" s="9">
        <f t="shared" si="1"/>
        <v>-4.6020959430855379E-2</v>
      </c>
      <c r="F26" s="35">
        <v>21710.80078125</v>
      </c>
      <c r="G26" s="9">
        <f t="shared" si="0"/>
        <v>-9.4791909424696286E-4</v>
      </c>
      <c r="L26" s="48" t="s">
        <v>72</v>
      </c>
      <c r="M26" s="48">
        <v>0.54136875128180484</v>
      </c>
      <c r="N26" s="48">
        <v>0.24056476075899264</v>
      </c>
      <c r="O26" s="48">
        <v>2.2504075392163094</v>
      </c>
      <c r="P26" s="48">
        <v>2.6569769024379519E-2</v>
      </c>
      <c r="Q26" s="48">
        <v>6.4209688939029119E-2</v>
      </c>
      <c r="R26" s="48">
        <v>1.0185278136245806</v>
      </c>
      <c r="S26" s="48">
        <v>6.4209688939029119E-2</v>
      </c>
      <c r="T26" s="48">
        <v>1.0185278136245806</v>
      </c>
    </row>
    <row r="27" spans="2:20" x14ac:dyDescent="0.35">
      <c r="B27" s="34">
        <v>45299</v>
      </c>
      <c r="C27" s="35">
        <v>1199.65002441406</v>
      </c>
      <c r="D27" s="9">
        <f t="shared" si="1"/>
        <v>-8.1848819928135308E-3</v>
      </c>
      <c r="F27" s="35">
        <v>21894.55078125</v>
      </c>
      <c r="G27" s="9">
        <f t="shared" si="0"/>
        <v>8.4635293673134271E-3</v>
      </c>
    </row>
    <row r="28" spans="2:20" x14ac:dyDescent="0.35">
      <c r="B28" s="34">
        <v>45306</v>
      </c>
      <c r="C28" s="35">
        <v>1088.05004882812</v>
      </c>
      <c r="D28" s="9">
        <f t="shared" si="1"/>
        <v>-9.3027110669587465E-2</v>
      </c>
      <c r="F28" s="35">
        <v>21622.400390625</v>
      </c>
      <c r="G28" s="9">
        <f t="shared" si="0"/>
        <v>-1.2430051355886373E-2</v>
      </c>
    </row>
    <row r="29" spans="2:20" x14ac:dyDescent="0.35">
      <c r="B29" s="34">
        <v>45313</v>
      </c>
      <c r="C29" s="35">
        <v>1125.05004882812</v>
      </c>
      <c r="D29" s="9">
        <f t="shared" si="1"/>
        <v>3.4005788649015489E-2</v>
      </c>
      <c r="F29" s="35">
        <v>21352.599609375</v>
      </c>
      <c r="G29" s="9">
        <f t="shared" si="0"/>
        <v>-1.247783670526148E-2</v>
      </c>
    </row>
    <row r="30" spans="2:20" x14ac:dyDescent="0.35">
      <c r="B30" s="34">
        <v>45320</v>
      </c>
      <c r="C30" s="35">
        <v>961.65002441406205</v>
      </c>
      <c r="D30" s="9">
        <f t="shared" si="1"/>
        <v>-0.14523800481966065</v>
      </c>
      <c r="F30" s="35">
        <v>21853.80078125</v>
      </c>
      <c r="G30" s="9">
        <f t="shared" si="0"/>
        <v>2.3472606663543782E-2</v>
      </c>
    </row>
    <row r="31" spans="2:20" x14ac:dyDescent="0.35">
      <c r="B31" s="34">
        <v>45327</v>
      </c>
      <c r="C31" s="35">
        <v>964.79998779296795</v>
      </c>
      <c r="D31" s="9">
        <f t="shared" si="1"/>
        <v>3.2755818633969369E-3</v>
      </c>
      <c r="F31" s="35">
        <v>21782.5</v>
      </c>
      <c r="G31" s="9">
        <f t="shared" si="0"/>
        <v>-3.2626261199916184E-3</v>
      </c>
    </row>
    <row r="32" spans="2:20" x14ac:dyDescent="0.35">
      <c r="B32" s="34">
        <v>45334</v>
      </c>
      <c r="C32" s="35">
        <v>972.40002441406205</v>
      </c>
      <c r="D32" s="9">
        <f t="shared" si="1"/>
        <v>7.8773183221940712E-3</v>
      </c>
      <c r="F32" s="35">
        <v>22040.69921875</v>
      </c>
      <c r="G32" s="9">
        <f t="shared" si="0"/>
        <v>1.1853516297486433E-2</v>
      </c>
    </row>
    <row r="33" spans="2:7" x14ac:dyDescent="0.35">
      <c r="B33" s="34">
        <v>45341</v>
      </c>
      <c r="C33" s="35">
        <v>985.20001220703102</v>
      </c>
      <c r="D33" s="9">
        <f t="shared" si="1"/>
        <v>1.3163294396955516E-2</v>
      </c>
      <c r="F33" s="35">
        <v>22212.69921875</v>
      </c>
      <c r="G33" s="9">
        <f t="shared" si="0"/>
        <v>7.8037451667449798E-3</v>
      </c>
    </row>
    <row r="34" spans="2:7" x14ac:dyDescent="0.35">
      <c r="B34" s="34">
        <v>45348</v>
      </c>
      <c r="C34" s="35">
        <v>1024.30004882812</v>
      </c>
      <c r="D34" s="9">
        <f t="shared" si="1"/>
        <v>3.9687409801688611E-2</v>
      </c>
      <c r="F34" s="35">
        <v>22338.75</v>
      </c>
      <c r="G34" s="9">
        <f t="shared" si="0"/>
        <v>5.6747169719741919E-3</v>
      </c>
    </row>
    <row r="35" spans="2:7" x14ac:dyDescent="0.35">
      <c r="B35" s="34">
        <v>45355</v>
      </c>
      <c r="C35" s="35">
        <v>965.34997558593705</v>
      </c>
      <c r="D35" s="9">
        <f t="shared" si="1"/>
        <v>-5.7551567345551224E-2</v>
      </c>
      <c r="F35" s="35">
        <v>22493.55078125</v>
      </c>
      <c r="G35" s="9">
        <f t="shared" si="0"/>
        <v>6.9296975546975226E-3</v>
      </c>
    </row>
    <row r="36" spans="2:7" x14ac:dyDescent="0.35">
      <c r="B36" s="34">
        <v>45362</v>
      </c>
      <c r="C36" s="35">
        <v>925.40002441406205</v>
      </c>
      <c r="D36" s="9">
        <f t="shared" si="1"/>
        <v>-4.1383904472185429E-2</v>
      </c>
      <c r="F36" s="35">
        <v>22023.349609375</v>
      </c>
      <c r="G36" s="9">
        <f t="shared" si="0"/>
        <v>-2.0903821564132397E-2</v>
      </c>
    </row>
    <row r="37" spans="2:7" x14ac:dyDescent="0.35">
      <c r="B37" s="34">
        <v>45369</v>
      </c>
      <c r="C37" s="35">
        <v>933</v>
      </c>
      <c r="D37" s="9">
        <f t="shared" si="1"/>
        <v>8.2126381947633664E-3</v>
      </c>
      <c r="F37" s="35">
        <v>22096.75</v>
      </c>
      <c r="G37" s="9">
        <f t="shared" si="0"/>
        <v>3.332844091697762E-3</v>
      </c>
    </row>
    <row r="38" spans="2:7" x14ac:dyDescent="0.35">
      <c r="B38" s="34">
        <v>45376</v>
      </c>
      <c r="C38" s="35">
        <v>926.5</v>
      </c>
      <c r="D38" s="9">
        <f t="shared" si="1"/>
        <v>-6.9667738478027541E-3</v>
      </c>
      <c r="F38" s="35">
        <v>22326.900390625</v>
      </c>
      <c r="G38" s="9">
        <f t="shared" si="0"/>
        <v>1.0415576527091019E-2</v>
      </c>
    </row>
    <row r="39" spans="2:7" x14ac:dyDescent="0.35">
      <c r="B39" s="34">
        <v>45383</v>
      </c>
      <c r="C39" s="35">
        <v>909.65002441406205</v>
      </c>
      <c r="D39" s="9">
        <f t="shared" si="1"/>
        <v>-1.8186697880127278E-2</v>
      </c>
      <c r="F39" s="35">
        <v>22513.69921875</v>
      </c>
      <c r="G39" s="9">
        <f t="shared" si="0"/>
        <v>8.3665365481468967E-3</v>
      </c>
    </row>
    <row r="40" spans="2:7" x14ac:dyDescent="0.35">
      <c r="B40" s="34">
        <v>45390</v>
      </c>
      <c r="C40" s="35">
        <v>914.34997558593705</v>
      </c>
      <c r="D40" s="9">
        <f t="shared" si="1"/>
        <v>5.1667685876251035E-3</v>
      </c>
      <c r="F40" s="35">
        <v>22519.400390625</v>
      </c>
      <c r="G40" s="9">
        <f t="shared" si="0"/>
        <v>2.5323123577369877E-4</v>
      </c>
    </row>
    <row r="41" spans="2:7" x14ac:dyDescent="0.35">
      <c r="B41" s="34">
        <v>45397</v>
      </c>
      <c r="C41" s="35">
        <v>918.29998779296795</v>
      </c>
      <c r="D41" s="9">
        <f t="shared" si="1"/>
        <v>4.3200222152350864E-3</v>
      </c>
      <c r="F41" s="35">
        <v>22147</v>
      </c>
      <c r="G41" s="9">
        <f t="shared" si="0"/>
        <v>-1.6536869728557835E-2</v>
      </c>
    </row>
    <row r="42" spans="2:7" x14ac:dyDescent="0.35">
      <c r="B42" s="34">
        <v>45404</v>
      </c>
      <c r="C42" s="35">
        <v>937.54998779296795</v>
      </c>
      <c r="D42" s="9">
        <f t="shared" si="1"/>
        <v>2.0962648650649784E-2</v>
      </c>
      <c r="F42" s="35">
        <v>22419.94921875</v>
      </c>
      <c r="G42" s="9">
        <f t="shared" si="0"/>
        <v>1.2324433049623051E-2</v>
      </c>
    </row>
    <row r="43" spans="2:7" x14ac:dyDescent="0.35">
      <c r="B43" s="34">
        <v>45411</v>
      </c>
      <c r="C43" s="35">
        <v>932.59997558593705</v>
      </c>
      <c r="D43" s="9">
        <f t="shared" si="1"/>
        <v>-5.2797315038992654E-3</v>
      </c>
      <c r="F43" s="35">
        <v>22475.849609375</v>
      </c>
      <c r="G43" s="9">
        <f t="shared" si="0"/>
        <v>2.4933326155016644E-3</v>
      </c>
    </row>
    <row r="44" spans="2:7" x14ac:dyDescent="0.35">
      <c r="B44" s="34">
        <v>45418</v>
      </c>
      <c r="C44" s="35">
        <v>983.54998779296795</v>
      </c>
      <c r="D44" s="9">
        <f t="shared" si="1"/>
        <v>5.4632225542382118E-2</v>
      </c>
      <c r="F44" s="35">
        <v>22055.19921875</v>
      </c>
      <c r="G44" s="9">
        <f t="shared" si="0"/>
        <v>-1.8715661384811066E-2</v>
      </c>
    </row>
    <row r="45" spans="2:7" x14ac:dyDescent="0.35">
      <c r="B45" s="34">
        <v>45425</v>
      </c>
      <c r="C45" s="35">
        <v>1044</v>
      </c>
      <c r="D45" s="9">
        <f t="shared" si="1"/>
        <v>6.1461047183456907E-2</v>
      </c>
      <c r="F45" s="35">
        <v>22466.099609375</v>
      </c>
      <c r="G45" s="9">
        <f t="shared" si="0"/>
        <v>1.8630545412424926E-2</v>
      </c>
    </row>
    <row r="46" spans="2:7" x14ac:dyDescent="0.35">
      <c r="B46" s="34">
        <v>45432</v>
      </c>
      <c r="C46" s="35">
        <v>1023.20001220703</v>
      </c>
      <c r="D46" s="9">
        <f t="shared" si="1"/>
        <v>-1.9923359954952091E-2</v>
      </c>
      <c r="F46" s="35">
        <v>22957.099609375</v>
      </c>
      <c r="G46" s="9">
        <f t="shared" si="0"/>
        <v>2.1855151029202657E-2</v>
      </c>
    </row>
    <row r="47" spans="2:7" x14ac:dyDescent="0.35">
      <c r="B47" s="34">
        <v>45439</v>
      </c>
      <c r="C47" s="35">
        <v>1043.25</v>
      </c>
      <c r="D47" s="9">
        <f t="shared" si="1"/>
        <v>1.9595374857084291E-2</v>
      </c>
      <c r="F47" s="35">
        <v>22530.69921875</v>
      </c>
      <c r="G47" s="9">
        <f t="shared" si="0"/>
        <v>-1.8573791893592317E-2</v>
      </c>
    </row>
    <row r="48" spans="2:7" x14ac:dyDescent="0.35">
      <c r="B48" s="34">
        <v>45446</v>
      </c>
      <c r="C48" s="35">
        <v>1114.5</v>
      </c>
      <c r="D48" s="9">
        <f t="shared" si="1"/>
        <v>6.8296189791516859E-2</v>
      </c>
      <c r="F48" s="35">
        <v>23290.150390625</v>
      </c>
      <c r="G48" s="9">
        <f t="shared" si="0"/>
        <v>3.3707394719600492E-2</v>
      </c>
    </row>
    <row r="49" spans="2:7" x14ac:dyDescent="0.35">
      <c r="B49" s="34">
        <v>45453</v>
      </c>
      <c r="C49" s="35">
        <v>1147.65002441406</v>
      </c>
      <c r="D49" s="9">
        <f t="shared" si="1"/>
        <v>2.9744301852005384E-2</v>
      </c>
      <c r="F49" s="35">
        <v>23465.599609375</v>
      </c>
      <c r="G49" s="9">
        <f t="shared" si="0"/>
        <v>7.5331938955887079E-3</v>
      </c>
    </row>
    <row r="50" spans="2:7" x14ac:dyDescent="0.35">
      <c r="B50" s="34">
        <v>45460</v>
      </c>
      <c r="C50" s="35">
        <v>1120.15002441406</v>
      </c>
      <c r="D50" s="9">
        <f t="shared" si="1"/>
        <v>-2.3962008813654068E-2</v>
      </c>
      <c r="F50" s="35">
        <v>23501.099609375</v>
      </c>
      <c r="G50" s="9">
        <f t="shared" si="0"/>
        <v>1.5128528821319875E-3</v>
      </c>
    </row>
    <row r="51" spans="2:7" x14ac:dyDescent="0.35">
      <c r="B51" s="34">
        <v>45467</v>
      </c>
      <c r="C51" s="35">
        <v>1051.65002441406</v>
      </c>
      <c r="D51" s="9">
        <f t="shared" si="1"/>
        <v>-6.115252288266626E-2</v>
      </c>
      <c r="F51" s="35">
        <v>24010.599609375</v>
      </c>
      <c r="G51" s="9">
        <f t="shared" si="0"/>
        <v>2.1679836623336168E-2</v>
      </c>
    </row>
    <row r="52" spans="2:7" x14ac:dyDescent="0.35">
      <c r="B52" s="34">
        <v>45474</v>
      </c>
      <c r="C52" s="35">
        <v>1094.65002441406</v>
      </c>
      <c r="D52" s="9">
        <f t="shared" si="1"/>
        <v>4.0888127230309435E-2</v>
      </c>
      <c r="F52" s="35">
        <v>24323.849609375</v>
      </c>
      <c r="G52" s="9">
        <f t="shared" si="0"/>
        <v>1.3046321420381757E-2</v>
      </c>
    </row>
    <row r="53" spans="2:7" x14ac:dyDescent="0.35">
      <c r="B53" s="34">
        <v>45481</v>
      </c>
      <c r="C53" s="35">
        <v>1026.09997558593</v>
      </c>
      <c r="D53" s="9">
        <f t="shared" si="1"/>
        <v>-6.2622799341573332E-2</v>
      </c>
      <c r="F53" s="35">
        <v>24502.150390625</v>
      </c>
      <c r="G53" s="9">
        <f t="shared" si="0"/>
        <v>7.3302862874664587E-3</v>
      </c>
    </row>
    <row r="54" spans="2:7" x14ac:dyDescent="0.35">
      <c r="B54" s="34">
        <v>45488</v>
      </c>
      <c r="C54" s="35">
        <v>1036.30004882812</v>
      </c>
      <c r="D54" s="9">
        <f t="shared" si="1"/>
        <v>9.9406232188685717E-3</v>
      </c>
      <c r="F54" s="35">
        <v>24530.900390625</v>
      </c>
      <c r="G54" s="9">
        <f t="shared" si="0"/>
        <v>1.1733664001589705E-3</v>
      </c>
    </row>
    <row r="55" spans="2:7" x14ac:dyDescent="0.35">
      <c r="B55" s="34">
        <v>45495</v>
      </c>
      <c r="C55" s="35">
        <v>1082.80004882812</v>
      </c>
      <c r="D55" s="9">
        <f t="shared" si="1"/>
        <v>4.4871174186070562E-2</v>
      </c>
      <c r="F55" s="35">
        <v>24834.849609375</v>
      </c>
      <c r="G55" s="9">
        <f t="shared" si="0"/>
        <v>1.2390463208034497E-2</v>
      </c>
    </row>
    <row r="56" spans="2:7" x14ac:dyDescent="0.35">
      <c r="B56" s="34">
        <v>45502</v>
      </c>
      <c r="C56" s="35">
        <v>1138.25</v>
      </c>
      <c r="D56" s="9">
        <f t="shared" si="1"/>
        <v>5.1209778972481246E-2</v>
      </c>
      <c r="F56" s="35">
        <v>24717.69921875</v>
      </c>
      <c r="G56" s="9">
        <f t="shared" si="0"/>
        <v>-4.7171773724281607E-3</v>
      </c>
    </row>
    <row r="57" spans="2:7" x14ac:dyDescent="0.35">
      <c r="B57" s="34">
        <v>45509</v>
      </c>
      <c r="C57" s="35">
        <v>1121.40002441406</v>
      </c>
      <c r="D57" s="9">
        <f t="shared" si="1"/>
        <v>-1.4803404863553693E-2</v>
      </c>
      <c r="F57" s="35">
        <v>24367.5</v>
      </c>
      <c r="G57" s="9">
        <f t="shared" si="0"/>
        <v>-1.4167953726225035E-2</v>
      </c>
    </row>
    <row r="58" spans="2:7" x14ac:dyDescent="0.35">
      <c r="B58" s="34">
        <v>45516</v>
      </c>
      <c r="C58" s="35">
        <v>1121.5</v>
      </c>
      <c r="D58" s="9">
        <f t="shared" si="1"/>
        <v>8.9152473482734251E-5</v>
      </c>
      <c r="F58" s="35">
        <v>24541.150390625</v>
      </c>
      <c r="G58" s="9">
        <f t="shared" si="0"/>
        <v>7.126311300913013E-3</v>
      </c>
    </row>
    <row r="59" spans="2:7" x14ac:dyDescent="0.35">
      <c r="B59" s="34">
        <v>45523</v>
      </c>
      <c r="C59" s="35">
        <v>1174.25</v>
      </c>
      <c r="D59" s="9">
        <f t="shared" si="1"/>
        <v>4.7035220686580503E-2</v>
      </c>
      <c r="F59" s="35">
        <v>24823.150390625</v>
      </c>
      <c r="G59" s="9">
        <f t="shared" si="0"/>
        <v>1.1490903870086111E-2</v>
      </c>
    </row>
    <row r="60" spans="2:7" x14ac:dyDescent="0.35">
      <c r="B60" s="34">
        <v>45530</v>
      </c>
      <c r="C60" s="35">
        <v>1250.40002441406</v>
      </c>
      <c r="D60" s="9">
        <f t="shared" si="1"/>
        <v>6.4849924985360907E-2</v>
      </c>
      <c r="F60" s="35">
        <v>25235.900390625</v>
      </c>
      <c r="G60" s="9">
        <f t="shared" si="0"/>
        <v>1.6627623549180237E-2</v>
      </c>
    </row>
    <row r="61" spans="2:7" x14ac:dyDescent="0.35">
      <c r="B61" s="34">
        <v>45537</v>
      </c>
      <c r="C61" s="35">
        <v>1249.25</v>
      </c>
      <c r="D61" s="9">
        <f t="shared" si="1"/>
        <v>-9.1972520122018953E-4</v>
      </c>
      <c r="F61" s="35">
        <v>24852.150390625</v>
      </c>
      <c r="G61" s="9">
        <f t="shared" si="0"/>
        <v>-1.5206511123437516E-2</v>
      </c>
    </row>
    <row r="62" spans="2:7" x14ac:dyDescent="0.35">
      <c r="B62" s="34">
        <v>45544</v>
      </c>
      <c r="C62" s="35">
        <v>1286.80004882812</v>
      </c>
      <c r="D62" s="9">
        <f t="shared" si="1"/>
        <v>3.0058073906840121E-2</v>
      </c>
      <c r="F62" s="35">
        <v>25356.5</v>
      </c>
      <c r="G62" s="9">
        <f t="shared" si="0"/>
        <v>2.0294002790408605E-2</v>
      </c>
    </row>
    <row r="63" spans="2:7" x14ac:dyDescent="0.35">
      <c r="B63" s="34">
        <v>45551</v>
      </c>
      <c r="C63" s="35">
        <v>1292.30004882812</v>
      </c>
      <c r="D63" s="9">
        <f t="shared" si="1"/>
        <v>4.2741683177653922E-3</v>
      </c>
      <c r="F63" s="35">
        <v>25790.94921875</v>
      </c>
      <c r="G63" s="9">
        <f t="shared" si="0"/>
        <v>1.7133643000808441E-2</v>
      </c>
    </row>
    <row r="64" spans="2:7" x14ac:dyDescent="0.35">
      <c r="B64" s="34">
        <v>45558</v>
      </c>
      <c r="C64" s="35">
        <v>1350.69995117187</v>
      </c>
      <c r="D64" s="9">
        <f t="shared" si="1"/>
        <v>4.5190667907741844E-2</v>
      </c>
      <c r="F64" s="35">
        <v>26178.94921875</v>
      </c>
      <c r="G64" s="9">
        <f t="shared" si="0"/>
        <v>1.5044037220542705E-2</v>
      </c>
    </row>
    <row r="65" spans="2:7" x14ac:dyDescent="0.35">
      <c r="B65" s="34">
        <v>45565</v>
      </c>
      <c r="C65" s="35">
        <v>1298.90002441406</v>
      </c>
      <c r="D65" s="9">
        <f t="shared" si="1"/>
        <v>-3.8350432094758191E-2</v>
      </c>
      <c r="F65" s="35">
        <v>25014.599609375</v>
      </c>
      <c r="G65" s="9">
        <f t="shared" si="0"/>
        <v>-4.4476560141728849E-2</v>
      </c>
    </row>
    <row r="66" spans="2:7" x14ac:dyDescent="0.35">
      <c r="B66" s="34">
        <v>45572</v>
      </c>
      <c r="C66" s="35">
        <v>1320.05004882812</v>
      </c>
      <c r="D66" s="9">
        <f t="shared" si="1"/>
        <v>1.6283027189564425E-2</v>
      </c>
      <c r="F66" s="35">
        <v>24964.25</v>
      </c>
      <c r="G66" s="9">
        <f t="shared" si="0"/>
        <v>-2.0128089260372795E-3</v>
      </c>
    </row>
    <row r="67" spans="2:7" x14ac:dyDescent="0.35">
      <c r="B67" s="34">
        <v>45579</v>
      </c>
      <c r="C67" s="35">
        <v>1325.34997558593</v>
      </c>
      <c r="D67" s="9">
        <f t="shared" si="1"/>
        <v>4.0149437989227543E-3</v>
      </c>
      <c r="F67" s="35">
        <v>24854.05078125</v>
      </c>
      <c r="G67" s="9">
        <f t="shared" si="0"/>
        <v>-4.4142811720760955E-3</v>
      </c>
    </row>
    <row r="68" spans="2:7" x14ac:dyDescent="0.35">
      <c r="B68" s="34">
        <v>45586</v>
      </c>
      <c r="C68" s="35">
        <v>1269.34997558593</v>
      </c>
      <c r="D68" s="9">
        <f t="shared" si="1"/>
        <v>-4.2252990554621395E-2</v>
      </c>
      <c r="F68" s="35">
        <v>24180.80078125</v>
      </c>
      <c r="G68" s="9">
        <f t="shared" si="0"/>
        <v>-2.7088139713140946E-2</v>
      </c>
    </row>
    <row r="69" spans="2:7" x14ac:dyDescent="0.35">
      <c r="B69" s="34">
        <v>45593</v>
      </c>
      <c r="C69" s="35">
        <v>1395.30004882812</v>
      </c>
      <c r="D69" s="9">
        <f t="shared" si="1"/>
        <v>9.9224071898730504E-2</v>
      </c>
      <c r="F69" s="35">
        <v>24304.349609375</v>
      </c>
      <c r="G69" s="9">
        <f t="shared" si="0"/>
        <v>5.1093770319137199E-3</v>
      </c>
    </row>
    <row r="70" spans="2:7" x14ac:dyDescent="0.35">
      <c r="B70" s="34">
        <v>45600</v>
      </c>
      <c r="C70" s="35">
        <v>1400.5</v>
      </c>
      <c r="D70" s="9">
        <f t="shared" si="1"/>
        <v>3.726761979437665E-3</v>
      </c>
      <c r="F70" s="35">
        <v>24148.19921875</v>
      </c>
      <c r="G70" s="9">
        <f t="shared" si="0"/>
        <v>-6.424791987223899E-3</v>
      </c>
    </row>
    <row r="71" spans="2:7" x14ac:dyDescent="0.35">
      <c r="B71" s="34">
        <v>45607</v>
      </c>
      <c r="C71" s="35">
        <v>1321.34997558593</v>
      </c>
      <c r="D71" s="9">
        <f t="shared" si="1"/>
        <v>-5.6515547600192839E-2</v>
      </c>
      <c r="F71" s="35">
        <v>23532.69921875</v>
      </c>
      <c r="G71" s="9">
        <f t="shared" si="0"/>
        <v>-2.5488443027341434E-2</v>
      </c>
    </row>
    <row r="72" spans="2:7" x14ac:dyDescent="0.35">
      <c r="B72" s="34">
        <v>45614</v>
      </c>
      <c r="C72" s="35">
        <v>1388.55004882812</v>
      </c>
      <c r="D72" s="9">
        <f t="shared" si="1"/>
        <v>5.0857134357906508E-2</v>
      </c>
      <c r="F72" s="35">
        <v>23907.25</v>
      </c>
      <c r="G72" s="9">
        <f t="shared" ref="G72:G111" si="2">F72/F71-1</f>
        <v>1.5916184444815906E-2</v>
      </c>
    </row>
    <row r="73" spans="2:7" x14ac:dyDescent="0.35">
      <c r="B73" s="34">
        <v>45621</v>
      </c>
      <c r="C73" s="35">
        <v>1434.19995117187</v>
      </c>
      <c r="D73" s="9">
        <f t="shared" ref="D73:D111" si="3">C73/C72-1</f>
        <v>3.2875950263569376E-2</v>
      </c>
      <c r="F73" s="35">
        <v>24131.099609375</v>
      </c>
      <c r="G73" s="9">
        <f t="shared" si="2"/>
        <v>9.3632521254012335E-3</v>
      </c>
    </row>
    <row r="74" spans="2:7" x14ac:dyDescent="0.35">
      <c r="B74" s="34">
        <v>45628</v>
      </c>
      <c r="C74" s="35">
        <v>1339.34997558593</v>
      </c>
      <c r="D74" s="9">
        <f t="shared" si="3"/>
        <v>-6.613441557325328E-2</v>
      </c>
      <c r="F74" s="35">
        <v>24677.80078125</v>
      </c>
      <c r="G74" s="9">
        <f t="shared" si="2"/>
        <v>2.2655460411037609E-2</v>
      </c>
    </row>
    <row r="75" spans="2:7" x14ac:dyDescent="0.35">
      <c r="B75" s="34">
        <v>45635</v>
      </c>
      <c r="C75" s="35">
        <v>1356.80004882812</v>
      </c>
      <c r="D75" s="9">
        <f t="shared" si="3"/>
        <v>1.302876287772059E-2</v>
      </c>
      <c r="F75" s="35">
        <v>24768.30078125</v>
      </c>
      <c r="G75" s="9">
        <f t="shared" si="2"/>
        <v>3.667263578396307E-3</v>
      </c>
    </row>
    <row r="76" spans="2:7" x14ac:dyDescent="0.35">
      <c r="B76" s="34">
        <v>45642</v>
      </c>
      <c r="C76" s="35">
        <v>1299.05004882812</v>
      </c>
      <c r="D76" s="9">
        <f t="shared" si="3"/>
        <v>-4.2563382902203739E-2</v>
      </c>
      <c r="F76" s="35">
        <v>23587.5</v>
      </c>
      <c r="G76" s="9">
        <f t="shared" si="2"/>
        <v>-4.7673871198458895E-2</v>
      </c>
    </row>
    <row r="77" spans="2:7" x14ac:dyDescent="0.35">
      <c r="B77" s="34">
        <v>45649</v>
      </c>
      <c r="C77" s="35">
        <v>1250.34997558593</v>
      </c>
      <c r="D77" s="9">
        <f t="shared" si="3"/>
        <v>-3.7488989193389943E-2</v>
      </c>
      <c r="F77" s="35">
        <v>23813.400390625</v>
      </c>
      <c r="G77" s="9">
        <f t="shared" si="2"/>
        <v>9.5771230789614137E-3</v>
      </c>
    </row>
    <row r="78" spans="2:7" x14ac:dyDescent="0.35">
      <c r="B78" s="34">
        <v>45656</v>
      </c>
      <c r="C78" s="35">
        <v>1257.44995117187</v>
      </c>
      <c r="D78" s="9">
        <f t="shared" si="3"/>
        <v>5.6783906302815268E-3</v>
      </c>
      <c r="F78" s="35">
        <v>24004.75</v>
      </c>
      <c r="G78" s="9">
        <f t="shared" si="2"/>
        <v>8.0353753028203911E-3</v>
      </c>
    </row>
    <row r="79" spans="2:7" x14ac:dyDescent="0.35">
      <c r="B79" s="34">
        <v>45663</v>
      </c>
      <c r="C79" s="35">
        <v>1180.69995117187</v>
      </c>
      <c r="D79" s="9">
        <f t="shared" si="3"/>
        <v>-6.1036226474440181E-2</v>
      </c>
      <c r="F79" s="35">
        <v>23431.5</v>
      </c>
      <c r="G79" s="9">
        <f t="shared" si="2"/>
        <v>-2.3880690280048689E-2</v>
      </c>
    </row>
    <row r="80" spans="2:7" x14ac:dyDescent="0.35">
      <c r="B80" s="34">
        <v>45670</v>
      </c>
      <c r="C80" s="35">
        <v>1194.19995117187</v>
      </c>
      <c r="D80" s="9">
        <f t="shared" si="3"/>
        <v>1.1433895619798129E-2</v>
      </c>
      <c r="F80" s="35">
        <v>23203.19921875</v>
      </c>
      <c r="G80" s="9">
        <f t="shared" si="2"/>
        <v>-9.7433276252053558E-3</v>
      </c>
    </row>
    <row r="81" spans="2:7" x14ac:dyDescent="0.35">
      <c r="B81" s="34">
        <v>45677</v>
      </c>
      <c r="C81" s="35">
        <v>1132.59997558593</v>
      </c>
      <c r="D81" s="9">
        <f t="shared" si="3"/>
        <v>-5.158263113768502E-2</v>
      </c>
      <c r="F81" s="35">
        <v>23092.19921875</v>
      </c>
      <c r="G81" s="9">
        <f t="shared" si="2"/>
        <v>-4.7838230820473893E-3</v>
      </c>
    </row>
    <row r="82" spans="2:7" x14ac:dyDescent="0.35">
      <c r="B82" s="34">
        <v>45684</v>
      </c>
      <c r="C82" s="35">
        <v>973.40002441406205</v>
      </c>
      <c r="D82" s="9">
        <f t="shared" si="3"/>
        <v>-0.14056149973825383</v>
      </c>
      <c r="F82" s="35">
        <v>23482.150390625</v>
      </c>
      <c r="G82" s="9">
        <f t="shared" si="2"/>
        <v>1.688670568710382E-2</v>
      </c>
    </row>
    <row r="83" spans="2:7" x14ac:dyDescent="0.35">
      <c r="B83" s="34">
        <v>45691</v>
      </c>
      <c r="C83" s="35">
        <v>935.70001220703102</v>
      </c>
      <c r="D83" s="9">
        <f t="shared" si="3"/>
        <v>-3.8730235526472812E-2</v>
      </c>
      <c r="F83" s="35">
        <v>23559.94921875</v>
      </c>
      <c r="G83" s="9">
        <f t="shared" si="2"/>
        <v>3.313104925691146E-3</v>
      </c>
    </row>
    <row r="84" spans="2:7" x14ac:dyDescent="0.35">
      <c r="B84" s="34">
        <v>45698</v>
      </c>
      <c r="C84" s="35">
        <v>880.04998779296795</v>
      </c>
      <c r="D84" s="9">
        <f t="shared" si="3"/>
        <v>-5.9474215761525562E-2</v>
      </c>
      <c r="F84" s="35">
        <v>22929.25</v>
      </c>
      <c r="G84" s="9">
        <f t="shared" si="2"/>
        <v>-2.6769973606227571E-2</v>
      </c>
    </row>
    <row r="85" spans="2:7" x14ac:dyDescent="0.35">
      <c r="B85" s="34">
        <v>45705</v>
      </c>
      <c r="C85" s="35">
        <v>872.5</v>
      </c>
      <c r="D85" s="9">
        <f t="shared" si="3"/>
        <v>-8.5790442562270197E-3</v>
      </c>
      <c r="F85" s="35">
        <v>22795.900390625</v>
      </c>
      <c r="G85" s="9">
        <f t="shared" si="2"/>
        <v>-5.8156986981693359E-3</v>
      </c>
    </row>
    <row r="86" spans="2:7" x14ac:dyDescent="0.35">
      <c r="B86" s="34">
        <v>45712</v>
      </c>
      <c r="C86" s="35">
        <v>843.15002441406205</v>
      </c>
      <c r="D86" s="9">
        <f t="shared" si="3"/>
        <v>-3.3638940499642334E-2</v>
      </c>
      <c r="F86" s="35">
        <v>22124.69921875</v>
      </c>
      <c r="G86" s="9">
        <f t="shared" si="2"/>
        <v>-2.9443942128780209E-2</v>
      </c>
    </row>
    <row r="87" spans="2:7" x14ac:dyDescent="0.35">
      <c r="B87" s="34">
        <v>45719</v>
      </c>
      <c r="C87" s="35">
        <v>832.95001220703102</v>
      </c>
      <c r="D87" s="9">
        <f t="shared" si="3"/>
        <v>-1.2097505677141407E-2</v>
      </c>
      <c r="F87" s="35">
        <v>22552.5</v>
      </c>
      <c r="G87" s="9">
        <f t="shared" si="2"/>
        <v>1.9335891395416249E-2</v>
      </c>
    </row>
    <row r="88" spans="2:7" x14ac:dyDescent="0.35">
      <c r="B88" s="34">
        <v>45726</v>
      </c>
      <c r="C88" s="35">
        <v>778.40002441406205</v>
      </c>
      <c r="D88" s="9">
        <f t="shared" si="3"/>
        <v>-6.5490109842762712E-2</v>
      </c>
      <c r="F88" s="35">
        <v>22397.19921875</v>
      </c>
      <c r="G88" s="9">
        <f t="shared" si="2"/>
        <v>-6.8861891697150623E-3</v>
      </c>
    </row>
    <row r="89" spans="2:7" x14ac:dyDescent="0.35">
      <c r="B89" s="34">
        <v>45733</v>
      </c>
      <c r="C89" s="35">
        <v>780.59997558593705</v>
      </c>
      <c r="D89" s="9">
        <f t="shared" si="3"/>
        <v>2.8262475627887085E-3</v>
      </c>
      <c r="F89" s="35">
        <v>23350.400390625</v>
      </c>
      <c r="G89" s="9">
        <f t="shared" si="2"/>
        <v>4.2558945096895062E-2</v>
      </c>
    </row>
    <row r="90" spans="2:7" x14ac:dyDescent="0.35">
      <c r="B90" s="34">
        <v>45740</v>
      </c>
      <c r="C90" s="35">
        <v>775.84997558593705</v>
      </c>
      <c r="D90" s="9">
        <f t="shared" si="3"/>
        <v>-6.0850629625430752E-3</v>
      </c>
      <c r="F90" s="35">
        <v>23519.349609375</v>
      </c>
      <c r="G90" s="9">
        <f t="shared" si="2"/>
        <v>7.2353885125597817E-3</v>
      </c>
    </row>
    <row r="91" spans="2:7" x14ac:dyDescent="0.35">
      <c r="B91" s="34">
        <v>45747</v>
      </c>
      <c r="C91" s="35">
        <v>765.65002441406205</v>
      </c>
      <c r="D91" s="9">
        <f t="shared" si="3"/>
        <v>-1.3146808652242048E-2</v>
      </c>
      <c r="F91" s="35">
        <v>22904.44921875</v>
      </c>
      <c r="G91" s="9">
        <f t="shared" si="2"/>
        <v>-2.6144447054772924E-2</v>
      </c>
    </row>
    <row r="92" spans="2:7" x14ac:dyDescent="0.35">
      <c r="B92" s="34">
        <v>45754</v>
      </c>
      <c r="C92" s="35">
        <v>802.45001220703102</v>
      </c>
      <c r="D92" s="9">
        <f t="shared" si="3"/>
        <v>4.8063719218361278E-2</v>
      </c>
      <c r="F92" s="35">
        <v>22828.55078125</v>
      </c>
      <c r="G92" s="9">
        <f t="shared" si="2"/>
        <v>-3.3136984336592512E-3</v>
      </c>
    </row>
    <row r="93" spans="2:7" x14ac:dyDescent="0.35">
      <c r="B93" s="34">
        <v>45761</v>
      </c>
      <c r="C93" s="35">
        <v>777.90002441406205</v>
      </c>
      <c r="D93" s="9">
        <f t="shared" si="3"/>
        <v>-3.059379079009239E-2</v>
      </c>
      <c r="F93" s="35">
        <v>23851.650390625</v>
      </c>
      <c r="G93" s="9">
        <f t="shared" si="2"/>
        <v>4.4816669230502093E-2</v>
      </c>
    </row>
    <row r="94" spans="2:7" x14ac:dyDescent="0.35">
      <c r="B94" s="34">
        <v>45768</v>
      </c>
      <c r="C94" s="35">
        <v>793.54998779296795</v>
      </c>
      <c r="D94" s="9">
        <f t="shared" si="3"/>
        <v>2.0118219421183303E-2</v>
      </c>
      <c r="F94" s="35">
        <v>24039.349609375</v>
      </c>
      <c r="G94" s="9">
        <f t="shared" si="2"/>
        <v>7.8694436517390276E-3</v>
      </c>
    </row>
    <row r="95" spans="2:7" x14ac:dyDescent="0.35">
      <c r="B95" s="34">
        <v>45775</v>
      </c>
      <c r="C95" s="35">
        <v>773</v>
      </c>
      <c r="D95" s="9">
        <f t="shared" si="3"/>
        <v>-2.5896273844224771E-2</v>
      </c>
      <c r="F95" s="35">
        <v>24346.69921875</v>
      </c>
      <c r="G95" s="9">
        <f t="shared" si="2"/>
        <v>1.2785271414129218E-2</v>
      </c>
    </row>
    <row r="96" spans="2:7" x14ac:dyDescent="0.35">
      <c r="B96" s="34">
        <v>45782</v>
      </c>
      <c r="C96" s="35">
        <v>723.04998779296795</v>
      </c>
      <c r="D96" s="9">
        <f t="shared" si="3"/>
        <v>-6.4618385778825393E-2</v>
      </c>
      <c r="F96" s="35">
        <v>24008</v>
      </c>
      <c r="G96" s="9">
        <f t="shared" si="2"/>
        <v>-1.391150462355728E-2</v>
      </c>
    </row>
    <row r="97" spans="2:7" x14ac:dyDescent="0.35">
      <c r="B97" s="34">
        <v>45789</v>
      </c>
      <c r="C97" s="35">
        <v>751.59997558593705</v>
      </c>
      <c r="D97" s="9">
        <f t="shared" si="3"/>
        <v>3.9485496542382759E-2</v>
      </c>
      <c r="F97" s="35">
        <v>25019.80078125</v>
      </c>
      <c r="G97" s="9">
        <f t="shared" si="2"/>
        <v>4.2144317779490237E-2</v>
      </c>
    </row>
    <row r="98" spans="2:7" x14ac:dyDescent="0.35">
      <c r="B98" s="34">
        <v>45796</v>
      </c>
      <c r="C98" s="35">
        <v>734.5</v>
      </c>
      <c r="D98" s="9">
        <f t="shared" si="3"/>
        <v>-2.2751431800681177E-2</v>
      </c>
      <c r="F98" s="35">
        <v>24853.150390625</v>
      </c>
      <c r="G98" s="9">
        <f t="shared" si="2"/>
        <v>-6.6607401106841824E-3</v>
      </c>
    </row>
    <row r="99" spans="2:7" x14ac:dyDescent="0.35">
      <c r="B99" s="34">
        <v>45803</v>
      </c>
      <c r="C99" s="35">
        <v>797.29998779296795</v>
      </c>
      <c r="D99" s="9">
        <f t="shared" si="3"/>
        <v>8.550032374808425E-2</v>
      </c>
      <c r="F99" s="35">
        <v>24750.69921875</v>
      </c>
      <c r="G99" s="9">
        <f t="shared" si="2"/>
        <v>-4.1222609715364511E-3</v>
      </c>
    </row>
    <row r="100" spans="2:7" x14ac:dyDescent="0.35">
      <c r="B100" s="34">
        <v>45810</v>
      </c>
      <c r="C100" s="35">
        <v>819.70001220703102</v>
      </c>
      <c r="D100" s="9">
        <f t="shared" si="3"/>
        <v>2.8094851068628968E-2</v>
      </c>
      <c r="F100" s="35">
        <v>25003.05078125</v>
      </c>
      <c r="G100" s="9">
        <f t="shared" si="2"/>
        <v>1.0195734684894431E-2</v>
      </c>
    </row>
    <row r="101" spans="2:7" x14ac:dyDescent="0.35">
      <c r="B101" s="34">
        <v>45817</v>
      </c>
      <c r="C101" s="35">
        <v>786.40002441406205</v>
      </c>
      <c r="D101" s="9">
        <f t="shared" si="3"/>
        <v>-4.0624603265906001E-2</v>
      </c>
      <c r="F101" s="35">
        <v>24718.599609375</v>
      </c>
      <c r="G101" s="9">
        <f t="shared" si="2"/>
        <v>-1.1376658567134212E-2</v>
      </c>
    </row>
    <row r="102" spans="2:7" x14ac:dyDescent="0.35">
      <c r="B102" s="34">
        <v>45824</v>
      </c>
      <c r="C102" s="35">
        <v>800.70001220703102</v>
      </c>
      <c r="D102" s="9">
        <f t="shared" si="3"/>
        <v>1.8184114126425399E-2</v>
      </c>
      <c r="F102" s="35">
        <v>25112.400390625</v>
      </c>
      <c r="G102" s="9">
        <f t="shared" si="2"/>
        <v>1.5931354828881306E-2</v>
      </c>
    </row>
    <row r="103" spans="2:7" x14ac:dyDescent="0.35">
      <c r="B103" s="34">
        <v>45831</v>
      </c>
      <c r="C103" s="35">
        <v>804.04998779296795</v>
      </c>
      <c r="D103" s="9">
        <f t="shared" si="3"/>
        <v>4.1838085860685936E-3</v>
      </c>
      <c r="F103" s="35">
        <v>25637.80078125</v>
      </c>
      <c r="G103" s="9">
        <f t="shared" si="2"/>
        <v>2.092195020995069E-2</v>
      </c>
    </row>
    <row r="104" spans="2:7" x14ac:dyDescent="0.35">
      <c r="B104" s="34">
        <v>45838</v>
      </c>
      <c r="C104" s="35">
        <v>827.5</v>
      </c>
      <c r="D104" s="9">
        <f t="shared" si="3"/>
        <v>2.9164868556742052E-2</v>
      </c>
      <c r="F104" s="35">
        <v>25461</v>
      </c>
      <c r="G104" s="9">
        <f t="shared" si="2"/>
        <v>-6.896097787736255E-3</v>
      </c>
    </row>
    <row r="105" spans="2:7" x14ac:dyDescent="0.35">
      <c r="B105" s="34">
        <v>45845</v>
      </c>
      <c r="C105" s="35">
        <v>796.09997558593705</v>
      </c>
      <c r="D105" s="9">
        <f t="shared" si="3"/>
        <v>-3.7945648838746737E-2</v>
      </c>
      <c r="F105" s="35">
        <v>25149.849609375</v>
      </c>
      <c r="G105" s="9">
        <f t="shared" si="2"/>
        <v>-1.2220666534111024E-2</v>
      </c>
    </row>
    <row r="106" spans="2:7" x14ac:dyDescent="0.35">
      <c r="B106" s="34">
        <v>45852</v>
      </c>
      <c r="C106" s="35">
        <v>799.25</v>
      </c>
      <c r="D106" s="9">
        <f t="shared" si="3"/>
        <v>3.9568201364967859E-3</v>
      </c>
      <c r="F106" s="35">
        <v>24968.400390625</v>
      </c>
      <c r="G106" s="9">
        <f t="shared" si="2"/>
        <v>-7.2147238082235221E-3</v>
      </c>
    </row>
    <row r="107" spans="2:7" x14ac:dyDescent="0.35">
      <c r="B107" s="34">
        <v>45859</v>
      </c>
      <c r="C107" s="35">
        <v>787.90002441406205</v>
      </c>
      <c r="D107" s="9">
        <f t="shared" si="3"/>
        <v>-1.420078271621894E-2</v>
      </c>
      <c r="F107" s="35">
        <v>24837</v>
      </c>
      <c r="G107" s="9">
        <f t="shared" si="2"/>
        <v>-5.2626675545597301E-3</v>
      </c>
    </row>
    <row r="108" spans="2:7" x14ac:dyDescent="0.35">
      <c r="B108" s="34">
        <v>45866</v>
      </c>
      <c r="C108" s="35">
        <v>742.45001220703102</v>
      </c>
      <c r="D108" s="9">
        <f t="shared" si="3"/>
        <v>-5.7684999109919866E-2</v>
      </c>
      <c r="F108" s="35">
        <v>24565.349609375</v>
      </c>
      <c r="G108" s="9">
        <f t="shared" si="2"/>
        <v>-1.0937326997020547E-2</v>
      </c>
    </row>
    <row r="109" spans="2:7" x14ac:dyDescent="0.35">
      <c r="B109" s="34">
        <v>45873</v>
      </c>
      <c r="C109" s="35">
        <v>741</v>
      </c>
      <c r="D109" s="9">
        <f t="shared" si="3"/>
        <v>-1.9530098770160764E-3</v>
      </c>
      <c r="F109" s="35">
        <v>24363.30078125</v>
      </c>
      <c r="G109" s="9">
        <f t="shared" si="2"/>
        <v>-8.2249522737462E-3</v>
      </c>
    </row>
    <row r="110" spans="2:7" x14ac:dyDescent="0.35">
      <c r="B110" s="34">
        <v>45880</v>
      </c>
      <c r="C110" s="35">
        <v>743.59997558593705</v>
      </c>
      <c r="D110" s="9">
        <f t="shared" si="3"/>
        <v>3.5087389823711401E-3</v>
      </c>
      <c r="F110" s="35">
        <v>24631.30078125</v>
      </c>
      <c r="G110" s="9">
        <f t="shared" si="2"/>
        <v>1.1000151515029977E-2</v>
      </c>
    </row>
    <row r="111" spans="2:7" x14ac:dyDescent="0.35">
      <c r="B111" s="34">
        <v>45887</v>
      </c>
      <c r="C111" s="35">
        <v>776.25</v>
      </c>
      <c r="D111" s="9">
        <f t="shared" si="3"/>
        <v>4.3908049335713795E-2</v>
      </c>
      <c r="F111" s="35">
        <v>25083.75</v>
      </c>
      <c r="G111" s="9">
        <f t="shared" si="2"/>
        <v>1.8368872304722839E-2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1A8-B189-4ACE-95B5-C10EE406282C}">
  <dimension ref="B2:T111"/>
  <sheetViews>
    <sheetView showGridLines="0" workbookViewId="0">
      <selection activeCell="M7" sqref="M7"/>
    </sheetView>
  </sheetViews>
  <sheetFormatPr defaultRowHeight="14.5" x14ac:dyDescent="0.35"/>
  <cols>
    <col min="1" max="1" width="1.81640625" customWidth="1"/>
    <col min="2" max="2" width="17" customWidth="1"/>
    <col min="3" max="3" width="13.08984375" customWidth="1"/>
    <col min="4" max="4" width="18.6328125" customWidth="1"/>
    <col min="6" max="6" width="12.90625" customWidth="1"/>
    <col min="7" max="7" width="11" customWidth="1"/>
    <col min="9" max="9" width="19.90625" customWidth="1"/>
    <col min="10" max="10" width="9.36328125" bestFit="1" customWidth="1"/>
    <col min="12" max="12" width="17.26953125" bestFit="1" customWidth="1"/>
    <col min="13" max="13" width="11.81640625" bestFit="1" customWidth="1"/>
    <col min="14" max="14" width="13.54296875" bestFit="1" customWidth="1"/>
    <col min="15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2" bestFit="1" customWidth="1"/>
  </cols>
  <sheetData>
    <row r="2" spans="2:13" x14ac:dyDescent="0.35">
      <c r="B2" s="14" t="s">
        <v>79</v>
      </c>
    </row>
    <row r="4" spans="2:13" x14ac:dyDescent="0.35">
      <c r="B4" s="45" t="s">
        <v>85</v>
      </c>
      <c r="C4" s="45"/>
      <c r="D4" s="45"/>
      <c r="F4" s="45" t="s">
        <v>44</v>
      </c>
      <c r="G4" s="45"/>
      <c r="I4" s="45" t="s">
        <v>73</v>
      </c>
      <c r="J4" s="45"/>
      <c r="L4" t="s">
        <v>82</v>
      </c>
      <c r="M4" s="11">
        <f>SLOPE(D8:D111,G8:G111)</f>
        <v>1.5796519465112466</v>
      </c>
    </row>
    <row r="5" spans="2:13" x14ac:dyDescent="0.35">
      <c r="L5" t="s">
        <v>46</v>
      </c>
      <c r="M5" s="39">
        <f>_xlfn.COVARIANCE.S(D8:D111,G8:G111)/_xlfn.VAR.S(G8:G111)</f>
        <v>1.5796519465112457</v>
      </c>
    </row>
    <row r="6" spans="2:13" x14ac:dyDescent="0.35">
      <c r="B6" s="36" t="s">
        <v>40</v>
      </c>
      <c r="C6" s="38" t="s">
        <v>41</v>
      </c>
      <c r="D6" s="38" t="s">
        <v>43</v>
      </c>
      <c r="F6" s="37" t="s">
        <v>41</v>
      </c>
      <c r="G6" s="38" t="s">
        <v>43</v>
      </c>
      <c r="I6" t="s">
        <v>74</v>
      </c>
      <c r="J6" s="11">
        <f>M7</f>
        <v>1.5796519465112453</v>
      </c>
    </row>
    <row r="7" spans="2:13" x14ac:dyDescent="0.35">
      <c r="B7" s="34">
        <v>45159</v>
      </c>
      <c r="C7" s="35">
        <v>213.55000305175699</v>
      </c>
      <c r="F7" s="35">
        <v>19265.80078125</v>
      </c>
      <c r="I7" t="s">
        <v>75</v>
      </c>
      <c r="J7" s="6">
        <v>0.75</v>
      </c>
      <c r="L7" t="s">
        <v>47</v>
      </c>
      <c r="M7" s="11">
        <f>M26</f>
        <v>1.5796519465112453</v>
      </c>
    </row>
    <row r="8" spans="2:13" x14ac:dyDescent="0.35">
      <c r="B8" s="34">
        <v>45166</v>
      </c>
      <c r="C8" s="35">
        <v>218.350006103515</v>
      </c>
      <c r="D8" s="9">
        <f>C8/C7-1</f>
        <v>2.2477185591960103E-2</v>
      </c>
      <c r="F8" s="35">
        <v>19435.30078125</v>
      </c>
      <c r="G8" s="9">
        <f t="shared" ref="G8:G71" si="0">F8/F7-1</f>
        <v>8.797973254502045E-3</v>
      </c>
    </row>
    <row r="9" spans="2:13" x14ac:dyDescent="0.35">
      <c r="B9" s="34">
        <v>45173</v>
      </c>
      <c r="C9" s="35">
        <v>229.350006103515</v>
      </c>
      <c r="D9" s="9">
        <f t="shared" ref="D9:D72" si="1">C9/C8-1</f>
        <v>5.0377832344942197E-2</v>
      </c>
      <c r="F9" s="35">
        <v>19819.94921875</v>
      </c>
      <c r="G9" s="9">
        <f t="shared" si="0"/>
        <v>1.9791226378708116E-2</v>
      </c>
      <c r="L9" t="s">
        <v>48</v>
      </c>
    </row>
    <row r="10" spans="2:13" ht="15" thickBot="1" x14ac:dyDescent="0.4">
      <c r="B10" s="34">
        <v>45180</v>
      </c>
      <c r="C10" s="35">
        <v>225.30000305175699</v>
      </c>
      <c r="D10" s="9">
        <f t="shared" si="1"/>
        <v>-1.7658613228595632E-2</v>
      </c>
      <c r="F10" s="35">
        <v>20192.349609375</v>
      </c>
      <c r="G10" s="9">
        <f t="shared" si="0"/>
        <v>1.8789169766020519E-2</v>
      </c>
      <c r="I10" t="s">
        <v>83</v>
      </c>
      <c r="J10" s="11">
        <v>1</v>
      </c>
    </row>
    <row r="11" spans="2:13" x14ac:dyDescent="0.35">
      <c r="B11" s="34">
        <v>45187</v>
      </c>
      <c r="C11" s="35">
        <v>214.55000305175699</v>
      </c>
      <c r="D11" s="9">
        <f t="shared" si="1"/>
        <v>-4.7714158252942673E-2</v>
      </c>
      <c r="F11" s="35">
        <v>19674.25</v>
      </c>
      <c r="G11" s="9">
        <f t="shared" si="0"/>
        <v>-2.5658213105346328E-2</v>
      </c>
      <c r="I11" t="s">
        <v>76</v>
      </c>
      <c r="J11" s="6">
        <v>0.25</v>
      </c>
      <c r="L11" s="50" t="s">
        <v>49</v>
      </c>
      <c r="M11" s="50"/>
    </row>
    <row r="12" spans="2:13" x14ac:dyDescent="0.35">
      <c r="B12" s="34">
        <v>45194</v>
      </c>
      <c r="C12" s="35">
        <v>214.25</v>
      </c>
      <c r="D12" s="9">
        <f t="shared" si="1"/>
        <v>-1.3982896643660592E-3</v>
      </c>
      <c r="F12" s="35">
        <v>19638.30078125</v>
      </c>
      <c r="G12" s="9">
        <f t="shared" si="0"/>
        <v>-1.8272218127756146E-3</v>
      </c>
      <c r="L12" s="47" t="s">
        <v>50</v>
      </c>
      <c r="M12" s="47">
        <v>0.33244598264920971</v>
      </c>
    </row>
    <row r="13" spans="2:13" x14ac:dyDescent="0.35">
      <c r="B13" s="34">
        <v>45201</v>
      </c>
      <c r="C13" s="35">
        <v>219</v>
      </c>
      <c r="D13" s="9">
        <f t="shared" si="1"/>
        <v>2.2170361726954413E-2</v>
      </c>
      <c r="F13" s="35">
        <v>19653.5</v>
      </c>
      <c r="G13" s="9">
        <f t="shared" si="0"/>
        <v>7.7395793654977396E-4</v>
      </c>
      <c r="I13" s="43" t="s">
        <v>78</v>
      </c>
      <c r="J13" s="44">
        <f>(J6*J7)+(J10*J11)</f>
        <v>1.4347389598834339</v>
      </c>
      <c r="L13" s="47" t="s">
        <v>51</v>
      </c>
      <c r="M13" s="47">
        <v>0.11052033137959863</v>
      </c>
    </row>
    <row r="14" spans="2:13" x14ac:dyDescent="0.35">
      <c r="B14" s="34">
        <v>45208</v>
      </c>
      <c r="C14" s="35">
        <v>222.5</v>
      </c>
      <c r="D14" s="9">
        <f t="shared" si="1"/>
        <v>1.5981735159817267E-2</v>
      </c>
      <c r="F14" s="35">
        <v>19751.05078125</v>
      </c>
      <c r="G14" s="9">
        <f t="shared" si="0"/>
        <v>4.9635322588852393E-3</v>
      </c>
      <c r="L14" s="47" t="s">
        <v>52</v>
      </c>
      <c r="M14" s="47">
        <v>0.10179994247155548</v>
      </c>
    </row>
    <row r="15" spans="2:13" x14ac:dyDescent="0.35">
      <c r="B15" s="34">
        <v>45215</v>
      </c>
      <c r="C15" s="35">
        <v>229.39999389648401</v>
      </c>
      <c r="D15" s="9">
        <f t="shared" si="1"/>
        <v>3.1011208523523681E-2</v>
      </c>
      <c r="F15" s="35">
        <v>19542.650390625</v>
      </c>
      <c r="G15" s="9">
        <f t="shared" si="0"/>
        <v>-1.0551357137051021E-2</v>
      </c>
      <c r="L15" s="47" t="s">
        <v>53</v>
      </c>
      <c r="M15" s="47">
        <v>7.7816851668279854E-2</v>
      </c>
    </row>
    <row r="16" spans="2:13" ht="15" thickBot="1" x14ac:dyDescent="0.4">
      <c r="B16" s="34">
        <v>45222</v>
      </c>
      <c r="C16" s="35">
        <v>216</v>
      </c>
      <c r="D16" s="9">
        <f t="shared" si="1"/>
        <v>-5.8413226909372562E-2</v>
      </c>
      <c r="F16" s="35">
        <v>19047.25</v>
      </c>
      <c r="G16" s="9">
        <f t="shared" si="0"/>
        <v>-2.5349703378138133E-2</v>
      </c>
      <c r="L16" s="48" t="s">
        <v>54</v>
      </c>
      <c r="M16" s="48">
        <v>104</v>
      </c>
    </row>
    <row r="17" spans="2:20" x14ac:dyDescent="0.35">
      <c r="B17" s="34">
        <v>45229</v>
      </c>
      <c r="C17" s="35">
        <v>215.39999389648401</v>
      </c>
      <c r="D17" s="9">
        <f t="shared" si="1"/>
        <v>-2.7778060347962708E-3</v>
      </c>
      <c r="F17" s="35">
        <v>19230.599609375</v>
      </c>
      <c r="G17" s="9">
        <f t="shared" si="0"/>
        <v>9.6260409967319216E-3</v>
      </c>
    </row>
    <row r="18" spans="2:20" ht="15" thickBot="1" x14ac:dyDescent="0.4">
      <c r="B18" s="34">
        <v>45236</v>
      </c>
      <c r="C18" s="35">
        <v>216.600006103515</v>
      </c>
      <c r="D18" s="9">
        <f t="shared" si="1"/>
        <v>5.5710874699823609E-3</v>
      </c>
      <c r="F18" s="35">
        <v>19425.349609375</v>
      </c>
      <c r="G18" s="9">
        <f t="shared" si="0"/>
        <v>1.0127089324092564E-2</v>
      </c>
      <c r="L18" t="s">
        <v>55</v>
      </c>
    </row>
    <row r="19" spans="2:20" x14ac:dyDescent="0.35">
      <c r="B19" s="34">
        <v>45243</v>
      </c>
      <c r="C19" s="35">
        <v>215.64999389648401</v>
      </c>
      <c r="D19" s="9">
        <f t="shared" si="1"/>
        <v>-4.3860211461719256E-3</v>
      </c>
      <c r="F19" s="35">
        <v>19731.80078125</v>
      </c>
      <c r="G19" s="9">
        <f t="shared" si="0"/>
        <v>1.5775838172153334E-2</v>
      </c>
      <c r="L19" s="49"/>
      <c r="M19" s="49" t="s">
        <v>60</v>
      </c>
      <c r="N19" s="49" t="s">
        <v>61</v>
      </c>
      <c r="O19" s="49" t="s">
        <v>62</v>
      </c>
      <c r="P19" s="49" t="s">
        <v>63</v>
      </c>
      <c r="Q19" s="49" t="s">
        <v>64</v>
      </c>
    </row>
    <row r="20" spans="2:20" x14ac:dyDescent="0.35">
      <c r="B20" s="34">
        <v>45250</v>
      </c>
      <c r="C20" s="35">
        <v>228.30000305175699</v>
      </c>
      <c r="D20" s="9">
        <f t="shared" si="1"/>
        <v>5.8659909637396979E-2</v>
      </c>
      <c r="F20" s="35">
        <v>19794.69921875</v>
      </c>
      <c r="G20" s="9">
        <f t="shared" si="0"/>
        <v>3.1876683835045938E-3</v>
      </c>
      <c r="L20" s="47" t="s">
        <v>56</v>
      </c>
      <c r="M20" s="47">
        <v>1</v>
      </c>
      <c r="N20" s="47">
        <v>7.6745626663647371E-2</v>
      </c>
      <c r="O20" s="47">
        <v>7.6745626663647371E-2</v>
      </c>
      <c r="P20" s="47">
        <v>12.673784683807103</v>
      </c>
      <c r="Q20" s="47">
        <v>5.648897410324824E-4</v>
      </c>
    </row>
    <row r="21" spans="2:20" x14ac:dyDescent="0.35">
      <c r="B21" s="34">
        <v>45257</v>
      </c>
      <c r="C21" s="35">
        <v>231.39999389648401</v>
      </c>
      <c r="D21" s="9">
        <f t="shared" si="1"/>
        <v>1.3578584333282961E-2</v>
      </c>
      <c r="F21" s="35">
        <v>20267.900390625</v>
      </c>
      <c r="G21" s="9">
        <f t="shared" si="0"/>
        <v>2.3905448961142772E-2</v>
      </c>
      <c r="L21" s="47" t="s">
        <v>57</v>
      </c>
      <c r="M21" s="47">
        <v>102</v>
      </c>
      <c r="N21" s="47">
        <v>0.61765716516343305</v>
      </c>
      <c r="O21" s="47">
        <v>6.0554624035630694E-3</v>
      </c>
      <c r="P21" s="47"/>
      <c r="Q21" s="47"/>
    </row>
    <row r="22" spans="2:20" ht="15" thickBot="1" x14ac:dyDescent="0.4">
      <c r="B22" s="34">
        <v>45264</v>
      </c>
      <c r="C22" s="35">
        <v>233.94999694824199</v>
      </c>
      <c r="D22" s="9">
        <f t="shared" si="1"/>
        <v>1.1019892476309634E-2</v>
      </c>
      <c r="F22" s="35">
        <v>20969.400390625</v>
      </c>
      <c r="G22" s="9">
        <f t="shared" si="0"/>
        <v>3.4611379890365113E-2</v>
      </c>
      <c r="L22" s="48" t="s">
        <v>58</v>
      </c>
      <c r="M22" s="48">
        <v>103</v>
      </c>
      <c r="N22" s="48">
        <v>0.69440279182708042</v>
      </c>
      <c r="O22" s="48"/>
      <c r="P22" s="48"/>
      <c r="Q22" s="48"/>
    </row>
    <row r="23" spans="2:20" ht="15" thickBot="1" x14ac:dyDescent="0.4">
      <c r="B23" s="34">
        <v>45271</v>
      </c>
      <c r="C23" s="35">
        <v>232.600006103515</v>
      </c>
      <c r="D23" s="9">
        <f t="shared" si="1"/>
        <v>-5.7704247161227684E-3</v>
      </c>
      <c r="F23" s="35">
        <v>21456.650390625</v>
      </c>
      <c r="G23" s="9">
        <f t="shared" si="0"/>
        <v>2.3236239039903017E-2</v>
      </c>
    </row>
    <row r="24" spans="2:20" x14ac:dyDescent="0.35">
      <c r="B24" s="34">
        <v>45278</v>
      </c>
      <c r="C24" s="35">
        <v>219.80000305175699</v>
      </c>
      <c r="D24" s="9">
        <f t="shared" si="1"/>
        <v>-5.5030106259161382E-2</v>
      </c>
      <c r="F24" s="35">
        <v>21349.400390625</v>
      </c>
      <c r="G24" s="9">
        <f t="shared" si="0"/>
        <v>-4.9984502728748215E-3</v>
      </c>
      <c r="L24" s="49"/>
      <c r="M24" s="49" t="s">
        <v>65</v>
      </c>
      <c r="N24" s="49" t="s">
        <v>53</v>
      </c>
      <c r="O24" s="49" t="s">
        <v>66</v>
      </c>
      <c r="P24" s="49" t="s">
        <v>67</v>
      </c>
      <c r="Q24" s="49" t="s">
        <v>68</v>
      </c>
      <c r="R24" s="49" t="s">
        <v>69</v>
      </c>
      <c r="S24" s="49" t="s">
        <v>70</v>
      </c>
      <c r="T24" s="49" t="s">
        <v>71</v>
      </c>
    </row>
    <row r="25" spans="2:20" x14ac:dyDescent="0.35">
      <c r="B25" s="34">
        <v>45285</v>
      </c>
      <c r="C25" s="35">
        <v>223.69999694824199</v>
      </c>
      <c r="D25" s="9">
        <f t="shared" si="1"/>
        <v>1.7743375078874024E-2</v>
      </c>
      <c r="F25" s="35">
        <v>21731.400390625</v>
      </c>
      <c r="G25" s="9">
        <f t="shared" si="0"/>
        <v>1.7892774176821558E-2</v>
      </c>
      <c r="L25" s="47" t="s">
        <v>59</v>
      </c>
      <c r="M25" s="47">
        <v>-8.0022162010442294E-3</v>
      </c>
      <c r="N25" s="47">
        <v>7.7232628833360005E-3</v>
      </c>
      <c r="O25" s="47">
        <v>-1.0361185838060891</v>
      </c>
      <c r="P25" s="47">
        <v>0.30259698118207423</v>
      </c>
      <c r="Q25" s="47">
        <v>-2.3321271510775871E-2</v>
      </c>
      <c r="R25" s="47">
        <v>7.3168391086874136E-3</v>
      </c>
      <c r="S25" s="47">
        <v>-2.3321271510775871E-2</v>
      </c>
      <c r="T25" s="47">
        <v>7.3168391086874136E-3</v>
      </c>
    </row>
    <row r="26" spans="2:20" ht="15" thickBot="1" x14ac:dyDescent="0.4">
      <c r="B26" s="34">
        <v>45292</v>
      </c>
      <c r="C26" s="35">
        <v>238.100006103515</v>
      </c>
      <c r="D26" s="9">
        <f t="shared" si="1"/>
        <v>6.4371968492269449E-2</v>
      </c>
      <c r="F26" s="35">
        <v>21710.80078125</v>
      </c>
      <c r="G26" s="9">
        <f t="shared" si="0"/>
        <v>-9.4791909424696286E-4</v>
      </c>
      <c r="L26" s="48" t="s">
        <v>72</v>
      </c>
      <c r="M26" s="48">
        <v>1.5796519465112453</v>
      </c>
      <c r="N26" s="48">
        <v>0.44371922388678287</v>
      </c>
      <c r="O26" s="48">
        <v>3.560025938642454</v>
      </c>
      <c r="P26" s="48">
        <v>5.6488974103248619E-4</v>
      </c>
      <c r="Q26" s="48">
        <v>0.69953696979861002</v>
      </c>
      <c r="R26" s="48">
        <v>2.4597669232238806</v>
      </c>
      <c r="S26" s="48">
        <v>0.69953696979861002</v>
      </c>
      <c r="T26" s="48">
        <v>2.4597669232238806</v>
      </c>
    </row>
    <row r="27" spans="2:20" x14ac:dyDescent="0.35">
      <c r="B27" s="34">
        <v>45299</v>
      </c>
      <c r="C27" s="35">
        <v>233</v>
      </c>
      <c r="D27" s="9">
        <f t="shared" si="1"/>
        <v>-2.1419596693742826E-2</v>
      </c>
      <c r="F27" s="35">
        <v>21894.55078125</v>
      </c>
      <c r="G27" s="9">
        <f t="shared" si="0"/>
        <v>8.4635293673134271E-3</v>
      </c>
    </row>
    <row r="28" spans="2:20" x14ac:dyDescent="0.35">
      <c r="B28" s="34">
        <v>45306</v>
      </c>
      <c r="C28" s="35">
        <v>223.80000305175699</v>
      </c>
      <c r="D28" s="9">
        <f t="shared" si="1"/>
        <v>-3.9484965443103093E-2</v>
      </c>
      <c r="F28" s="35">
        <v>21622.400390625</v>
      </c>
      <c r="G28" s="9">
        <f t="shared" si="0"/>
        <v>-1.2430051355886373E-2</v>
      </c>
    </row>
    <row r="29" spans="2:20" x14ac:dyDescent="0.35">
      <c r="B29" s="34">
        <v>45313</v>
      </c>
      <c r="C29" s="35">
        <v>241.600006103515</v>
      </c>
      <c r="D29" s="9">
        <f t="shared" si="1"/>
        <v>7.9535311925985619E-2</v>
      </c>
      <c r="F29" s="35">
        <v>21352.599609375</v>
      </c>
      <c r="G29" s="9">
        <f t="shared" si="0"/>
        <v>-1.247783670526148E-2</v>
      </c>
    </row>
    <row r="30" spans="2:20" x14ac:dyDescent="0.35">
      <c r="B30" s="34">
        <v>45320</v>
      </c>
      <c r="C30" s="35">
        <v>248.44999694824199</v>
      </c>
      <c r="D30" s="9">
        <f t="shared" si="1"/>
        <v>2.8352610396011668E-2</v>
      </c>
      <c r="F30" s="35">
        <v>21853.80078125</v>
      </c>
      <c r="G30" s="9">
        <f t="shared" si="0"/>
        <v>2.3472606663543782E-2</v>
      </c>
    </row>
    <row r="31" spans="2:20" x14ac:dyDescent="0.35">
      <c r="B31" s="34">
        <v>45327</v>
      </c>
      <c r="C31" s="35">
        <v>252.850006103515</v>
      </c>
      <c r="D31" s="9">
        <f t="shared" si="1"/>
        <v>1.7709837831833886E-2</v>
      </c>
      <c r="F31" s="35">
        <v>21782.5</v>
      </c>
      <c r="G31" s="9">
        <f t="shared" si="0"/>
        <v>-3.2626261199916184E-3</v>
      </c>
    </row>
    <row r="32" spans="2:20" x14ac:dyDescent="0.35">
      <c r="B32" s="34">
        <v>45334</v>
      </c>
      <c r="C32" s="35">
        <v>230.850006103515</v>
      </c>
      <c r="D32" s="9">
        <f t="shared" si="1"/>
        <v>-8.7008105473382336E-2</v>
      </c>
      <c r="F32" s="35">
        <v>22040.69921875</v>
      </c>
      <c r="G32" s="9">
        <f t="shared" si="0"/>
        <v>1.1853516297486433E-2</v>
      </c>
    </row>
    <row r="33" spans="2:7" x14ac:dyDescent="0.35">
      <c r="B33" s="34">
        <v>45341</v>
      </c>
      <c r="C33" s="35">
        <v>226.19999694824199</v>
      </c>
      <c r="D33" s="9">
        <f t="shared" si="1"/>
        <v>-2.0142989093913655E-2</v>
      </c>
      <c r="F33" s="35">
        <v>22212.69921875</v>
      </c>
      <c r="G33" s="9">
        <f t="shared" si="0"/>
        <v>7.8037451667449798E-3</v>
      </c>
    </row>
    <row r="34" spans="2:7" x14ac:dyDescent="0.35">
      <c r="B34" s="34">
        <v>45348</v>
      </c>
      <c r="C34" s="35">
        <v>229.75</v>
      </c>
      <c r="D34" s="9">
        <f t="shared" si="1"/>
        <v>1.5694089742053885E-2</v>
      </c>
      <c r="F34" s="35">
        <v>22338.75</v>
      </c>
      <c r="G34" s="9">
        <f t="shared" si="0"/>
        <v>5.6747169719741919E-3</v>
      </c>
    </row>
    <row r="35" spans="2:7" x14ac:dyDescent="0.35">
      <c r="B35" s="34">
        <v>45355</v>
      </c>
      <c r="C35" s="35">
        <v>225.39999389648401</v>
      </c>
      <c r="D35" s="9">
        <f t="shared" si="1"/>
        <v>-1.8933650069710484E-2</v>
      </c>
      <c r="F35" s="35">
        <v>22493.55078125</v>
      </c>
      <c r="G35" s="9">
        <f t="shared" si="0"/>
        <v>6.9296975546975226E-3</v>
      </c>
    </row>
    <row r="36" spans="2:7" x14ac:dyDescent="0.35">
      <c r="B36" s="34">
        <v>45362</v>
      </c>
      <c r="C36" s="35">
        <v>207.350006103515</v>
      </c>
      <c r="D36" s="9">
        <f t="shared" si="1"/>
        <v>-8.0079806041425838E-2</v>
      </c>
      <c r="F36" s="35">
        <v>22023.349609375</v>
      </c>
      <c r="G36" s="9">
        <f t="shared" si="0"/>
        <v>-2.0903821564132397E-2</v>
      </c>
    </row>
    <row r="37" spans="2:7" x14ac:dyDescent="0.35">
      <c r="B37" s="34">
        <v>45369</v>
      </c>
      <c r="C37" s="35">
        <v>205.350006103515</v>
      </c>
      <c r="D37" s="9">
        <f t="shared" si="1"/>
        <v>-9.6455266029823461E-3</v>
      </c>
      <c r="F37" s="35">
        <v>22096.75</v>
      </c>
      <c r="G37" s="9">
        <f t="shared" si="0"/>
        <v>3.332844091697762E-3</v>
      </c>
    </row>
    <row r="38" spans="2:7" x14ac:dyDescent="0.35">
      <c r="B38" s="34">
        <v>45376</v>
      </c>
      <c r="C38" s="35">
        <v>205.55000305175699</v>
      </c>
      <c r="D38" s="9">
        <f t="shared" si="1"/>
        <v>9.7393202969353609E-4</v>
      </c>
      <c r="F38" s="35">
        <v>22326.900390625</v>
      </c>
      <c r="G38" s="9">
        <f t="shared" si="0"/>
        <v>1.0415576527091019E-2</v>
      </c>
    </row>
    <row r="39" spans="2:7" x14ac:dyDescent="0.35">
      <c r="B39" s="34">
        <v>45383</v>
      </c>
      <c r="C39" s="35">
        <v>237.350006103515</v>
      </c>
      <c r="D39" s="9">
        <f t="shared" si="1"/>
        <v>0.15470689651972824</v>
      </c>
      <c r="F39" s="35">
        <v>22513.69921875</v>
      </c>
      <c r="G39" s="9">
        <f t="shared" si="0"/>
        <v>8.3665365481468967E-3</v>
      </c>
    </row>
    <row r="40" spans="2:7" x14ac:dyDescent="0.35">
      <c r="B40" s="34">
        <v>45390</v>
      </c>
      <c r="C40" s="35">
        <v>233.94999694824199</v>
      </c>
      <c r="D40" s="9">
        <f t="shared" si="1"/>
        <v>-1.4324874943505095E-2</v>
      </c>
      <c r="F40" s="35">
        <v>22519.400390625</v>
      </c>
      <c r="G40" s="9">
        <f t="shared" si="0"/>
        <v>2.5323123577369877E-4</v>
      </c>
    </row>
    <row r="41" spans="2:7" x14ac:dyDescent="0.35">
      <c r="B41" s="34">
        <v>45397</v>
      </c>
      <c r="C41" s="35">
        <v>231.55000305175699</v>
      </c>
      <c r="D41" s="9">
        <f t="shared" si="1"/>
        <v>-1.025857631028726E-2</v>
      </c>
      <c r="F41" s="35">
        <v>22147</v>
      </c>
      <c r="G41" s="9">
        <f t="shared" si="0"/>
        <v>-1.6536869728557835E-2</v>
      </c>
    </row>
    <row r="42" spans="2:7" x14ac:dyDescent="0.35">
      <c r="B42" s="34">
        <v>45404</v>
      </c>
      <c r="C42" s="35">
        <v>268.54998779296801</v>
      </c>
      <c r="D42" s="9">
        <f t="shared" si="1"/>
        <v>0.15979263335591765</v>
      </c>
      <c r="F42" s="35">
        <v>22419.94921875</v>
      </c>
      <c r="G42" s="9">
        <f t="shared" si="0"/>
        <v>1.2324433049623051E-2</v>
      </c>
    </row>
    <row r="43" spans="2:7" x14ac:dyDescent="0.35">
      <c r="B43" s="34">
        <v>45411</v>
      </c>
      <c r="C43" s="35">
        <v>254.14999389648401</v>
      </c>
      <c r="D43" s="9">
        <f t="shared" si="1"/>
        <v>-5.3621279281477086E-2</v>
      </c>
      <c r="F43" s="35">
        <v>22475.849609375</v>
      </c>
      <c r="G43" s="9">
        <f t="shared" si="0"/>
        <v>2.4933326155016644E-3</v>
      </c>
    </row>
    <row r="44" spans="2:7" x14ac:dyDescent="0.35">
      <c r="B44" s="34">
        <v>45418</v>
      </c>
      <c r="C44" s="35">
        <v>256.850006103515</v>
      </c>
      <c r="D44" s="9">
        <f t="shared" si="1"/>
        <v>1.0623695738236849E-2</v>
      </c>
      <c r="F44" s="35">
        <v>22055.19921875</v>
      </c>
      <c r="G44" s="9">
        <f t="shared" si="0"/>
        <v>-1.8715661384811066E-2</v>
      </c>
    </row>
    <row r="45" spans="2:7" x14ac:dyDescent="0.35">
      <c r="B45" s="34">
        <v>45425</v>
      </c>
      <c r="C45" s="35">
        <v>264.04998779296801</v>
      </c>
      <c r="D45" s="9">
        <f t="shared" si="1"/>
        <v>2.8031853293206899E-2</v>
      </c>
      <c r="F45" s="35">
        <v>22466.099609375</v>
      </c>
      <c r="G45" s="9">
        <f t="shared" si="0"/>
        <v>1.8630545412424926E-2</v>
      </c>
    </row>
    <row r="46" spans="2:7" x14ac:dyDescent="0.35">
      <c r="B46" s="34">
        <v>45432</v>
      </c>
      <c r="C46" s="35">
        <v>290.04998779296801</v>
      </c>
      <c r="D46" s="9">
        <f t="shared" si="1"/>
        <v>9.8466204135505109E-2</v>
      </c>
      <c r="F46" s="35">
        <v>22957.099609375</v>
      </c>
      <c r="G46" s="9">
        <f t="shared" si="0"/>
        <v>2.1855151029202657E-2</v>
      </c>
    </row>
    <row r="47" spans="2:7" x14ac:dyDescent="0.35">
      <c r="B47" s="34">
        <v>45439</v>
      </c>
      <c r="C47" s="35">
        <v>287.64999389648398</v>
      </c>
      <c r="D47" s="9">
        <f t="shared" si="1"/>
        <v>-8.2744147474231866E-3</v>
      </c>
      <c r="F47" s="35">
        <v>22530.69921875</v>
      </c>
      <c r="G47" s="9">
        <f t="shared" si="0"/>
        <v>-1.8573791893592317E-2</v>
      </c>
    </row>
    <row r="48" spans="2:7" x14ac:dyDescent="0.35">
      <c r="B48" s="34">
        <v>45446</v>
      </c>
      <c r="C48" s="35">
        <v>324.20001220703102</v>
      </c>
      <c r="D48" s="9">
        <f t="shared" si="1"/>
        <v>0.12706420680022767</v>
      </c>
      <c r="F48" s="35">
        <v>23290.150390625</v>
      </c>
      <c r="G48" s="9">
        <f t="shared" si="0"/>
        <v>3.3707394719600492E-2</v>
      </c>
    </row>
    <row r="49" spans="2:7" x14ac:dyDescent="0.35">
      <c r="B49" s="34">
        <v>45453</v>
      </c>
      <c r="C49" s="35">
        <v>328.600006103515</v>
      </c>
      <c r="D49" s="9">
        <f t="shared" si="1"/>
        <v>1.3571849879123965E-2</v>
      </c>
      <c r="F49" s="35">
        <v>23465.599609375</v>
      </c>
      <c r="G49" s="9">
        <f t="shared" si="0"/>
        <v>7.5331938955887079E-3</v>
      </c>
    </row>
    <row r="50" spans="2:7" x14ac:dyDescent="0.35">
      <c r="B50" s="34">
        <v>45460</v>
      </c>
      <c r="C50" s="35">
        <v>314.89999389648398</v>
      </c>
      <c r="D50" s="9">
        <f t="shared" si="1"/>
        <v>-4.1692063154482373E-2</v>
      </c>
      <c r="F50" s="35">
        <v>23501.099609375</v>
      </c>
      <c r="G50" s="9">
        <f t="shared" si="0"/>
        <v>1.5128528821319875E-3</v>
      </c>
    </row>
    <row r="51" spans="2:7" x14ac:dyDescent="0.35">
      <c r="B51" s="34">
        <v>45467</v>
      </c>
      <c r="C51" s="35">
        <v>312.14999389648398</v>
      </c>
      <c r="D51" s="9">
        <f t="shared" si="1"/>
        <v>-8.732931258499832E-3</v>
      </c>
      <c r="F51" s="35">
        <v>24010.599609375</v>
      </c>
      <c r="G51" s="9">
        <f t="shared" si="0"/>
        <v>2.1679836623336168E-2</v>
      </c>
    </row>
    <row r="52" spans="2:7" x14ac:dyDescent="0.35">
      <c r="B52" s="34">
        <v>45474</v>
      </c>
      <c r="C52" s="35">
        <v>327.64999389648398</v>
      </c>
      <c r="D52" s="9">
        <f t="shared" si="1"/>
        <v>4.9655615258926256E-2</v>
      </c>
      <c r="F52" s="35">
        <v>24323.849609375</v>
      </c>
      <c r="G52" s="9">
        <f t="shared" si="0"/>
        <v>1.3046321420381757E-2</v>
      </c>
    </row>
    <row r="53" spans="2:7" x14ac:dyDescent="0.35">
      <c r="B53" s="34">
        <v>45481</v>
      </c>
      <c r="C53" s="35">
        <v>323.20001220703102</v>
      </c>
      <c r="D53" s="9">
        <f t="shared" si="1"/>
        <v>-1.3581510063628621E-2</v>
      </c>
      <c r="F53" s="35">
        <v>24502.150390625</v>
      </c>
      <c r="G53" s="9">
        <f t="shared" si="0"/>
        <v>7.3302862874664587E-3</v>
      </c>
    </row>
    <row r="54" spans="2:7" x14ac:dyDescent="0.35">
      <c r="B54" s="34">
        <v>45488</v>
      </c>
      <c r="C54" s="35">
        <v>315.600006103515</v>
      </c>
      <c r="D54" s="9">
        <f t="shared" si="1"/>
        <v>-2.3514869481650047E-2</v>
      </c>
      <c r="F54" s="35">
        <v>24530.900390625</v>
      </c>
      <c r="G54" s="9">
        <f t="shared" si="0"/>
        <v>1.1733664001589705E-3</v>
      </c>
    </row>
    <row r="55" spans="2:7" x14ac:dyDescent="0.35">
      <c r="B55" s="34">
        <v>45495</v>
      </c>
      <c r="C55" s="35">
        <v>330</v>
      </c>
      <c r="D55" s="9">
        <f t="shared" si="1"/>
        <v>4.5627356204048564E-2</v>
      </c>
      <c r="F55" s="35">
        <v>24834.849609375</v>
      </c>
      <c r="G55" s="9">
        <f t="shared" si="0"/>
        <v>1.2390463208034497E-2</v>
      </c>
    </row>
    <row r="56" spans="2:7" x14ac:dyDescent="0.35">
      <c r="B56" s="34">
        <v>45502</v>
      </c>
      <c r="C56" s="35">
        <v>335.5</v>
      </c>
      <c r="D56" s="9">
        <f t="shared" si="1"/>
        <v>1.6666666666666607E-2</v>
      </c>
      <c r="F56" s="35">
        <v>24717.69921875</v>
      </c>
      <c r="G56" s="9">
        <f t="shared" si="0"/>
        <v>-4.7171773724281607E-3</v>
      </c>
    </row>
    <row r="57" spans="2:7" x14ac:dyDescent="0.35">
      <c r="B57" s="34">
        <v>45509</v>
      </c>
      <c r="C57" s="35">
        <v>324.70001220703102</v>
      </c>
      <c r="D57" s="9">
        <f t="shared" si="1"/>
        <v>-3.2190723675019295E-2</v>
      </c>
      <c r="F57" s="35">
        <v>24367.5</v>
      </c>
      <c r="G57" s="9">
        <f t="shared" si="0"/>
        <v>-1.4167953726225035E-2</v>
      </c>
    </row>
    <row r="58" spans="2:7" x14ac:dyDescent="0.35">
      <c r="B58" s="34">
        <v>45516</v>
      </c>
      <c r="C58" s="35">
        <v>319.45001220703102</v>
      </c>
      <c r="D58" s="9">
        <f t="shared" si="1"/>
        <v>-1.6168770565529123E-2</v>
      </c>
      <c r="F58" s="35">
        <v>24541.150390625</v>
      </c>
      <c r="G58" s="9">
        <f t="shared" si="0"/>
        <v>7.126311300913013E-3</v>
      </c>
    </row>
    <row r="59" spans="2:7" x14ac:dyDescent="0.35">
      <c r="B59" s="34">
        <v>45523</v>
      </c>
      <c r="C59" s="35">
        <v>319.5</v>
      </c>
      <c r="D59" s="9">
        <f t="shared" si="1"/>
        <v>1.564807984311134E-4</v>
      </c>
      <c r="F59" s="35">
        <v>24823.150390625</v>
      </c>
      <c r="G59" s="9">
        <f t="shared" si="0"/>
        <v>1.1490903870086111E-2</v>
      </c>
    </row>
    <row r="60" spans="2:7" x14ac:dyDescent="0.35">
      <c r="B60" s="34">
        <v>45530</v>
      </c>
      <c r="C60" s="35">
        <v>311.70001220703102</v>
      </c>
      <c r="D60" s="9">
        <f t="shared" si="1"/>
        <v>-2.4413107333236206E-2</v>
      </c>
      <c r="F60" s="35">
        <v>25235.900390625</v>
      </c>
      <c r="G60" s="9">
        <f t="shared" si="0"/>
        <v>1.6627623549180237E-2</v>
      </c>
    </row>
    <row r="61" spans="2:7" x14ac:dyDescent="0.35">
      <c r="B61" s="34">
        <v>45537</v>
      </c>
      <c r="C61" s="35">
        <v>309.14999389648398</v>
      </c>
      <c r="D61" s="9">
        <f t="shared" si="1"/>
        <v>-8.18100163837443E-3</v>
      </c>
      <c r="F61" s="35">
        <v>24852.150390625</v>
      </c>
      <c r="G61" s="9">
        <f t="shared" si="0"/>
        <v>-1.5206511123437516E-2</v>
      </c>
    </row>
    <row r="62" spans="2:7" x14ac:dyDescent="0.35">
      <c r="B62" s="34">
        <v>45544</v>
      </c>
      <c r="C62" s="35">
        <v>328.54998779296801</v>
      </c>
      <c r="D62" s="9">
        <f t="shared" si="1"/>
        <v>6.2752690536943545E-2</v>
      </c>
      <c r="F62" s="35">
        <v>25356.5</v>
      </c>
      <c r="G62" s="9">
        <f t="shared" si="0"/>
        <v>2.0294002790408605E-2</v>
      </c>
    </row>
    <row r="63" spans="2:7" x14ac:dyDescent="0.35">
      <c r="B63" s="34">
        <v>45551</v>
      </c>
      <c r="C63" s="35">
        <v>327.75</v>
      </c>
      <c r="D63" s="9">
        <f t="shared" si="1"/>
        <v>-2.4349043454298114E-3</v>
      </c>
      <c r="F63" s="35">
        <v>25790.94921875</v>
      </c>
      <c r="G63" s="9">
        <f t="shared" si="0"/>
        <v>1.7133643000808441E-2</v>
      </c>
    </row>
    <row r="64" spans="2:7" x14ac:dyDescent="0.35">
      <c r="B64" s="34">
        <v>45558</v>
      </c>
      <c r="C64" s="35">
        <v>352.100006103515</v>
      </c>
      <c r="D64" s="9">
        <f t="shared" si="1"/>
        <v>7.4294450353973973E-2</v>
      </c>
      <c r="F64" s="35">
        <v>26178.94921875</v>
      </c>
      <c r="G64" s="9">
        <f t="shared" si="0"/>
        <v>1.5044037220542705E-2</v>
      </c>
    </row>
    <row r="65" spans="2:7" x14ac:dyDescent="0.35">
      <c r="B65" s="34">
        <v>45565</v>
      </c>
      <c r="C65" s="35">
        <v>333</v>
      </c>
      <c r="D65" s="9">
        <f t="shared" si="1"/>
        <v>-5.4245969248576831E-2</v>
      </c>
      <c r="F65" s="35">
        <v>25014.599609375</v>
      </c>
      <c r="G65" s="9">
        <f t="shared" si="0"/>
        <v>-4.4476560141728849E-2</v>
      </c>
    </row>
    <row r="66" spans="2:7" x14ac:dyDescent="0.35">
      <c r="B66" s="34">
        <v>45572</v>
      </c>
      <c r="C66" s="35">
        <v>340.25</v>
      </c>
      <c r="D66" s="9">
        <f t="shared" si="1"/>
        <v>2.1771771771771808E-2</v>
      </c>
      <c r="F66" s="35">
        <v>24964.25</v>
      </c>
      <c r="G66" s="9">
        <f t="shared" si="0"/>
        <v>-2.0128089260372795E-3</v>
      </c>
    </row>
    <row r="67" spans="2:7" x14ac:dyDescent="0.35">
      <c r="B67" s="34">
        <v>45579</v>
      </c>
      <c r="C67" s="35">
        <v>334.04998779296801</v>
      </c>
      <c r="D67" s="9">
        <f t="shared" si="1"/>
        <v>-1.8221931541607561E-2</v>
      </c>
      <c r="F67" s="35">
        <v>24854.05078125</v>
      </c>
      <c r="G67" s="9">
        <f t="shared" si="0"/>
        <v>-4.4142811720760955E-3</v>
      </c>
    </row>
    <row r="68" spans="2:7" x14ac:dyDescent="0.35">
      <c r="B68" s="34">
        <v>45586</v>
      </c>
      <c r="C68" s="35">
        <v>300.29998779296801</v>
      </c>
      <c r="D68" s="9">
        <f t="shared" si="1"/>
        <v>-0.10103278321601683</v>
      </c>
      <c r="F68" s="35">
        <v>24180.80078125</v>
      </c>
      <c r="G68" s="9">
        <f t="shared" si="0"/>
        <v>-2.7088139713140946E-2</v>
      </c>
    </row>
    <row r="69" spans="2:7" x14ac:dyDescent="0.35">
      <c r="B69" s="34">
        <v>45593</v>
      </c>
      <c r="C69" s="35">
        <v>314.04998779296801</v>
      </c>
      <c r="D69" s="9">
        <f t="shared" si="1"/>
        <v>4.5787547648784788E-2</v>
      </c>
      <c r="F69" s="35">
        <v>24304.349609375</v>
      </c>
      <c r="G69" s="9">
        <f t="shared" si="0"/>
        <v>5.1093770319137199E-3</v>
      </c>
    </row>
    <row r="70" spans="2:7" x14ac:dyDescent="0.35">
      <c r="B70" s="34">
        <v>45600</v>
      </c>
      <c r="C70" s="35">
        <v>297.14999389648398</v>
      </c>
      <c r="D70" s="9">
        <f t="shared" si="1"/>
        <v>-5.3813069744887421E-2</v>
      </c>
      <c r="F70" s="35">
        <v>24148.19921875</v>
      </c>
      <c r="G70" s="9">
        <f t="shared" si="0"/>
        <v>-6.424791987223899E-3</v>
      </c>
    </row>
    <row r="71" spans="2:7" x14ac:dyDescent="0.35">
      <c r="B71" s="34">
        <v>45607</v>
      </c>
      <c r="C71" s="35">
        <v>288.70001220703102</v>
      </c>
      <c r="D71" s="9">
        <f t="shared" si="1"/>
        <v>-2.8436755386226253E-2</v>
      </c>
      <c r="F71" s="35">
        <v>23532.69921875</v>
      </c>
      <c r="G71" s="9">
        <f t="shared" si="0"/>
        <v>-2.5488443027341434E-2</v>
      </c>
    </row>
    <row r="72" spans="2:7" x14ac:dyDescent="0.35">
      <c r="B72" s="34">
        <v>45614</v>
      </c>
      <c r="C72" s="35">
        <v>288.54998779296801</v>
      </c>
      <c r="D72" s="9">
        <f t="shared" si="1"/>
        <v>-5.1965503193474039E-4</v>
      </c>
      <c r="F72" s="35">
        <v>23907.25</v>
      </c>
      <c r="G72" s="9">
        <f t="shared" ref="G72:G111" si="2">F72/F71-1</f>
        <v>1.5916184444815906E-2</v>
      </c>
    </row>
    <row r="73" spans="2:7" x14ac:dyDescent="0.35">
      <c r="B73" s="34">
        <v>45621</v>
      </c>
      <c r="C73" s="35">
        <v>313.75</v>
      </c>
      <c r="D73" s="9">
        <f t="shared" ref="D73:D111" si="3">C73/C72-1</f>
        <v>8.7333263812552131E-2</v>
      </c>
      <c r="F73" s="35">
        <v>24131.099609375</v>
      </c>
      <c r="G73" s="9">
        <f t="shared" si="2"/>
        <v>9.3632521254012335E-3</v>
      </c>
    </row>
    <row r="74" spans="2:7" x14ac:dyDescent="0.35">
      <c r="B74" s="34">
        <v>45628</v>
      </c>
      <c r="C74" s="35">
        <v>307.20001220703102</v>
      </c>
      <c r="D74" s="9">
        <f t="shared" si="3"/>
        <v>-2.0876455117032622E-2</v>
      </c>
      <c r="F74" s="35">
        <v>24677.80078125</v>
      </c>
      <c r="G74" s="9">
        <f t="shared" si="2"/>
        <v>2.2655460411037609E-2</v>
      </c>
    </row>
    <row r="75" spans="2:7" x14ac:dyDescent="0.35">
      <c r="B75" s="34">
        <v>45635</v>
      </c>
      <c r="C75" s="35">
        <v>301.350006103515</v>
      </c>
      <c r="D75" s="9">
        <f t="shared" si="3"/>
        <v>-1.9042987861515925E-2</v>
      </c>
      <c r="F75" s="35">
        <v>24768.30078125</v>
      </c>
      <c r="G75" s="9">
        <f t="shared" si="2"/>
        <v>3.667263578396307E-3</v>
      </c>
    </row>
    <row r="76" spans="2:7" x14ac:dyDescent="0.35">
      <c r="B76" s="34">
        <v>45642</v>
      </c>
      <c r="C76" s="35">
        <v>282.20001220703102</v>
      </c>
      <c r="D76" s="9">
        <f t="shared" si="3"/>
        <v>-6.3547348626586286E-2</v>
      </c>
      <c r="F76" s="35">
        <v>23587.5</v>
      </c>
      <c r="G76" s="9">
        <f t="shared" si="2"/>
        <v>-4.7673871198458895E-2</v>
      </c>
    </row>
    <row r="77" spans="2:7" x14ac:dyDescent="0.35">
      <c r="B77" s="34">
        <v>45649</v>
      </c>
      <c r="C77" s="35">
        <v>282</v>
      </c>
      <c r="D77" s="9">
        <f t="shared" si="3"/>
        <v>-7.0876044783541037E-4</v>
      </c>
      <c r="F77" s="35">
        <v>23813.400390625</v>
      </c>
      <c r="G77" s="9">
        <f t="shared" si="2"/>
        <v>9.5771230789614137E-3</v>
      </c>
    </row>
    <row r="78" spans="2:7" x14ac:dyDescent="0.35">
      <c r="B78" s="34">
        <v>45656</v>
      </c>
      <c r="C78" s="35">
        <v>280.75</v>
      </c>
      <c r="D78" s="9">
        <f t="shared" si="3"/>
        <v>-4.4326241134752253E-3</v>
      </c>
      <c r="F78" s="35">
        <v>24004.75</v>
      </c>
      <c r="G78" s="9">
        <f t="shared" si="2"/>
        <v>8.0353753028203911E-3</v>
      </c>
    </row>
    <row r="79" spans="2:7" x14ac:dyDescent="0.35">
      <c r="B79" s="34">
        <v>45663</v>
      </c>
      <c r="C79" s="35">
        <v>274.100006103515</v>
      </c>
      <c r="D79" s="9">
        <f t="shared" si="3"/>
        <v>-2.3686532133517346E-2</v>
      </c>
      <c r="F79" s="35">
        <v>23431.5</v>
      </c>
      <c r="G79" s="9">
        <f t="shared" si="2"/>
        <v>-2.3880690280048689E-2</v>
      </c>
    </row>
    <row r="80" spans="2:7" x14ac:dyDescent="0.35">
      <c r="B80" s="34">
        <v>45670</v>
      </c>
      <c r="C80" s="35">
        <v>274.70001220703102</v>
      </c>
      <c r="D80" s="9">
        <f t="shared" si="3"/>
        <v>2.189004342048273E-3</v>
      </c>
      <c r="F80" s="35">
        <v>23203.19921875</v>
      </c>
      <c r="G80" s="9">
        <f t="shared" si="2"/>
        <v>-9.7433276252053558E-3</v>
      </c>
    </row>
    <row r="81" spans="2:7" x14ac:dyDescent="0.35">
      <c r="B81" s="34">
        <v>45677</v>
      </c>
      <c r="C81" s="35">
        <v>271.89999389648398</v>
      </c>
      <c r="D81" s="9">
        <f t="shared" si="3"/>
        <v>-1.019300395384326E-2</v>
      </c>
      <c r="F81" s="35">
        <v>23092.19921875</v>
      </c>
      <c r="G81" s="9">
        <f t="shared" si="2"/>
        <v>-4.7838230820473893E-3</v>
      </c>
    </row>
    <row r="82" spans="2:7" x14ac:dyDescent="0.35">
      <c r="B82" s="34">
        <v>45684</v>
      </c>
      <c r="C82" s="35">
        <v>283.25</v>
      </c>
      <c r="D82" s="9">
        <f t="shared" si="3"/>
        <v>4.1743311358208857E-2</v>
      </c>
      <c r="F82" s="35">
        <v>23482.150390625</v>
      </c>
      <c r="G82" s="9">
        <f t="shared" si="2"/>
        <v>1.688670568710382E-2</v>
      </c>
    </row>
    <row r="83" spans="2:7" x14ac:dyDescent="0.35">
      <c r="B83" s="34">
        <v>45691</v>
      </c>
      <c r="C83" s="35">
        <v>275.600006103515</v>
      </c>
      <c r="D83" s="9">
        <f t="shared" si="3"/>
        <v>-2.7007921964642523E-2</v>
      </c>
      <c r="F83" s="35">
        <v>23559.94921875</v>
      </c>
      <c r="G83" s="9">
        <f t="shared" si="2"/>
        <v>3.313104925691146E-3</v>
      </c>
    </row>
    <row r="84" spans="2:7" x14ac:dyDescent="0.35">
      <c r="B84" s="34">
        <v>45698</v>
      </c>
      <c r="C84" s="35">
        <v>247.600006103515</v>
      </c>
      <c r="D84" s="9">
        <f t="shared" si="3"/>
        <v>-0.10159651444087137</v>
      </c>
      <c r="F84" s="35">
        <v>22929.25</v>
      </c>
      <c r="G84" s="9">
        <f t="shared" si="2"/>
        <v>-2.6769973606227571E-2</v>
      </c>
    </row>
    <row r="85" spans="2:7" x14ac:dyDescent="0.35">
      <c r="B85" s="34">
        <v>45705</v>
      </c>
      <c r="C85" s="35">
        <v>250.600006103515</v>
      </c>
      <c r="D85" s="9">
        <f t="shared" si="3"/>
        <v>1.2116316341065803E-2</v>
      </c>
      <c r="F85" s="35">
        <v>22795.900390625</v>
      </c>
      <c r="G85" s="9">
        <f t="shared" si="2"/>
        <v>-5.8156986981693359E-3</v>
      </c>
    </row>
    <row r="86" spans="2:7" x14ac:dyDescent="0.35">
      <c r="B86" s="34">
        <v>45712</v>
      </c>
      <c r="C86" s="35">
        <v>242.14999389648401</v>
      </c>
      <c r="D86" s="9">
        <f t="shared" si="3"/>
        <v>-3.371912211183492E-2</v>
      </c>
      <c r="F86" s="35">
        <v>22124.69921875</v>
      </c>
      <c r="G86" s="9">
        <f t="shared" si="2"/>
        <v>-2.9443942128780209E-2</v>
      </c>
    </row>
    <row r="87" spans="2:7" x14ac:dyDescent="0.35">
      <c r="B87" s="34">
        <v>45719</v>
      </c>
      <c r="C87" s="35">
        <v>242.30999755859301</v>
      </c>
      <c r="D87" s="9">
        <f t="shared" si="3"/>
        <v>6.6076261053882313E-4</v>
      </c>
      <c r="F87" s="35">
        <v>22552.5</v>
      </c>
      <c r="G87" s="9">
        <f t="shared" si="2"/>
        <v>1.9335891395416249E-2</v>
      </c>
    </row>
    <row r="88" spans="2:7" x14ac:dyDescent="0.35">
      <c r="B88" s="34">
        <v>45726</v>
      </c>
      <c r="C88" s="35">
        <v>240.05000305175699</v>
      </c>
      <c r="D88" s="9">
        <f t="shared" si="3"/>
        <v>-9.3268727233986048E-3</v>
      </c>
      <c r="F88" s="35">
        <v>22397.19921875</v>
      </c>
      <c r="G88" s="9">
        <f t="shared" si="2"/>
        <v>-6.8861891697150623E-3</v>
      </c>
    </row>
    <row r="89" spans="2:7" x14ac:dyDescent="0.35">
      <c r="B89" s="34">
        <v>45733</v>
      </c>
      <c r="C89" s="35">
        <v>253.259994506835</v>
      </c>
      <c r="D89" s="9">
        <f t="shared" si="3"/>
        <v>5.5030165745216797E-2</v>
      </c>
      <c r="F89" s="35">
        <v>23350.400390625</v>
      </c>
      <c r="G89" s="9">
        <f t="shared" si="2"/>
        <v>4.2558945096895062E-2</v>
      </c>
    </row>
    <row r="90" spans="2:7" x14ac:dyDescent="0.35">
      <c r="B90" s="34">
        <v>45740</v>
      </c>
      <c r="C90" s="35">
        <v>256.26998901367102</v>
      </c>
      <c r="D90" s="9">
        <f t="shared" si="3"/>
        <v>1.1884997915668771E-2</v>
      </c>
      <c r="F90" s="35">
        <v>23519.349609375</v>
      </c>
      <c r="G90" s="9">
        <f t="shared" si="2"/>
        <v>7.2353885125597817E-3</v>
      </c>
    </row>
    <row r="91" spans="2:7" x14ac:dyDescent="0.35">
      <c r="B91" s="34">
        <v>45747</v>
      </c>
      <c r="C91" s="35">
        <v>258.29998779296801</v>
      </c>
      <c r="D91" s="9">
        <f t="shared" si="3"/>
        <v>7.9213285453751947E-3</v>
      </c>
      <c r="F91" s="35">
        <v>22904.44921875</v>
      </c>
      <c r="G91" s="9">
        <f t="shared" si="2"/>
        <v>-2.6144447054772924E-2</v>
      </c>
    </row>
    <row r="92" spans="2:7" x14ac:dyDescent="0.35">
      <c r="B92" s="34">
        <v>45754</v>
      </c>
      <c r="C92" s="35">
        <v>254</v>
      </c>
      <c r="D92" s="9">
        <f t="shared" si="3"/>
        <v>-1.6647262857846234E-2</v>
      </c>
      <c r="F92" s="35">
        <v>22828.55078125</v>
      </c>
      <c r="G92" s="9">
        <f t="shared" si="2"/>
        <v>-3.3136984336592512E-3</v>
      </c>
    </row>
    <row r="93" spans="2:7" x14ac:dyDescent="0.35">
      <c r="B93" s="34">
        <v>45761</v>
      </c>
      <c r="C93" s="35">
        <v>266.20001220703102</v>
      </c>
      <c r="D93" s="9">
        <f t="shared" si="3"/>
        <v>4.8031544122169478E-2</v>
      </c>
      <c r="F93" s="35">
        <v>23851.650390625</v>
      </c>
      <c r="G93" s="9">
        <f t="shared" si="2"/>
        <v>4.4816669230502093E-2</v>
      </c>
    </row>
    <row r="94" spans="2:7" x14ac:dyDescent="0.35">
      <c r="B94" s="34">
        <v>45768</v>
      </c>
      <c r="C94" s="35">
        <v>264.14999389648398</v>
      </c>
      <c r="D94" s="9">
        <f t="shared" si="3"/>
        <v>-7.7010451410223224E-3</v>
      </c>
      <c r="F94" s="35">
        <v>24039.349609375</v>
      </c>
      <c r="G94" s="9">
        <f t="shared" si="2"/>
        <v>7.8694436517390276E-3</v>
      </c>
    </row>
    <row r="95" spans="2:7" x14ac:dyDescent="0.35">
      <c r="B95" s="34">
        <v>45775</v>
      </c>
      <c r="C95" s="35">
        <v>256.45001220703102</v>
      </c>
      <c r="D95" s="9">
        <f t="shared" si="3"/>
        <v>-2.9150035462315538E-2</v>
      </c>
      <c r="F95" s="35">
        <v>24346.69921875</v>
      </c>
      <c r="G95" s="9">
        <f t="shared" si="2"/>
        <v>1.2785271414129218E-2</v>
      </c>
    </row>
    <row r="96" spans="2:7" x14ac:dyDescent="0.35">
      <c r="B96" s="34">
        <v>45782</v>
      </c>
      <c r="C96" s="35">
        <v>253.89999389648401</v>
      </c>
      <c r="D96" s="9">
        <f t="shared" si="3"/>
        <v>-9.9435296906454917E-3</v>
      </c>
      <c r="F96" s="35">
        <v>24008</v>
      </c>
      <c r="G96" s="9">
        <f t="shared" si="2"/>
        <v>-1.391150462355728E-2</v>
      </c>
    </row>
    <row r="97" spans="2:7" x14ac:dyDescent="0.35">
      <c r="B97" s="34">
        <v>45789</v>
      </c>
      <c r="C97" s="35">
        <v>278.100006103515</v>
      </c>
      <c r="D97" s="9">
        <f t="shared" si="3"/>
        <v>9.5313165769107533E-2</v>
      </c>
      <c r="F97" s="35">
        <v>25019.80078125</v>
      </c>
      <c r="G97" s="9">
        <f t="shared" si="2"/>
        <v>4.2144317779490237E-2</v>
      </c>
    </row>
    <row r="98" spans="2:7" x14ac:dyDescent="0.35">
      <c r="B98" s="34">
        <v>45796</v>
      </c>
      <c r="C98" s="35">
        <v>88.550003051757798</v>
      </c>
      <c r="D98" s="9">
        <f t="shared" si="3"/>
        <v>-0.68158935236125984</v>
      </c>
      <c r="F98" s="35">
        <v>24853.150390625</v>
      </c>
      <c r="G98" s="9">
        <f t="shared" si="2"/>
        <v>-6.6607401106841824E-3</v>
      </c>
    </row>
    <row r="99" spans="2:7" x14ac:dyDescent="0.35">
      <c r="B99" s="34">
        <v>45803</v>
      </c>
      <c r="C99" s="35">
        <v>85.849998474121094</v>
      </c>
      <c r="D99" s="9">
        <f t="shared" si="3"/>
        <v>-3.0491298527212218E-2</v>
      </c>
      <c r="F99" s="35">
        <v>24750.69921875</v>
      </c>
      <c r="G99" s="9">
        <f t="shared" si="2"/>
        <v>-4.1222609715364511E-3</v>
      </c>
    </row>
    <row r="100" spans="2:7" x14ac:dyDescent="0.35">
      <c r="B100" s="34">
        <v>45810</v>
      </c>
      <c r="C100" s="35">
        <v>77.769996643066406</v>
      </c>
      <c r="D100" s="9">
        <f t="shared" si="3"/>
        <v>-9.4117670060184677E-2</v>
      </c>
      <c r="F100" s="35">
        <v>25003.05078125</v>
      </c>
      <c r="G100" s="9">
        <f t="shared" si="2"/>
        <v>1.0195734684894431E-2</v>
      </c>
    </row>
    <row r="101" spans="2:7" x14ac:dyDescent="0.35">
      <c r="B101" s="34">
        <v>45817</v>
      </c>
      <c r="C101" s="35">
        <v>73.800003051757798</v>
      </c>
      <c r="D101" s="9">
        <f t="shared" si="3"/>
        <v>-5.1047881736825951E-2</v>
      </c>
      <c r="F101" s="35">
        <v>24718.599609375</v>
      </c>
      <c r="G101" s="9">
        <f t="shared" si="2"/>
        <v>-1.1376658567134212E-2</v>
      </c>
    </row>
    <row r="102" spans="2:7" x14ac:dyDescent="0.35">
      <c r="B102" s="34">
        <v>45824</v>
      </c>
      <c r="C102" s="35">
        <v>73.660003662109304</v>
      </c>
      <c r="D102" s="9">
        <f t="shared" si="3"/>
        <v>-1.8970106213994642E-3</v>
      </c>
      <c r="F102" s="35">
        <v>25112.400390625</v>
      </c>
      <c r="G102" s="9">
        <f t="shared" si="2"/>
        <v>1.5931354828881306E-2</v>
      </c>
    </row>
    <row r="103" spans="2:7" x14ac:dyDescent="0.35">
      <c r="B103" s="34">
        <v>45831</v>
      </c>
      <c r="C103" s="35">
        <v>74.699996948242102</v>
      </c>
      <c r="D103" s="9">
        <f t="shared" si="3"/>
        <v>1.4118832940918979E-2</v>
      </c>
      <c r="F103" s="35">
        <v>25637.80078125</v>
      </c>
      <c r="G103" s="9">
        <f t="shared" si="2"/>
        <v>2.092195020995069E-2</v>
      </c>
    </row>
    <row r="104" spans="2:7" x14ac:dyDescent="0.35">
      <c r="B104" s="34">
        <v>45838</v>
      </c>
      <c r="C104" s="35">
        <v>78.330001831054602</v>
      </c>
      <c r="D104" s="9">
        <f t="shared" si="3"/>
        <v>4.8594444860923458E-2</v>
      </c>
      <c r="F104" s="35">
        <v>25461</v>
      </c>
      <c r="G104" s="9">
        <f t="shared" si="2"/>
        <v>-6.896097787736255E-3</v>
      </c>
    </row>
    <row r="105" spans="2:7" x14ac:dyDescent="0.35">
      <c r="B105" s="34">
        <v>45845</v>
      </c>
      <c r="C105" s="35">
        <v>76.849998474121094</v>
      </c>
      <c r="D105" s="9">
        <f t="shared" si="3"/>
        <v>-1.8894463453807187E-2</v>
      </c>
      <c r="F105" s="35">
        <v>25149.849609375</v>
      </c>
      <c r="G105" s="9">
        <f t="shared" si="2"/>
        <v>-1.2220666534111024E-2</v>
      </c>
    </row>
    <row r="106" spans="2:7" x14ac:dyDescent="0.35">
      <c r="B106" s="34">
        <v>45852</v>
      </c>
      <c r="C106" s="35">
        <v>75.510002136230398</v>
      </c>
      <c r="D106" s="9">
        <f t="shared" si="3"/>
        <v>-1.743651743001573E-2</v>
      </c>
      <c r="F106" s="35">
        <v>24968.400390625</v>
      </c>
      <c r="G106" s="9">
        <f t="shared" si="2"/>
        <v>-7.2147238082235221E-3</v>
      </c>
    </row>
    <row r="107" spans="2:7" x14ac:dyDescent="0.35">
      <c r="B107" s="34">
        <v>45859</v>
      </c>
      <c r="C107" s="35">
        <v>73.769996643066406</v>
      </c>
      <c r="D107" s="9">
        <f t="shared" si="3"/>
        <v>-2.3043377618037764E-2</v>
      </c>
      <c r="F107" s="35">
        <v>24837</v>
      </c>
      <c r="G107" s="9">
        <f t="shared" si="2"/>
        <v>-5.2626675545597301E-3</v>
      </c>
    </row>
    <row r="108" spans="2:7" x14ac:dyDescent="0.35">
      <c r="B108" s="34">
        <v>45866</v>
      </c>
      <c r="C108" s="35">
        <v>73.779998779296804</v>
      </c>
      <c r="D108" s="9">
        <f t="shared" si="3"/>
        <v>1.3558542341796098E-4</v>
      </c>
      <c r="F108" s="35">
        <v>24565.349609375</v>
      </c>
      <c r="G108" s="9">
        <f t="shared" si="2"/>
        <v>-1.0937326997020547E-2</v>
      </c>
    </row>
    <row r="109" spans="2:7" x14ac:dyDescent="0.35">
      <c r="B109" s="34">
        <v>45873</v>
      </c>
      <c r="C109" s="35">
        <v>74.190002441406193</v>
      </c>
      <c r="D109" s="9">
        <f t="shared" si="3"/>
        <v>5.5571112617642804E-3</v>
      </c>
      <c r="F109" s="35">
        <v>24363.30078125</v>
      </c>
      <c r="G109" s="9">
        <f t="shared" si="2"/>
        <v>-8.2249522737462E-3</v>
      </c>
    </row>
    <row r="110" spans="2:7" x14ac:dyDescent="0.35">
      <c r="B110" s="34">
        <v>45880</v>
      </c>
      <c r="C110" s="35">
        <v>75</v>
      </c>
      <c r="D110" s="9">
        <f t="shared" si="3"/>
        <v>1.0917880198663354E-2</v>
      </c>
      <c r="F110" s="35">
        <v>24631.30078125</v>
      </c>
      <c r="G110" s="9">
        <f t="shared" si="2"/>
        <v>1.1000151515029977E-2</v>
      </c>
    </row>
    <row r="111" spans="2:7" x14ac:dyDescent="0.35">
      <c r="B111" s="34">
        <v>45887</v>
      </c>
      <c r="C111" s="35">
        <v>81.25</v>
      </c>
      <c r="D111" s="9">
        <f t="shared" si="3"/>
        <v>8.3333333333333259E-2</v>
      </c>
      <c r="F111" s="35">
        <v>25083.75</v>
      </c>
      <c r="G111" s="9">
        <f t="shared" si="2"/>
        <v>1.8368872304722839E-2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DCF&gt;</vt:lpstr>
      <vt:lpstr>WACC</vt:lpstr>
      <vt:lpstr>Data&gt;</vt:lpstr>
      <vt:lpstr>BETA - COMPS</vt:lpstr>
      <vt:lpstr>RM</vt:lpstr>
      <vt:lpstr>Beta - Avenue</vt:lpstr>
      <vt:lpstr>Beta - Trent</vt:lpstr>
      <vt:lpstr>Beta - Vedant Fashions</vt:lpstr>
      <vt:lpstr>Beta - Aditya Birla</vt:lpstr>
      <vt:lpstr>Beta - Metro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maanvik agarwal</dc:creator>
  <cp:lastModifiedBy>maanvik agarwal</cp:lastModifiedBy>
  <cp:lastPrinted>2025-08-15T11:18:56Z</cp:lastPrinted>
  <dcterms:created xsi:type="dcterms:W3CDTF">2025-08-15T07:34:10Z</dcterms:created>
  <dcterms:modified xsi:type="dcterms:W3CDTF">2025-08-22T18:18:26Z</dcterms:modified>
</cp:coreProperties>
</file>