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agath\OneDrive\Área de Trabalho\PROJETO DE SISTEMAS DE PRODUÇÃO\"/>
    </mc:Choice>
  </mc:AlternateContent>
  <xr:revisionPtr revIDLastSave="1" documentId="6_{B2958EE5-52E5-4B4C-A4FB-6C0B4FF31925}" xr6:coauthVersionLast="45" xr6:coauthVersionMax="45" xr10:uidLastSave="{AE498094-B3EA-4278-8F64-AEAA79416211}"/>
  <bookViews>
    <workbookView xWindow="-120" yWindow="-120" windowWidth="20730" windowHeight="11160" firstSheet="1" activeTab="3" xr2:uid="{076CFB47-07DA-4DE0-9529-B1C7A4231F64}"/>
  </bookViews>
  <sheets>
    <sheet name="Planilha1" sheetId="1" state="hidden" r:id="rId1"/>
    <sheet name="Centro de gravidade" sheetId="3" r:id="rId2"/>
    <sheet name="Volume de produção" sheetId="4" r:id="rId3"/>
    <sheet name="CronogramaDeProjeto" sheetId="6" r:id="rId4"/>
    <sheet name="bibliografia" sheetId="2" r:id="rId5"/>
  </sheets>
  <definedNames>
    <definedName name="hoje" localSheetId="3">TODAY()</definedName>
    <definedName name="início_da_tarefa" localSheetId="3">CronogramaDeProjeto!$E1</definedName>
    <definedName name="Início_do_projeto">CronogramaDeProjeto!$E$3</definedName>
    <definedName name="progresso_da_tarefa" localSheetId="3">CronogramaDeProjeto!$D1</definedName>
    <definedName name="Semana_de_exibição">CronogramaDeProjeto!$E$4</definedName>
    <definedName name="término_da_tarefa" localSheetId="3">CronogramaDeProjeto!$F1</definedName>
    <definedName name="_xlnm.Print_Titles" localSheetId="3">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6" l="1"/>
  <c r="E21" i="6"/>
  <c r="F20" i="6"/>
  <c r="E20" i="6"/>
  <c r="F19" i="6"/>
  <c r="E19" i="6"/>
  <c r="O6" i="6"/>
  <c r="P6" i="6" s="1"/>
  <c r="Q6" i="6" s="1"/>
  <c r="R6" i="6" s="1"/>
  <c r="H37" i="6"/>
  <c r="H8" i="6" l="1"/>
  <c r="H18" i="6"/>
  <c r="H24" i="6"/>
  <c r="H30" i="6"/>
  <c r="E9" i="6"/>
  <c r="H31" i="6"/>
  <c r="H32" i="6"/>
  <c r="H33" i="6"/>
  <c r="H34" i="6"/>
  <c r="H35" i="6"/>
  <c r="H36" i="6"/>
  <c r="H7" i="6"/>
  <c r="E10" i="6" l="1"/>
  <c r="F9" i="6"/>
  <c r="E25" i="6"/>
  <c r="F25" i="6" s="1"/>
  <c r="H9" i="6" l="1"/>
  <c r="E26" i="6"/>
  <c r="H25" i="6"/>
  <c r="E27" i="6" l="1"/>
  <c r="F26" i="6"/>
  <c r="H26" i="6" s="1"/>
  <c r="F10" i="6"/>
  <c r="E29" i="6" l="1"/>
  <c r="F29" i="6" s="1"/>
  <c r="H29" i="6" s="1"/>
  <c r="F27" i="6"/>
  <c r="E11" i="6"/>
  <c r="E15" i="6" s="1"/>
  <c r="H10" i="6"/>
  <c r="F15" i="6" l="1"/>
  <c r="E16" i="6"/>
  <c r="F16" i="6" s="1"/>
  <c r="E12" i="6"/>
  <c r="F11" i="6"/>
  <c r="H11" i="6" s="1"/>
  <c r="H19" i="6"/>
  <c r="E28" i="6"/>
  <c r="F28" i="6" s="1"/>
  <c r="H28" i="6" s="1"/>
  <c r="H27" i="6"/>
  <c r="L8" i="4"/>
  <c r="I8" i="4"/>
  <c r="B11" i="4"/>
  <c r="B12" i="4" s="1"/>
  <c r="B13" i="4" s="1"/>
  <c r="D13" i="4" s="1"/>
  <c r="E13" i="4" s="1"/>
  <c r="F12" i="6" l="1"/>
  <c r="H12" i="6" s="1"/>
  <c r="E13" i="6"/>
  <c r="E14" i="6"/>
  <c r="F14" i="6" s="1"/>
  <c r="H20" i="6"/>
  <c r="C16" i="4"/>
  <c r="C17" i="4"/>
  <c r="C18" i="4"/>
  <c r="C19" i="4"/>
  <c r="C3" i="3"/>
  <c r="C4" i="3"/>
  <c r="C5" i="3"/>
  <c r="C6" i="3"/>
  <c r="C7" i="3"/>
  <c r="C8" i="3"/>
  <c r="C9" i="3"/>
  <c r="C2" i="3"/>
  <c r="B10" i="3"/>
  <c r="F13" i="6" l="1"/>
  <c r="E17" i="6"/>
  <c r="F17" i="6" s="1"/>
  <c r="E22" i="6"/>
  <c r="H21" i="6"/>
  <c r="C15" i="4"/>
  <c r="E23" i="6" l="1"/>
  <c r="F23" i="6" s="1"/>
  <c r="H23" i="6" s="1"/>
  <c r="F22" i="6"/>
  <c r="H22" i="6" s="1"/>
</calcChain>
</file>

<file path=xl/sharedStrings.xml><?xml version="1.0" encoding="utf-8"?>
<sst xmlns="http://schemas.openxmlformats.org/spreadsheetml/2006/main" count="179" uniqueCount="135">
  <si>
    <t>PLANO DE ENTREGAS</t>
  </si>
  <si>
    <t>DATA</t>
  </si>
  <si>
    <t>ENTREGAS</t>
  </si>
  <si>
    <t>NOTA</t>
  </si>
  <si>
    <t xml:space="preserve">Formação de equipes </t>
  </si>
  <si>
    <t>Definição de produtos, tipos e quantidades</t>
  </si>
  <si>
    <t>Relatório demonstrativo</t>
  </si>
  <si>
    <t>CARNAVAL</t>
  </si>
  <si>
    <t>Canvas e cronograma.Tecnologia possíveis (pelo menos 2). Tecnologia escolhida.Itens produzidos e itens comprados.</t>
  </si>
  <si>
    <t>Fluxograma de processo</t>
  </si>
  <si>
    <t>Balanceamento das linhas de produção e movimentação</t>
  </si>
  <si>
    <t>Dimensionamento e quantificação de equipamentos de produção e de movimentação</t>
  </si>
  <si>
    <t>Dimensionamento da fábrica e do prédio</t>
  </si>
  <si>
    <t>Layout  da fábrica (ver item específico)</t>
  </si>
  <si>
    <t>Armazens e áreas de movimentação</t>
  </si>
  <si>
    <t>Instalações elétricas e instalações hidráulicas</t>
  </si>
  <si>
    <t>Instalações especiais: ar comprimido, gases, etc. Riscos ocupacionais e operacionais e ações de mitigação</t>
  </si>
  <si>
    <t>ETE e estudo de impacto ambiental</t>
  </si>
  <si>
    <t>http://www.investexportbrasil.gov.br/sites/default/files/publicacoes/PSCI/PSCIColombiaPolipropileno.pdf</t>
  </si>
  <si>
    <t>http://www.plastivida.org.br/index.php/sala-de-imprensa/noticias/768-conheca-os-principais-mercados-que-adotam-o-plastico-reciclado?lang=pt</t>
  </si>
  <si>
    <t>http://www.usinaciencia.ufal.br/multimidia/livros-digitais-cadernos-tematicos/Plasticos_caracteristicas_usos_producao_e_impactos_ambientais.pdf</t>
  </si>
  <si>
    <t>https://mundodoplastico.plasticobrasil.com.br/gest-o/polipropileno-motivos-para-aplicar-na-produ-o-de-embalagem</t>
  </si>
  <si>
    <t xml:space="preserve"> Guarapari  - ES</t>
  </si>
  <si>
    <t>Campina Grande - PB</t>
  </si>
  <si>
    <t>Caxias  -RJ</t>
  </si>
  <si>
    <t>Blumenau - SC</t>
  </si>
  <si>
    <t>Uberlandia - MG</t>
  </si>
  <si>
    <t>Ponta Grossa - PR</t>
  </si>
  <si>
    <t>Santos - SP</t>
  </si>
  <si>
    <t>Paranaguá - PR</t>
  </si>
  <si>
    <t>Estado</t>
  </si>
  <si>
    <t>Quant. População</t>
  </si>
  <si>
    <t>TOTAL</t>
  </si>
  <si>
    <t>% consumo</t>
  </si>
  <si>
    <t>SP</t>
  </si>
  <si>
    <t>Estr. Velha Guarulhos São Miguel, 3958 - Jardim Arapongas. Guarulhos-SP - CEP: 07210-250</t>
  </si>
  <si>
    <t>Polibalbino - Termoplásticos</t>
  </si>
  <si>
    <t>Clarin</t>
  </si>
  <si>
    <t>Rua Vicente de Paula Souza Silva, 354 - São Bernardo do Campo. CEP: 09861690</t>
  </si>
  <si>
    <t>ESTADO</t>
  </si>
  <si>
    <t>NOME</t>
  </si>
  <si>
    <t>ENDEREÇO</t>
  </si>
  <si>
    <t xml:space="preserve">FORNECEDOR </t>
  </si>
  <si>
    <t>Polipropileno</t>
  </si>
  <si>
    <t>Polipropileno e Polietileno</t>
  </si>
  <si>
    <t>Latitude</t>
  </si>
  <si>
    <t>Longitude</t>
  </si>
  <si>
    <t xml:space="preserve">SP/ Bauru/ Caxias e Itajaí/ Porto Alegre </t>
  </si>
  <si>
    <t>Replas</t>
  </si>
  <si>
    <t>Avenida Presidente Wilson, 5700E - Vila independência - CEP: 04220002</t>
  </si>
  <si>
    <t>Eteno</t>
  </si>
  <si>
    <t>Recife e Bahia</t>
  </si>
  <si>
    <t>Activas</t>
  </si>
  <si>
    <t>Demanda nacional</t>
  </si>
  <si>
    <t>5% da demanda nacional</t>
  </si>
  <si>
    <t>Demanda mensal nacional</t>
  </si>
  <si>
    <t>unidades produzidas por ano total</t>
  </si>
  <si>
    <t>DADOS</t>
  </si>
  <si>
    <t>1200 pessoas trabalham na fábrica da Tupperware no Rio</t>
  </si>
  <si>
    <t>70 milhões de unidades produzidas por ano no Brasil</t>
  </si>
  <si>
    <t>95% dessa produção é vendida no mercado nacional</t>
  </si>
  <si>
    <t>4500 moldes diferentes são usados no mundo todo</t>
  </si>
  <si>
    <t>40 máquinas na fábrica do Rio</t>
  </si>
  <si>
    <t>Potes com tampa 500 ml</t>
  </si>
  <si>
    <t>Garrafa 500 ml</t>
  </si>
  <si>
    <t>Escorredor 5 L</t>
  </si>
  <si>
    <t xml:space="preserve">por dia </t>
  </si>
  <si>
    <t xml:space="preserve">por hora </t>
  </si>
  <si>
    <t>Caneca 350 ml</t>
  </si>
  <si>
    <t>Unidades totais</t>
  </si>
  <si>
    <t>Tábua de corte</t>
  </si>
  <si>
    <t>Unidades finais/ dia</t>
  </si>
  <si>
    <t>Unidades finais por mês %</t>
  </si>
  <si>
    <t>% de produção</t>
  </si>
  <si>
    <t>Produtos</t>
  </si>
  <si>
    <t>Pote com tampa 500 ml</t>
  </si>
  <si>
    <t>Escorredor</t>
  </si>
  <si>
    <t xml:space="preserve">Tábua de corte </t>
  </si>
  <si>
    <t>TOTAIS</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</si>
  <si>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</si>
  <si>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</si>
  <si>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PSP - PROJETO E SISTEMAS DE PRODUÇÃO</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</si>
  <si>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</si>
  <si>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</si>
  <si>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</si>
  <si>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</si>
  <si>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FEVEREIRO</t>
  </si>
  <si>
    <t>MARÇO</t>
  </si>
  <si>
    <t>ABRIL</t>
  </si>
  <si>
    <t>MAIO</t>
  </si>
  <si>
    <t>JUNHO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</si>
  <si>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</si>
  <si>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</si>
  <si>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</si>
  <si>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</si>
  <si>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</si>
  <si>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</si>
  <si>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</si>
  <si>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</si>
  <si>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</si>
  <si>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</si>
  <si>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</si>
  <si>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</si>
  <si>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</si>
  <si>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</si>
  <si>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</si>
  <si>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</si>
  <si>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</si>
  <si>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</si>
  <si>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</si>
  <si>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Título Fase 3</t>
  </si>
  <si>
    <t>Título Fase 4</t>
  </si>
  <si>
    <t>data</t>
  </si>
  <si>
    <t>Esta é uma linha vazia</t>
  </si>
  <si>
    <t>Esta linha marca o final do Cronograma de projeto. NÃO insira nada nessa linha. 
Insira novas linhas ACIMA desta linha para continuar a construção do cronograma de projeto.</t>
  </si>
  <si>
    <t>Insira novas linhas ACIMA desta</t>
  </si>
  <si>
    <t>Fase T 1</t>
  </si>
  <si>
    <t>Todos</t>
  </si>
  <si>
    <t xml:space="preserve">Definição do tema e produtos </t>
  </si>
  <si>
    <t>Análise do mercado de polipropileno/polietileno</t>
  </si>
  <si>
    <t>Estruturação do grupo (novo integrante dia 10/02)</t>
  </si>
  <si>
    <t xml:space="preserve">Sofia </t>
  </si>
  <si>
    <t>Relatório demonstrativo (planta, maquinário)</t>
  </si>
  <si>
    <t xml:space="preserve">Sofia/ Henrique </t>
  </si>
  <si>
    <t xml:space="preserve">Canvas e cronograma </t>
  </si>
  <si>
    <t>Tecnologias possíveis e escolhidas</t>
  </si>
  <si>
    <t>Itens produzidos e comprados</t>
  </si>
  <si>
    <t>Henrique/ Agatha</t>
  </si>
  <si>
    <t xml:space="preserve">Localização da fábirca </t>
  </si>
  <si>
    <t>Fluxograma do processo</t>
  </si>
  <si>
    <t>Fase T 2</t>
  </si>
  <si>
    <t>Balanceamento das linhas e movimentação</t>
  </si>
  <si>
    <t xml:space="preserve">Dimencionamento e quantificação de equipamentos </t>
  </si>
  <si>
    <t>Dimencionamento da fábrica e do prédio</t>
  </si>
  <si>
    <t>PROJETO DE FÁBRICA DE UTENSÍLIOS DE COZINHA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</si>
</sst>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_-* #,##0.00000_-;\-* #,##0.00000_-;_-* &quot;-&quot;??_-;_-@_-"/>
    <numFmt numFmtId="166" formatCode="ddd\,\ d/m/yyyy"/>
    <numFmt numFmtId="167" formatCode="[$-416]d\-mmm\-yyyy;@"/>
    <numFmt numFmtId="168" formatCode="d"/>
    <numFmt numFmtId="169" formatCode="d/m/yy;@"/>
  </numFmts>
  <fonts count="21"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9"/>
      <color rgb="FF1E120D"/>
      <name val="Arial"/>
      <family val="2"/>
    </font>
    <font>
      <sz val="11"/>
      <name val="Calibri"/>
      <family val="2"/>
      <scheme val="minor"/>
    </font>
    <font>
      <sz val="11"/>
      <color rgb="FFFF0000"/>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b/>
      <sz val="11"/>
      <color theme="1" tint="0.499984740745262"/>
      <name val="Calibri"/>
      <family val="2"/>
      <scheme val="minor"/>
    </font>
    <font>
      <sz val="14"/>
      <color theme="1"/>
      <name val="Calibri"/>
      <family val="2"/>
      <scheme val="minor"/>
    </font>
    <font>
      <u/>
      <sz val="11"/>
      <color indexed="12"/>
      <name val="Arial"/>
      <family val="2"/>
    </font>
    <font>
      <sz val="10"/>
      <color theme="1" tint="0.499984740745262"/>
      <name val="Arial"/>
      <family val="2"/>
    </font>
    <font>
      <sz val="12"/>
      <color theme="1"/>
      <name val="Calibri"/>
      <family val="2"/>
      <scheme val="minor"/>
    </font>
    <font>
      <sz val="9"/>
      <name val="Calibri"/>
      <family val="2"/>
      <scheme val="minor"/>
    </font>
    <font>
      <b/>
      <sz val="9"/>
      <color theme="0"/>
      <name val="Calibri"/>
      <family val="2"/>
      <scheme val="minor"/>
    </font>
    <font>
      <sz val="8"/>
      <color theme="0"/>
      <name val="Calibri"/>
      <family val="2"/>
      <scheme val="minor"/>
    </font>
    <font>
      <i/>
      <sz val="9"/>
      <color theme="1"/>
      <name val="Calibri"/>
      <family val="2"/>
      <scheme val="minor"/>
    </font>
    <font>
      <i/>
      <sz val="11"/>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top/>
      <bottom style="medium">
        <color theme="0" tint="-0.14996795556505021"/>
      </bottom>
      <diagonal/>
    </border>
    <border>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style="medium">
        <color theme="0" tint="-0.14996795556505021"/>
      </bottom>
      <diagonal/>
    </border>
  </borders>
  <cellStyleXfs count="14">
    <xf numFmtId="0" fontId="0" fillId="0" borderId="0"/>
    <xf numFmtId="0" fontId="1"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7" fillId="0" borderId="0"/>
    <xf numFmtId="0" fontId="8" fillId="0" borderId="0" applyNumberFormat="0" applyFill="0" applyBorder="0" applyAlignment="0" applyProtection="0"/>
    <xf numFmtId="0" fontId="12" fillId="0" borderId="0" applyNumberFormat="0" applyFill="0" applyAlignment="0" applyProtection="0"/>
    <xf numFmtId="0" fontId="13" fillId="0" borderId="0" applyNumberFormat="0" applyFill="0" applyBorder="0" applyAlignment="0" applyProtection="0">
      <alignment vertical="top"/>
      <protection locked="0"/>
    </xf>
    <xf numFmtId="0" fontId="12" fillId="0" borderId="0" applyNumberFormat="0" applyFill="0" applyProtection="0">
      <alignment vertical="top"/>
    </xf>
    <xf numFmtId="0" fontId="2" fillId="0" borderId="0" applyNumberFormat="0" applyFill="0" applyProtection="0">
      <alignment horizontal="right" indent="1"/>
    </xf>
    <xf numFmtId="166" fontId="2" fillId="0" borderId="8">
      <alignment horizontal="center" vertical="center"/>
    </xf>
    <xf numFmtId="0" fontId="2" fillId="0" borderId="19" applyFill="0">
      <alignment horizontal="center" vertical="center"/>
    </xf>
    <xf numFmtId="0" fontId="2" fillId="0" borderId="19" applyFill="0">
      <alignment horizontal="left" vertical="center" indent="2"/>
    </xf>
    <xf numFmtId="169" fontId="2" fillId="0" borderId="19" applyFill="0">
      <alignment horizontal="center" vertical="center"/>
    </xf>
  </cellStyleXfs>
  <cellXfs count="13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 fontId="0" fillId="0" borderId="1" xfId="0" applyNumberFormat="1" applyBorder="1" applyAlignment="1">
      <alignment horizontal="center" vertical="center"/>
    </xf>
    <xf numFmtId="0" fontId="0" fillId="0" borderId="1" xfId="0" applyBorder="1"/>
    <xf numFmtId="0" fontId="1" fillId="0" borderId="0" xfId="1"/>
    <xf numFmtId="14" fontId="0" fillId="0" borderId="0" xfId="0" applyNumberFormat="1" applyAlignment="1">
      <alignment horizontal="center" vertical="center"/>
    </xf>
    <xf numFmtId="20" fontId="0" fillId="0" borderId="0" xfId="0" applyNumberFormat="1" applyAlignment="1">
      <alignment horizontal="center" vertical="center"/>
    </xf>
    <xf numFmtId="164" fontId="0" fillId="0" borderId="0" xfId="2" applyNumberFormat="1" applyFont="1" applyAlignment="1">
      <alignment vertical="center"/>
    </xf>
    <xf numFmtId="0" fontId="3" fillId="0" borderId="0" xfId="0" applyFont="1" applyAlignment="1">
      <alignment vertical="center"/>
    </xf>
    <xf numFmtId="10" fontId="0" fillId="0" borderId="0" xfId="3" applyNumberFormat="1" applyFont="1"/>
    <xf numFmtId="0" fontId="3" fillId="0" borderId="0" xfId="0" applyFont="1" applyAlignment="1">
      <alignment horizontal="center"/>
    </xf>
    <xf numFmtId="164" fontId="0" fillId="0" borderId="1" xfId="2" applyNumberFormat="1" applyFont="1" applyBorder="1"/>
    <xf numFmtId="9" fontId="0" fillId="0" borderId="1" xfId="0" applyNumberFormat="1" applyBorder="1"/>
    <xf numFmtId="164" fontId="0" fillId="0" borderId="1" xfId="0" applyNumberFormat="1" applyBorder="1"/>
    <xf numFmtId="164" fontId="0" fillId="3" borderId="1" xfId="0" applyNumberFormat="1" applyFill="1" applyBorder="1"/>
    <xf numFmtId="0" fontId="0" fillId="3" borderId="1" xfId="0" applyFill="1" applyBorder="1"/>
    <xf numFmtId="164" fontId="0" fillId="3" borderId="1" xfId="0" applyNumberFormat="1" applyFill="1" applyBorder="1" applyAlignment="1">
      <alignment vertical="center"/>
    </xf>
    <xf numFmtId="0" fontId="0" fillId="0" borderId="3" xfId="0" applyBorder="1" applyAlignment="1">
      <alignment horizontal="right"/>
    </xf>
    <xf numFmtId="0" fontId="3" fillId="0" borderId="1" xfId="0" applyFont="1" applyBorder="1"/>
    <xf numFmtId="0" fontId="0" fillId="4" borderId="1" xfId="0" applyFill="1" applyBorder="1" applyAlignment="1">
      <alignment horizontal="center"/>
    </xf>
    <xf numFmtId="164" fontId="0" fillId="0" borderId="1" xfId="2" applyNumberFormat="1" applyFont="1" applyBorder="1" applyAlignment="1">
      <alignment vertical="center"/>
    </xf>
    <xf numFmtId="10" fontId="0" fillId="0" borderId="1" xfId="3" applyNumberFormat="1" applyFont="1" applyBorder="1"/>
    <xf numFmtId="10" fontId="0" fillId="3" borderId="1" xfId="3" applyNumberFormat="1" applyFont="1" applyFill="1" applyBorder="1"/>
    <xf numFmtId="0" fontId="0" fillId="2" borderId="1" xfId="0" applyFill="1" applyBorder="1"/>
    <xf numFmtId="165" fontId="5" fillId="2" borderId="1" xfId="2" applyNumberFormat="1" applyFont="1" applyFill="1" applyBorder="1"/>
    <xf numFmtId="165" fontId="0" fillId="0" borderId="1" xfId="2" applyNumberFormat="1" applyFont="1" applyBorder="1"/>
    <xf numFmtId="164" fontId="3" fillId="0" borderId="1" xfId="2" applyNumberFormat="1" applyFont="1" applyBorder="1" applyAlignment="1">
      <alignment vertical="center"/>
    </xf>
    <xf numFmtId="0" fontId="4" fillId="0" borderId="1" xfId="0" applyFont="1" applyBorder="1"/>
    <xf numFmtId="0" fontId="3" fillId="0" borderId="1" xfId="0" applyFont="1" applyBorder="1" applyAlignment="1">
      <alignment horizontal="center" vertical="center"/>
    </xf>
    <xf numFmtId="0" fontId="3" fillId="0" borderId="1" xfId="0" applyFont="1" applyBorder="1" applyAlignment="1">
      <alignment vertical="center"/>
    </xf>
    <xf numFmtId="164" fontId="0" fillId="0" borderId="1" xfId="2" applyNumberFormat="1" applyFont="1" applyBorder="1" applyAlignment="1">
      <alignment horizontal="center"/>
    </xf>
    <xf numFmtId="9" fontId="0" fillId="0" borderId="1" xfId="3" applyFont="1" applyBorder="1" applyAlignment="1">
      <alignment horizontal="center"/>
    </xf>
    <xf numFmtId="164" fontId="0" fillId="0" borderId="4" xfId="2" applyNumberFormat="1" applyFont="1" applyBorder="1" applyAlignment="1">
      <alignment horizontal="center"/>
    </xf>
    <xf numFmtId="9" fontId="0" fillId="0" borderId="4" xfId="3" applyFont="1" applyBorder="1" applyAlignment="1">
      <alignment horizontal="center"/>
    </xf>
    <xf numFmtId="9" fontId="0" fillId="0" borderId="1" xfId="0" applyNumberFormat="1" applyBorder="1" applyAlignment="1">
      <alignment horizontal="center"/>
    </xf>
    <xf numFmtId="0" fontId="0" fillId="0" borderId="0" xfId="0" applyBorder="1"/>
    <xf numFmtId="0" fontId="0" fillId="0" borderId="5" xfId="0" applyBorder="1" applyAlignment="1">
      <alignment horizontal="center"/>
    </xf>
    <xf numFmtId="0" fontId="0" fillId="0" borderId="0" xfId="0" applyBorder="1" applyAlignment="1">
      <alignment horizontal="left"/>
    </xf>
    <xf numFmtId="0" fontId="0" fillId="4" borderId="4" xfId="0" applyFill="1" applyBorder="1" applyAlignment="1">
      <alignment horizontal="center"/>
    </xf>
    <xf numFmtId="0" fontId="0" fillId="4" borderId="1" xfId="0" applyFill="1" applyBorder="1" applyAlignment="1">
      <alignment horizontal="right"/>
    </xf>
    <xf numFmtId="0" fontId="0" fillId="0" borderId="1" xfId="0" applyBorder="1" applyAlignment="1">
      <alignment horizontal="center" vertical="center"/>
    </xf>
    <xf numFmtId="0" fontId="3" fillId="0" borderId="0" xfId="0" applyFont="1" applyAlignment="1">
      <alignment horizontal="center"/>
    </xf>
    <xf numFmtId="0" fontId="0" fillId="0" borderId="2" xfId="0" applyBorder="1" applyAlignment="1">
      <alignment horizontal="left"/>
    </xf>
    <xf numFmtId="0" fontId="0" fillId="0" borderId="1" xfId="0" applyBorder="1" applyAlignment="1">
      <alignment horizontal="left"/>
    </xf>
    <xf numFmtId="0" fontId="0" fillId="4" borderId="1" xfId="0" applyFill="1" applyBorder="1" applyAlignment="1">
      <alignment horizontal="center"/>
    </xf>
    <xf numFmtId="0" fontId="7" fillId="0" borderId="0" xfId="4" applyAlignment="1">
      <alignment wrapText="1"/>
    </xf>
    <xf numFmtId="0" fontId="8" fillId="0" borderId="0" xfId="5" applyAlignment="1">
      <alignment horizontal="left"/>
    </xf>
    <xf numFmtId="0" fontId="9" fillId="0" borderId="0" xfId="0" applyFont="1" applyAlignment="1">
      <alignment horizontal="left"/>
    </xf>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1" fillId="0" borderId="0" xfId="0" applyFont="1"/>
    <xf numFmtId="0" fontId="7" fillId="0" borderId="0" xfId="4"/>
    <xf numFmtId="0" fontId="12" fillId="0" borderId="0" xfId="6"/>
    <xf numFmtId="0" fontId="0" fillId="0" borderId="0" xfId="0" applyAlignment="1">
      <alignment horizontal="center"/>
    </xf>
    <xf numFmtId="0" fontId="14" fillId="0" borderId="0" xfId="7" applyFont="1" applyProtection="1">
      <alignment vertical="top"/>
    </xf>
    <xf numFmtId="0" fontId="0" fillId="0" borderId="6" xfId="0" applyBorder="1" applyAlignment="1">
      <alignment vertical="center"/>
    </xf>
    <xf numFmtId="0" fontId="12" fillId="0" borderId="0" xfId="8">
      <alignment vertical="top"/>
    </xf>
    <xf numFmtId="0" fontId="2" fillId="0" borderId="0" xfId="9">
      <alignment horizontal="right" indent="1"/>
    </xf>
    <xf numFmtId="0" fontId="2" fillId="0" borderId="7" xfId="9" applyBorder="1">
      <alignment horizontal="right" indent="1"/>
    </xf>
    <xf numFmtId="166" fontId="2" fillId="0" borderId="8" xfId="10">
      <alignment horizontal="center" vertical="center"/>
    </xf>
    <xf numFmtId="0" fontId="0" fillId="0" borderId="8" xfId="0" applyBorder="1" applyAlignment="1">
      <alignment horizontal="center" vertical="center"/>
    </xf>
    <xf numFmtId="167" fontId="15" fillId="2" borderId="9" xfId="0" applyNumberFormat="1" applyFont="1" applyFill="1" applyBorder="1" applyAlignment="1">
      <alignment horizontal="center" wrapText="1"/>
    </xf>
    <xf numFmtId="167" fontId="15" fillId="2" borderId="10" xfId="0" applyNumberFormat="1" applyFont="1" applyFill="1" applyBorder="1" applyAlignment="1">
      <alignment horizontal="center" wrapText="1"/>
    </xf>
    <xf numFmtId="167" fontId="15" fillId="2" borderId="11" xfId="0" applyNumberFormat="1" applyFont="1" applyFill="1" applyBorder="1" applyAlignment="1">
      <alignment horizontal="center" wrapText="1"/>
    </xf>
    <xf numFmtId="0" fontId="0" fillId="0" borderId="12" xfId="0" applyBorder="1"/>
    <xf numFmtId="168" fontId="16" fillId="2" borderId="13" xfId="0" applyNumberFormat="1" applyFont="1" applyFill="1" applyBorder="1" applyAlignment="1">
      <alignment horizontal="center" vertical="center"/>
    </xf>
    <xf numFmtId="168" fontId="16" fillId="2" borderId="0" xfId="0" applyNumberFormat="1" applyFont="1" applyFill="1" applyAlignment="1">
      <alignment horizontal="center" vertical="center"/>
    </xf>
    <xf numFmtId="168" fontId="16" fillId="2" borderId="7" xfId="0" applyNumberFormat="1" applyFont="1" applyFill="1" applyBorder="1" applyAlignment="1">
      <alignment horizontal="center" vertical="center"/>
    </xf>
    <xf numFmtId="0" fontId="17" fillId="5" borderId="10" xfId="0" applyFont="1" applyFill="1" applyBorder="1" applyAlignment="1">
      <alignment horizontal="left" vertical="center" indent="1"/>
    </xf>
    <xf numFmtId="0" fontId="17" fillId="5" borderId="10" xfId="0" applyFont="1" applyFill="1" applyBorder="1" applyAlignment="1">
      <alignment horizontal="center" vertical="center" wrapText="1"/>
    </xf>
    <xf numFmtId="0" fontId="18" fillId="6" borderId="14" xfId="0" applyFont="1" applyFill="1" applyBorder="1" applyAlignment="1">
      <alignment horizontal="center" vertical="center" shrinkToFit="1"/>
    </xf>
    <xf numFmtId="0" fontId="18" fillId="6" borderId="0" xfId="0" applyFont="1" applyFill="1" applyAlignment="1">
      <alignment horizontal="center" vertical="center" shrinkToFit="1"/>
    </xf>
    <xf numFmtId="0" fontId="18" fillId="6" borderId="15" xfId="0" applyFont="1" applyFill="1" applyBorder="1" applyAlignment="1">
      <alignment horizontal="center" vertical="center" shrinkToFit="1"/>
    </xf>
    <xf numFmtId="0" fontId="0" fillId="0" borderId="0" xfId="0" applyAlignment="1">
      <alignment wrapText="1"/>
    </xf>
    <xf numFmtId="0" fontId="0" fillId="0" borderId="16" xfId="0" applyBorder="1" applyAlignment="1">
      <alignment vertical="center"/>
    </xf>
    <xf numFmtId="0" fontId="0" fillId="0" borderId="0" xfId="0" applyAlignment="1">
      <alignment vertical="center"/>
    </xf>
    <xf numFmtId="0" fontId="0" fillId="0" borderId="17" xfId="0" applyBorder="1" applyAlignment="1">
      <alignment vertical="center"/>
    </xf>
    <xf numFmtId="0" fontId="0" fillId="0" borderId="18" xfId="0" applyBorder="1" applyAlignment="1">
      <alignment vertical="center"/>
    </xf>
    <xf numFmtId="0" fontId="3" fillId="7" borderId="19" xfId="0" applyFont="1" applyFill="1" applyBorder="1" applyAlignment="1">
      <alignment horizontal="left" vertical="center" indent="1"/>
    </xf>
    <xf numFmtId="0" fontId="2" fillId="7" borderId="19" xfId="11" applyFill="1">
      <alignment horizontal="center" vertical="center"/>
    </xf>
    <xf numFmtId="9" fontId="5" fillId="7" borderId="19" xfId="3" applyFont="1" applyFill="1" applyBorder="1" applyAlignment="1">
      <alignment horizontal="center" vertical="center"/>
    </xf>
    <xf numFmtId="169" fontId="0" fillId="7" borderId="19" xfId="0" applyNumberFormat="1" applyFill="1" applyBorder="1" applyAlignment="1">
      <alignment horizontal="center" vertical="center"/>
    </xf>
    <xf numFmtId="169" fontId="5" fillId="7" borderId="19" xfId="0" applyNumberFormat="1" applyFont="1" applyFill="1" applyBorder="1" applyAlignment="1">
      <alignment horizontal="center" vertical="center"/>
    </xf>
    <xf numFmtId="0" fontId="5" fillId="0" borderId="19" xfId="0" applyFont="1" applyBorder="1" applyAlignment="1">
      <alignment horizontal="center" vertical="center"/>
    </xf>
    <xf numFmtId="0" fontId="2" fillId="8" borderId="19" xfId="12" applyFill="1">
      <alignment horizontal="left" vertical="center" indent="2"/>
    </xf>
    <xf numFmtId="0" fontId="2" fillId="8" borderId="19" xfId="11" applyFill="1">
      <alignment horizontal="center" vertical="center"/>
    </xf>
    <xf numFmtId="9" fontId="5" fillId="8" borderId="19" xfId="3" applyFont="1" applyFill="1" applyBorder="1" applyAlignment="1">
      <alignment horizontal="center" vertical="center"/>
    </xf>
    <xf numFmtId="169" fontId="2" fillId="8" borderId="19" xfId="13" applyFill="1">
      <alignment horizontal="center" vertical="center"/>
    </xf>
    <xf numFmtId="0" fontId="0" fillId="0" borderId="6" xfId="0" applyBorder="1" applyAlignment="1">
      <alignment horizontal="right" vertical="center"/>
    </xf>
    <xf numFmtId="0" fontId="3" fillId="4" borderId="19" xfId="0" applyFont="1" applyFill="1" applyBorder="1" applyAlignment="1">
      <alignment horizontal="left" vertical="center" indent="1"/>
    </xf>
    <xf numFmtId="0" fontId="2" fillId="4" borderId="19" xfId="11" applyFill="1">
      <alignment horizontal="center" vertical="center"/>
    </xf>
    <xf numFmtId="9" fontId="5" fillId="4" borderId="19" xfId="3" applyFont="1" applyFill="1" applyBorder="1" applyAlignment="1">
      <alignment horizontal="center" vertical="center"/>
    </xf>
    <xf numFmtId="169" fontId="0" fillId="4" borderId="19" xfId="0" applyNumberFormat="1" applyFill="1" applyBorder="1" applyAlignment="1">
      <alignment horizontal="center" vertical="center"/>
    </xf>
    <xf numFmtId="169" fontId="5" fillId="4" borderId="19" xfId="0" applyNumberFormat="1" applyFont="1" applyFill="1" applyBorder="1" applyAlignment="1">
      <alignment horizontal="center" vertical="center"/>
    </xf>
    <xf numFmtId="0" fontId="2" fillId="9" borderId="19" xfId="12" applyFill="1">
      <alignment horizontal="left" vertical="center" indent="2"/>
    </xf>
    <xf numFmtId="0" fontId="2" fillId="9" borderId="19" xfId="11" applyFill="1">
      <alignment horizontal="center" vertical="center"/>
    </xf>
    <xf numFmtId="9" fontId="5" fillId="9" borderId="19" xfId="3" applyFont="1" applyFill="1" applyBorder="1" applyAlignment="1">
      <alignment horizontal="center" vertical="center"/>
    </xf>
    <xf numFmtId="169" fontId="2" fillId="9" borderId="19" xfId="13" applyFill="1">
      <alignment horizontal="center" vertical="center"/>
    </xf>
    <xf numFmtId="0" fontId="3" fillId="10" borderId="19" xfId="0" applyFont="1" applyFill="1" applyBorder="1" applyAlignment="1">
      <alignment horizontal="left" vertical="center" indent="1"/>
    </xf>
    <xf numFmtId="0" fontId="2" fillId="10" borderId="19" xfId="11" applyFill="1">
      <alignment horizontal="center" vertical="center"/>
    </xf>
    <xf numFmtId="9" fontId="5" fillId="10" borderId="19" xfId="3" applyFont="1" applyFill="1" applyBorder="1" applyAlignment="1">
      <alignment horizontal="center" vertical="center"/>
    </xf>
    <xf numFmtId="169" fontId="0" fillId="10" borderId="19" xfId="0" applyNumberFormat="1" applyFill="1" applyBorder="1" applyAlignment="1">
      <alignment horizontal="center" vertical="center"/>
    </xf>
    <xf numFmtId="169" fontId="5" fillId="10" borderId="19" xfId="0" applyNumberFormat="1" applyFont="1" applyFill="1" applyBorder="1" applyAlignment="1">
      <alignment horizontal="center" vertical="center"/>
    </xf>
    <xf numFmtId="0" fontId="2" fillId="11" borderId="19" xfId="12" applyFill="1">
      <alignment horizontal="left" vertical="center" indent="2"/>
    </xf>
    <xf numFmtId="0" fontId="2" fillId="11" borderId="19" xfId="11" applyFill="1">
      <alignment horizontal="center" vertical="center"/>
    </xf>
    <xf numFmtId="9" fontId="5" fillId="11" borderId="19" xfId="3" applyFont="1" applyFill="1" applyBorder="1" applyAlignment="1">
      <alignment horizontal="center" vertical="center"/>
    </xf>
    <xf numFmtId="169" fontId="2" fillId="11" borderId="19" xfId="13" applyFill="1">
      <alignment horizontal="center" vertical="center"/>
    </xf>
    <xf numFmtId="0" fontId="3" fillId="12" borderId="19" xfId="0" applyFont="1" applyFill="1" applyBorder="1" applyAlignment="1">
      <alignment horizontal="left" vertical="center" indent="1"/>
    </xf>
    <xf numFmtId="0" fontId="2" fillId="12" borderId="19" xfId="11" applyFill="1">
      <alignment horizontal="center" vertical="center"/>
    </xf>
    <xf numFmtId="9" fontId="5" fillId="12" borderId="19" xfId="3" applyFont="1" applyFill="1" applyBorder="1" applyAlignment="1">
      <alignment horizontal="center" vertical="center"/>
    </xf>
    <xf numFmtId="169" fontId="0" fillId="12" borderId="19" xfId="0" applyNumberFormat="1" applyFill="1" applyBorder="1" applyAlignment="1">
      <alignment horizontal="center" vertical="center"/>
    </xf>
    <xf numFmtId="169" fontId="5" fillId="12" borderId="19" xfId="0" applyNumberFormat="1" applyFont="1" applyFill="1" applyBorder="1" applyAlignment="1">
      <alignment horizontal="center" vertical="center"/>
    </xf>
    <xf numFmtId="0" fontId="2" fillId="13" borderId="19" xfId="12" applyFill="1">
      <alignment horizontal="left" vertical="center" indent="2"/>
    </xf>
    <xf numFmtId="0" fontId="2" fillId="13" borderId="19" xfId="11" applyFill="1">
      <alignment horizontal="center" vertical="center"/>
    </xf>
    <xf numFmtId="9" fontId="5" fillId="13" borderId="19" xfId="3" applyFont="1" applyFill="1" applyBorder="1" applyAlignment="1">
      <alignment horizontal="center" vertical="center"/>
    </xf>
    <xf numFmtId="169" fontId="2" fillId="13" borderId="19" xfId="13" applyFill="1">
      <alignment horizontal="center" vertical="center"/>
    </xf>
    <xf numFmtId="0" fontId="2" fillId="0" borderId="19" xfId="12">
      <alignment horizontal="left" vertical="center" indent="2"/>
    </xf>
    <xf numFmtId="0" fontId="2" fillId="0" borderId="19" xfId="11">
      <alignment horizontal="center" vertical="center"/>
    </xf>
    <xf numFmtId="9" fontId="5" fillId="0" borderId="19" xfId="3" applyFont="1" applyBorder="1" applyAlignment="1">
      <alignment horizontal="center" vertical="center"/>
    </xf>
    <xf numFmtId="169" fontId="2" fillId="0" borderId="19" xfId="13">
      <alignment horizontal="center" vertical="center"/>
    </xf>
    <xf numFmtId="0" fontId="19" fillId="14" borderId="19" xfId="0" applyFont="1" applyFill="1" applyBorder="1" applyAlignment="1">
      <alignment horizontal="left" vertical="center" indent="1"/>
    </xf>
    <xf numFmtId="0" fontId="20" fillId="14" borderId="19" xfId="0" applyFont="1" applyFill="1" applyBorder="1" applyAlignment="1">
      <alignment horizontal="center" vertical="center"/>
    </xf>
    <xf numFmtId="9" fontId="5" fillId="14" borderId="19" xfId="3" applyFont="1" applyFill="1" applyBorder="1" applyAlignment="1">
      <alignment horizontal="center" vertical="center"/>
    </xf>
    <xf numFmtId="169" fontId="0" fillId="14" borderId="19" xfId="0" applyNumberFormat="1" applyFill="1" applyBorder="1" applyAlignment="1">
      <alignment horizontal="center" vertical="center"/>
    </xf>
    <xf numFmtId="0" fontId="5" fillId="14" borderId="19" xfId="0" applyFont="1" applyFill="1" applyBorder="1" applyAlignment="1">
      <alignment horizontal="center" vertical="center"/>
    </xf>
    <xf numFmtId="0" fontId="0" fillId="14" borderId="6" xfId="0" applyFill="1" applyBorder="1" applyAlignment="1">
      <alignment vertical="center"/>
    </xf>
    <xf numFmtId="0" fontId="0" fillId="0" borderId="0" xfId="0" applyAlignment="1">
      <alignment horizontal="right" vertical="center"/>
    </xf>
    <xf numFmtId="0" fontId="7" fillId="0" borderId="0" xfId="0" applyFont="1" applyAlignment="1">
      <alignment horizontal="center"/>
    </xf>
    <xf numFmtId="0" fontId="14" fillId="0" borderId="0" xfId="7" applyFont="1" applyAlignment="1" applyProtection="1"/>
    <xf numFmtId="0" fontId="0" fillId="15" borderId="6" xfId="0" applyFill="1" applyBorder="1" applyAlignment="1">
      <alignment vertical="center"/>
    </xf>
    <xf numFmtId="0" fontId="0" fillId="0" borderId="6" xfId="0" applyFill="1" applyBorder="1" applyAlignment="1">
      <alignment vertical="center"/>
    </xf>
    <xf numFmtId="0" fontId="6" fillId="0" borderId="6" xfId="0" applyFont="1" applyFill="1" applyBorder="1" applyAlignment="1">
      <alignment vertical="center"/>
    </xf>
    <xf numFmtId="0" fontId="6" fillId="15" borderId="6" xfId="0" applyFont="1" applyFill="1" applyBorder="1" applyAlignment="1">
      <alignment vertical="center"/>
    </xf>
  </cellXfs>
  <cellStyles count="14">
    <cellStyle name="Data" xfId="13" xr:uid="{EF71A4B2-6FA7-4B78-8496-D36FBB0FAF3B}"/>
    <cellStyle name="Hiperlink" xfId="1" builtinId="8"/>
    <cellStyle name="Hiperlink 2" xfId="7" xr:uid="{072C9F07-3471-412A-BCD7-4504A8B7C967}"/>
    <cellStyle name="Início do Projeto" xfId="10" xr:uid="{DAEC93F4-7F80-4CAB-807E-1FD9D1BA04E3}"/>
    <cellStyle name="Nome" xfId="11" xr:uid="{DC2A038A-9B8E-4CCB-9341-46D7AA920131}"/>
    <cellStyle name="Normal" xfId="0" builtinId="0"/>
    <cellStyle name="Porcentagem" xfId="3" builtinId="5"/>
    <cellStyle name="Tarefa" xfId="12" xr:uid="{25C2591B-8102-424E-9D6E-DD59C52421A6}"/>
    <cellStyle name="Título 1 2" xfId="6" xr:uid="{E02E2165-D61C-4FEC-AD33-E59B35060600}"/>
    <cellStyle name="Título 2 2" xfId="8" xr:uid="{517DF224-33F4-44A2-8C68-14670B1C761F}"/>
    <cellStyle name="Título 3 2" xfId="9" xr:uid="{2ABFA8B7-993F-47F7-A6A0-2CFF07580DD6}"/>
    <cellStyle name="Título 5" xfId="5" xr:uid="{4EC78DBE-9185-45CD-970F-9120CCA5BE27}"/>
    <cellStyle name="Vírgula" xfId="2" builtinId="3"/>
    <cellStyle name="zTextoOculto" xfId="4" xr:uid="{63D9CF7B-0B5A-400B-8371-F58B68D4DF3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266700</xdr:colOff>
      <xdr:row>8</xdr:row>
      <xdr:rowOff>178154</xdr:rowOff>
    </xdr:from>
    <xdr:to>
      <xdr:col>12</xdr:col>
      <xdr:colOff>8584</xdr:colOff>
      <xdr:row>29</xdr:row>
      <xdr:rowOff>123204</xdr:rowOff>
    </xdr:to>
    <xdr:pic>
      <xdr:nvPicPr>
        <xdr:cNvPr id="2" name="Imagem 1">
          <a:extLst>
            <a:ext uri="{FF2B5EF4-FFF2-40B4-BE49-F238E27FC236}">
              <a16:creationId xmlns:a16="http://schemas.microsoft.com/office/drawing/2014/main" id="{69710352-CFB5-4D6F-A286-C59908962A07}"/>
            </a:ext>
          </a:extLst>
        </xdr:cNvPr>
        <xdr:cNvPicPr>
          <a:picLocks noChangeAspect="1"/>
        </xdr:cNvPicPr>
      </xdr:nvPicPr>
      <xdr:blipFill>
        <a:blip xmlns:r="http://schemas.openxmlformats.org/officeDocument/2006/relationships" r:embed="rId1"/>
        <a:stretch>
          <a:fillRect/>
        </a:stretch>
      </xdr:blipFill>
      <xdr:spPr>
        <a:xfrm>
          <a:off x="6276975" y="1702154"/>
          <a:ext cx="5971234" cy="394555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mundodoplastico.plasticobrasil.com.br/gest-o/polipropileno-motivos-para-aplicar-na-produ-o-de-embalagem" TargetMode="External"/><Relationship Id="rId2" Type="http://schemas.openxmlformats.org/officeDocument/2006/relationships/hyperlink" Target="http://www.usinaciencia.ufal.br/multimidia/livros-digitais-cadernos-tematicos/Plasticos_caracteristicas_usos_producao_e_impactos_ambientais.pdf" TargetMode="External"/><Relationship Id="rId1" Type="http://schemas.openxmlformats.org/officeDocument/2006/relationships/hyperlink" Target="http://www.plastivida.org.br/index.php/sala-de-imprensa/noticias/768-conheca-os-principais-mercados-que-adotam-o-plastico-reciclado?lang=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7B7DD-6432-4AE9-BF29-BCE106FBE4B5}">
  <dimension ref="A1:E24"/>
  <sheetViews>
    <sheetView showGridLines="0" workbookViewId="0">
      <selection activeCell="B7" sqref="B7"/>
    </sheetView>
  </sheetViews>
  <sheetFormatPr defaultRowHeight="15" x14ac:dyDescent="0.25"/>
  <cols>
    <col min="1" max="1" width="9.140625" style="1"/>
    <col min="2" max="2" width="107" bestFit="1" customWidth="1"/>
    <col min="3" max="3" width="9.140625" style="1"/>
  </cols>
  <sheetData>
    <row r="1" spans="1:5" x14ac:dyDescent="0.25">
      <c r="A1" s="41">
        <v>2020</v>
      </c>
      <c r="B1" s="41"/>
      <c r="C1" s="41"/>
    </row>
    <row r="2" spans="1:5" ht="28.5" customHeight="1" x14ac:dyDescent="0.25">
      <c r="A2" s="41" t="s">
        <v>0</v>
      </c>
      <c r="B2" s="41"/>
      <c r="C2" s="41"/>
    </row>
    <row r="3" spans="1:5" ht="24.75" customHeight="1" x14ac:dyDescent="0.25">
      <c r="A3" s="2" t="s">
        <v>1</v>
      </c>
      <c r="B3" s="2" t="s">
        <v>2</v>
      </c>
      <c r="C3" s="2" t="s">
        <v>3</v>
      </c>
    </row>
    <row r="4" spans="1:5" x14ac:dyDescent="0.25">
      <c r="A4" s="3">
        <v>43864</v>
      </c>
      <c r="B4" s="4" t="s">
        <v>4</v>
      </c>
      <c r="C4" s="2"/>
    </row>
    <row r="5" spans="1:5" x14ac:dyDescent="0.25">
      <c r="A5" s="3">
        <v>43871</v>
      </c>
      <c r="B5" s="4" t="s">
        <v>5</v>
      </c>
      <c r="C5" s="2"/>
    </row>
    <row r="6" spans="1:5" x14ac:dyDescent="0.25">
      <c r="A6" s="3">
        <v>43885</v>
      </c>
      <c r="B6" s="4" t="s">
        <v>6</v>
      </c>
      <c r="C6" s="2"/>
      <c r="E6" s="5"/>
    </row>
    <row r="7" spans="1:5" x14ac:dyDescent="0.25">
      <c r="A7" s="3">
        <v>43892</v>
      </c>
      <c r="B7" s="4" t="s">
        <v>7</v>
      </c>
      <c r="C7" s="2"/>
    </row>
    <row r="8" spans="1:5" x14ac:dyDescent="0.25">
      <c r="A8" s="3">
        <v>43899</v>
      </c>
      <c r="B8" s="4" t="s">
        <v>8</v>
      </c>
      <c r="C8" s="2"/>
    </row>
    <row r="9" spans="1:5" x14ac:dyDescent="0.25">
      <c r="A9" s="3">
        <v>43906</v>
      </c>
      <c r="B9" s="4" t="s">
        <v>9</v>
      </c>
      <c r="C9" s="2"/>
    </row>
    <row r="10" spans="1:5" x14ac:dyDescent="0.25">
      <c r="A10" s="3">
        <v>43913</v>
      </c>
      <c r="B10" s="4" t="s">
        <v>10</v>
      </c>
      <c r="C10" s="2"/>
    </row>
    <row r="11" spans="1:5" x14ac:dyDescent="0.25">
      <c r="A11" s="2"/>
      <c r="B11" s="4" t="s">
        <v>11</v>
      </c>
      <c r="C11" s="2"/>
    </row>
    <row r="12" spans="1:5" x14ac:dyDescent="0.25">
      <c r="A12" s="2"/>
      <c r="B12" s="4" t="s">
        <v>12</v>
      </c>
      <c r="C12" s="2"/>
    </row>
    <row r="13" spans="1:5" x14ac:dyDescent="0.25">
      <c r="A13" s="2"/>
      <c r="B13" s="4" t="s">
        <v>13</v>
      </c>
      <c r="C13" s="2"/>
    </row>
    <row r="14" spans="1:5" x14ac:dyDescent="0.25">
      <c r="A14" s="2"/>
      <c r="B14" s="4" t="s">
        <v>14</v>
      </c>
      <c r="C14" s="2"/>
    </row>
    <row r="15" spans="1:5" x14ac:dyDescent="0.25">
      <c r="A15" s="2"/>
      <c r="B15" s="4" t="s">
        <v>15</v>
      </c>
      <c r="C15" s="2"/>
    </row>
    <row r="16" spans="1:5" x14ac:dyDescent="0.25">
      <c r="A16" s="2"/>
      <c r="B16" s="4" t="s">
        <v>16</v>
      </c>
      <c r="C16" s="2"/>
    </row>
    <row r="17" spans="1:3" x14ac:dyDescent="0.25">
      <c r="A17" s="2"/>
      <c r="B17" s="4" t="s">
        <v>17</v>
      </c>
      <c r="C17" s="2"/>
    </row>
    <row r="18" spans="1:3" x14ac:dyDescent="0.25">
      <c r="A18" s="2"/>
      <c r="B18" s="4"/>
      <c r="C18" s="2"/>
    </row>
    <row r="19" spans="1:3" x14ac:dyDescent="0.25">
      <c r="A19" s="2"/>
      <c r="B19" s="4"/>
      <c r="C19" s="2"/>
    </row>
    <row r="20" spans="1:3" x14ac:dyDescent="0.25">
      <c r="A20" s="2"/>
      <c r="B20" s="4"/>
      <c r="C20" s="2"/>
    </row>
    <row r="21" spans="1:3" x14ac:dyDescent="0.25">
      <c r="A21" s="2"/>
      <c r="B21" s="4"/>
      <c r="C21" s="2"/>
    </row>
    <row r="22" spans="1:3" x14ac:dyDescent="0.25">
      <c r="A22" s="2"/>
      <c r="B22" s="4"/>
      <c r="C22" s="2"/>
    </row>
    <row r="23" spans="1:3" x14ac:dyDescent="0.25">
      <c r="A23" s="2"/>
      <c r="B23" s="4"/>
      <c r="C23" s="2"/>
    </row>
    <row r="24" spans="1:3" x14ac:dyDescent="0.25">
      <c r="A24" s="2"/>
      <c r="B24" s="4"/>
      <c r="C24" s="2"/>
    </row>
  </sheetData>
  <mergeCells count="2">
    <mergeCell ref="A2:C2"/>
    <mergeCell ref="A1:C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CD8E-A0A4-4AC4-9A9C-EBC76BA66A92}">
  <dimension ref="A1:J20"/>
  <sheetViews>
    <sheetView showGridLines="0" topLeftCell="D1" zoomScale="120" zoomScaleNormal="120" workbookViewId="0">
      <selection activeCell="J9" sqref="J9"/>
    </sheetView>
  </sheetViews>
  <sheetFormatPr defaultRowHeight="15" x14ac:dyDescent="0.25"/>
  <cols>
    <col min="1" max="1" width="36.42578125" bestFit="1" customWidth="1"/>
    <col min="2" max="2" width="34.140625" style="8" bestFit="1" customWidth="1"/>
    <col min="3" max="3" width="11.140625" bestFit="1" customWidth="1"/>
    <col min="4" max="4" width="11.140625" customWidth="1"/>
    <col min="5" max="5" width="19.7109375" bestFit="1" customWidth="1"/>
    <col min="6" max="7" width="11.5703125" bestFit="1" customWidth="1"/>
  </cols>
  <sheetData>
    <row r="1" spans="1:10" ht="24" customHeight="1" x14ac:dyDescent="0.25">
      <c r="A1" s="29" t="s">
        <v>30</v>
      </c>
      <c r="B1" s="27" t="s">
        <v>31</v>
      </c>
      <c r="C1" s="30" t="s">
        <v>33</v>
      </c>
      <c r="D1" s="9"/>
      <c r="F1" s="9" t="s">
        <v>45</v>
      </c>
      <c r="G1" s="9" t="s">
        <v>46</v>
      </c>
      <c r="H1" s="9"/>
    </row>
    <row r="2" spans="1:10" x14ac:dyDescent="0.25">
      <c r="A2" s="4" t="s">
        <v>22</v>
      </c>
      <c r="B2" s="21">
        <v>124859</v>
      </c>
      <c r="C2" s="22">
        <f>B2/$B$10</f>
        <v>4.1085784290336602E-2</v>
      </c>
      <c r="D2" s="10"/>
      <c r="E2" s="24" t="s">
        <v>22</v>
      </c>
      <c r="F2" s="25">
        <v>-20.6511</v>
      </c>
      <c r="G2" s="25">
        <v>-40.506700000000002</v>
      </c>
    </row>
    <row r="3" spans="1:10" x14ac:dyDescent="0.25">
      <c r="A3" s="4" t="s">
        <v>23</v>
      </c>
      <c r="B3" s="21">
        <v>409731</v>
      </c>
      <c r="C3" s="23">
        <f t="shared" ref="C3:C9" si="0">B3/$B$10</f>
        <v>0.13482503850794822</v>
      </c>
      <c r="D3" s="10"/>
      <c r="E3" s="24" t="s">
        <v>23</v>
      </c>
      <c r="F3" s="25">
        <v>-7.2307199999999998</v>
      </c>
      <c r="G3" s="25">
        <v>-35.817</v>
      </c>
    </row>
    <row r="4" spans="1:10" x14ac:dyDescent="0.25">
      <c r="A4" s="4" t="s">
        <v>29</v>
      </c>
      <c r="B4" s="21">
        <v>159936</v>
      </c>
      <c r="C4" s="22">
        <f t="shared" si="0"/>
        <v>5.2628132503538191E-2</v>
      </c>
      <c r="D4" s="10"/>
      <c r="E4" s="24" t="s">
        <v>29</v>
      </c>
      <c r="F4" s="25">
        <v>-25.520499999999998</v>
      </c>
      <c r="G4" s="25">
        <v>-48.509500000000003</v>
      </c>
    </row>
    <row r="5" spans="1:10" x14ac:dyDescent="0.25">
      <c r="A5" s="4" t="s">
        <v>24</v>
      </c>
      <c r="B5" s="21">
        <v>510906</v>
      </c>
      <c r="C5" s="23">
        <f t="shared" si="0"/>
        <v>0.16811742612577957</v>
      </c>
      <c r="D5" s="10"/>
      <c r="E5" s="24" t="s">
        <v>24</v>
      </c>
      <c r="F5" s="25">
        <v>-29.167300000000001</v>
      </c>
      <c r="G5" s="25">
        <v>-51.179400000000001</v>
      </c>
    </row>
    <row r="6" spans="1:10" x14ac:dyDescent="0.25">
      <c r="A6" s="4" t="s">
        <v>25</v>
      </c>
      <c r="B6" s="21">
        <v>357199</v>
      </c>
      <c r="C6" s="22">
        <f t="shared" si="0"/>
        <v>0.11753899248531499</v>
      </c>
      <c r="D6" s="10"/>
      <c r="E6" s="24" t="s">
        <v>25</v>
      </c>
      <c r="F6" s="25">
        <v>-26.913699999999999</v>
      </c>
      <c r="G6" s="25">
        <v>-49.066000000000003</v>
      </c>
    </row>
    <row r="7" spans="1:10" x14ac:dyDescent="0.25">
      <c r="A7" s="4" t="s">
        <v>26</v>
      </c>
      <c r="B7" s="21">
        <v>691305</v>
      </c>
      <c r="C7" s="23">
        <f t="shared" si="0"/>
        <v>0.22747906125174114</v>
      </c>
      <c r="D7" s="10"/>
      <c r="E7" s="24" t="s">
        <v>26</v>
      </c>
      <c r="F7" s="25">
        <v>-18.911300000000001</v>
      </c>
      <c r="G7" s="25">
        <v>-48.2622</v>
      </c>
    </row>
    <row r="8" spans="1:10" x14ac:dyDescent="0.25">
      <c r="A8" s="4" t="s">
        <v>28</v>
      </c>
      <c r="B8" s="21">
        <v>433311</v>
      </c>
      <c r="C8" s="23">
        <f t="shared" si="0"/>
        <v>0.14258421320553619</v>
      </c>
      <c r="D8" s="10"/>
      <c r="E8" s="24" t="s">
        <v>28</v>
      </c>
      <c r="F8" s="25">
        <v>-23.9618</v>
      </c>
      <c r="G8" s="25">
        <v>-46.3322</v>
      </c>
    </row>
    <row r="9" spans="1:10" x14ac:dyDescent="0.25">
      <c r="A9" s="4" t="s">
        <v>27</v>
      </c>
      <c r="B9" s="21">
        <v>351736</v>
      </c>
      <c r="C9" s="22">
        <f t="shared" si="0"/>
        <v>0.1157413516298051</v>
      </c>
      <c r="D9" s="10"/>
      <c r="E9" s="24" t="s">
        <v>27</v>
      </c>
      <c r="F9" s="25">
        <v>-25.0945</v>
      </c>
      <c r="G9" s="25">
        <v>-50.162999999999997</v>
      </c>
    </row>
    <row r="10" spans="1:10" x14ac:dyDescent="0.25">
      <c r="A10" s="4" t="s">
        <v>32</v>
      </c>
      <c r="B10" s="21">
        <f>SUM(B2:B9)</f>
        <v>3038983</v>
      </c>
      <c r="C10" s="4"/>
      <c r="E10" s="4" t="s">
        <v>37</v>
      </c>
      <c r="F10" s="26">
        <v>-23.694400000000002</v>
      </c>
      <c r="G10" s="26">
        <v>-46.565399999999997</v>
      </c>
    </row>
    <row r="11" spans="1:10" x14ac:dyDescent="0.25">
      <c r="E11" s="4" t="s">
        <v>48</v>
      </c>
      <c r="F11" s="26">
        <v>-23.5489</v>
      </c>
      <c r="G11" s="26">
        <v>-46.638800000000003</v>
      </c>
    </row>
    <row r="12" spans="1:10" x14ac:dyDescent="0.25">
      <c r="E12" s="4" t="s">
        <v>50</v>
      </c>
      <c r="F12" s="26">
        <v>-8.0542800000000003</v>
      </c>
      <c r="G12" s="26">
        <v>-34.881300000000003</v>
      </c>
    </row>
    <row r="13" spans="1:10" x14ac:dyDescent="0.25">
      <c r="E13" s="4" t="s">
        <v>52</v>
      </c>
      <c r="F13" s="26">
        <v>-23.668700000000001</v>
      </c>
      <c r="G13" s="26">
        <v>-46.461399999999998</v>
      </c>
    </row>
    <row r="14" spans="1:10" x14ac:dyDescent="0.25">
      <c r="A14" s="42" t="s">
        <v>42</v>
      </c>
      <c r="B14" s="42"/>
      <c r="C14" s="42"/>
      <c r="D14" s="11"/>
    </row>
    <row r="15" spans="1:10" x14ac:dyDescent="0.25">
      <c r="A15" s="19" t="s">
        <v>39</v>
      </c>
      <c r="B15" s="27" t="s">
        <v>40</v>
      </c>
      <c r="C15" s="19" t="s">
        <v>41</v>
      </c>
      <c r="D15" s="19"/>
      <c r="E15" s="4"/>
      <c r="F15" s="4"/>
      <c r="G15" s="4"/>
      <c r="H15" s="4"/>
      <c r="I15" s="4"/>
    </row>
    <row r="16" spans="1:10" x14ac:dyDescent="0.25">
      <c r="A16" s="4" t="s">
        <v>34</v>
      </c>
      <c r="B16" s="4" t="s">
        <v>36</v>
      </c>
      <c r="C16" s="4" t="s">
        <v>35</v>
      </c>
      <c r="D16" s="4"/>
      <c r="E16" s="4"/>
      <c r="F16" s="4"/>
      <c r="G16" s="4"/>
      <c r="H16" s="4"/>
      <c r="I16" s="4"/>
      <c r="J16" t="s">
        <v>43</v>
      </c>
    </row>
    <row r="17" spans="1:10" x14ac:dyDescent="0.25">
      <c r="A17" s="4" t="s">
        <v>34</v>
      </c>
      <c r="B17" s="4" t="s">
        <v>37</v>
      </c>
      <c r="C17" s="4" t="s">
        <v>38</v>
      </c>
      <c r="D17" s="4"/>
      <c r="E17" s="4"/>
      <c r="F17" s="4"/>
      <c r="G17" s="4"/>
      <c r="H17" s="4"/>
      <c r="I17" s="4"/>
      <c r="J17" t="s">
        <v>44</v>
      </c>
    </row>
    <row r="18" spans="1:10" x14ac:dyDescent="0.25">
      <c r="A18" s="4" t="s">
        <v>47</v>
      </c>
      <c r="B18" s="21" t="s">
        <v>48</v>
      </c>
      <c r="C18" s="4" t="s">
        <v>49</v>
      </c>
      <c r="D18" s="4"/>
      <c r="E18" s="4"/>
      <c r="F18" s="4"/>
      <c r="G18" s="4"/>
      <c r="H18" s="4"/>
      <c r="I18" s="4"/>
      <c r="J18" t="s">
        <v>44</v>
      </c>
    </row>
    <row r="19" spans="1:10" x14ac:dyDescent="0.25">
      <c r="A19" s="4" t="s">
        <v>51</v>
      </c>
      <c r="B19" s="21" t="s">
        <v>50</v>
      </c>
      <c r="C19" s="4"/>
      <c r="D19" s="4"/>
      <c r="E19" s="28"/>
      <c r="F19" s="4"/>
      <c r="G19" s="4"/>
      <c r="H19" s="4"/>
      <c r="I19" s="4"/>
      <c r="J19" t="s">
        <v>44</v>
      </c>
    </row>
    <row r="20" spans="1:10" x14ac:dyDescent="0.25">
      <c r="A20" s="4" t="s">
        <v>34</v>
      </c>
      <c r="B20" s="21" t="s">
        <v>52</v>
      </c>
      <c r="C20" s="4"/>
      <c r="D20" s="4"/>
      <c r="E20" s="4"/>
      <c r="F20" s="4"/>
      <c r="G20" s="4"/>
      <c r="H20" s="4"/>
      <c r="I20" s="4"/>
    </row>
  </sheetData>
  <mergeCells count="1">
    <mergeCell ref="A14:C1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55403-CCAD-4802-8D43-D1E82532268C}">
  <dimension ref="B2:N19"/>
  <sheetViews>
    <sheetView showGridLines="0" topLeftCell="A5" workbookViewId="0">
      <selection activeCell="C23" sqref="C23:C25"/>
    </sheetView>
  </sheetViews>
  <sheetFormatPr defaultRowHeight="15" x14ac:dyDescent="0.25"/>
  <cols>
    <col min="2" max="2" width="22.7109375" bestFit="1" customWidth="1"/>
    <col min="3" max="3" width="30.85546875" customWidth="1"/>
    <col min="8" max="8" width="11.85546875" customWidth="1"/>
    <col min="9" max="9" width="14.85546875" bestFit="1" customWidth="1"/>
    <col min="10" max="10" width="18.85546875" bestFit="1" customWidth="1"/>
    <col min="11" max="11" width="24.5703125" bestFit="1" customWidth="1"/>
    <col min="12" max="12" width="14.140625" bestFit="1" customWidth="1"/>
    <col min="13" max="13" width="21.85546875" bestFit="1" customWidth="1"/>
  </cols>
  <sheetData>
    <row r="2" spans="2:14" x14ac:dyDescent="0.25">
      <c r="B2" s="45" t="s">
        <v>57</v>
      </c>
      <c r="C2" s="45"/>
      <c r="D2" s="45"/>
      <c r="E2" s="45"/>
      <c r="F2" s="45"/>
      <c r="I2" s="20" t="s">
        <v>69</v>
      </c>
      <c r="J2" s="20" t="s">
        <v>71</v>
      </c>
      <c r="K2" s="20" t="s">
        <v>72</v>
      </c>
      <c r="L2" s="20" t="s">
        <v>73</v>
      </c>
      <c r="M2" s="20" t="s">
        <v>74</v>
      </c>
    </row>
    <row r="3" spans="2:14" x14ac:dyDescent="0.25">
      <c r="B3" s="18"/>
      <c r="C3" s="43" t="s">
        <v>58</v>
      </c>
      <c r="D3" s="44"/>
      <c r="E3" s="44"/>
      <c r="F3" s="44"/>
      <c r="G3" s="38"/>
      <c r="I3" s="31">
        <v>1008</v>
      </c>
      <c r="J3" s="31">
        <v>504</v>
      </c>
      <c r="K3" s="31">
        <v>11084</v>
      </c>
      <c r="L3" s="32">
        <v>0.4</v>
      </c>
      <c r="M3" s="20" t="s">
        <v>64</v>
      </c>
    </row>
    <row r="4" spans="2:14" x14ac:dyDescent="0.25">
      <c r="B4" s="18"/>
      <c r="C4" s="43" t="s">
        <v>59</v>
      </c>
      <c r="D4" s="44"/>
      <c r="E4" s="44"/>
      <c r="F4" s="44"/>
      <c r="G4" s="38"/>
      <c r="I4" s="31">
        <v>554</v>
      </c>
      <c r="J4" s="31">
        <v>277</v>
      </c>
      <c r="K4" s="31">
        <v>6096</v>
      </c>
      <c r="L4" s="32">
        <v>0.22</v>
      </c>
      <c r="M4" s="20" t="s">
        <v>75</v>
      </c>
    </row>
    <row r="5" spans="2:14" x14ac:dyDescent="0.25">
      <c r="B5" s="18"/>
      <c r="C5" s="43" t="s">
        <v>60</v>
      </c>
      <c r="D5" s="44"/>
      <c r="E5" s="44"/>
      <c r="F5" s="44"/>
      <c r="G5" s="38"/>
      <c r="I5" s="31">
        <v>227</v>
      </c>
      <c r="J5" s="31">
        <v>227</v>
      </c>
      <c r="K5" s="31">
        <v>4988</v>
      </c>
      <c r="L5" s="32">
        <v>0.18</v>
      </c>
      <c r="M5" s="20" t="s">
        <v>68</v>
      </c>
    </row>
    <row r="6" spans="2:14" x14ac:dyDescent="0.25">
      <c r="B6" s="18"/>
      <c r="C6" s="43" t="s">
        <v>61</v>
      </c>
      <c r="D6" s="44"/>
      <c r="E6" s="44"/>
      <c r="F6" s="44"/>
      <c r="G6" s="38"/>
      <c r="I6" s="31">
        <v>189</v>
      </c>
      <c r="J6" s="31">
        <v>189</v>
      </c>
      <c r="K6" s="31">
        <v>4156</v>
      </c>
      <c r="L6" s="32">
        <v>0.15</v>
      </c>
      <c r="M6" s="20" t="s">
        <v>76</v>
      </c>
    </row>
    <row r="7" spans="2:14" x14ac:dyDescent="0.25">
      <c r="B7" s="18"/>
      <c r="C7" s="43" t="s">
        <v>62</v>
      </c>
      <c r="D7" s="44"/>
      <c r="E7" s="44"/>
      <c r="F7" s="44"/>
      <c r="G7" s="38"/>
      <c r="I7" s="33">
        <v>63</v>
      </c>
      <c r="J7" s="33">
        <v>63</v>
      </c>
      <c r="K7" s="33">
        <v>1385</v>
      </c>
      <c r="L7" s="34">
        <v>0.05</v>
      </c>
      <c r="M7" s="39" t="s">
        <v>77</v>
      </c>
    </row>
    <row r="8" spans="2:14" x14ac:dyDescent="0.25">
      <c r="H8" s="40" t="s">
        <v>78</v>
      </c>
      <c r="I8" s="31">
        <f>SUM(I3:I7)</f>
        <v>2041</v>
      </c>
      <c r="J8" s="31">
        <v>1260</v>
      </c>
      <c r="K8" s="31">
        <v>27709</v>
      </c>
      <c r="L8" s="35">
        <f>SUM(L3:L7)</f>
        <v>1</v>
      </c>
      <c r="M8" s="37"/>
      <c r="N8" s="36"/>
    </row>
    <row r="9" spans="2:14" x14ac:dyDescent="0.25">
      <c r="B9" s="12">
        <v>70000000</v>
      </c>
      <c r="C9" s="4" t="s">
        <v>56</v>
      </c>
      <c r="M9" s="36"/>
    </row>
    <row r="10" spans="2:14" x14ac:dyDescent="0.25">
      <c r="B10" s="13">
        <v>0.95</v>
      </c>
      <c r="C10" s="4" t="s">
        <v>53</v>
      </c>
    </row>
    <row r="11" spans="2:14" x14ac:dyDescent="0.25">
      <c r="B11" s="12">
        <f>B9*B10</f>
        <v>66500000</v>
      </c>
      <c r="C11" s="4" t="s">
        <v>53</v>
      </c>
    </row>
    <row r="12" spans="2:14" x14ac:dyDescent="0.25">
      <c r="B12" s="14">
        <f>B11*0.005</f>
        <v>332500</v>
      </c>
      <c r="C12" s="4" t="s">
        <v>54</v>
      </c>
      <c r="D12" s="19" t="s">
        <v>66</v>
      </c>
      <c r="E12" s="19" t="s">
        <v>67</v>
      </c>
    </row>
    <row r="13" spans="2:14" x14ac:dyDescent="0.25">
      <c r="B13" s="15">
        <f>(B12/12)</f>
        <v>27708.333333333332</v>
      </c>
      <c r="C13" s="16" t="s">
        <v>55</v>
      </c>
      <c r="D13" s="14">
        <f>B13/22</f>
        <v>1259.469696969697</v>
      </c>
      <c r="E13" s="14">
        <f>D13/16</f>
        <v>78.716856060606062</v>
      </c>
    </row>
    <row r="15" spans="2:14" x14ac:dyDescent="0.25">
      <c r="B15" s="4" t="s">
        <v>64</v>
      </c>
      <c r="C15" s="17">
        <f>$B$13*D15</f>
        <v>11083.333333333334</v>
      </c>
      <c r="D15" s="13">
        <v>0.4</v>
      </c>
    </row>
    <row r="16" spans="2:14" x14ac:dyDescent="0.25">
      <c r="B16" s="4" t="s">
        <v>63</v>
      </c>
      <c r="C16" s="17">
        <f>$B$13*D16</f>
        <v>6095.833333333333</v>
      </c>
      <c r="D16" s="13">
        <v>0.22</v>
      </c>
    </row>
    <row r="17" spans="2:4" x14ac:dyDescent="0.25">
      <c r="B17" s="4" t="s">
        <v>68</v>
      </c>
      <c r="C17" s="17">
        <f>$B$13*D17</f>
        <v>4987.5</v>
      </c>
      <c r="D17" s="13">
        <v>0.18</v>
      </c>
    </row>
    <row r="18" spans="2:4" x14ac:dyDescent="0.25">
      <c r="B18" s="4" t="s">
        <v>65</v>
      </c>
      <c r="C18" s="17">
        <f>$B$13*D18</f>
        <v>4156.25</v>
      </c>
      <c r="D18" s="13">
        <v>0.15</v>
      </c>
    </row>
    <row r="19" spans="2:4" x14ac:dyDescent="0.25">
      <c r="B19" s="4" t="s">
        <v>70</v>
      </c>
      <c r="C19" s="17">
        <f>$B$13*D19</f>
        <v>1385.4166666666667</v>
      </c>
      <c r="D19" s="13">
        <v>0.05</v>
      </c>
    </row>
  </sheetData>
  <mergeCells count="6">
    <mergeCell ref="C7:F7"/>
    <mergeCell ref="B2:F2"/>
    <mergeCell ref="C3:F3"/>
    <mergeCell ref="C4:F4"/>
    <mergeCell ref="C5:F5"/>
    <mergeCell ref="C6:F6"/>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787B3-4A6E-4F29-B65C-61DAD926CF6B}">
  <sheetPr>
    <pageSetUpPr fitToPage="1"/>
  </sheetPr>
  <dimension ref="A1:AM40"/>
  <sheetViews>
    <sheetView showGridLines="0" tabSelected="1" showRuler="0" zoomScale="80" zoomScaleNormal="80" zoomScalePageLayoutView="70" workbookViewId="0">
      <pane ySplit="6" topLeftCell="A17" activePane="bottomLeft" state="frozen"/>
      <selection pane="bottomLeft" activeCell="K2" sqref="K2"/>
    </sheetView>
  </sheetViews>
  <sheetFormatPr defaultRowHeight="30" customHeight="1" x14ac:dyDescent="0.25"/>
  <cols>
    <col min="1" max="1" width="2.7109375" style="53" customWidth="1"/>
    <col min="2" max="2" width="50.5703125" customWidth="1"/>
    <col min="3" max="3" width="30.7109375" customWidth="1"/>
    <col min="4" max="4" width="10.7109375" customWidth="1"/>
    <col min="5" max="5" width="10.42578125" style="55" customWidth="1"/>
    <col min="6" max="6" width="10.42578125" customWidth="1"/>
    <col min="7" max="7" width="2.7109375" customWidth="1"/>
    <col min="8" max="8" width="8.5703125" hidden="1" customWidth="1"/>
    <col min="9" max="39" width="4.85546875" customWidth="1"/>
  </cols>
  <sheetData>
    <row r="1" spans="1:39" ht="30" customHeight="1" thickBot="1" x14ac:dyDescent="0.5">
      <c r="A1" s="46" t="s">
        <v>79</v>
      </c>
      <c r="B1" s="47" t="s">
        <v>134</v>
      </c>
      <c r="C1" s="48"/>
      <c r="D1" s="49"/>
      <c r="E1" s="50"/>
      <c r="F1" s="51"/>
      <c r="H1" s="49"/>
      <c r="I1" s="52"/>
    </row>
    <row r="2" spans="1:39" ht="30" customHeight="1" thickBot="1" x14ac:dyDescent="0.35">
      <c r="A2" s="53" t="s">
        <v>80</v>
      </c>
      <c r="B2" s="54" t="s">
        <v>81</v>
      </c>
      <c r="I2" s="56"/>
      <c r="U2" s="57"/>
      <c r="W2" s="57"/>
    </row>
    <row r="3" spans="1:39" ht="30" customHeight="1" x14ac:dyDescent="0.25">
      <c r="A3" s="53" t="s">
        <v>82</v>
      </c>
      <c r="B3" s="58"/>
      <c r="C3" s="59" t="s">
        <v>83</v>
      </c>
      <c r="D3" s="60"/>
      <c r="E3" s="61">
        <v>43864</v>
      </c>
      <c r="F3" s="61"/>
    </row>
    <row r="4" spans="1:39" ht="30" customHeight="1" x14ac:dyDescent="0.25">
      <c r="A4" s="46" t="s">
        <v>84</v>
      </c>
      <c r="C4" s="59" t="s">
        <v>85</v>
      </c>
      <c r="D4" s="60"/>
      <c r="E4" s="62">
        <v>1</v>
      </c>
      <c r="I4" s="63" t="s">
        <v>86</v>
      </c>
      <c r="J4" s="64"/>
      <c r="K4" s="64"/>
      <c r="L4" s="64"/>
      <c r="M4" s="64"/>
      <c r="N4" s="63" t="s">
        <v>87</v>
      </c>
      <c r="O4" s="64"/>
      <c r="P4" s="64"/>
      <c r="Q4" s="64"/>
      <c r="R4" s="64"/>
      <c r="S4" s="63" t="s">
        <v>88</v>
      </c>
      <c r="T4" s="64"/>
      <c r="U4" s="64"/>
      <c r="V4" s="64"/>
      <c r="W4" s="64"/>
      <c r="X4" s="64"/>
      <c r="Y4" s="65"/>
      <c r="Z4" s="63" t="s">
        <v>89</v>
      </c>
      <c r="AA4" s="64"/>
      <c r="AB4" s="64"/>
      <c r="AC4" s="64"/>
      <c r="AD4" s="64"/>
      <c r="AE4" s="64"/>
      <c r="AF4" s="65"/>
      <c r="AG4" s="63" t="s">
        <v>90</v>
      </c>
      <c r="AH4" s="64"/>
      <c r="AI4" s="64"/>
      <c r="AJ4" s="64"/>
      <c r="AK4" s="64"/>
      <c r="AL4" s="64"/>
      <c r="AM4" s="65"/>
    </row>
    <row r="5" spans="1:39" ht="15" customHeight="1" x14ac:dyDescent="0.25">
      <c r="A5" s="46" t="s">
        <v>91</v>
      </c>
      <c r="B5" s="66"/>
      <c r="C5" s="66"/>
      <c r="D5" s="66"/>
      <c r="E5" s="66"/>
      <c r="F5" s="66"/>
      <c r="G5" s="66"/>
      <c r="I5" s="67"/>
      <c r="J5" s="68"/>
      <c r="K5" s="68"/>
      <c r="L5" s="68"/>
      <c r="M5" s="68"/>
      <c r="N5" s="67"/>
      <c r="O5" s="68"/>
      <c r="P5" s="68"/>
      <c r="Q5" s="68"/>
      <c r="R5" s="68"/>
      <c r="S5" s="67"/>
      <c r="T5" s="68"/>
      <c r="U5" s="68"/>
      <c r="V5" s="68"/>
      <c r="W5" s="68"/>
      <c r="X5" s="68"/>
      <c r="Y5" s="69"/>
      <c r="Z5" s="67"/>
      <c r="AA5" s="68"/>
      <c r="AB5" s="68"/>
      <c r="AC5" s="68"/>
      <c r="AD5" s="68"/>
      <c r="AE5" s="68"/>
      <c r="AF5" s="69"/>
      <c r="AG5" s="67"/>
      <c r="AH5" s="68"/>
      <c r="AI5" s="68"/>
      <c r="AJ5" s="68"/>
      <c r="AK5" s="68"/>
      <c r="AL5" s="68"/>
      <c r="AM5" s="69"/>
    </row>
    <row r="6" spans="1:39" ht="30" customHeight="1" thickBot="1" x14ac:dyDescent="0.3">
      <c r="A6" s="46" t="s">
        <v>92</v>
      </c>
      <c r="B6" s="70" t="s">
        <v>93</v>
      </c>
      <c r="C6" s="71" t="s">
        <v>94</v>
      </c>
      <c r="D6" s="71" t="s">
        <v>95</v>
      </c>
      <c r="E6" s="71" t="s">
        <v>96</v>
      </c>
      <c r="F6" s="71" t="s">
        <v>97</v>
      </c>
      <c r="G6" s="71"/>
      <c r="H6" s="71" t="s">
        <v>98</v>
      </c>
      <c r="I6" s="72">
        <v>3</v>
      </c>
      <c r="J6" s="73">
        <v>10</v>
      </c>
      <c r="K6" s="73">
        <v>16</v>
      </c>
      <c r="L6" s="73">
        <v>17</v>
      </c>
      <c r="M6" s="73">
        <v>24</v>
      </c>
      <c r="N6" s="73">
        <v>2</v>
      </c>
      <c r="O6" s="73">
        <f>N6+7</f>
        <v>9</v>
      </c>
      <c r="P6" s="73">
        <f t="shared" ref="P6:S6" si="0">O6+7</f>
        <v>16</v>
      </c>
      <c r="Q6" s="73">
        <f t="shared" si="0"/>
        <v>23</v>
      </c>
      <c r="R6" s="73">
        <f t="shared" si="0"/>
        <v>30</v>
      </c>
      <c r="S6" s="73"/>
      <c r="T6" s="73"/>
      <c r="U6" s="74"/>
      <c r="V6" s="74"/>
      <c r="W6" s="73"/>
      <c r="X6" s="73"/>
      <c r="Y6" s="73"/>
      <c r="Z6" s="73"/>
      <c r="AA6" s="73"/>
      <c r="AB6" s="73"/>
      <c r="AC6" s="73"/>
      <c r="AD6" s="73"/>
      <c r="AE6" s="73"/>
      <c r="AF6" s="73"/>
      <c r="AG6" s="73"/>
      <c r="AH6" s="73"/>
      <c r="AI6" s="73"/>
      <c r="AJ6" s="73"/>
      <c r="AK6" s="73"/>
      <c r="AL6" s="73"/>
      <c r="AM6" s="73"/>
    </row>
    <row r="7" spans="1:39" ht="30" hidden="1" customHeight="1" thickBot="1" x14ac:dyDescent="0.3">
      <c r="A7" s="53" t="s">
        <v>99</v>
      </c>
      <c r="C7" s="75"/>
      <c r="E7"/>
      <c r="H7" t="str">
        <f t="shared" ref="H7:H37" si="1">IF(OR(ISBLANK(Início_do_projeto),ISBLANK(término_da_tarefa)),"",término_da_tarefa-Início_do_projeto+1)</f>
        <v/>
      </c>
      <c r="I7" s="76"/>
      <c r="J7" s="77"/>
      <c r="K7" s="77"/>
      <c r="L7" s="77"/>
      <c r="M7" s="77"/>
      <c r="N7" s="77"/>
      <c r="O7" s="77"/>
      <c r="P7" s="77"/>
      <c r="Q7" s="77"/>
      <c r="R7" s="77"/>
      <c r="S7" s="77"/>
      <c r="T7" s="77"/>
      <c r="U7" s="78"/>
      <c r="V7" s="57"/>
      <c r="W7" s="79"/>
      <c r="X7" s="79"/>
      <c r="Y7" s="79"/>
      <c r="Z7" s="79"/>
      <c r="AA7" s="79"/>
      <c r="AB7" s="79"/>
      <c r="AC7" s="79"/>
      <c r="AD7" s="79"/>
      <c r="AE7" s="79"/>
      <c r="AF7" s="79"/>
      <c r="AG7" s="79"/>
      <c r="AH7" s="79"/>
      <c r="AI7" s="79"/>
      <c r="AJ7" s="79"/>
      <c r="AK7" s="79"/>
      <c r="AL7" s="79"/>
      <c r="AM7" s="79"/>
    </row>
    <row r="8" spans="1:39" s="77" customFormat="1" ht="30" customHeight="1" thickBot="1" x14ac:dyDescent="0.3">
      <c r="A8" s="46" t="s">
        <v>100</v>
      </c>
      <c r="B8" s="80" t="s">
        <v>116</v>
      </c>
      <c r="C8" s="81"/>
      <c r="D8" s="82"/>
      <c r="E8" s="83"/>
      <c r="F8" s="84"/>
      <c r="G8" s="85"/>
      <c r="H8" s="85" t="str">
        <f t="shared" si="1"/>
        <v/>
      </c>
      <c r="I8" s="76"/>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row>
    <row r="9" spans="1:39" s="77" customFormat="1" ht="30" customHeight="1" thickBot="1" x14ac:dyDescent="0.3">
      <c r="A9" s="46" t="s">
        <v>101</v>
      </c>
      <c r="B9" s="86" t="s">
        <v>120</v>
      </c>
      <c r="C9" s="87" t="s">
        <v>117</v>
      </c>
      <c r="D9" s="88">
        <v>1</v>
      </c>
      <c r="E9" s="89">
        <f>Início_do_projeto</f>
        <v>43864</v>
      </c>
      <c r="F9" s="89">
        <f>E9+7</f>
        <v>43871</v>
      </c>
      <c r="G9" s="85"/>
      <c r="H9" s="85">
        <f t="shared" si="1"/>
        <v>8</v>
      </c>
      <c r="I9" s="131"/>
      <c r="J9" s="131"/>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row>
    <row r="10" spans="1:39" s="77" customFormat="1" ht="30" customHeight="1" thickBot="1" x14ac:dyDescent="0.3">
      <c r="A10" s="46" t="s">
        <v>103</v>
      </c>
      <c r="B10" s="86" t="s">
        <v>118</v>
      </c>
      <c r="C10" s="87" t="s">
        <v>117</v>
      </c>
      <c r="D10" s="88">
        <v>1</v>
      </c>
      <c r="E10" s="89">
        <f>E9</f>
        <v>43864</v>
      </c>
      <c r="F10" s="89">
        <f>E10+2</f>
        <v>43866</v>
      </c>
      <c r="G10" s="85"/>
      <c r="H10" s="85">
        <f t="shared" si="1"/>
        <v>3</v>
      </c>
      <c r="I10" s="131"/>
      <c r="J10" s="131"/>
      <c r="K10" s="131"/>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row>
    <row r="11" spans="1:39" s="77" customFormat="1" ht="30" customHeight="1" thickBot="1" x14ac:dyDescent="0.3">
      <c r="A11" s="53"/>
      <c r="B11" s="86" t="s">
        <v>119</v>
      </c>
      <c r="C11" s="87" t="s">
        <v>117</v>
      </c>
      <c r="D11" s="88">
        <v>0.6</v>
      </c>
      <c r="E11" s="89">
        <f>F10</f>
        <v>43866</v>
      </c>
      <c r="F11" s="89">
        <f>E11+54</f>
        <v>43920</v>
      </c>
      <c r="G11" s="85"/>
      <c r="H11" s="85">
        <f t="shared" si="1"/>
        <v>57</v>
      </c>
      <c r="I11" s="131"/>
      <c r="J11" s="131"/>
      <c r="K11" s="131"/>
      <c r="L11" s="131"/>
      <c r="M11" s="131"/>
      <c r="N11" s="131"/>
      <c r="O11" s="131"/>
      <c r="P11" s="131"/>
      <c r="Q11" s="131"/>
      <c r="R11" s="131"/>
      <c r="S11" s="57"/>
      <c r="T11" s="57"/>
      <c r="U11" s="57"/>
      <c r="V11" s="57"/>
      <c r="W11" s="57"/>
      <c r="X11" s="57"/>
      <c r="Y11" s="57"/>
      <c r="Z11" s="57"/>
      <c r="AA11" s="57"/>
      <c r="AB11" s="57"/>
      <c r="AC11" s="57"/>
      <c r="AD11" s="57"/>
      <c r="AE11" s="57"/>
      <c r="AF11" s="57"/>
      <c r="AG11" s="57"/>
      <c r="AH11" s="57"/>
      <c r="AI11" s="57"/>
      <c r="AJ11" s="57"/>
      <c r="AK11" s="57"/>
      <c r="AL11" s="57"/>
      <c r="AM11" s="57"/>
    </row>
    <row r="12" spans="1:39" s="77" customFormat="1" ht="30" customHeight="1" thickBot="1" x14ac:dyDescent="0.3">
      <c r="A12" s="53"/>
      <c r="B12" s="86" t="s">
        <v>122</v>
      </c>
      <c r="C12" s="87" t="s">
        <v>123</v>
      </c>
      <c r="D12" s="88">
        <v>0.65</v>
      </c>
      <c r="E12" s="89">
        <f>E11+11</f>
        <v>43877</v>
      </c>
      <c r="F12" s="89">
        <f>E12+14</f>
        <v>43891</v>
      </c>
      <c r="G12" s="85"/>
      <c r="H12" s="85">
        <f t="shared" si="1"/>
        <v>28</v>
      </c>
      <c r="I12" s="57"/>
      <c r="J12" s="132"/>
      <c r="K12" s="131"/>
      <c r="L12" s="131"/>
      <c r="M12" s="131"/>
      <c r="N12" s="57"/>
      <c r="O12" s="57"/>
      <c r="P12" s="57"/>
      <c r="Q12" s="57"/>
      <c r="R12" s="57"/>
      <c r="S12" s="57"/>
      <c r="T12" s="57"/>
      <c r="U12" s="90"/>
      <c r="V12" s="57"/>
      <c r="W12" s="57"/>
      <c r="X12" s="57"/>
      <c r="Y12" s="57"/>
      <c r="Z12" s="57"/>
      <c r="AA12" s="57"/>
      <c r="AB12" s="57"/>
      <c r="AC12" s="57"/>
      <c r="AD12" s="57"/>
      <c r="AE12" s="57"/>
      <c r="AF12" s="57"/>
      <c r="AG12" s="57"/>
      <c r="AH12" s="57"/>
      <c r="AI12" s="57"/>
      <c r="AJ12" s="57"/>
      <c r="AK12" s="57"/>
      <c r="AL12" s="57"/>
      <c r="AM12" s="57"/>
    </row>
    <row r="13" spans="1:39" s="77" customFormat="1" ht="30" customHeight="1" thickBot="1" x14ac:dyDescent="0.3">
      <c r="A13" s="53"/>
      <c r="B13" s="86" t="s">
        <v>124</v>
      </c>
      <c r="C13" s="87" t="s">
        <v>127</v>
      </c>
      <c r="D13" s="88">
        <v>0.6</v>
      </c>
      <c r="E13" s="89">
        <f>E12+1</f>
        <v>43878</v>
      </c>
      <c r="F13" s="89">
        <f>E13+7</f>
        <v>43885</v>
      </c>
      <c r="G13" s="85"/>
      <c r="H13" s="85"/>
      <c r="I13" s="57"/>
      <c r="J13" s="132"/>
      <c r="K13" s="132"/>
      <c r="L13" s="134"/>
      <c r="M13" s="131"/>
      <c r="N13" s="57"/>
      <c r="O13" s="57"/>
      <c r="P13" s="57"/>
      <c r="Q13" s="57"/>
      <c r="R13" s="57"/>
      <c r="S13" s="57"/>
      <c r="T13" s="57"/>
      <c r="U13" s="90"/>
      <c r="V13" s="57"/>
      <c r="W13" s="57"/>
      <c r="X13" s="57"/>
      <c r="Y13" s="57"/>
      <c r="Z13" s="57"/>
      <c r="AA13" s="57"/>
      <c r="AB13" s="57"/>
      <c r="AC13" s="57"/>
      <c r="AD13" s="57"/>
      <c r="AE13" s="57"/>
      <c r="AF13" s="57"/>
      <c r="AG13" s="57"/>
      <c r="AH13" s="57"/>
      <c r="AI13" s="57"/>
      <c r="AJ13" s="57"/>
      <c r="AK13" s="57"/>
      <c r="AL13" s="57"/>
      <c r="AM13" s="57"/>
    </row>
    <row r="14" spans="1:39" s="77" customFormat="1" ht="30" customHeight="1" thickBot="1" x14ac:dyDescent="0.3">
      <c r="A14" s="53"/>
      <c r="B14" s="86" t="s">
        <v>125</v>
      </c>
      <c r="C14" s="87" t="s">
        <v>121</v>
      </c>
      <c r="D14" s="88">
        <v>0.8</v>
      </c>
      <c r="E14" s="89">
        <f>E12</f>
        <v>43877</v>
      </c>
      <c r="F14" s="89">
        <f>E14+7</f>
        <v>43884</v>
      </c>
      <c r="G14" s="85"/>
      <c r="H14" s="85"/>
      <c r="I14" s="57"/>
      <c r="J14" s="132"/>
      <c r="K14" s="132"/>
      <c r="L14" s="131"/>
      <c r="M14" s="131"/>
      <c r="N14" s="57"/>
      <c r="O14" s="57"/>
      <c r="P14" s="57"/>
      <c r="Q14" s="57"/>
      <c r="R14" s="57"/>
      <c r="S14" s="57"/>
      <c r="T14" s="57"/>
      <c r="U14" s="90"/>
      <c r="V14" s="57"/>
      <c r="W14" s="57"/>
      <c r="X14" s="57"/>
      <c r="Y14" s="57"/>
      <c r="Z14" s="57"/>
      <c r="AA14" s="57"/>
      <c r="AB14" s="57"/>
      <c r="AC14" s="57"/>
      <c r="AD14" s="57"/>
      <c r="AE14" s="57"/>
      <c r="AF14" s="57"/>
      <c r="AG14" s="57"/>
      <c r="AH14" s="57"/>
      <c r="AI14" s="57"/>
      <c r="AJ14" s="57"/>
      <c r="AK14" s="57"/>
      <c r="AL14" s="57"/>
      <c r="AM14" s="57"/>
    </row>
    <row r="15" spans="1:39" s="77" customFormat="1" ht="30" customHeight="1" thickBot="1" x14ac:dyDescent="0.3">
      <c r="A15" s="53"/>
      <c r="B15" s="86" t="s">
        <v>126</v>
      </c>
      <c r="C15" s="87" t="s">
        <v>121</v>
      </c>
      <c r="D15" s="88">
        <v>0.9</v>
      </c>
      <c r="E15" s="89">
        <f>E11+5</f>
        <v>43871</v>
      </c>
      <c r="F15" s="89">
        <f>E15+14</f>
        <v>43885</v>
      </c>
      <c r="G15" s="85"/>
      <c r="H15" s="85"/>
      <c r="I15" s="57"/>
      <c r="J15" s="131"/>
      <c r="K15" s="131"/>
      <c r="L15" s="131"/>
      <c r="M15" s="131"/>
      <c r="N15" s="57"/>
      <c r="O15" s="57"/>
      <c r="P15" s="57"/>
      <c r="Q15" s="57"/>
      <c r="R15" s="57"/>
      <c r="S15" s="57"/>
      <c r="T15" s="57"/>
      <c r="U15" s="90"/>
      <c r="V15" s="57"/>
      <c r="W15" s="57"/>
      <c r="X15" s="57"/>
      <c r="Y15" s="57"/>
      <c r="Z15" s="57"/>
      <c r="AA15" s="57"/>
      <c r="AB15" s="57"/>
      <c r="AC15" s="57"/>
      <c r="AD15" s="57"/>
      <c r="AE15" s="57"/>
      <c r="AF15" s="57"/>
      <c r="AG15" s="57"/>
      <c r="AH15" s="57"/>
      <c r="AI15" s="57"/>
      <c r="AJ15" s="57"/>
      <c r="AK15" s="57"/>
      <c r="AL15" s="57"/>
      <c r="AM15" s="57"/>
    </row>
    <row r="16" spans="1:39" s="77" customFormat="1" ht="30" customHeight="1" thickBot="1" x14ac:dyDescent="0.3">
      <c r="A16" s="53"/>
      <c r="B16" s="86" t="s">
        <v>128</v>
      </c>
      <c r="C16" s="87" t="s">
        <v>117</v>
      </c>
      <c r="D16" s="88">
        <v>0.85</v>
      </c>
      <c r="E16" s="89">
        <f>E15</f>
        <v>43871</v>
      </c>
      <c r="F16" s="89">
        <f>E16+21</f>
        <v>43892</v>
      </c>
      <c r="G16" s="85"/>
      <c r="H16" s="85"/>
      <c r="I16" s="57"/>
      <c r="J16" s="134"/>
      <c r="K16" s="131"/>
      <c r="L16" s="131"/>
      <c r="M16" s="131"/>
      <c r="N16" s="131"/>
      <c r="O16" s="57"/>
      <c r="P16" s="57"/>
      <c r="Q16" s="57"/>
      <c r="R16" s="57"/>
      <c r="S16" s="57"/>
      <c r="T16" s="57"/>
      <c r="U16" s="90"/>
      <c r="V16" s="57"/>
      <c r="W16" s="57"/>
      <c r="X16" s="57"/>
      <c r="Y16" s="57"/>
      <c r="Z16" s="57"/>
      <c r="AA16" s="57"/>
      <c r="AB16" s="57"/>
      <c r="AC16" s="57"/>
      <c r="AD16" s="57"/>
      <c r="AE16" s="57"/>
      <c r="AF16" s="57"/>
      <c r="AG16" s="57"/>
      <c r="AH16" s="57"/>
      <c r="AI16" s="57"/>
      <c r="AJ16" s="57"/>
      <c r="AK16" s="57"/>
      <c r="AL16" s="57"/>
      <c r="AM16" s="57"/>
    </row>
    <row r="17" spans="1:39" s="77" customFormat="1" ht="30" customHeight="1" thickBot="1" x14ac:dyDescent="0.3">
      <c r="A17" s="53"/>
      <c r="B17" s="86" t="s">
        <v>129</v>
      </c>
      <c r="C17" s="87" t="s">
        <v>117</v>
      </c>
      <c r="D17" s="88">
        <v>0</v>
      </c>
      <c r="E17" s="89">
        <f>E13</f>
        <v>43878</v>
      </c>
      <c r="F17" s="89">
        <f>E17+9</f>
        <v>43887</v>
      </c>
      <c r="G17" s="85"/>
      <c r="H17" s="85"/>
      <c r="I17" s="57"/>
      <c r="J17" s="133"/>
      <c r="K17" s="132"/>
      <c r="L17" s="131"/>
      <c r="M17" s="131"/>
      <c r="N17" s="132"/>
      <c r="O17" s="57"/>
      <c r="P17" s="57"/>
      <c r="Q17" s="57"/>
      <c r="R17" s="57"/>
      <c r="S17" s="57"/>
      <c r="T17" s="57"/>
      <c r="U17" s="90"/>
      <c r="V17" s="57"/>
      <c r="W17" s="57"/>
      <c r="X17" s="57"/>
      <c r="Y17" s="57"/>
      <c r="Z17" s="57"/>
      <c r="AA17" s="57"/>
      <c r="AB17" s="57"/>
      <c r="AC17" s="57"/>
      <c r="AD17" s="57"/>
      <c r="AE17" s="57"/>
      <c r="AF17" s="57"/>
      <c r="AG17" s="57"/>
      <c r="AH17" s="57"/>
      <c r="AI17" s="57"/>
      <c r="AJ17" s="57"/>
      <c r="AK17" s="57"/>
      <c r="AL17" s="57"/>
      <c r="AM17" s="57"/>
    </row>
    <row r="18" spans="1:39" s="77" customFormat="1" ht="30" customHeight="1" thickBot="1" x14ac:dyDescent="0.3">
      <c r="A18" s="46" t="s">
        <v>108</v>
      </c>
      <c r="B18" s="91" t="s">
        <v>130</v>
      </c>
      <c r="C18" s="92"/>
      <c r="D18" s="93"/>
      <c r="E18" s="94"/>
      <c r="F18" s="95"/>
      <c r="G18" s="85"/>
      <c r="H18" s="85" t="str">
        <f t="shared" si="1"/>
        <v/>
      </c>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row>
    <row r="19" spans="1:39" s="77" customFormat="1" ht="30" customHeight="1" thickBot="1" x14ac:dyDescent="0.3">
      <c r="A19" s="46"/>
      <c r="B19" s="96" t="s">
        <v>131</v>
      </c>
      <c r="C19" s="97" t="s">
        <v>117</v>
      </c>
      <c r="D19" s="98">
        <v>0</v>
      </c>
      <c r="E19" s="99">
        <f>F17+12</f>
        <v>43899</v>
      </c>
      <c r="F19" s="99">
        <f>E19+7</f>
        <v>43906</v>
      </c>
      <c r="G19" s="85"/>
      <c r="H19" s="85">
        <f t="shared" si="1"/>
        <v>43</v>
      </c>
      <c r="I19" s="57"/>
      <c r="J19" s="57"/>
      <c r="K19" s="57"/>
      <c r="L19" s="57"/>
      <c r="M19" s="57"/>
      <c r="N19" s="57"/>
      <c r="O19" s="131"/>
      <c r="P19" s="131"/>
      <c r="Q19" s="57"/>
      <c r="R19" s="57"/>
      <c r="S19" s="57"/>
      <c r="T19" s="57"/>
      <c r="U19" s="57"/>
      <c r="V19" s="57"/>
      <c r="W19" s="57"/>
      <c r="X19" s="57"/>
      <c r="Y19" s="57"/>
      <c r="Z19" s="57"/>
      <c r="AA19" s="57"/>
      <c r="AB19" s="57"/>
      <c r="AC19" s="57"/>
      <c r="AD19" s="57"/>
      <c r="AE19" s="57"/>
      <c r="AF19" s="57"/>
      <c r="AG19" s="57"/>
      <c r="AH19" s="57"/>
      <c r="AI19" s="57"/>
      <c r="AJ19" s="57"/>
      <c r="AK19" s="57"/>
      <c r="AL19" s="57"/>
      <c r="AM19" s="57"/>
    </row>
    <row r="20" spans="1:39" s="77" customFormat="1" ht="30" customHeight="1" thickBot="1" x14ac:dyDescent="0.3">
      <c r="A20" s="53"/>
      <c r="B20" s="96" t="s">
        <v>132</v>
      </c>
      <c r="C20" s="97" t="s">
        <v>117</v>
      </c>
      <c r="D20" s="98">
        <v>0.3</v>
      </c>
      <c r="E20" s="99">
        <f>E16</f>
        <v>43871</v>
      </c>
      <c r="F20" s="99">
        <f>E20+28</f>
        <v>43899</v>
      </c>
      <c r="G20" s="85"/>
      <c r="H20" s="85">
        <f t="shared" si="1"/>
        <v>36</v>
      </c>
      <c r="I20" s="57"/>
      <c r="J20" s="131"/>
      <c r="K20" s="131"/>
      <c r="L20" s="131"/>
      <c r="M20" s="131"/>
      <c r="N20" s="131"/>
      <c r="O20" s="131"/>
      <c r="P20" s="57"/>
      <c r="Q20" s="57"/>
      <c r="R20" s="57"/>
      <c r="S20" s="57"/>
      <c r="T20" s="57"/>
      <c r="U20" s="57"/>
      <c r="V20" s="57"/>
      <c r="W20" s="57"/>
      <c r="X20" s="57"/>
      <c r="Y20" s="57"/>
      <c r="Z20" s="57"/>
      <c r="AA20" s="57"/>
      <c r="AB20" s="57"/>
      <c r="AC20" s="57"/>
      <c r="AD20" s="57"/>
      <c r="AE20" s="57"/>
      <c r="AF20" s="57"/>
      <c r="AG20" s="57"/>
      <c r="AH20" s="57"/>
      <c r="AI20" s="57"/>
      <c r="AJ20" s="57"/>
      <c r="AK20" s="57"/>
      <c r="AL20" s="57"/>
      <c r="AM20" s="57"/>
    </row>
    <row r="21" spans="1:39" s="77" customFormat="1" ht="30" customHeight="1" thickBot="1" x14ac:dyDescent="0.3">
      <c r="A21" s="53"/>
      <c r="B21" s="96" t="s">
        <v>133</v>
      </c>
      <c r="C21" s="97" t="s">
        <v>117</v>
      </c>
      <c r="D21" s="98"/>
      <c r="E21" s="99">
        <f>F19</f>
        <v>43906</v>
      </c>
      <c r="F21" s="99">
        <f>E21+7</f>
        <v>43913</v>
      </c>
      <c r="G21" s="85"/>
      <c r="H21" s="85">
        <f t="shared" si="1"/>
        <v>50</v>
      </c>
      <c r="I21" s="57"/>
      <c r="J21" s="57"/>
      <c r="K21" s="57"/>
      <c r="L21" s="57"/>
      <c r="M21" s="57"/>
      <c r="N21" s="57"/>
      <c r="O21" s="57"/>
      <c r="P21" s="131"/>
      <c r="Q21" s="131"/>
      <c r="R21" s="57"/>
      <c r="S21" s="57"/>
      <c r="T21" s="57"/>
      <c r="U21" s="57"/>
      <c r="V21" s="57"/>
      <c r="W21" s="57"/>
      <c r="X21" s="57"/>
      <c r="Y21" s="57"/>
      <c r="Z21" s="57"/>
      <c r="AA21" s="57"/>
      <c r="AB21" s="57"/>
      <c r="AC21" s="57"/>
      <c r="AD21" s="57"/>
      <c r="AE21" s="57"/>
      <c r="AF21" s="57"/>
      <c r="AG21" s="57"/>
      <c r="AH21" s="57"/>
      <c r="AI21" s="57"/>
      <c r="AJ21" s="57"/>
      <c r="AK21" s="57"/>
      <c r="AL21" s="57"/>
      <c r="AM21" s="57"/>
    </row>
    <row r="22" spans="1:39" s="77" customFormat="1" ht="30" customHeight="1" thickBot="1" x14ac:dyDescent="0.3">
      <c r="A22" s="53"/>
      <c r="B22" s="96" t="s">
        <v>106</v>
      </c>
      <c r="C22" s="97"/>
      <c r="D22" s="98"/>
      <c r="E22" s="99">
        <f>E21</f>
        <v>43906</v>
      </c>
      <c r="F22" s="99">
        <f>E22+2</f>
        <v>43908</v>
      </c>
      <c r="G22" s="85"/>
      <c r="H22" s="85">
        <f t="shared" si="1"/>
        <v>45</v>
      </c>
      <c r="I22" s="57"/>
      <c r="J22" s="57"/>
      <c r="K22" s="57"/>
      <c r="L22" s="57"/>
      <c r="M22" s="57"/>
      <c r="N22" s="57"/>
      <c r="O22" s="57"/>
      <c r="P22" s="57"/>
      <c r="Q22" s="57"/>
      <c r="R22" s="57"/>
      <c r="S22" s="57"/>
      <c r="T22" s="57"/>
      <c r="U22" s="90"/>
      <c r="V22" s="57"/>
      <c r="W22" s="57"/>
      <c r="X22" s="57"/>
      <c r="Y22" s="57"/>
      <c r="Z22" s="57"/>
      <c r="AA22" s="57"/>
      <c r="AB22" s="57"/>
      <c r="AC22" s="57"/>
      <c r="AD22" s="57"/>
      <c r="AE22" s="57"/>
      <c r="AF22" s="57"/>
      <c r="AG22" s="57"/>
      <c r="AH22" s="57"/>
      <c r="AI22" s="57"/>
      <c r="AJ22" s="57"/>
      <c r="AK22" s="57"/>
      <c r="AL22" s="57"/>
      <c r="AM22" s="57"/>
    </row>
    <row r="23" spans="1:39" s="77" customFormat="1" ht="30" customHeight="1" thickBot="1" x14ac:dyDescent="0.3">
      <c r="A23" s="53"/>
      <c r="B23" s="96" t="s">
        <v>107</v>
      </c>
      <c r="C23" s="97"/>
      <c r="D23" s="98"/>
      <c r="E23" s="99">
        <f>E22</f>
        <v>43906</v>
      </c>
      <c r="F23" s="99">
        <f>E23+3</f>
        <v>43909</v>
      </c>
      <c r="G23" s="85"/>
      <c r="H23" s="85">
        <f t="shared" si="1"/>
        <v>46</v>
      </c>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row>
    <row r="24" spans="1:39" s="77" customFormat="1" ht="30" customHeight="1" thickBot="1" x14ac:dyDescent="0.3">
      <c r="A24" s="53" t="s">
        <v>109</v>
      </c>
      <c r="B24" s="100" t="s">
        <v>110</v>
      </c>
      <c r="C24" s="101"/>
      <c r="D24" s="102"/>
      <c r="E24" s="103"/>
      <c r="F24" s="104"/>
      <c r="G24" s="85"/>
      <c r="H24" s="85" t="str">
        <f t="shared" si="1"/>
        <v/>
      </c>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row>
    <row r="25" spans="1:39" s="77" customFormat="1" ht="30" customHeight="1" thickBot="1" x14ac:dyDescent="0.3">
      <c r="A25" s="53"/>
      <c r="B25" s="105" t="s">
        <v>102</v>
      </c>
      <c r="C25" s="106"/>
      <c r="D25" s="107"/>
      <c r="E25" s="108">
        <f>E9+15</f>
        <v>43879</v>
      </c>
      <c r="F25" s="108">
        <f>E25+5</f>
        <v>43884</v>
      </c>
      <c r="G25" s="85"/>
      <c r="H25" s="85">
        <f t="shared" si="1"/>
        <v>21</v>
      </c>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row>
    <row r="26" spans="1:39" s="77" customFormat="1" ht="30" customHeight="1" thickBot="1" x14ac:dyDescent="0.3">
      <c r="A26" s="53"/>
      <c r="B26" s="105" t="s">
        <v>104</v>
      </c>
      <c r="C26" s="106"/>
      <c r="D26" s="107"/>
      <c r="E26" s="108">
        <f>F25+1</f>
        <v>43885</v>
      </c>
      <c r="F26" s="108">
        <f>E26+4</f>
        <v>43889</v>
      </c>
      <c r="G26" s="85"/>
      <c r="H26" s="85">
        <f t="shared" si="1"/>
        <v>26</v>
      </c>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row>
    <row r="27" spans="1:39" s="77" customFormat="1" ht="30" customHeight="1" thickBot="1" x14ac:dyDescent="0.3">
      <c r="A27" s="53"/>
      <c r="B27" s="105" t="s">
        <v>105</v>
      </c>
      <c r="C27" s="106"/>
      <c r="D27" s="107"/>
      <c r="E27" s="108">
        <f>E26+5</f>
        <v>43890</v>
      </c>
      <c r="F27" s="108">
        <f>E27+5</f>
        <v>43895</v>
      </c>
      <c r="G27" s="85"/>
      <c r="H27" s="85">
        <f t="shared" si="1"/>
        <v>32</v>
      </c>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row>
    <row r="28" spans="1:39" s="77" customFormat="1" ht="30" customHeight="1" thickBot="1" x14ac:dyDescent="0.3">
      <c r="A28" s="53"/>
      <c r="B28" s="105" t="s">
        <v>106</v>
      </c>
      <c r="C28" s="106"/>
      <c r="D28" s="107"/>
      <c r="E28" s="108">
        <f>F27+1</f>
        <v>43896</v>
      </c>
      <c r="F28" s="108">
        <f>E28+4</f>
        <v>43900</v>
      </c>
      <c r="G28" s="85"/>
      <c r="H28" s="85">
        <f t="shared" si="1"/>
        <v>37</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row>
    <row r="29" spans="1:39" s="77" customFormat="1" ht="30" customHeight="1" thickBot="1" x14ac:dyDescent="0.3">
      <c r="A29" s="53"/>
      <c r="B29" s="105" t="s">
        <v>107</v>
      </c>
      <c r="C29" s="106"/>
      <c r="D29" s="107"/>
      <c r="E29" s="108">
        <f>E27</f>
        <v>43890</v>
      </c>
      <c r="F29" s="108">
        <f>E29+4</f>
        <v>43894</v>
      </c>
      <c r="G29" s="85"/>
      <c r="H29" s="85">
        <f t="shared" si="1"/>
        <v>31</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row>
    <row r="30" spans="1:39" s="77" customFormat="1" ht="30" customHeight="1" thickBot="1" x14ac:dyDescent="0.3">
      <c r="A30" s="53" t="s">
        <v>109</v>
      </c>
      <c r="B30" s="109" t="s">
        <v>111</v>
      </c>
      <c r="C30" s="110"/>
      <c r="D30" s="111"/>
      <c r="E30" s="112"/>
      <c r="F30" s="113"/>
      <c r="G30" s="85"/>
      <c r="H30" s="85" t="str">
        <f t="shared" si="1"/>
        <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row>
    <row r="31" spans="1:39" s="77" customFormat="1" ht="30" customHeight="1" thickBot="1" x14ac:dyDescent="0.3">
      <c r="A31" s="53"/>
      <c r="B31" s="114" t="s">
        <v>102</v>
      </c>
      <c r="C31" s="115"/>
      <c r="D31" s="116"/>
      <c r="E31" s="117" t="s">
        <v>112</v>
      </c>
      <c r="F31" s="117" t="s">
        <v>112</v>
      </c>
      <c r="G31" s="85"/>
      <c r="H31" s="85" t="e">
        <f t="shared" si="1"/>
        <v>#VALUE!</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row>
    <row r="32" spans="1:39" s="77" customFormat="1" ht="30" customHeight="1" thickBot="1" x14ac:dyDescent="0.3">
      <c r="A32" s="53"/>
      <c r="B32" s="114" t="s">
        <v>104</v>
      </c>
      <c r="C32" s="115"/>
      <c r="D32" s="116"/>
      <c r="E32" s="117" t="s">
        <v>112</v>
      </c>
      <c r="F32" s="117" t="s">
        <v>112</v>
      </c>
      <c r="G32" s="85"/>
      <c r="H32" s="85" t="e">
        <f t="shared" si="1"/>
        <v>#VALUE!</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row>
    <row r="33" spans="1:39" s="77" customFormat="1" ht="30" customHeight="1" thickBot="1" x14ac:dyDescent="0.3">
      <c r="A33" s="53"/>
      <c r="B33" s="114" t="s">
        <v>105</v>
      </c>
      <c r="C33" s="115"/>
      <c r="D33" s="116"/>
      <c r="E33" s="117" t="s">
        <v>112</v>
      </c>
      <c r="F33" s="117" t="s">
        <v>112</v>
      </c>
      <c r="G33" s="85"/>
      <c r="H33" s="85" t="e">
        <f t="shared" si="1"/>
        <v>#VALUE!</v>
      </c>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row>
    <row r="34" spans="1:39" s="77" customFormat="1" ht="30" customHeight="1" thickBot="1" x14ac:dyDescent="0.3">
      <c r="A34" s="53"/>
      <c r="B34" s="114" t="s">
        <v>106</v>
      </c>
      <c r="C34" s="115"/>
      <c r="D34" s="116"/>
      <c r="E34" s="117" t="s">
        <v>112</v>
      </c>
      <c r="F34" s="117" t="s">
        <v>112</v>
      </c>
      <c r="G34" s="85"/>
      <c r="H34" s="85" t="e">
        <f t="shared" si="1"/>
        <v>#VALUE!</v>
      </c>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row>
    <row r="35" spans="1:39" s="77" customFormat="1" ht="30" customHeight="1" thickBot="1" x14ac:dyDescent="0.3">
      <c r="A35" s="53"/>
      <c r="B35" s="114" t="s">
        <v>107</v>
      </c>
      <c r="C35" s="115"/>
      <c r="D35" s="116"/>
      <c r="E35" s="117" t="s">
        <v>112</v>
      </c>
      <c r="F35" s="117" t="s">
        <v>112</v>
      </c>
      <c r="G35" s="85"/>
      <c r="H35" s="85" t="e">
        <f t="shared" si="1"/>
        <v>#VALUE!</v>
      </c>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row>
    <row r="36" spans="1:39" s="77" customFormat="1" ht="30" customHeight="1" thickBot="1" x14ac:dyDescent="0.3">
      <c r="A36" s="53" t="s">
        <v>113</v>
      </c>
      <c r="B36" s="118"/>
      <c r="C36" s="119"/>
      <c r="D36" s="120"/>
      <c r="E36" s="121"/>
      <c r="F36" s="121"/>
      <c r="G36" s="85"/>
      <c r="H36" s="85" t="str">
        <f t="shared" si="1"/>
        <v/>
      </c>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row>
    <row r="37" spans="1:39" s="77" customFormat="1" ht="30" customHeight="1" thickBot="1" x14ac:dyDescent="0.3">
      <c r="A37" s="46" t="s">
        <v>114</v>
      </c>
      <c r="B37" s="122" t="s">
        <v>115</v>
      </c>
      <c r="C37" s="123"/>
      <c r="D37" s="124"/>
      <c r="E37" s="125"/>
      <c r="F37" s="125"/>
      <c r="G37" s="126"/>
      <c r="H37" s="126" t="str">
        <f t="shared" si="1"/>
        <v/>
      </c>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row>
    <row r="38" spans="1:39" ht="30" customHeight="1" x14ac:dyDescent="0.25">
      <c r="G38" s="128"/>
    </row>
    <row r="39" spans="1:39" ht="30" customHeight="1" x14ac:dyDescent="0.25">
      <c r="C39" s="52"/>
      <c r="F39" s="129"/>
    </row>
    <row r="40" spans="1:39" ht="30" customHeight="1" x14ac:dyDescent="0.25">
      <c r="C40" s="130"/>
    </row>
  </sheetData>
  <mergeCells count="9">
    <mergeCell ref="Z4:AF4"/>
    <mergeCell ref="AG4:AM4"/>
    <mergeCell ref="B5:G5"/>
    <mergeCell ref="C3:D3"/>
    <mergeCell ref="E3:F3"/>
    <mergeCell ref="C4:D4"/>
    <mergeCell ref="I4:M4"/>
    <mergeCell ref="N4:R4"/>
    <mergeCell ref="S4:Y4"/>
  </mergeCells>
  <conditionalFormatting sqref="D7:D37">
    <cfRule type="dataBar" priority="10">
      <dataBar>
        <cfvo type="num" val="0"/>
        <cfvo type="num" val="1"/>
        <color theme="0" tint="-0.249977111117893"/>
      </dataBar>
      <extLst>
        <ext xmlns:x14="http://schemas.microsoft.com/office/spreadsheetml/2009/9/main" uri="{B025F937-C7B1-47D3-B67F-A62EFF666E3E}">
          <x14:id>{C11E1506-6F07-48B1-88D6-20FA6D5FBC10}</x14:id>
        </ext>
      </extLst>
    </cfRule>
  </conditionalFormatting>
  <conditionalFormatting sqref="K10:L10 I5:L9 I11:L37 N5:Q37 S5:AL37">
    <cfRule type="expression" dxfId="17" priority="13">
      <formula>AND(TODAY()&gt;=I$5,TODAY()&lt;J$5)</formula>
    </cfRule>
  </conditionalFormatting>
  <conditionalFormatting sqref="I7:L9 K10:L10 I11:L37 N7:Q37 S7:AL37">
    <cfRule type="expression" dxfId="16" priority="11">
      <formula>AND(início_da_tarefa&lt;=I$5,ROUNDDOWN((término_da_tarefa-início_da_tarefa+1)*progresso_da_tarefa,0)+início_da_tarefa-1&gt;=I$5)</formula>
    </cfRule>
    <cfRule type="expression" dxfId="15" priority="12" stopIfTrue="1">
      <formula>AND(término_da_tarefa&gt;=I$5,início_da_tarefa&lt;J$5)</formula>
    </cfRule>
  </conditionalFormatting>
  <conditionalFormatting sqref="AM5:AM37 M5:M37 R5:R37">
    <cfRule type="expression" dxfId="14" priority="14">
      <formula>AND(TODAY()&gt;=M$5,TODAY()&lt;#REF!)</formula>
    </cfRule>
  </conditionalFormatting>
  <conditionalFormatting sqref="AM7:AM37 M7:M37 R7:R37">
    <cfRule type="expression" dxfId="13" priority="15">
      <formula>AND(início_da_tarefa&lt;=M$5,ROUNDDOWN((término_da_tarefa-início_da_tarefa+1)*progresso_da_tarefa,0)+início_da_tarefa-1&gt;=M$5)</formula>
    </cfRule>
    <cfRule type="expression" dxfId="12" priority="16" stopIfTrue="1">
      <formula>AND(término_da_tarefa&gt;=M$5,início_da_tarefa&lt;#REF!)</formula>
    </cfRule>
  </conditionalFormatting>
  <conditionalFormatting sqref="U2">
    <cfRule type="expression" dxfId="11" priority="9">
      <formula>AND(TODAY()&gt;=U$5,TODAY()&lt;V$5)</formula>
    </cfRule>
  </conditionalFormatting>
  <conditionalFormatting sqref="U2">
    <cfRule type="expression" dxfId="10" priority="7">
      <formula>AND(início_da_tarefa&lt;=U$5,ROUNDDOWN((término_da_tarefa-início_da_tarefa+1)*progresso_da_tarefa,0)+início_da_tarefa-1&gt;=U$5)</formula>
    </cfRule>
    <cfRule type="expression" dxfId="9" priority="8" stopIfTrue="1">
      <formula>AND(término_da_tarefa&gt;=U$5,início_da_tarefa&lt;V$5)</formula>
    </cfRule>
  </conditionalFormatting>
  <conditionalFormatting sqref="W2">
    <cfRule type="expression" dxfId="8" priority="6">
      <formula>AND(TODAY()&gt;=W$5,TODAY()&lt;X$5)</formula>
    </cfRule>
  </conditionalFormatting>
  <conditionalFormatting sqref="W2">
    <cfRule type="expression" dxfId="7" priority="4">
      <formula>AND(início_da_tarefa&lt;=W$5,ROUNDDOWN((término_da_tarefa-início_da_tarefa+1)*progresso_da_tarefa,0)+início_da_tarefa-1&gt;=W$5)</formula>
    </cfRule>
    <cfRule type="expression" dxfId="6" priority="5" stopIfTrue="1">
      <formula>AND(término_da_tarefa&gt;=W$5,início_da_tarefa&lt;X$5)</formula>
    </cfRule>
  </conditionalFormatting>
  <conditionalFormatting sqref="J10">
    <cfRule type="expression" dxfId="5" priority="18">
      <formula>AND(TODAY()&gt;=I$5,TODAY()&lt;J$5)</formula>
    </cfRule>
  </conditionalFormatting>
  <conditionalFormatting sqref="J10">
    <cfRule type="expression" dxfId="4" priority="21">
      <formula>AND(início_da_tarefa&lt;=I$5,ROUNDDOWN((término_da_tarefa-início_da_tarefa+1)*progresso_da_tarefa,0)+início_da_tarefa-1&gt;=I$5)</formula>
    </cfRule>
    <cfRule type="expression" dxfId="3" priority="22" stopIfTrue="1">
      <formula>AND(término_da_tarefa&gt;=I$5,início_da_tarefa&lt;J$5)</formula>
    </cfRule>
  </conditionalFormatting>
  <conditionalFormatting sqref="I10">
    <cfRule type="expression" dxfId="2" priority="3">
      <formula>AND(TODAY()&gt;=I$5,TODAY()&lt;J$5)</formula>
    </cfRule>
  </conditionalFormatting>
  <conditionalFormatting sqref="I10">
    <cfRule type="expression" dxfId="1" priority="1">
      <formula>AND(início_da_tarefa&lt;=I$5,ROUNDDOWN((término_da_tarefa-início_da_tarefa+1)*progresso_da_tarefa,0)+início_da_tarefa-1&gt;=I$5)</formula>
    </cfRule>
    <cfRule type="expression" dxfId="0" priority="2"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320F08E-6101-4CF3-A4C0-7B5E13F8A141}">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11E1506-6F07-48B1-88D6-20FA6D5FBC10}">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98DE-0DAF-4BC7-836E-DAE36B484A9E}">
  <dimension ref="A1:C13"/>
  <sheetViews>
    <sheetView zoomScaleNormal="100" workbookViewId="0">
      <selection activeCell="B5" sqref="B5"/>
    </sheetView>
  </sheetViews>
  <sheetFormatPr defaultRowHeight="15" x14ac:dyDescent="0.25"/>
  <cols>
    <col min="1" max="2" width="15.140625" style="1" customWidth="1"/>
    <col min="3" max="3" width="137.42578125" bestFit="1" customWidth="1"/>
  </cols>
  <sheetData>
    <row r="1" spans="1:3" ht="23.25" customHeight="1" x14ac:dyDescent="0.25">
      <c r="A1" s="6">
        <v>43864</v>
      </c>
      <c r="B1" s="7">
        <v>0.9277777777777777</v>
      </c>
      <c r="C1" t="s">
        <v>18</v>
      </c>
    </row>
    <row r="2" spans="1:3" ht="23.25" customHeight="1" x14ac:dyDescent="0.25">
      <c r="A2" s="6">
        <v>43864</v>
      </c>
      <c r="B2" s="7">
        <v>0.93541666666666667</v>
      </c>
      <c r="C2" s="5" t="s">
        <v>19</v>
      </c>
    </row>
    <row r="3" spans="1:3" ht="23.25" customHeight="1" x14ac:dyDescent="0.25">
      <c r="A3" s="6">
        <v>43864</v>
      </c>
      <c r="B3" s="7">
        <v>0.94166666666666676</v>
      </c>
      <c r="C3" s="5" t="s">
        <v>20</v>
      </c>
    </row>
    <row r="4" spans="1:3" ht="23.25" customHeight="1" x14ac:dyDescent="0.25">
      <c r="A4" s="6">
        <v>43864</v>
      </c>
      <c r="B4" s="7">
        <v>0.94374999999999998</v>
      </c>
      <c r="C4" s="5" t="s">
        <v>21</v>
      </c>
    </row>
    <row r="5" spans="1:3" ht="23.25" customHeight="1" x14ac:dyDescent="0.25"/>
    <row r="6" spans="1:3" ht="23.25" customHeight="1" x14ac:dyDescent="0.25"/>
    <row r="7" spans="1:3" ht="23.25" customHeight="1" x14ac:dyDescent="0.25"/>
    <row r="8" spans="1:3" ht="23.25" customHeight="1" x14ac:dyDescent="0.25"/>
    <row r="9" spans="1:3" ht="23.25" customHeight="1" x14ac:dyDescent="0.25"/>
    <row r="10" spans="1:3" ht="23.25" customHeight="1" x14ac:dyDescent="0.25"/>
    <row r="11" spans="1:3" ht="23.25" customHeight="1" x14ac:dyDescent="0.25"/>
    <row r="12" spans="1:3" ht="23.25" customHeight="1" x14ac:dyDescent="0.25"/>
    <row r="13" spans="1:3" ht="23.25" customHeight="1" x14ac:dyDescent="0.25"/>
  </sheetData>
  <hyperlinks>
    <hyperlink ref="C2" r:id="rId1" xr:uid="{571A04F4-CF2B-41D2-99C4-B2DBA462C19F}"/>
    <hyperlink ref="C3" r:id="rId2" xr:uid="{A632EF6D-E2E8-47D3-9395-7ABAC008CDBC}"/>
    <hyperlink ref="C4" r:id="rId3" xr:uid="{720FA7BD-9692-4CAF-A562-C4BCB3883DC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6</vt:i4>
      </vt:variant>
    </vt:vector>
  </HeadingPairs>
  <TitlesOfParts>
    <vt:vector size="11" baseType="lpstr">
      <vt:lpstr>Planilha1</vt:lpstr>
      <vt:lpstr>Centro de gravidade</vt:lpstr>
      <vt:lpstr>Volume de produção</vt:lpstr>
      <vt:lpstr>CronogramaDeProjeto</vt:lpstr>
      <vt:lpstr>bibliografia</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Agatha Cabral</dc:creator>
  <cp:lastModifiedBy>Agatha Cabral</cp:lastModifiedBy>
  <dcterms:created xsi:type="dcterms:W3CDTF">2020-02-03T23:00:10Z</dcterms:created>
  <dcterms:modified xsi:type="dcterms:W3CDTF">2020-02-18T01:40:09Z</dcterms:modified>
</cp:coreProperties>
</file>