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kennedy\Dropbox\01_Agnico\18_Geochemical_Guide\"/>
    </mc:Choice>
  </mc:AlternateContent>
  <bookViews>
    <workbookView xWindow="0" yWindow="72" windowWidth="12516" windowHeight="9048" tabRatio="633" firstSheet="4" activeTab="10"/>
  </bookViews>
  <sheets>
    <sheet name="Sheet History" sheetId="1" r:id="rId1"/>
    <sheet name="Labels" sheetId="3" r:id="rId2"/>
    <sheet name="DDMenu" sheetId="17" r:id="rId3"/>
    <sheet name="Stage 1--&gt;" sheetId="15" r:id="rId4"/>
    <sheet name="Drill_Core_logging" sheetId="2" r:id="rId5"/>
    <sheet name="ML+S_Assess" sheetId="5" r:id="rId6"/>
    <sheet name="Price_CrustalAb" sheetId="6" r:id="rId7"/>
    <sheet name="Stage 2 --&gt;" sheetId="16" r:id="rId8"/>
    <sheet name="ABA_Assess" sheetId="7" r:id="rId9"/>
    <sheet name="NP-comp_chart" sheetId="10" r:id="rId10"/>
    <sheet name="ARD_Chart" sheetId="4" r:id="rId11"/>
    <sheet name="Mineralogy" sheetId="11" r:id="rId12"/>
    <sheet name="SFE_tests" sheetId="13" r:id="rId13"/>
  </sheets>
  <definedNames>
    <definedName name="_xlnm._FilterDatabase" localSheetId="6" hidden="1">Price_CrustalAb!$A$6:$M$99</definedName>
    <definedName name="MaterialType">DDMenu!$E$3:$E$10</definedName>
  </definedNames>
  <calcPr calcId="162913"/>
</workbook>
</file>

<file path=xl/calcChain.xml><?xml version="1.0" encoding="utf-8"?>
<calcChain xmlns="http://schemas.openxmlformats.org/spreadsheetml/2006/main">
  <c r="F8" i="3" l="1"/>
  <c r="F7" i="3"/>
  <c r="F6" i="3"/>
  <c r="F5" i="3"/>
  <c r="F21" i="7" l="1"/>
  <c r="B21" i="7"/>
  <c r="B22" i="7" s="1"/>
  <c r="F20" i="7"/>
  <c r="B20" i="7"/>
  <c r="F19" i="7"/>
  <c r="B19" i="7"/>
  <c r="F18" i="7"/>
  <c r="B18" i="7"/>
  <c r="F17" i="7"/>
  <c r="B17" i="7"/>
  <c r="F16" i="7"/>
  <c r="D16" i="7"/>
  <c r="C16" i="7"/>
  <c r="B16" i="7"/>
  <c r="C17" i="5"/>
  <c r="C17" i="7" s="1"/>
  <c r="D17" i="5" l="1"/>
  <c r="N22" i="7"/>
  <c r="N16" i="7"/>
  <c r="N19" i="7"/>
  <c r="P19" i="7" s="1"/>
  <c r="Q19" i="7" s="1"/>
  <c r="N18" i="7"/>
  <c r="N21" i="7"/>
  <c r="N20" i="7"/>
  <c r="N17" i="7"/>
  <c r="P17" i="7" s="1"/>
  <c r="Q17" i="7" s="1"/>
  <c r="N15" i="7"/>
  <c r="I22" i="7"/>
  <c r="K22" i="7" s="1"/>
  <c r="I21" i="7"/>
  <c r="K21" i="7" s="1"/>
  <c r="P21" i="7" s="1"/>
  <c r="Q21" i="7" s="1"/>
  <c r="I20" i="7"/>
  <c r="K20" i="7" s="1"/>
  <c r="P20" i="7" s="1"/>
  <c r="Q20" i="7" s="1"/>
  <c r="I19" i="7"/>
  <c r="K19" i="7" s="1"/>
  <c r="I18" i="7"/>
  <c r="K18" i="7" s="1"/>
  <c r="P18" i="7" s="1"/>
  <c r="Q18" i="7" s="1"/>
  <c r="I17" i="7"/>
  <c r="K17" i="7" s="1"/>
  <c r="I16" i="7"/>
  <c r="K16" i="7" s="1"/>
  <c r="P16" i="7" s="1"/>
  <c r="Q16" i="7" s="1"/>
  <c r="P22" i="7" l="1"/>
  <c r="Q22" i="7" s="1"/>
  <c r="P15" i="7"/>
  <c r="Q15" i="7" s="1"/>
  <c r="C18" i="5"/>
  <c r="D17" i="7"/>
  <c r="I15" i="7"/>
  <c r="K15" i="7" s="1"/>
  <c r="E15" i="7"/>
  <c r="D15" i="7"/>
  <c r="C15" i="7"/>
  <c r="B15" i="7"/>
  <c r="S21" i="5"/>
  <c r="S20" i="5"/>
  <c r="S19" i="5"/>
  <c r="S18" i="5"/>
  <c r="S17" i="5"/>
  <c r="S16" i="5"/>
  <c r="S15" i="5"/>
  <c r="D18" i="5" l="1"/>
  <c r="C18" i="7"/>
  <c r="C15" i="5"/>
  <c r="D15" i="5"/>
  <c r="E15" i="5"/>
  <c r="E16" i="5" s="1"/>
  <c r="B15" i="5"/>
  <c r="E16" i="7" l="1"/>
  <c r="E17" i="5"/>
  <c r="D18" i="7"/>
  <c r="C19" i="5"/>
  <c r="I8" i="3"/>
  <c r="I7" i="3"/>
  <c r="I6" i="3"/>
  <c r="I5" i="3"/>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D19" i="5" l="1"/>
  <c r="C19" i="7"/>
  <c r="E17" i="7"/>
  <c r="E18" i="5"/>
  <c r="A1" i="3"/>
  <c r="E18" i="7" l="1"/>
  <c r="E19" i="5"/>
  <c r="D19" i="7"/>
  <c r="C20" i="5"/>
  <c r="D20" i="5" l="1"/>
  <c r="C20" i="7"/>
  <c r="E19" i="7"/>
  <c r="E20" i="5"/>
  <c r="E20" i="7" l="1"/>
  <c r="E21" i="5"/>
  <c r="E21" i="7" s="1"/>
  <c r="D20" i="7"/>
  <c r="C21" i="5"/>
  <c r="D21" i="5" l="1"/>
  <c r="D21" i="7" s="1"/>
  <c r="C21" i="7"/>
</calcChain>
</file>

<file path=xl/comments1.xml><?xml version="1.0" encoding="utf-8"?>
<comments xmlns="http://schemas.openxmlformats.org/spreadsheetml/2006/main">
  <authors>
    <author>Chris Kennedy</author>
  </authors>
  <commentList>
    <comment ref="F12" authorId="0" shapeId="0">
      <text>
        <r>
          <rPr>
            <b/>
            <sz val="9"/>
            <color indexed="81"/>
            <rFont val="Tahoma"/>
            <charset val="1"/>
          </rPr>
          <t>Chris Kennedy:</t>
        </r>
        <r>
          <rPr>
            <sz val="9"/>
            <color indexed="81"/>
            <rFont val="Tahoma"/>
            <charset val="1"/>
          </rPr>
          <t xml:space="preserve">
this may not be available for greenfield projects. Typically only useful for in-fill drilling.</t>
        </r>
      </text>
    </comment>
  </commentList>
</comments>
</file>

<file path=xl/comments2.xml><?xml version="1.0" encoding="utf-8"?>
<comments xmlns="http://schemas.openxmlformats.org/spreadsheetml/2006/main">
  <authors>
    <author>Chris Kennedy</author>
  </authors>
  <commentList>
    <comment ref="H13" authorId="0" shapeId="0">
      <text>
        <r>
          <rPr>
            <b/>
            <sz val="9"/>
            <color indexed="81"/>
            <rFont val="Tahoma"/>
            <family val="2"/>
          </rPr>
          <t>Chris Kennedy:</t>
        </r>
        <r>
          <rPr>
            <sz val="9"/>
            <color indexed="81"/>
            <rFont val="Tahoma"/>
            <family val="2"/>
          </rPr>
          <t xml:space="preserve">
Watch units but enter multi-element data. Conditional formatting and possibly vlookup can help determine if the element is enriched. Some examples for a few elements are included.</t>
        </r>
      </text>
    </comment>
    <comment ref="S14" authorId="0" shapeId="0">
      <text>
        <r>
          <rPr>
            <b/>
            <sz val="9"/>
            <color indexed="81"/>
            <rFont val="Tahoma"/>
            <family val="2"/>
          </rPr>
          <t>Chris Kennedy:</t>
        </r>
        <r>
          <rPr>
            <sz val="9"/>
            <color indexed="81"/>
            <rFont val="Tahoma"/>
            <family val="2"/>
          </rPr>
          <t xml:space="preserve">
many projects will have S% but no ABA at an early stage. For early studies, lets define PAG, non-PAG as:
S%&lt; 0.1% = non-PAG
S% &gt; 0.1 ^ &lt; 0.3 = uncertain
S%&gt; 0.3% PAG
</t>
        </r>
      </text>
    </comment>
  </commentList>
</comments>
</file>

<file path=xl/comments3.xml><?xml version="1.0" encoding="utf-8"?>
<comments xmlns="http://schemas.openxmlformats.org/spreadsheetml/2006/main">
  <authors>
    <author>Chris Kennedy</author>
  </authors>
  <commentList>
    <comment ref="L13" authorId="0" shapeId="0">
      <text>
        <r>
          <rPr>
            <b/>
            <sz val="9"/>
            <color indexed="81"/>
            <rFont val="Tahoma"/>
            <family val="2"/>
          </rPr>
          <t xml:space="preserve">Chris Kennedy:
</t>
        </r>
        <r>
          <rPr>
            <sz val="9"/>
            <color indexed="81"/>
            <rFont val="Tahoma"/>
            <family val="2"/>
          </rPr>
          <t>This can be a quick and useful analysis, but need to check it correlates and also that there is no graphite in the system.</t>
        </r>
      </text>
    </comment>
    <comment ref="M13" authorId="0" shapeId="0">
      <text>
        <r>
          <rPr>
            <b/>
            <sz val="9"/>
            <color indexed="81"/>
            <rFont val="Tahoma"/>
            <family val="2"/>
          </rPr>
          <t>Chris Kennedy:</t>
        </r>
        <r>
          <rPr>
            <sz val="9"/>
            <color indexed="81"/>
            <rFont val="Tahoma"/>
            <family val="2"/>
          </rPr>
          <t xml:space="preserve">
see conversions above if lab reports units other than kg CaCO3/t</t>
        </r>
      </text>
    </comment>
    <comment ref="J14" authorId="0" shapeId="0">
      <text>
        <r>
          <rPr>
            <b/>
            <sz val="9"/>
            <color indexed="81"/>
            <rFont val="Tahoma"/>
            <family val="2"/>
          </rPr>
          <t>Chris Kennedy:</t>
        </r>
        <r>
          <rPr>
            <sz val="9"/>
            <color indexed="81"/>
            <rFont val="Tahoma"/>
            <family val="2"/>
          </rPr>
          <t xml:space="preserve">
very rare in most cases for gold mines! A big issue in coal mines where there is a lot of organic carbon.</t>
        </r>
      </text>
    </comment>
    <comment ref="O14" authorId="0" shapeId="0">
      <text>
        <r>
          <rPr>
            <b/>
            <sz val="9"/>
            <color indexed="81"/>
            <rFont val="Tahoma"/>
            <family val="2"/>
          </rPr>
          <t>Chris Kennedy:</t>
        </r>
        <r>
          <rPr>
            <sz val="9"/>
            <color indexed="81"/>
            <rFont val="Tahoma"/>
            <family val="2"/>
          </rPr>
          <t xml:space="preserve">
need to note somewhere which carbonate form being selected and why. Use NP comp chart as part of the evaluation.</t>
        </r>
      </text>
    </comment>
  </commentList>
</comments>
</file>

<file path=xl/comments4.xml><?xml version="1.0" encoding="utf-8"?>
<comments xmlns="http://schemas.openxmlformats.org/spreadsheetml/2006/main">
  <authors>
    <author>Chris Kennedy</author>
  </authors>
  <commentList>
    <comment ref="M15" authorId="0" shapeId="0">
      <text>
        <r>
          <rPr>
            <b/>
            <sz val="9"/>
            <color indexed="81"/>
            <rFont val="Tahoma"/>
            <family val="2"/>
          </rPr>
          <t>Chris Kennedy:</t>
        </r>
        <r>
          <rPr>
            <sz val="9"/>
            <color indexed="81"/>
            <rFont val="Tahoma"/>
            <family val="2"/>
          </rPr>
          <t xml:space="preserve">
Track this information if available. </t>
        </r>
      </text>
    </comment>
  </commentList>
</comments>
</file>

<file path=xl/comments5.xml><?xml version="1.0" encoding="utf-8"?>
<comments xmlns="http://schemas.openxmlformats.org/spreadsheetml/2006/main">
  <authors>
    <author>Chris Kennedy</author>
  </authors>
  <commentList>
    <comment ref="G12" authorId="0" shapeId="0">
      <text>
        <r>
          <rPr>
            <b/>
            <sz val="9"/>
            <color indexed="81"/>
            <rFont val="Tahoma"/>
            <charset val="1"/>
          </rPr>
          <t>Chris Kennedy:</t>
        </r>
        <r>
          <rPr>
            <sz val="9"/>
            <color indexed="81"/>
            <rFont val="Tahoma"/>
            <charset val="1"/>
          </rPr>
          <t xml:space="preserve">
track water solid ratio, also material prep - sieveing, no sieving, etc.</t>
        </r>
      </text>
    </comment>
    <comment ref="P13" authorId="0" shapeId="0">
      <text>
        <r>
          <rPr>
            <b/>
            <sz val="9"/>
            <color indexed="81"/>
            <rFont val="Tahoma"/>
            <family val="2"/>
          </rPr>
          <t>Chris Kennedy:</t>
        </r>
        <r>
          <rPr>
            <sz val="9"/>
            <color indexed="81"/>
            <rFont val="Tahoma"/>
            <family val="2"/>
          </rPr>
          <t xml:space="preserve">
need to make notes on site conditions - especially on how precipitation is delivered. For example, at La India dilution of waste rock during a rainstorm event needed to be considered (as opposed to mean annual precip) so that the SFE results could be used to come up with water quality estimates (which in some cases will stil l need adjustment/modeling).
Useful to note that the estimates made though are fairly close to the site conditions.</t>
        </r>
      </text>
    </comment>
  </commentList>
</comments>
</file>

<file path=xl/sharedStrings.xml><?xml version="1.0" encoding="utf-8"?>
<sst xmlns="http://schemas.openxmlformats.org/spreadsheetml/2006/main" count="809" uniqueCount="343">
  <si>
    <t>Date</t>
  </si>
  <si>
    <t>Action</t>
  </si>
  <si>
    <t>Author</t>
  </si>
  <si>
    <t>Version Label</t>
  </si>
  <si>
    <t>x</t>
  </si>
  <si>
    <t>y</t>
  </si>
  <si>
    <t>Agnico Eagle Mines</t>
  </si>
  <si>
    <t>Sheet History</t>
  </si>
  <si>
    <t>Sample ID</t>
  </si>
  <si>
    <t>Interval</t>
  </si>
  <si>
    <t>Lithology</t>
  </si>
  <si>
    <t>Carbonates</t>
  </si>
  <si>
    <t>Weathering Notes</t>
  </si>
  <si>
    <t>Calcite</t>
  </si>
  <si>
    <t>Siderite</t>
  </si>
  <si>
    <t>kg CaCO3/t</t>
  </si>
  <si>
    <t>NP/AP</t>
  </si>
  <si>
    <t>ARD Category</t>
  </si>
  <si>
    <t>Below are just examples - more sulphides will need to be added, same for carbonates.</t>
  </si>
  <si>
    <t>Ore/Waste</t>
  </si>
  <si>
    <t>Price Rock Classification</t>
  </si>
  <si>
    <t>Distribution of the elements in the Earth's crust (in parts per million)</t>
  </si>
  <si>
    <t>Atomic No.</t>
  </si>
  <si>
    <t>Element</t>
  </si>
  <si>
    <t>Symbol</t>
  </si>
  <si>
    <t>Igneous Rocks</t>
  </si>
  <si>
    <t>Sedimentary Rocks</t>
  </si>
  <si>
    <t>Deep-sea Sediments</t>
  </si>
  <si>
    <t>Ultrabasic</t>
  </si>
  <si>
    <t>Basaltic Rocks</t>
  </si>
  <si>
    <t>Granite Rocks</t>
  </si>
  <si>
    <t>Shales</t>
  </si>
  <si>
    <t>Sandstones</t>
  </si>
  <si>
    <t>Carbonate</t>
  </si>
  <si>
    <t>Clay</t>
  </si>
  <si>
    <t>VLOOKUP</t>
  </si>
  <si>
    <t>High Calcium</t>
  </si>
  <si>
    <t>Low Calcium</t>
  </si>
  <si>
    <t>Syenites</t>
  </si>
  <si>
    <t>Actinium</t>
  </si>
  <si>
    <t>Ac</t>
  </si>
  <si>
    <t>E</t>
  </si>
  <si>
    <t>Aluminum</t>
  </si>
  <si>
    <t>Al</t>
  </si>
  <si>
    <t>Antimony</t>
  </si>
  <si>
    <t>Sb</t>
  </si>
  <si>
    <t>0.X</t>
  </si>
  <si>
    <t>0.0X</t>
  </si>
  <si>
    <t>Argon</t>
  </si>
  <si>
    <t>Ar</t>
  </si>
  <si>
    <t>B</t>
  </si>
  <si>
    <t>U</t>
  </si>
  <si>
    <t>Arsenic</t>
  </si>
  <si>
    <t>As</t>
  </si>
  <si>
    <t>Tl</t>
  </si>
  <si>
    <t>Astatine</t>
  </si>
  <si>
    <t>At</t>
  </si>
  <si>
    <t>Ag</t>
  </si>
  <si>
    <t>Barium</t>
  </si>
  <si>
    <t>Ba</t>
  </si>
  <si>
    <t>X0</t>
  </si>
  <si>
    <t>Beryllium</t>
  </si>
  <si>
    <t>Be</t>
  </si>
  <si>
    <t>Bismuth</t>
  </si>
  <si>
    <t>Bi</t>
  </si>
  <si>
    <t>D</t>
  </si>
  <si>
    <t>Boron</t>
  </si>
  <si>
    <t>Bromine</t>
  </si>
  <si>
    <t>Br</t>
  </si>
  <si>
    <t>Cadmium</t>
  </si>
  <si>
    <t>Cd</t>
  </si>
  <si>
    <t>Ca</t>
  </si>
  <si>
    <t>Calcium</t>
  </si>
  <si>
    <t>Carbon</t>
  </si>
  <si>
    <t>C</t>
  </si>
  <si>
    <t>A</t>
  </si>
  <si>
    <t>Co</t>
  </si>
  <si>
    <t>Cerium</t>
  </si>
  <si>
    <t>Ce</t>
  </si>
  <si>
    <t>Cr</t>
  </si>
  <si>
    <t>Cesium</t>
  </si>
  <si>
    <t>Cs</t>
  </si>
  <si>
    <t>Cu</t>
  </si>
  <si>
    <t>Chlorine</t>
  </si>
  <si>
    <t>Cl</t>
  </si>
  <si>
    <t>Fe</t>
  </si>
  <si>
    <t>Chromium</t>
  </si>
  <si>
    <t>K</t>
  </si>
  <si>
    <t>Cobalt</t>
  </si>
  <si>
    <t>La</t>
  </si>
  <si>
    <t>Copper</t>
  </si>
  <si>
    <t>X</t>
  </si>
  <si>
    <t>Mg</t>
  </si>
  <si>
    <t>Dysprosium</t>
  </si>
  <si>
    <t>Dy</t>
  </si>
  <si>
    <t>Mn</t>
  </si>
  <si>
    <t>Erbium</t>
  </si>
  <si>
    <t>Er</t>
  </si>
  <si>
    <t>Mo</t>
  </si>
  <si>
    <t>Europium</t>
  </si>
  <si>
    <t>Eu</t>
  </si>
  <si>
    <t>Na</t>
  </si>
  <si>
    <t>Fluorine</t>
  </si>
  <si>
    <t>F</t>
  </si>
  <si>
    <t>Ni</t>
  </si>
  <si>
    <t>Francium</t>
  </si>
  <si>
    <t>Fr</t>
  </si>
  <si>
    <t xml:space="preserve">P
</t>
  </si>
  <si>
    <t>Gadolinium</t>
  </si>
  <si>
    <t>Gd</t>
  </si>
  <si>
    <t>Pb</t>
  </si>
  <si>
    <t>Gallium</t>
  </si>
  <si>
    <t>Ga</t>
  </si>
  <si>
    <t>S</t>
  </si>
  <si>
    <t>Germanium</t>
  </si>
  <si>
    <t>Ge</t>
  </si>
  <si>
    <t>Gold</t>
  </si>
  <si>
    <t>Au</t>
  </si>
  <si>
    <t>0.00X</t>
  </si>
  <si>
    <t>Sc</t>
  </si>
  <si>
    <t>Hafnium</t>
  </si>
  <si>
    <t>Hf</t>
  </si>
  <si>
    <t>Sr</t>
  </si>
  <si>
    <t>Helium</t>
  </si>
  <si>
    <t>He</t>
  </si>
  <si>
    <t>Th</t>
  </si>
  <si>
    <t>Holmium</t>
  </si>
  <si>
    <t>Ho</t>
  </si>
  <si>
    <t>Ti</t>
  </si>
  <si>
    <t>Hydrogen</t>
  </si>
  <si>
    <t>H</t>
  </si>
  <si>
    <t>Iodine</t>
  </si>
  <si>
    <t>I</t>
  </si>
  <si>
    <t>Iridium</t>
  </si>
  <si>
    <t>Ir</t>
  </si>
  <si>
    <t>V</t>
  </si>
  <si>
    <t>Iron</t>
  </si>
  <si>
    <t>W</t>
  </si>
  <si>
    <t>Krypton</t>
  </si>
  <si>
    <t>Kr</t>
  </si>
  <si>
    <t>Zn</t>
  </si>
  <si>
    <t>Lanthenum</t>
  </si>
  <si>
    <t>Zr</t>
  </si>
  <si>
    <t>Lead</t>
  </si>
  <si>
    <t>Te</t>
  </si>
  <si>
    <t>Lithium</t>
  </si>
  <si>
    <t>Li</t>
  </si>
  <si>
    <t>Lindium</t>
  </si>
  <si>
    <t>Ln</t>
  </si>
  <si>
    <t>00X</t>
  </si>
  <si>
    <t>Lutetium</t>
  </si>
  <si>
    <t>Lu</t>
  </si>
  <si>
    <t>Magnesium</t>
  </si>
  <si>
    <t>Manganese</t>
  </si>
  <si>
    <t>Mercury</t>
  </si>
  <si>
    <t>Hg</t>
  </si>
  <si>
    <t>Molybdenum</t>
  </si>
  <si>
    <t>Neodymium</t>
  </si>
  <si>
    <t>Nd</t>
  </si>
  <si>
    <t>Neon</t>
  </si>
  <si>
    <t>Ne</t>
  </si>
  <si>
    <t>Neptunium</t>
  </si>
  <si>
    <t>Np</t>
  </si>
  <si>
    <t>Nickle</t>
  </si>
  <si>
    <t>Niobium</t>
  </si>
  <si>
    <t>Nb</t>
  </si>
  <si>
    <t>Nitrogen</t>
  </si>
  <si>
    <t>N</t>
  </si>
  <si>
    <t>Osmium</t>
  </si>
  <si>
    <t>Os</t>
  </si>
  <si>
    <t>Oxygen</t>
  </si>
  <si>
    <t>O</t>
  </si>
  <si>
    <t>Palladium</t>
  </si>
  <si>
    <t>Pd</t>
  </si>
  <si>
    <t>Phosphorus</t>
  </si>
  <si>
    <t>P</t>
  </si>
  <si>
    <t>Platinum</t>
  </si>
  <si>
    <t>Pt</t>
  </si>
  <si>
    <t>Plutonium</t>
  </si>
  <si>
    <t>Pu</t>
  </si>
  <si>
    <t>Polonium</t>
  </si>
  <si>
    <t>Po</t>
  </si>
  <si>
    <t>Potassium</t>
  </si>
  <si>
    <t>Praseodymium</t>
  </si>
  <si>
    <t>Pr</t>
  </si>
  <si>
    <t>Promethium</t>
  </si>
  <si>
    <t>PM</t>
  </si>
  <si>
    <t>Protactinium</t>
  </si>
  <si>
    <t>Pa</t>
  </si>
  <si>
    <t>Radium</t>
  </si>
  <si>
    <t>Ra</t>
  </si>
  <si>
    <t>Radon</t>
  </si>
  <si>
    <t>Rn</t>
  </si>
  <si>
    <t>Rhenium</t>
  </si>
  <si>
    <t>Re</t>
  </si>
  <si>
    <t>Rhodium</t>
  </si>
  <si>
    <t>Rh</t>
  </si>
  <si>
    <t>Rubidium</t>
  </si>
  <si>
    <t>Rb</t>
  </si>
  <si>
    <t>Ruthenium</t>
  </si>
  <si>
    <t>Ru</t>
  </si>
  <si>
    <t>Samarium</t>
  </si>
  <si>
    <t>Sm</t>
  </si>
  <si>
    <t>Scandium</t>
  </si>
  <si>
    <t>Selenium</t>
  </si>
  <si>
    <t>Se</t>
  </si>
  <si>
    <t>Silicon</t>
  </si>
  <si>
    <t>Si</t>
  </si>
  <si>
    <t>Silver</t>
  </si>
  <si>
    <t>Sodium</t>
  </si>
  <si>
    <t>Strontium</t>
  </si>
  <si>
    <t>Sulphur</t>
  </si>
  <si>
    <t>Tantalum</t>
  </si>
  <si>
    <t>Ta</t>
  </si>
  <si>
    <t>Technetium</t>
  </si>
  <si>
    <t>Tc</t>
  </si>
  <si>
    <t>Tellurium</t>
  </si>
  <si>
    <t>Terbium</t>
  </si>
  <si>
    <t>Tb</t>
  </si>
  <si>
    <t>Thallium</t>
  </si>
  <si>
    <t>Thorium</t>
  </si>
  <si>
    <t>Thulium</t>
  </si>
  <si>
    <t>Tm</t>
  </si>
  <si>
    <t>Tin</t>
  </si>
  <si>
    <t>Sn</t>
  </si>
  <si>
    <t>Titanium</t>
  </si>
  <si>
    <t>Tungsten</t>
  </si>
  <si>
    <t>Uranium</t>
  </si>
  <si>
    <t>Vanadium</t>
  </si>
  <si>
    <t>Xenon</t>
  </si>
  <si>
    <t>Xe</t>
  </si>
  <si>
    <t>Ytterbium</t>
  </si>
  <si>
    <t>Yb</t>
  </si>
  <si>
    <t>Yttrium</t>
  </si>
  <si>
    <t>Y</t>
  </si>
  <si>
    <t>Zinc</t>
  </si>
  <si>
    <t xml:space="preserve">X </t>
  </si>
  <si>
    <t>Signifies the order of magnitude estimate.</t>
  </si>
  <si>
    <t xml:space="preserve">These elements are the basic constituents of the biosphere (more text in Price 1997). </t>
  </si>
  <si>
    <t xml:space="preserve">The rare gases occur in the atmosphere (more text in Price 1997). </t>
  </si>
  <si>
    <t>These elements do not occur naturally in the earth's crust.</t>
  </si>
  <si>
    <t>The data for these elements are missing or unreliable.</t>
  </si>
  <si>
    <t>All these elements are present as radioactive nucludes in the decay schemes of U and Th.</t>
  </si>
  <si>
    <t>Source: Price 1997, Turekian and Wedepohl 1961.</t>
  </si>
  <si>
    <t>Average Crustal Abundances from Price (1997)</t>
  </si>
  <si>
    <t>mg/kg</t>
  </si>
  <si>
    <t>ETC</t>
  </si>
  <si>
    <t>S%-based</t>
  </si>
  <si>
    <t>S%</t>
  </si>
  <si>
    <t>SO4%</t>
  </si>
  <si>
    <t>S2-%</t>
  </si>
  <si>
    <t>S-Org%</t>
  </si>
  <si>
    <t>Carbonate (CO2)</t>
  </si>
  <si>
    <t>NP (mod Sobek)</t>
  </si>
  <si>
    <t>Total C%</t>
  </si>
  <si>
    <t>NP Selection Basis</t>
  </si>
  <si>
    <t>1:3</t>
  </si>
  <si>
    <t>Mineral Exposure/Liberation</t>
  </si>
  <si>
    <t>Pyrite</t>
  </si>
  <si>
    <t>etc</t>
  </si>
  <si>
    <t>Pyrrhotite</t>
  </si>
  <si>
    <t>0 - 10%</t>
  </si>
  <si>
    <t>11 - 50%</t>
  </si>
  <si>
    <t>etc?</t>
  </si>
  <si>
    <t>Impacts to Acid-Base Accouting</t>
  </si>
  <si>
    <t>Impacts to Reaction Rates</t>
  </si>
  <si>
    <t>SFE Test Conditions</t>
  </si>
  <si>
    <t>Results</t>
  </si>
  <si>
    <t>pH</t>
  </si>
  <si>
    <t>SO4</t>
  </si>
  <si>
    <t>Alk</t>
  </si>
  <si>
    <t>Acidity</t>
  </si>
  <si>
    <t>Site Relevance</t>
  </si>
  <si>
    <t>mg/L</t>
  </si>
  <si>
    <t>Ore/Waste/Tailings/Borrow</t>
  </si>
  <si>
    <t>Started template file to interpret geochem data</t>
  </si>
  <si>
    <t>CBK</t>
  </si>
  <si>
    <t>00</t>
  </si>
  <si>
    <t>rare</t>
  </si>
  <si>
    <t>trace</t>
  </si>
  <si>
    <t>Sulphur Forms</t>
  </si>
  <si>
    <t>NP forms</t>
  </si>
  <si>
    <t>ARD Classificaton</t>
  </si>
  <si>
    <t>Ore</t>
  </si>
  <si>
    <t>Waste</t>
  </si>
  <si>
    <t>Tailings</t>
  </si>
  <si>
    <t>Borrow</t>
  </si>
  <si>
    <t>Material Type</t>
  </si>
  <si>
    <t>BDD0083_219027</t>
  </si>
  <si>
    <t>FROM</t>
  </si>
  <si>
    <t>TO</t>
  </si>
  <si>
    <t>Btc</t>
  </si>
  <si>
    <t>none</t>
  </si>
  <si>
    <t>Acid generating</t>
  </si>
  <si>
    <t>Non Acid Generating</t>
  </si>
  <si>
    <t>Uncertain</t>
  </si>
  <si>
    <t>Igneous - Ultrabasic</t>
  </si>
  <si>
    <t>Igneous - Basaltic</t>
  </si>
  <si>
    <t>Igneous - Granite - High Ca</t>
  </si>
  <si>
    <t>Igneous - Granite - Low Ca</t>
  </si>
  <si>
    <t>Igneous - Granite - Syenite</t>
  </si>
  <si>
    <t>Sedim - Sandstone</t>
  </si>
  <si>
    <t>Sedim - Shale</t>
  </si>
  <si>
    <t>Sedim - Carbonate</t>
  </si>
  <si>
    <t>Deep-sea sedim - Carbonate</t>
  </si>
  <si>
    <t>Deep-sea sedim - Clay</t>
  </si>
  <si>
    <t>AP</t>
  </si>
  <si>
    <t>NP</t>
  </si>
  <si>
    <t>AP/NP</t>
  </si>
  <si>
    <t>Stage I: Initial Exploration Objectives</t>
  </si>
  <si>
    <t>Sulphides - visual estimate %</t>
  </si>
  <si>
    <t>Pyrite (Py) %</t>
  </si>
  <si>
    <t>Pyrrhotite (Po) %</t>
  </si>
  <si>
    <t>Chalcopyrite (Cpy) %</t>
  </si>
  <si>
    <t>Carbonates - visual estimate %</t>
  </si>
  <si>
    <t>Calcite %</t>
  </si>
  <si>
    <t>Dolomite %</t>
  </si>
  <si>
    <t>Siderite %</t>
  </si>
  <si>
    <t>iron staining along fractures</t>
  </si>
  <si>
    <t>From (m)</t>
  </si>
  <si>
    <t>To (m)</t>
  </si>
  <si>
    <t>% C</t>
  </si>
  <si>
    <t>Carbonate conversions</t>
  </si>
  <si>
    <t>%C to kg CaCO3/t</t>
  </si>
  <si>
    <t>%CO2 to kg CaCO3/t</t>
  </si>
  <si>
    <t>%CO3 to kg CaCO3/t</t>
  </si>
  <si>
    <t>-</t>
  </si>
  <si>
    <t>NP by titration - see chart</t>
  </si>
  <si>
    <t>kgCaCO3/t</t>
  </si>
  <si>
    <t>to (m)</t>
  </si>
  <si>
    <t>Modal Mineralogy %</t>
  </si>
  <si>
    <t>waste</t>
  </si>
  <si>
    <t>BDD0083_219028</t>
  </si>
  <si>
    <t>BDD0083_219029</t>
  </si>
  <si>
    <t>BDD0083_219030</t>
  </si>
  <si>
    <t>BDD0083_219031</t>
  </si>
  <si>
    <t>BDD0083_219032</t>
  </si>
  <si>
    <t>BDD0083_219033</t>
  </si>
  <si>
    <t>Stage II: Scoping and Feasibility Studies</t>
  </si>
  <si>
    <t>Revised requirements and clarified identified ambguities by steering committee</t>
  </si>
  <si>
    <t>1:2</t>
  </si>
  <si>
    <t>x2</t>
  </si>
  <si>
    <t>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</si>
</sst>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x14ac:knownFonts="1">
    <font>
      <sz val="10"/>
      <name val="Arial"/>
    </font>
    <font>
      <sz val="11"/>
      <color theme="1"/>
      <name val="Calibri"/>
      <family val="2"/>
      <scheme val="minor"/>
    </font>
    <font>
      <sz val="11"/>
      <color theme="1"/>
      <name val="Calibri"/>
      <family val="2"/>
      <scheme val="minor"/>
    </font>
    <font>
      <sz val="8"/>
      <name val="Arial"/>
      <family val="2"/>
    </font>
    <font>
      <sz val="9"/>
      <color indexed="81"/>
      <name val="Tahoma"/>
      <family val="2"/>
    </font>
    <font>
      <b/>
      <sz val="9"/>
      <color indexed="81"/>
      <name val="Tahoma"/>
      <family val="2"/>
    </font>
    <font>
      <b/>
      <sz val="11"/>
      <color indexed="8"/>
      <name val="Calibri"/>
      <family val="2"/>
    </font>
    <font>
      <sz val="10"/>
      <name val="Arial"/>
      <family val="2"/>
    </font>
    <font>
      <b/>
      <sz val="10"/>
      <name val="Arial"/>
      <family val="2"/>
    </font>
    <font>
      <u/>
      <sz val="10"/>
      <name val="Arial"/>
      <family val="2"/>
    </font>
    <font>
      <sz val="10"/>
      <color theme="4"/>
      <name val="Arial"/>
      <family val="2"/>
    </font>
    <font>
      <sz val="10"/>
      <color indexed="8"/>
      <name val="Arial"/>
      <family val="2"/>
    </font>
    <font>
      <b/>
      <sz val="14"/>
      <name val="Arial"/>
      <family val="2"/>
    </font>
    <font>
      <sz val="9"/>
      <color indexed="81"/>
      <name val="Tahoma"/>
      <charset val="1"/>
    </font>
    <font>
      <b/>
      <sz val="9"/>
      <color indexed="81"/>
      <name val="Tahoma"/>
      <charset val="1"/>
    </font>
    <font>
      <sz val="10"/>
      <color theme="1"/>
      <name val="Arial"/>
      <family val="2"/>
    </font>
  </fonts>
  <fills count="3">
    <fill>
      <patternFill patternType="none"/>
    </fill>
    <fill>
      <patternFill patternType="gray125"/>
    </fill>
    <fill>
      <patternFill patternType="solid">
        <fgColor rgb="FFFFFF00"/>
        <bgColor indexed="64"/>
      </patternFill>
    </fill>
  </fills>
  <borders count="2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64"/>
      </bottom>
      <diagonal/>
    </border>
    <border>
      <left style="thin">
        <color indexed="22"/>
      </left>
      <right style="thin">
        <color indexed="22"/>
      </right>
      <top style="thin">
        <color indexed="22"/>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7" fillId="0" borderId="0">
      <alignment horizontal="right"/>
    </xf>
    <xf numFmtId="0" fontId="7" fillId="0" borderId="0"/>
    <xf numFmtId="0" fontId="11" fillId="0" borderId="0"/>
  </cellStyleXfs>
  <cellXfs count="91">
    <xf numFmtId="0" fontId="0" fillId="0" borderId="0" xfId="0"/>
    <xf numFmtId="0" fontId="0" fillId="0" borderId="0" xfId="0" applyAlignment="1">
      <alignment wrapText="1"/>
    </xf>
    <xf numFmtId="14" fontId="0" fillId="0" borderId="0" xfId="0" applyNumberFormat="1" applyAlignment="1">
      <alignment horizontal="left" wrapText="1"/>
    </xf>
    <xf numFmtId="0" fontId="0" fillId="0" borderId="1" xfId="0" applyBorder="1" applyAlignment="1">
      <alignment wrapText="1"/>
    </xf>
    <xf numFmtId="0" fontId="0" fillId="0" borderId="1" xfId="0" applyBorder="1"/>
    <xf numFmtId="0" fontId="0" fillId="0" borderId="1" xfId="0" applyFill="1" applyBorder="1"/>
    <xf numFmtId="0" fontId="2" fillId="0" borderId="0" xfId="1"/>
    <xf numFmtId="0" fontId="2" fillId="2" borderId="0" xfId="1" applyFill="1"/>
    <xf numFmtId="0" fontId="2" fillId="0" borderId="5" xfId="1" applyBorder="1" applyAlignment="1">
      <alignment horizontal="center" vertical="center" wrapText="1"/>
    </xf>
    <xf numFmtId="0" fontId="2" fillId="0" borderId="5" xfId="1" applyBorder="1" applyAlignment="1">
      <alignment horizontal="center" vertical="center"/>
    </xf>
    <xf numFmtId="0" fontId="2" fillId="0" borderId="6" xfId="1" applyBorder="1" applyAlignment="1">
      <alignment horizontal="center"/>
    </xf>
    <xf numFmtId="0" fontId="2" fillId="0" borderId="7" xfId="1" applyBorder="1" applyAlignment="1">
      <alignment horizontal="center"/>
    </xf>
    <xf numFmtId="0" fontId="2" fillId="0" borderId="8" xfId="1" applyBorder="1" applyAlignment="1">
      <alignment horizontal="center"/>
    </xf>
    <xf numFmtId="0" fontId="2" fillId="0" borderId="0" xfId="1" applyFill="1" applyBorder="1" applyAlignment="1">
      <alignment horizontal="center"/>
    </xf>
    <xf numFmtId="0" fontId="2" fillId="0" borderId="9" xfId="1" applyBorder="1" applyAlignment="1">
      <alignment horizontal="center"/>
    </xf>
    <xf numFmtId="0" fontId="2" fillId="0" borderId="2" xfId="1" applyBorder="1" applyAlignment="1">
      <alignment horizontal="center"/>
    </xf>
    <xf numFmtId="0" fontId="2" fillId="0" borderId="10" xfId="1" applyBorder="1" applyAlignment="1">
      <alignment horizontal="center"/>
    </xf>
    <xf numFmtId="0" fontId="7" fillId="0" borderId="0" xfId="1" applyFont="1"/>
    <xf numFmtId="0" fontId="8" fillId="0" borderId="0" xfId="1" applyFont="1" applyFill="1" applyBorder="1" applyAlignment="1">
      <alignment horizontal="center"/>
    </xf>
    <xf numFmtId="0" fontId="8" fillId="0" borderId="0" xfId="2" applyFont="1" applyFill="1" applyBorder="1" applyAlignment="1">
      <alignment horizontal="center" wrapText="1"/>
    </xf>
    <xf numFmtId="0" fontId="2" fillId="0" borderId="0" xfId="1" applyBorder="1"/>
    <xf numFmtId="0" fontId="2" fillId="0" borderId="0" xfId="1" applyFill="1" applyBorder="1"/>
    <xf numFmtId="0" fontId="2" fillId="0" borderId="11" xfId="1" applyBorder="1" applyAlignment="1">
      <alignment horizontal="center"/>
    </xf>
    <xf numFmtId="0" fontId="2" fillId="0" borderId="12" xfId="1" applyBorder="1" applyAlignment="1">
      <alignment horizontal="center"/>
    </xf>
    <xf numFmtId="0" fontId="2" fillId="0" borderId="13" xfId="1" applyBorder="1" applyAlignment="1">
      <alignment horizontal="center"/>
    </xf>
    <xf numFmtId="0" fontId="2" fillId="0" borderId="0" xfId="1" applyFill="1" applyBorder="1" applyAlignment="1">
      <alignment horizontal="left"/>
    </xf>
    <xf numFmtId="0" fontId="0" fillId="0" borderId="0" xfId="0" applyBorder="1" applyAlignment="1">
      <alignment horizontal="center" vertical="top" wrapText="1"/>
    </xf>
    <xf numFmtId="0" fontId="0" fillId="0" borderId="1" xfId="0" applyBorder="1" applyAlignment="1">
      <alignment horizontal="center" vertical="top" wrapText="1"/>
    </xf>
    <xf numFmtId="0" fontId="0" fillId="0" borderId="0" xfId="0" applyFill="1" applyBorder="1" applyAlignment="1">
      <alignment horizontal="center" vertical="top" wrapText="1"/>
    </xf>
    <xf numFmtId="0" fontId="9" fillId="0" borderId="0" xfId="0" quotePrefix="1" applyFont="1"/>
    <xf numFmtId="20" fontId="9" fillId="0" borderId="0" xfId="0" quotePrefix="1" applyNumberFormat="1" applyFont="1"/>
    <xf numFmtId="0" fontId="7" fillId="0" borderId="0" xfId="0" applyFont="1"/>
    <xf numFmtId="0" fontId="0" fillId="0" borderId="1" xfId="0" applyFont="1" applyFill="1" applyBorder="1"/>
    <xf numFmtId="0" fontId="7" fillId="0" borderId="1" xfId="0" applyFont="1" applyFill="1" applyBorder="1"/>
    <xf numFmtId="0" fontId="0" fillId="0" borderId="17" xfId="0" applyFont="1" applyFill="1" applyBorder="1"/>
    <xf numFmtId="0" fontId="0" fillId="0" borderId="4" xfId="0" applyFont="1" applyFill="1" applyBorder="1"/>
    <xf numFmtId="0" fontId="0" fillId="0" borderId="4" xfId="0" applyBorder="1"/>
    <xf numFmtId="0" fontId="7" fillId="0" borderId="14" xfId="0" applyFont="1" applyBorder="1"/>
    <xf numFmtId="0" fontId="0" fillId="0" borderId="15" xfId="0" applyBorder="1"/>
    <xf numFmtId="0" fontId="0" fillId="0" borderId="16" xfId="0" applyBorder="1"/>
    <xf numFmtId="0" fontId="0" fillId="0" borderId="17" xfId="0" applyBorder="1"/>
    <xf numFmtId="0" fontId="7" fillId="0" borderId="1" xfId="0" applyFont="1" applyBorder="1"/>
    <xf numFmtId="0" fontId="7" fillId="0" borderId="0" xfId="0" applyFont="1" applyAlignment="1">
      <alignment horizontal="left" wrapText="1"/>
    </xf>
    <xf numFmtId="0" fontId="7" fillId="0" borderId="0" xfId="0" quotePrefix="1" applyFont="1" applyAlignment="1">
      <alignment horizontal="left" wrapText="1"/>
    </xf>
    <xf numFmtId="0" fontId="0" fillId="0" borderId="17" xfId="0" applyFill="1" applyBorder="1"/>
    <xf numFmtId="0" fontId="10" fillId="0" borderId="0" xfId="0" applyFont="1"/>
    <xf numFmtId="0" fontId="8" fillId="0" borderId="0" xfId="0" applyFont="1"/>
    <xf numFmtId="0" fontId="0" fillId="0" borderId="0" xfId="0" applyBorder="1"/>
    <xf numFmtId="0" fontId="7" fillId="0" borderId="17" xfId="0" applyFont="1" applyBorder="1"/>
    <xf numFmtId="0" fontId="7" fillId="0" borderId="4" xfId="0" applyFont="1" applyBorder="1"/>
    <xf numFmtId="0" fontId="12" fillId="0" borderId="0" xfId="0" applyFont="1"/>
    <xf numFmtId="2" fontId="0" fillId="0" borderId="0" xfId="0" applyNumberFormat="1"/>
    <xf numFmtId="0" fontId="0" fillId="0" borderId="0" xfId="0" applyAlignment="1">
      <alignment horizontal="center"/>
    </xf>
    <xf numFmtId="0" fontId="0" fillId="0" borderId="0" xfId="0" applyFill="1" applyBorder="1"/>
    <xf numFmtId="0" fontId="7" fillId="0" borderId="1" xfId="0" applyFont="1" applyBorder="1" applyAlignment="1">
      <alignment horizontal="center" vertical="top" wrapText="1"/>
    </xf>
    <xf numFmtId="0" fontId="7" fillId="0" borderId="0" xfId="0" applyFont="1" applyAlignment="1">
      <alignment horizontal="right"/>
    </xf>
    <xf numFmtId="0" fontId="0" fillId="0" borderId="0" xfId="0" quotePrefix="1" applyAlignment="1">
      <alignment horizontal="center"/>
    </xf>
    <xf numFmtId="0" fontId="7" fillId="0" borderId="21" xfId="0" applyFont="1" applyBorder="1" applyAlignment="1">
      <alignment horizontal="center"/>
    </xf>
    <xf numFmtId="0" fontId="0" fillId="0" borderId="22" xfId="0" applyFill="1" applyBorder="1"/>
    <xf numFmtId="164" fontId="0" fillId="0" borderId="0" xfId="0" applyNumberFormat="1"/>
    <xf numFmtId="1" fontId="0" fillId="0" borderId="0" xfId="0" applyNumberFormat="1"/>
    <xf numFmtId="0" fontId="15" fillId="0" borderId="0" xfId="0" applyFont="1"/>
    <xf numFmtId="0" fontId="15" fillId="0" borderId="2" xfId="0" applyFont="1" applyBorder="1"/>
    <xf numFmtId="0" fontId="15" fillId="0" borderId="1" xfId="0" applyFont="1" applyBorder="1"/>
    <xf numFmtId="0" fontId="15" fillId="0" borderId="2" xfId="0" applyFont="1" applyFill="1" applyBorder="1"/>
    <xf numFmtId="164" fontId="15" fillId="0" borderId="0" xfId="0" applyNumberFormat="1" applyFont="1"/>
    <xf numFmtId="0" fontId="7" fillId="2" borderId="0" xfId="0" applyFont="1" applyFill="1"/>
    <xf numFmtId="0" fontId="15" fillId="0" borderId="19" xfId="4" applyFont="1" applyFill="1" applyBorder="1" applyAlignment="1">
      <alignment wrapText="1"/>
    </xf>
    <xf numFmtId="0" fontId="15" fillId="0" borderId="20" xfId="4" applyFont="1" applyFill="1" applyBorder="1" applyAlignment="1">
      <alignment wrapText="1"/>
    </xf>
    <xf numFmtId="0" fontId="15" fillId="0" borderId="18" xfId="4" applyFont="1" applyFill="1" applyBorder="1" applyAlignment="1">
      <alignment wrapText="1"/>
    </xf>
    <xf numFmtId="0" fontId="15" fillId="0" borderId="0" xfId="4" applyFont="1" applyFill="1" applyBorder="1" applyAlignment="1">
      <alignment wrapText="1"/>
    </xf>
    <xf numFmtId="0" fontId="1" fillId="0" borderId="0" xfId="1" applyFont="1"/>
    <xf numFmtId="0" fontId="0" fillId="0" borderId="0" xfId="0" quotePrefix="1" applyAlignment="1">
      <alignment wrapText="1"/>
    </xf>
    <xf numFmtId="0" fontId="15" fillId="0" borderId="0"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wrapText="1"/>
    </xf>
    <xf numFmtId="0" fontId="15" fillId="0" borderId="4" xfId="0" applyFont="1" applyBorder="1" applyAlignment="1">
      <alignment horizontal="center" wrapText="1"/>
    </xf>
    <xf numFmtId="0" fontId="7" fillId="0" borderId="3" xfId="0" applyFont="1" applyBorder="1" applyAlignment="1">
      <alignment horizontal="center" vertical="top" wrapText="1"/>
    </xf>
    <xf numFmtId="0" fontId="0" fillId="0" borderId="4" xfId="0" applyBorder="1" applyAlignment="1">
      <alignment horizontal="center" vertical="top" wrapText="1"/>
    </xf>
    <xf numFmtId="0" fontId="6" fillId="0" borderId="5" xfId="1" applyFont="1" applyBorder="1" applyAlignment="1">
      <alignment horizontal="center" vertical="center"/>
    </xf>
    <xf numFmtId="0" fontId="2" fillId="0" borderId="5" xfId="1" applyBorder="1" applyAlignment="1">
      <alignment horizontal="center" vertical="center" wrapText="1"/>
    </xf>
    <xf numFmtId="0" fontId="2" fillId="0" borderId="5" xfId="1" applyBorder="1" applyAlignment="1">
      <alignment horizontal="center" vertical="center"/>
    </xf>
    <xf numFmtId="0" fontId="7" fillId="0" borderId="14" xfId="0" applyFont="1" applyBorder="1" applyAlignment="1">
      <alignment horizontal="center"/>
    </xf>
    <xf numFmtId="0" fontId="7" fillId="0" borderId="15" xfId="0" applyFont="1" applyBorder="1" applyAlignment="1">
      <alignment horizontal="center"/>
    </xf>
    <xf numFmtId="0" fontId="7" fillId="0" borderId="16" xfId="0" applyFont="1" applyBorder="1" applyAlignment="1">
      <alignment horizontal="center"/>
    </xf>
    <xf numFmtId="0" fontId="9" fillId="0" borderId="0" xfId="0" applyFont="1" applyAlignment="1">
      <alignment horizontal="center"/>
    </xf>
    <xf numFmtId="0" fontId="0" fillId="0" borderId="0" xfId="0" applyFont="1" applyFill="1" applyBorder="1" applyAlignment="1">
      <alignment horizontal="center" wrapText="1"/>
    </xf>
    <xf numFmtId="0" fontId="0" fillId="0" borderId="1" xfId="0" applyFont="1" applyFill="1" applyBorder="1" applyAlignment="1">
      <alignment horizontal="center" wrapText="1"/>
    </xf>
    <xf numFmtId="0" fontId="0" fillId="0" borderId="0" xfId="0" applyAlignment="1">
      <alignment horizontal="center"/>
    </xf>
    <xf numFmtId="0" fontId="7" fillId="0" borderId="0" xfId="0" applyFont="1" applyBorder="1" applyAlignment="1">
      <alignment horizontal="center" wrapText="1"/>
    </xf>
    <xf numFmtId="0" fontId="7" fillId="0" borderId="1" xfId="0" applyFont="1" applyBorder="1" applyAlignment="1">
      <alignment horizontal="center" wrapText="1"/>
    </xf>
  </cellXfs>
  <cellStyles count="5">
    <cellStyle name="Normal" xfId="0" builtinId="0"/>
    <cellStyle name="Normal 2" xfId="1"/>
    <cellStyle name="Normal_Feuil1" xfId="4"/>
    <cellStyle name="Right" xfId="2"/>
    <cellStyle name="Style 1" xfId="3"/>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0.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chartsheet" Target="chartsheets/sheet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986631732653149E-2"/>
          <c:y val="6.4784165328848467E-2"/>
          <c:w val="0.74892729162071614"/>
          <c:h val="0.78987011393754014"/>
        </c:manualLayout>
      </c:layout>
      <c:scatterChart>
        <c:scatterStyle val="lineMarker"/>
        <c:varyColors val="0"/>
        <c:ser>
          <c:idx val="1"/>
          <c:order val="0"/>
          <c:spPr>
            <a:ln w="19050">
              <a:noFill/>
            </a:ln>
          </c:spPr>
          <c:marker>
            <c:symbol val="square"/>
            <c:size val="7"/>
            <c:spPr>
              <a:solidFill>
                <a:srgbClr val="FF0000"/>
              </a:solidFill>
              <a:ln>
                <a:solidFill>
                  <a:sysClr val="windowText" lastClr="000000"/>
                </a:solidFill>
              </a:ln>
            </c:spPr>
          </c:marker>
          <c:xVal>
            <c:numRef>
              <c:f>ABA_Assess!$M$15:$M$22</c:f>
              <c:numCache>
                <c:formatCode>General</c:formatCode>
                <c:ptCount val="8"/>
                <c:pt idx="0">
                  <c:v>10</c:v>
                </c:pt>
                <c:pt idx="1">
                  <c:v>30</c:v>
                </c:pt>
                <c:pt idx="2">
                  <c:v>50</c:v>
                </c:pt>
                <c:pt idx="3">
                  <c:v>100</c:v>
                </c:pt>
                <c:pt idx="4">
                  <c:v>23</c:v>
                </c:pt>
                <c:pt idx="5">
                  <c:v>5</c:v>
                </c:pt>
                <c:pt idx="6">
                  <c:v>8</c:v>
                </c:pt>
                <c:pt idx="7">
                  <c:v>42</c:v>
                </c:pt>
              </c:numCache>
            </c:numRef>
          </c:xVal>
          <c:yVal>
            <c:numRef>
              <c:f>ABA_Assess!$N$15:$N$22</c:f>
              <c:numCache>
                <c:formatCode>General</c:formatCode>
                <c:ptCount val="8"/>
                <c:pt idx="0">
                  <c:v>8.5</c:v>
                </c:pt>
                <c:pt idx="1">
                  <c:v>27</c:v>
                </c:pt>
                <c:pt idx="2">
                  <c:v>42.5</c:v>
                </c:pt>
                <c:pt idx="3">
                  <c:v>90</c:v>
                </c:pt>
                <c:pt idx="4">
                  <c:v>14.950000000000001</c:v>
                </c:pt>
                <c:pt idx="5">
                  <c:v>4.25</c:v>
                </c:pt>
                <c:pt idx="6">
                  <c:v>6.8</c:v>
                </c:pt>
                <c:pt idx="7">
                  <c:v>27.3</c:v>
                </c:pt>
              </c:numCache>
            </c:numRef>
          </c:yVal>
          <c:smooth val="0"/>
          <c:extLst>
            <c:ext xmlns:c16="http://schemas.microsoft.com/office/drawing/2014/chart" uri="{C3380CC4-5D6E-409C-BE32-E72D297353CC}">
              <c16:uniqueId val="{00000000-F2FA-47AD-8F72-DF17D22474DC}"/>
            </c:ext>
          </c:extLst>
        </c:ser>
        <c:ser>
          <c:idx val="0"/>
          <c:order val="1"/>
          <c:tx>
            <c:v>1:1</c:v>
          </c:tx>
          <c:spPr>
            <a:ln w="22225">
              <a:solidFill>
                <a:sysClr val="windowText" lastClr="000000"/>
              </a:solidFill>
              <a:prstDash val="sysDash"/>
            </a:ln>
          </c:spPr>
          <c:marker>
            <c:symbol val="none"/>
          </c:marker>
          <c:xVal>
            <c:numRef>
              <c:f>Labels!$E$5:$E$8</c:f>
              <c:numCache>
                <c:formatCode>General</c:formatCode>
                <c:ptCount val="4"/>
                <c:pt idx="0">
                  <c:v>0</c:v>
                </c:pt>
                <c:pt idx="1">
                  <c:v>30</c:v>
                </c:pt>
                <c:pt idx="2">
                  <c:v>100</c:v>
                </c:pt>
                <c:pt idx="3">
                  <c:v>300</c:v>
                </c:pt>
              </c:numCache>
            </c:numRef>
          </c:xVal>
          <c:yVal>
            <c:numRef>
              <c:f>Labels!$F$5:$F$8</c:f>
              <c:numCache>
                <c:formatCode>General</c:formatCode>
                <c:ptCount val="4"/>
                <c:pt idx="0">
                  <c:v>0</c:v>
                </c:pt>
                <c:pt idx="1">
                  <c:v>60</c:v>
                </c:pt>
                <c:pt idx="2">
                  <c:v>200</c:v>
                </c:pt>
                <c:pt idx="3">
                  <c:v>600</c:v>
                </c:pt>
              </c:numCache>
            </c:numRef>
          </c:yVal>
          <c:smooth val="0"/>
          <c:extLst>
            <c:ext xmlns:c16="http://schemas.microsoft.com/office/drawing/2014/chart" uri="{C3380CC4-5D6E-409C-BE32-E72D297353CC}">
              <c16:uniqueId val="{00000001-F2FA-47AD-8F72-DF17D22474DC}"/>
            </c:ext>
          </c:extLst>
        </c:ser>
        <c:dLbls>
          <c:showLegendKey val="0"/>
          <c:showVal val="0"/>
          <c:showCatName val="0"/>
          <c:showSerName val="0"/>
          <c:showPercent val="0"/>
          <c:showBubbleSize val="0"/>
        </c:dLbls>
        <c:axId val="202496256"/>
        <c:axId val="202621312"/>
      </c:scatterChart>
      <c:valAx>
        <c:axId val="202496256"/>
        <c:scaling>
          <c:orientation val="minMax"/>
          <c:max val="300"/>
        </c:scaling>
        <c:delete val="0"/>
        <c:axPos val="b"/>
        <c:title>
          <c:tx>
            <c:rich>
              <a:bodyPr/>
              <a:lstStyle/>
              <a:p>
                <a:pPr>
                  <a:defRPr sz="1200"/>
                </a:pPr>
                <a:r>
                  <a:rPr lang="en-US"/>
                  <a:t>Carbonate (kg CaCO</a:t>
                </a:r>
                <a:r>
                  <a:rPr lang="en-US" baseline="-25000"/>
                  <a:t>3</a:t>
                </a:r>
                <a:r>
                  <a:rPr lang="en-US"/>
                  <a:t>/t)</a:t>
                </a:r>
              </a:p>
            </c:rich>
          </c:tx>
          <c:layout/>
          <c:overlay val="0"/>
        </c:title>
        <c:numFmt formatCode="General" sourceLinked="0"/>
        <c:majorTickMark val="out"/>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202621312"/>
        <c:crosses val="autoZero"/>
        <c:crossBetween val="midCat"/>
      </c:valAx>
      <c:valAx>
        <c:axId val="202621312"/>
        <c:scaling>
          <c:orientation val="minMax"/>
        </c:scaling>
        <c:delete val="0"/>
        <c:axPos val="l"/>
        <c:title>
          <c:tx>
            <c:rich>
              <a:bodyPr rot="-5400000" vert="horz"/>
              <a:lstStyle/>
              <a:p>
                <a:pPr>
                  <a:defRPr sz="1200"/>
                </a:pPr>
                <a:r>
                  <a:rPr lang="en-US"/>
                  <a:t>NP - titration (kg CaCO</a:t>
                </a:r>
                <a:r>
                  <a:rPr lang="en-US" baseline="-25000"/>
                  <a:t>3</a:t>
                </a:r>
                <a:r>
                  <a:rPr lang="en-US"/>
                  <a:t>/t)</a:t>
                </a:r>
              </a:p>
            </c:rich>
          </c:tx>
          <c:layout>
            <c:manualLayout>
              <c:xMode val="edge"/>
              <c:yMode val="edge"/>
              <c:x val="1.530789065099257E-2"/>
              <c:y val="0.34804423718879801"/>
            </c:manualLayout>
          </c:layout>
          <c:overlay val="0"/>
        </c:title>
        <c:numFmt formatCode="General" sourceLinked="0"/>
        <c:majorTickMark val="out"/>
        <c:minorTickMark val="none"/>
        <c:tickLblPos val="nextTo"/>
        <c:txPr>
          <a:bodyPr/>
          <a:lstStyle/>
          <a:p>
            <a:pPr>
              <a:defRPr sz="1100"/>
            </a:pPr>
            <a:endParaRPr lang="en-US"/>
          </a:p>
        </c:txPr>
        <c:crossAx val="202496256"/>
        <c:crosses val="autoZero"/>
        <c:crossBetween val="midCat"/>
      </c:valAx>
      <c:spPr>
        <a:ln>
          <a:solidFill>
            <a:schemeClr val="tx1"/>
          </a:solidFill>
        </a:ln>
      </c:spPr>
    </c:plotArea>
    <c:legend>
      <c:legendPos val="r"/>
      <c:layout>
        <c:manualLayout>
          <c:xMode val="edge"/>
          <c:yMode val="edge"/>
          <c:x val="0.85523212675654681"/>
          <c:y val="6.7864188346564117E-2"/>
          <c:w val="0.10974929300210713"/>
          <c:h val="7.3491132176439114E-2"/>
        </c:manualLayout>
      </c:layout>
      <c:overlay val="0"/>
      <c:spPr>
        <a:ln>
          <a:solidFill>
            <a:sysClr val="windowText" lastClr="000000"/>
          </a:solidFill>
        </a:ln>
      </c:spPr>
      <c:txPr>
        <a:bodyPr/>
        <a:lstStyle/>
        <a:p>
          <a:pPr>
            <a:defRPr sz="1100"/>
          </a:pPr>
          <a:endParaRPr lang="en-US"/>
        </a:p>
      </c:txPr>
    </c:legend>
    <c:plotVisOnly val="1"/>
    <c:dispBlanksAs val="gap"/>
    <c:showDLblsOverMax val="0"/>
  </c:chart>
  <c:spPr>
    <a:ln>
      <a:noFill/>
    </a:ln>
  </c:spPr>
  <c:txPr>
    <a:bodyPr/>
    <a:lstStyle/>
    <a:p>
      <a:pPr>
        <a:defRPr>
          <a:latin typeface="Arial" pitchFamily="34" charset="0"/>
          <a:cs typeface="Arial" pitchFamily="34" charset="0"/>
        </a:defRPr>
      </a:pPr>
      <a:endParaRPr lang="en-US"/>
    </a:p>
  </c:txPr>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194955824184E-2"/>
          <c:y val="6.2761511607165615E-2"/>
          <c:w val="0.74892729162071614"/>
          <c:h val="0.78987011393754014"/>
        </c:manualLayout>
      </c:layout>
      <c:scatterChart>
        <c:scatterStyle val="lineMarker"/>
        <c:varyColors val="0"/>
        <c:ser>
          <c:idx val="1"/>
          <c:order val="0"/>
          <c:tx>
            <c:v>Litho_1</c:v>
          </c:tx>
          <c:spPr>
            <a:ln w="19050">
              <a:noFill/>
            </a:ln>
          </c:spPr>
          <c:marker>
            <c:symbol val="square"/>
            <c:size val="7"/>
            <c:spPr>
              <a:solidFill>
                <a:srgbClr val="FF0000"/>
              </a:solidFill>
              <a:ln>
                <a:solidFill>
                  <a:sysClr val="windowText" lastClr="000000"/>
                </a:solidFill>
              </a:ln>
            </c:spPr>
          </c:marker>
          <c:xVal>
            <c:numRef>
              <c:f>ABA_Assess!$K$15:$K$22</c:f>
              <c:numCache>
                <c:formatCode>General</c:formatCode>
                <c:ptCount val="8"/>
                <c:pt idx="0">
                  <c:v>8.7499999999999982</c:v>
                </c:pt>
                <c:pt idx="1">
                  <c:v>12.5</c:v>
                </c:pt>
                <c:pt idx="2">
                  <c:v>3.125</c:v>
                </c:pt>
                <c:pt idx="3">
                  <c:v>0.9375</c:v>
                </c:pt>
                <c:pt idx="4">
                  <c:v>18.750000000000004</c:v>
                </c:pt>
                <c:pt idx="5">
                  <c:v>3.125</c:v>
                </c:pt>
                <c:pt idx="6">
                  <c:v>21.875</c:v>
                </c:pt>
                <c:pt idx="7">
                  <c:v>21.875000000000004</c:v>
                </c:pt>
              </c:numCache>
            </c:numRef>
          </c:xVal>
          <c:yVal>
            <c:numRef>
              <c:f>ABA_Assess!$N$15:$N$22</c:f>
              <c:numCache>
                <c:formatCode>General</c:formatCode>
                <c:ptCount val="8"/>
                <c:pt idx="0">
                  <c:v>8.5</c:v>
                </c:pt>
                <c:pt idx="1">
                  <c:v>27</c:v>
                </c:pt>
                <c:pt idx="2">
                  <c:v>42.5</c:v>
                </c:pt>
                <c:pt idx="3">
                  <c:v>90</c:v>
                </c:pt>
                <c:pt idx="4">
                  <c:v>14.950000000000001</c:v>
                </c:pt>
                <c:pt idx="5">
                  <c:v>4.25</c:v>
                </c:pt>
                <c:pt idx="6">
                  <c:v>6.8</c:v>
                </c:pt>
                <c:pt idx="7">
                  <c:v>27.3</c:v>
                </c:pt>
              </c:numCache>
            </c:numRef>
          </c:yVal>
          <c:smooth val="0"/>
          <c:extLst>
            <c:ext xmlns:c16="http://schemas.microsoft.com/office/drawing/2014/chart" uri="{C3380CC4-5D6E-409C-BE32-E72D297353CC}">
              <c16:uniqueId val="{00000000-B009-43F4-98A0-CA3CA280FB09}"/>
            </c:ext>
          </c:extLst>
        </c:ser>
        <c:ser>
          <c:idx val="3"/>
          <c:order val="1"/>
          <c:tx>
            <c:v>Litho_2</c:v>
          </c:tx>
          <c:spPr>
            <a:ln w="28575">
              <a:noFill/>
            </a:ln>
          </c:spPr>
          <c:marker>
            <c:symbol val="triangle"/>
            <c:size val="7"/>
            <c:spPr>
              <a:solidFill>
                <a:srgbClr val="00B0F0"/>
              </a:solidFill>
              <a:ln>
                <a:solidFill>
                  <a:sysClr val="windowText" lastClr="000000"/>
                </a:solidFill>
              </a:ln>
            </c:spPr>
          </c:marker>
          <c:xVal>
            <c:numRef>
              <c:f>Labels!$B$10:$B$13</c:f>
              <c:numCache>
                <c:formatCode>General</c:formatCode>
                <c:ptCount val="4"/>
                <c:pt idx="0">
                  <c:v>2</c:v>
                </c:pt>
                <c:pt idx="1">
                  <c:v>20</c:v>
                </c:pt>
                <c:pt idx="2">
                  <c:v>4</c:v>
                </c:pt>
                <c:pt idx="3">
                  <c:v>10</c:v>
                </c:pt>
              </c:numCache>
            </c:numRef>
          </c:xVal>
          <c:yVal>
            <c:numRef>
              <c:f>Labels!$C$10:$C$13</c:f>
              <c:numCache>
                <c:formatCode>General</c:formatCode>
                <c:ptCount val="4"/>
                <c:pt idx="0">
                  <c:v>6</c:v>
                </c:pt>
                <c:pt idx="1">
                  <c:v>10</c:v>
                </c:pt>
                <c:pt idx="2">
                  <c:v>15</c:v>
                </c:pt>
                <c:pt idx="3">
                  <c:v>6</c:v>
                </c:pt>
              </c:numCache>
            </c:numRef>
          </c:yVal>
          <c:smooth val="0"/>
          <c:extLst>
            <c:ext xmlns:c16="http://schemas.microsoft.com/office/drawing/2014/chart" uri="{C3380CC4-5D6E-409C-BE32-E72D297353CC}">
              <c16:uniqueId val="{00000000-6910-4A80-8045-2A9AE93E3F63}"/>
            </c:ext>
          </c:extLst>
        </c:ser>
        <c:ser>
          <c:idx val="0"/>
          <c:order val="2"/>
          <c:tx>
            <c:v>1:1</c:v>
          </c:tx>
          <c:spPr>
            <a:ln w="22225">
              <a:solidFill>
                <a:sysClr val="windowText" lastClr="000000"/>
              </a:solidFill>
              <a:prstDash val="dash"/>
            </a:ln>
          </c:spPr>
          <c:marker>
            <c:symbol val="none"/>
          </c:marker>
          <c:xVal>
            <c:numRef>
              <c:f>Labels!$E$5:$E$8</c:f>
              <c:numCache>
                <c:formatCode>General</c:formatCode>
                <c:ptCount val="4"/>
                <c:pt idx="0">
                  <c:v>0</c:v>
                </c:pt>
                <c:pt idx="1">
                  <c:v>30</c:v>
                </c:pt>
                <c:pt idx="2">
                  <c:v>100</c:v>
                </c:pt>
                <c:pt idx="3">
                  <c:v>300</c:v>
                </c:pt>
              </c:numCache>
            </c:numRef>
          </c:xVal>
          <c:yVal>
            <c:numRef>
              <c:f>Labels!$F$5:$F$8</c:f>
              <c:numCache>
                <c:formatCode>General</c:formatCode>
                <c:ptCount val="4"/>
                <c:pt idx="0">
                  <c:v>0</c:v>
                </c:pt>
                <c:pt idx="1">
                  <c:v>60</c:v>
                </c:pt>
                <c:pt idx="2">
                  <c:v>200</c:v>
                </c:pt>
                <c:pt idx="3">
                  <c:v>600</c:v>
                </c:pt>
              </c:numCache>
            </c:numRef>
          </c:yVal>
          <c:smooth val="0"/>
          <c:extLst>
            <c:ext xmlns:c16="http://schemas.microsoft.com/office/drawing/2014/chart" uri="{C3380CC4-5D6E-409C-BE32-E72D297353CC}">
              <c16:uniqueId val="{00000001-B009-43F4-98A0-CA3CA280FB09}"/>
            </c:ext>
          </c:extLst>
        </c:ser>
        <c:ser>
          <c:idx val="2"/>
          <c:order val="3"/>
          <c:tx>
            <c:v>1:2</c:v>
          </c:tx>
          <c:spPr>
            <a:ln w="22225">
              <a:solidFill>
                <a:sysClr val="windowText" lastClr="000000"/>
              </a:solidFill>
              <a:prstDash val="dashDot"/>
            </a:ln>
          </c:spPr>
          <c:marker>
            <c:symbol val="none"/>
          </c:marker>
          <c:xVal>
            <c:numRef>
              <c:f>Labels!$H$5:$H$8</c:f>
              <c:numCache>
                <c:formatCode>General</c:formatCode>
                <c:ptCount val="4"/>
                <c:pt idx="0">
                  <c:v>0</c:v>
                </c:pt>
                <c:pt idx="1">
                  <c:v>30</c:v>
                </c:pt>
                <c:pt idx="2">
                  <c:v>100</c:v>
                </c:pt>
                <c:pt idx="3">
                  <c:v>300</c:v>
                </c:pt>
              </c:numCache>
            </c:numRef>
          </c:xVal>
          <c:yVal>
            <c:numRef>
              <c:f>Labels!$I$5:$I$8</c:f>
              <c:numCache>
                <c:formatCode>General</c:formatCode>
                <c:ptCount val="4"/>
                <c:pt idx="0">
                  <c:v>0</c:v>
                </c:pt>
                <c:pt idx="1">
                  <c:v>90</c:v>
                </c:pt>
                <c:pt idx="2">
                  <c:v>300</c:v>
                </c:pt>
                <c:pt idx="3">
                  <c:v>900</c:v>
                </c:pt>
              </c:numCache>
            </c:numRef>
          </c:yVal>
          <c:smooth val="0"/>
          <c:extLst>
            <c:ext xmlns:c16="http://schemas.microsoft.com/office/drawing/2014/chart" uri="{C3380CC4-5D6E-409C-BE32-E72D297353CC}">
              <c16:uniqueId val="{00000002-B009-43F4-98A0-CA3CA280FB09}"/>
            </c:ext>
          </c:extLst>
        </c:ser>
        <c:dLbls>
          <c:showLegendKey val="0"/>
          <c:showVal val="0"/>
          <c:showCatName val="0"/>
          <c:showSerName val="0"/>
          <c:showPercent val="0"/>
          <c:showBubbleSize val="0"/>
        </c:dLbls>
        <c:axId val="210451456"/>
        <c:axId val="210453632"/>
      </c:scatterChart>
      <c:valAx>
        <c:axId val="210451456"/>
        <c:scaling>
          <c:orientation val="minMax"/>
          <c:max val="30"/>
        </c:scaling>
        <c:delete val="0"/>
        <c:axPos val="b"/>
        <c:title>
          <c:tx>
            <c:rich>
              <a:bodyPr/>
              <a:lstStyle/>
              <a:p>
                <a:pPr>
                  <a:defRPr sz="1200"/>
                </a:pPr>
                <a:r>
                  <a:rPr lang="en-CA"/>
                  <a:t>AP (kg CaCO</a:t>
                </a:r>
                <a:r>
                  <a:rPr lang="en-CA" baseline="-25000"/>
                  <a:t>3</a:t>
                </a:r>
                <a:r>
                  <a:rPr lang="en-CA"/>
                  <a:t>/t)</a:t>
                </a:r>
              </a:p>
            </c:rich>
          </c:tx>
          <c:layout/>
          <c:overlay val="0"/>
        </c:title>
        <c:numFmt formatCode="General" sourceLinked="0"/>
        <c:majorTickMark val="out"/>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210453632"/>
        <c:crosses val="autoZero"/>
        <c:crossBetween val="midCat"/>
      </c:valAx>
      <c:valAx>
        <c:axId val="210453632"/>
        <c:scaling>
          <c:orientation val="minMax"/>
          <c:max val="50"/>
        </c:scaling>
        <c:delete val="0"/>
        <c:axPos val="l"/>
        <c:title>
          <c:tx>
            <c:rich>
              <a:bodyPr rot="-5400000" vert="horz"/>
              <a:lstStyle/>
              <a:p>
                <a:pPr>
                  <a:defRPr sz="1200"/>
                </a:pPr>
                <a:r>
                  <a:rPr lang="en-CA"/>
                  <a:t>NP (CaCO</a:t>
                </a:r>
                <a:r>
                  <a:rPr lang="en-CA" baseline="-25000"/>
                  <a:t>3</a:t>
                </a:r>
                <a:r>
                  <a:rPr lang="en-CA"/>
                  <a:t>/t)</a:t>
                </a:r>
              </a:p>
            </c:rich>
          </c:tx>
          <c:layout>
            <c:manualLayout>
              <c:xMode val="edge"/>
              <c:yMode val="edge"/>
              <c:x val="1.2373651083076359E-2"/>
              <c:y val="0.41681453533958029"/>
            </c:manualLayout>
          </c:layout>
          <c:overlay val="0"/>
        </c:title>
        <c:numFmt formatCode="General" sourceLinked="0"/>
        <c:majorTickMark val="out"/>
        <c:minorTickMark val="none"/>
        <c:tickLblPos val="nextTo"/>
        <c:txPr>
          <a:bodyPr/>
          <a:lstStyle/>
          <a:p>
            <a:pPr>
              <a:defRPr sz="1100"/>
            </a:pPr>
            <a:endParaRPr lang="en-US"/>
          </a:p>
        </c:txPr>
        <c:crossAx val="210451456"/>
        <c:crosses val="autoZero"/>
        <c:crossBetween val="midCat"/>
      </c:valAx>
      <c:spPr>
        <a:ln>
          <a:solidFill>
            <a:schemeClr val="tx1"/>
          </a:solidFill>
        </a:ln>
      </c:spPr>
    </c:plotArea>
    <c:legend>
      <c:legendPos val="r"/>
      <c:layout>
        <c:manualLayout>
          <c:xMode val="edge"/>
          <c:yMode val="edge"/>
          <c:x val="0.85523212675654681"/>
          <c:y val="6.7864188346564117E-2"/>
          <c:w val="0.10798133617980851"/>
          <c:h val="0.1469822643528782"/>
        </c:manualLayout>
      </c:layout>
      <c:overlay val="0"/>
      <c:spPr>
        <a:ln>
          <a:solidFill>
            <a:sysClr val="windowText" lastClr="000000"/>
          </a:solidFill>
        </a:ln>
      </c:spPr>
      <c:txPr>
        <a:bodyPr/>
        <a:lstStyle/>
        <a:p>
          <a:pPr>
            <a:defRPr sz="1100"/>
          </a:pPr>
          <a:endParaRPr lang="en-US"/>
        </a:p>
      </c:txPr>
    </c:legend>
    <c:plotVisOnly val="1"/>
    <c:dispBlanksAs val="gap"/>
    <c:showDLblsOverMax val="0"/>
  </c:chart>
  <c:spPr>
    <a:ln>
      <a:noFill/>
    </a:ln>
  </c:spPr>
  <c:txPr>
    <a:bodyPr/>
    <a:lstStyle/>
    <a:p>
      <a:pPr>
        <a:defRPr>
          <a:latin typeface="Arial" pitchFamily="34" charset="0"/>
          <a:cs typeface="Arial" pitchFamily="34" charset="0"/>
        </a:defRPr>
      </a:pPr>
      <a:endParaRPr lang="en-US"/>
    </a:p>
  </c:txPr>
  <c:userShapes r:id="rId2"/>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tabSelected="1" workbookViewId="0"/>
  </sheetViews>
  <pageMargins left="0.7" right="0.7" top="0.75" bottom="0.75" header="0.3" footer="0.3"/>
  <drawing r:id="rId1"/>
</chartsheet>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617220</xdr:colOff>
      <xdr:row>9</xdr:row>
      <xdr:rowOff>7620</xdr:rowOff>
    </xdr:from>
    <xdr:to>
      <xdr:col>8</xdr:col>
      <xdr:colOff>388620</xdr:colOff>
      <xdr:row>16</xdr:row>
      <xdr:rowOff>142704</xdr:rowOff>
    </xdr:to>
    <xdr:sp macro="" textlink="">
      <xdr:nvSpPr>
        <xdr:cNvPr id="2" name="TextBox 12"/>
        <xdr:cNvSpPr txBox="1"/>
      </xdr:nvSpPr>
      <xdr:spPr>
        <a:xfrm>
          <a:off x="1866900" y="1569720"/>
          <a:ext cx="3520440" cy="1308564"/>
        </a:xfrm>
        <a:prstGeom prst="rect">
          <a:avLst/>
        </a:prstGeom>
        <a:solidFill>
          <a:schemeClr val="bg1"/>
        </a:solidFill>
        <a:ln>
          <a:solidFill>
            <a:schemeClr val="tx1"/>
          </a:solidFill>
        </a:ln>
      </xdr:spPr>
      <xdr:txBody>
        <a:bodyPr wrap="square" lIns="68644" tIns="34322" rIns="68644" bIns="34322" rtlCol="0">
          <a:spAutoFit/>
        </a:bodyPr>
        <a:lstStyle>
          <a:defPPr>
            <a:defRPr lang="en-US"/>
          </a:defPPr>
          <a:lvl1pPr marL="0" algn="l" defTabSz="914269" rtl="0" eaLnBrk="1" latinLnBrk="0" hangingPunct="1">
            <a:defRPr sz="1800" kern="1200">
              <a:solidFill>
                <a:schemeClr val="tx1"/>
              </a:solidFill>
              <a:latin typeface="+mn-lt"/>
              <a:ea typeface="+mn-ea"/>
              <a:cs typeface="+mn-cs"/>
            </a:defRPr>
          </a:lvl1pPr>
          <a:lvl2pPr marL="457135" algn="l" defTabSz="914269" rtl="0" eaLnBrk="1" latinLnBrk="0" hangingPunct="1">
            <a:defRPr sz="1800" kern="1200">
              <a:solidFill>
                <a:schemeClr val="tx1"/>
              </a:solidFill>
              <a:latin typeface="+mn-lt"/>
              <a:ea typeface="+mn-ea"/>
              <a:cs typeface="+mn-cs"/>
            </a:defRPr>
          </a:lvl2pPr>
          <a:lvl3pPr marL="914269" algn="l" defTabSz="914269" rtl="0" eaLnBrk="1" latinLnBrk="0" hangingPunct="1">
            <a:defRPr sz="1800" kern="1200">
              <a:solidFill>
                <a:schemeClr val="tx1"/>
              </a:solidFill>
              <a:latin typeface="+mn-lt"/>
              <a:ea typeface="+mn-ea"/>
              <a:cs typeface="+mn-cs"/>
            </a:defRPr>
          </a:lvl3pPr>
          <a:lvl4pPr marL="1371404" algn="l" defTabSz="914269" rtl="0" eaLnBrk="1" latinLnBrk="0" hangingPunct="1">
            <a:defRPr sz="1800" kern="1200">
              <a:solidFill>
                <a:schemeClr val="tx1"/>
              </a:solidFill>
              <a:latin typeface="+mn-lt"/>
              <a:ea typeface="+mn-ea"/>
              <a:cs typeface="+mn-cs"/>
            </a:defRPr>
          </a:lvl4pPr>
          <a:lvl5pPr marL="1828539" algn="l" defTabSz="914269" rtl="0" eaLnBrk="1" latinLnBrk="0" hangingPunct="1">
            <a:defRPr sz="1800" kern="1200">
              <a:solidFill>
                <a:schemeClr val="tx1"/>
              </a:solidFill>
              <a:latin typeface="+mn-lt"/>
              <a:ea typeface="+mn-ea"/>
              <a:cs typeface="+mn-cs"/>
            </a:defRPr>
          </a:lvl5pPr>
          <a:lvl6pPr marL="2285674" algn="l" defTabSz="914269" rtl="0" eaLnBrk="1" latinLnBrk="0" hangingPunct="1">
            <a:defRPr sz="1800" kern="1200">
              <a:solidFill>
                <a:schemeClr val="tx1"/>
              </a:solidFill>
              <a:latin typeface="+mn-lt"/>
              <a:ea typeface="+mn-ea"/>
              <a:cs typeface="+mn-cs"/>
            </a:defRPr>
          </a:lvl6pPr>
          <a:lvl7pPr marL="2742809" algn="l" defTabSz="914269" rtl="0" eaLnBrk="1" latinLnBrk="0" hangingPunct="1">
            <a:defRPr sz="1800" kern="1200">
              <a:solidFill>
                <a:schemeClr val="tx1"/>
              </a:solidFill>
              <a:latin typeface="+mn-lt"/>
              <a:ea typeface="+mn-ea"/>
              <a:cs typeface="+mn-cs"/>
            </a:defRPr>
          </a:lvl7pPr>
          <a:lvl8pPr marL="3199944" algn="l" defTabSz="914269" rtl="0" eaLnBrk="1" latinLnBrk="0" hangingPunct="1">
            <a:defRPr sz="1800" kern="1200">
              <a:solidFill>
                <a:schemeClr val="tx1"/>
              </a:solidFill>
              <a:latin typeface="+mn-lt"/>
              <a:ea typeface="+mn-ea"/>
              <a:cs typeface="+mn-cs"/>
            </a:defRPr>
          </a:lvl8pPr>
          <a:lvl9pPr marL="3657078" algn="l" defTabSz="914269" rtl="0" eaLnBrk="1" latinLnBrk="0" hangingPunct="1">
            <a:defRPr sz="1800" kern="1200">
              <a:solidFill>
                <a:schemeClr val="tx1"/>
              </a:solidFill>
              <a:latin typeface="+mn-lt"/>
              <a:ea typeface="+mn-ea"/>
              <a:cs typeface="+mn-cs"/>
            </a:defRPr>
          </a:lvl9pPr>
        </a:lstStyle>
        <a:p>
          <a:pPr>
            <a:buFont typeface="Arial" pitchFamily="34" charset="0"/>
            <a:buChar char="•"/>
          </a:pPr>
          <a:r>
            <a:rPr lang="en-CA" sz="1200" b="1">
              <a:latin typeface="Arial" pitchFamily="34" charset="0"/>
              <a:cs typeface="Arial" pitchFamily="34" charset="0"/>
            </a:rPr>
            <a:t>ML/ARD Characterization Activities:</a:t>
          </a:r>
          <a:r>
            <a:rPr lang="en-CA" sz="1200">
              <a:latin typeface="Arial" pitchFamily="34" charset="0"/>
              <a:cs typeface="Arial" pitchFamily="34" charset="0"/>
            </a:rPr>
            <a:t> </a:t>
          </a:r>
        </a:p>
        <a:p>
          <a:pPr>
            <a:buFont typeface="Arial" pitchFamily="34" charset="0"/>
            <a:buChar char="•"/>
          </a:pPr>
          <a:r>
            <a:rPr lang="en-CA" sz="1200">
              <a:latin typeface="Arial" pitchFamily="34" charset="0"/>
              <a:cs typeface="Arial" pitchFamily="34" charset="0"/>
            </a:rPr>
            <a:t>  Geology Review</a:t>
          </a:r>
        </a:p>
        <a:p>
          <a:pPr>
            <a:buFont typeface="Arial" pitchFamily="34" charset="0"/>
            <a:buChar char="•"/>
          </a:pPr>
          <a:r>
            <a:rPr lang="en-CA" sz="1200">
              <a:latin typeface="Arial" pitchFamily="34" charset="0"/>
              <a:cs typeface="Arial" pitchFamily="34" charset="0"/>
            </a:rPr>
            <a:t>  Drill core log review and assessment</a:t>
          </a:r>
        </a:p>
        <a:p>
          <a:pPr>
            <a:buFont typeface="Arial" pitchFamily="34" charset="0"/>
            <a:buChar char="•"/>
          </a:pPr>
          <a:r>
            <a:rPr lang="en-CA" sz="1200">
              <a:latin typeface="Arial" pitchFamily="34" charset="0"/>
              <a:cs typeface="Arial" pitchFamily="34" charset="0"/>
            </a:rPr>
            <a:t>  Multi-element analysis of drill core</a:t>
          </a:r>
        </a:p>
        <a:p>
          <a:pPr>
            <a:buFont typeface="Arial" pitchFamily="34" charset="0"/>
            <a:buChar char="•"/>
          </a:pPr>
          <a:r>
            <a:rPr lang="en-CA" sz="1200">
              <a:latin typeface="Arial" pitchFamily="34" charset="0"/>
              <a:cs typeface="Arial" pitchFamily="34" charset="0"/>
            </a:rPr>
            <a:t>  Element enrichment assessment</a:t>
          </a:r>
        </a:p>
        <a:p>
          <a:pPr>
            <a:buFont typeface="Arial" pitchFamily="34" charset="0"/>
            <a:buChar char="•"/>
          </a:pPr>
          <a:r>
            <a:rPr lang="en-CA" sz="1200">
              <a:latin typeface="Arial" pitchFamily="34" charset="0"/>
              <a:cs typeface="Arial" pitchFamily="34" charset="0"/>
            </a:rPr>
            <a:t>  Develop initial geochemical conceptual model  (GCM)</a:t>
          </a:r>
        </a:p>
      </xdr:txBody>
    </xdr:sp>
    <xdr:clientData/>
  </xdr:twoCellAnchor>
  <xdr:twoCellAnchor>
    <xdr:from>
      <xdr:col>3</xdr:col>
      <xdr:colOff>0</xdr:colOff>
      <xdr:row>3</xdr:row>
      <xdr:rowOff>0</xdr:rowOff>
    </xdr:from>
    <xdr:to>
      <xdr:col>8</xdr:col>
      <xdr:colOff>388620</xdr:colOff>
      <xdr:row>5</xdr:row>
      <xdr:rowOff>117537</xdr:rowOff>
    </xdr:to>
    <xdr:sp macro="" textlink="">
      <xdr:nvSpPr>
        <xdr:cNvPr id="3" name="TextBox 10"/>
        <xdr:cNvSpPr txBox="1"/>
      </xdr:nvSpPr>
      <xdr:spPr>
        <a:xfrm>
          <a:off x="1874520" y="556260"/>
          <a:ext cx="3512820" cy="452817"/>
        </a:xfrm>
        <a:prstGeom prst="rect">
          <a:avLst/>
        </a:prstGeom>
        <a:solidFill>
          <a:schemeClr val="bg1"/>
        </a:solidFill>
        <a:ln>
          <a:solidFill>
            <a:schemeClr val="tx1"/>
          </a:solidFill>
        </a:ln>
      </xdr:spPr>
      <xdr:txBody>
        <a:bodyPr wrap="square" lIns="68644" tIns="34322" rIns="68644" bIns="34322" rtlCol="0">
          <a:spAutoFit/>
        </a:bodyPr>
        <a:lstStyle>
          <a:defPPr>
            <a:defRPr lang="en-US"/>
          </a:defPPr>
          <a:lvl1pPr marL="0" algn="l" defTabSz="914269" rtl="0" eaLnBrk="1" latinLnBrk="0" hangingPunct="1">
            <a:defRPr sz="1800" kern="1200">
              <a:solidFill>
                <a:schemeClr val="tx1"/>
              </a:solidFill>
              <a:latin typeface="+mn-lt"/>
              <a:ea typeface="+mn-ea"/>
              <a:cs typeface="+mn-cs"/>
            </a:defRPr>
          </a:lvl1pPr>
          <a:lvl2pPr marL="457135" algn="l" defTabSz="914269" rtl="0" eaLnBrk="1" latinLnBrk="0" hangingPunct="1">
            <a:defRPr sz="1800" kern="1200">
              <a:solidFill>
                <a:schemeClr val="tx1"/>
              </a:solidFill>
              <a:latin typeface="+mn-lt"/>
              <a:ea typeface="+mn-ea"/>
              <a:cs typeface="+mn-cs"/>
            </a:defRPr>
          </a:lvl2pPr>
          <a:lvl3pPr marL="914269" algn="l" defTabSz="914269" rtl="0" eaLnBrk="1" latinLnBrk="0" hangingPunct="1">
            <a:defRPr sz="1800" kern="1200">
              <a:solidFill>
                <a:schemeClr val="tx1"/>
              </a:solidFill>
              <a:latin typeface="+mn-lt"/>
              <a:ea typeface="+mn-ea"/>
              <a:cs typeface="+mn-cs"/>
            </a:defRPr>
          </a:lvl3pPr>
          <a:lvl4pPr marL="1371404" algn="l" defTabSz="914269" rtl="0" eaLnBrk="1" latinLnBrk="0" hangingPunct="1">
            <a:defRPr sz="1800" kern="1200">
              <a:solidFill>
                <a:schemeClr val="tx1"/>
              </a:solidFill>
              <a:latin typeface="+mn-lt"/>
              <a:ea typeface="+mn-ea"/>
              <a:cs typeface="+mn-cs"/>
            </a:defRPr>
          </a:lvl4pPr>
          <a:lvl5pPr marL="1828539" algn="l" defTabSz="914269" rtl="0" eaLnBrk="1" latinLnBrk="0" hangingPunct="1">
            <a:defRPr sz="1800" kern="1200">
              <a:solidFill>
                <a:schemeClr val="tx1"/>
              </a:solidFill>
              <a:latin typeface="+mn-lt"/>
              <a:ea typeface="+mn-ea"/>
              <a:cs typeface="+mn-cs"/>
            </a:defRPr>
          </a:lvl5pPr>
          <a:lvl6pPr marL="2285674" algn="l" defTabSz="914269" rtl="0" eaLnBrk="1" latinLnBrk="0" hangingPunct="1">
            <a:defRPr sz="1800" kern="1200">
              <a:solidFill>
                <a:schemeClr val="tx1"/>
              </a:solidFill>
              <a:latin typeface="+mn-lt"/>
              <a:ea typeface="+mn-ea"/>
              <a:cs typeface="+mn-cs"/>
            </a:defRPr>
          </a:lvl6pPr>
          <a:lvl7pPr marL="2742809" algn="l" defTabSz="914269" rtl="0" eaLnBrk="1" latinLnBrk="0" hangingPunct="1">
            <a:defRPr sz="1800" kern="1200">
              <a:solidFill>
                <a:schemeClr val="tx1"/>
              </a:solidFill>
              <a:latin typeface="+mn-lt"/>
              <a:ea typeface="+mn-ea"/>
              <a:cs typeface="+mn-cs"/>
            </a:defRPr>
          </a:lvl7pPr>
          <a:lvl8pPr marL="3199944" algn="l" defTabSz="914269" rtl="0" eaLnBrk="1" latinLnBrk="0" hangingPunct="1">
            <a:defRPr sz="1800" kern="1200">
              <a:solidFill>
                <a:schemeClr val="tx1"/>
              </a:solidFill>
              <a:latin typeface="+mn-lt"/>
              <a:ea typeface="+mn-ea"/>
              <a:cs typeface="+mn-cs"/>
            </a:defRPr>
          </a:lvl8pPr>
          <a:lvl9pPr marL="3657078" algn="l" defTabSz="914269" rtl="0" eaLnBrk="1" latinLnBrk="0" hangingPunct="1">
            <a:defRPr sz="1800" kern="1200">
              <a:solidFill>
                <a:schemeClr val="tx1"/>
              </a:solidFill>
              <a:latin typeface="+mn-lt"/>
              <a:ea typeface="+mn-ea"/>
              <a:cs typeface="+mn-cs"/>
            </a:defRPr>
          </a:lvl9pPr>
        </a:lstStyle>
        <a:p>
          <a:pPr marL="0" indent="0" algn="l" defTabSz="914269" rtl="0" eaLnBrk="1" latinLnBrk="0" hangingPunct="1">
            <a:buFont typeface="Arial" pitchFamily="34" charset="0"/>
            <a:buChar char="•"/>
          </a:pPr>
          <a:r>
            <a:rPr lang="en-CA" sz="1400" b="1" kern="1200">
              <a:solidFill>
                <a:schemeClr val="tx1"/>
              </a:solidFill>
              <a:latin typeface="Arial" pitchFamily="34" charset="0"/>
              <a:ea typeface="+mn-ea"/>
              <a:cs typeface="Arial" pitchFamily="34" charset="0"/>
            </a:rPr>
            <a:t>Objective:</a:t>
          </a:r>
        </a:p>
        <a:p>
          <a:pPr marL="0" indent="0" algn="l" defTabSz="914269" rtl="0" eaLnBrk="1" latinLnBrk="0" hangingPunct="1">
            <a:buFont typeface="Arial" pitchFamily="34" charset="0"/>
            <a:buChar char="•"/>
          </a:pPr>
          <a:r>
            <a:rPr lang="en-CA" sz="1200" kern="1200">
              <a:solidFill>
                <a:schemeClr val="tx1"/>
              </a:solidFill>
              <a:latin typeface="Arial" pitchFamily="34" charset="0"/>
              <a:ea typeface="+mn-ea"/>
              <a:cs typeface="Arial" pitchFamily="34" charset="0"/>
            </a:rPr>
            <a:t> Initial </a:t>
          </a:r>
          <a:r>
            <a:rPr lang="en-CA" sz="1200" u="sng" kern="1200">
              <a:solidFill>
                <a:schemeClr val="tx1"/>
              </a:solidFill>
              <a:latin typeface="Arial" pitchFamily="34" charset="0"/>
              <a:ea typeface="+mn-ea"/>
              <a:cs typeface="Arial" pitchFamily="34" charset="0"/>
            </a:rPr>
            <a:t>identification</a:t>
          </a:r>
          <a:r>
            <a:rPr lang="en-CA" sz="1200" kern="1200">
              <a:solidFill>
                <a:schemeClr val="tx1"/>
              </a:solidFill>
              <a:latin typeface="Arial" pitchFamily="34" charset="0"/>
              <a:ea typeface="+mn-ea"/>
              <a:cs typeface="Arial" pitchFamily="34" charset="0"/>
            </a:rPr>
            <a:t> of geochemical risks</a:t>
          </a:r>
        </a:p>
      </xdr:txBody>
    </xdr:sp>
    <xdr:clientData/>
  </xdr:twoCellAnchor>
  <xdr:twoCellAnchor>
    <xdr:from>
      <xdr:col>5</xdr:col>
      <xdr:colOff>358140</xdr:colOff>
      <xdr:row>5</xdr:row>
      <xdr:rowOff>129540</xdr:rowOff>
    </xdr:from>
    <xdr:to>
      <xdr:col>5</xdr:col>
      <xdr:colOff>365760</xdr:colOff>
      <xdr:row>9</xdr:row>
      <xdr:rowOff>7620</xdr:rowOff>
    </xdr:to>
    <xdr:cxnSp macro="">
      <xdr:nvCxnSpPr>
        <xdr:cNvPr id="5" name="Straight Arrow Connector 4"/>
        <xdr:cNvCxnSpPr/>
      </xdr:nvCxnSpPr>
      <xdr:spPr>
        <a:xfrm>
          <a:off x="3482340" y="1021080"/>
          <a:ext cx="7620" cy="54864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220903</xdr:colOff>
      <xdr:row>1</xdr:row>
      <xdr:rowOff>90823</xdr:rowOff>
    </xdr:from>
    <xdr:to>
      <xdr:col>9</xdr:col>
      <xdr:colOff>20781</xdr:colOff>
      <xdr:row>11</xdr:row>
      <xdr:rowOff>62345</xdr:rowOff>
    </xdr:to>
    <xdr:sp macro="" textlink="">
      <xdr:nvSpPr>
        <xdr:cNvPr id="2" name="TextBox 1"/>
        <xdr:cNvSpPr txBox="1"/>
      </xdr:nvSpPr>
      <xdr:spPr>
        <a:xfrm>
          <a:off x="220903" y="257078"/>
          <a:ext cx="7177423" cy="1634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endParaRPr lang="en-US" sz="1100" b="1"/>
        </a:p>
        <a:p>
          <a:r>
            <a:rPr lang="en-US" sz="1100"/>
            <a:t>For the</a:t>
          </a:r>
          <a:r>
            <a:rPr lang="en-US" sz="1100" baseline="0"/>
            <a:t> current version of the guide (2017), this section should just track mineral composition. Additional data interpretation should be completed, but specialized guidance will be needed (see note on far right under column heading). </a:t>
          </a:r>
        </a:p>
        <a:p>
          <a:endParaRPr lang="en-US" sz="1100" baseline="0"/>
        </a:p>
        <a:p>
          <a:r>
            <a:rPr lang="en-US" sz="1100" baseline="0"/>
            <a:t>All minerals reported should be tracked.  In addition to understanding the types of sulphides and carbonates present, even some silicates (i.e. olivine, chlorite) can impact release rates estimated from geochemical data. For example nickle in olivine or copper in chlorite will leach MUCH slower if in a silicate versus a sulphide. </a:t>
          </a:r>
          <a:endParaRPr lang="en-US" sz="1100"/>
        </a:p>
      </xdr:txBody>
    </xdr:sp>
    <xdr:clientData/>
  </xdr:twoCellAnchor>
  <xdr:twoCellAnchor>
    <xdr:from>
      <xdr:col>16</xdr:col>
      <xdr:colOff>41563</xdr:colOff>
      <xdr:row>16</xdr:row>
      <xdr:rowOff>131618</xdr:rowOff>
    </xdr:from>
    <xdr:to>
      <xdr:col>21</xdr:col>
      <xdr:colOff>568036</xdr:colOff>
      <xdr:row>30</xdr:row>
      <xdr:rowOff>13854</xdr:rowOff>
    </xdr:to>
    <xdr:sp macro="" textlink="">
      <xdr:nvSpPr>
        <xdr:cNvPr id="3" name="TextBox 2"/>
        <xdr:cNvSpPr txBox="1"/>
      </xdr:nvSpPr>
      <xdr:spPr>
        <a:xfrm>
          <a:off x="12171218" y="1129145"/>
          <a:ext cx="3643745" cy="22098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section to be developed site specific.</a:t>
          </a:r>
          <a:r>
            <a:rPr lang="en-US" sz="1100" baseline="0"/>
            <a:t> It is possible that mineralogy results will change the acid-base account, but more useful, is that reaction rates for sulphide oxidation, acid production and acid consumption can be estimated. Future versions of the guide may have more prescriptive instructions.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16933</xdr:colOff>
      <xdr:row>1</xdr:row>
      <xdr:rowOff>110067</xdr:rowOff>
    </xdr:from>
    <xdr:to>
      <xdr:col>5</xdr:col>
      <xdr:colOff>364067</xdr:colOff>
      <xdr:row>9</xdr:row>
      <xdr:rowOff>8467</xdr:rowOff>
    </xdr:to>
    <xdr:sp macro="" textlink="">
      <xdr:nvSpPr>
        <xdr:cNvPr id="2" name="TextBox 1"/>
        <xdr:cNvSpPr txBox="1"/>
      </xdr:nvSpPr>
      <xdr:spPr>
        <a:xfrm>
          <a:off x="245533" y="279400"/>
          <a:ext cx="4368801" cy="1253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endParaRPr lang="en-US" sz="1100" b="1"/>
        </a:p>
        <a:p>
          <a:r>
            <a:rPr lang="en-US" sz="1100"/>
            <a:t>For projects</a:t>
          </a:r>
          <a:r>
            <a:rPr lang="en-US" sz="1100" baseline="0"/>
            <a:t> in Mexico, other oxidized deposits, brownfield/operating mines (e.g. considered for aquisition), shake flask tests (SFE) are an inexpensive way to quickly assess water quality. They are not generally useful for unoxidized/fresh mine rock. </a:t>
          </a:r>
        </a:p>
        <a:p>
          <a:endParaRPr lang="en-US" sz="1100" baseline="0"/>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14430</xdr:colOff>
      <xdr:row>1</xdr:row>
      <xdr:rowOff>16162</xdr:rowOff>
    </xdr:from>
    <xdr:to>
      <xdr:col>5</xdr:col>
      <xdr:colOff>852054</xdr:colOff>
      <xdr:row>9</xdr:row>
      <xdr:rowOff>76199</xdr:rowOff>
    </xdr:to>
    <xdr:sp macro="" textlink="">
      <xdr:nvSpPr>
        <xdr:cNvPr id="2" name="TextBox 1"/>
        <xdr:cNvSpPr txBox="1"/>
      </xdr:nvSpPr>
      <xdr:spPr>
        <a:xfrm>
          <a:off x="243030" y="189344"/>
          <a:ext cx="4273551" cy="1431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Arial" panose="020B0604020202020204" pitchFamily="34" charset="0"/>
              <a:cs typeface="Arial" panose="020B0604020202020204" pitchFamily="34" charset="0"/>
            </a:rPr>
            <a:t>Notes:</a:t>
          </a:r>
        </a:p>
        <a:p>
          <a:r>
            <a:rPr lang="en-US" sz="1000">
              <a:latin typeface="Arial" panose="020B0604020202020204" pitchFamily="34" charset="0"/>
              <a:cs typeface="Arial" panose="020B0604020202020204" pitchFamily="34" charset="0"/>
            </a:rPr>
            <a:t>This</a:t>
          </a:r>
          <a:r>
            <a:rPr lang="en-US" sz="1000" baseline="0">
              <a:latin typeface="Arial" panose="020B0604020202020204" pitchFamily="34" charset="0"/>
              <a:cs typeface="Arial" panose="020B0604020202020204" pitchFamily="34" charset="0"/>
            </a:rPr>
            <a:t> sheet tracks opportunistic information as requesting additional logging effort from the exploration team is not likely realistic. If the data exists, enter it, otherwise indicate NA#. There are some notes on certain cells.</a:t>
          </a:r>
        </a:p>
        <a:p>
          <a:endParaRPr lang="en-US" sz="1000" baseline="0">
            <a:latin typeface="Arial" panose="020B0604020202020204" pitchFamily="34" charset="0"/>
            <a:cs typeface="Arial" panose="020B0604020202020204" pitchFamily="34" charset="0"/>
          </a:endParaRPr>
        </a:p>
        <a:p>
          <a:r>
            <a:rPr lang="en-US" sz="1000" baseline="0">
              <a:latin typeface="Arial" panose="020B0604020202020204" pitchFamily="34" charset="0"/>
              <a:cs typeface="Arial" panose="020B0604020202020204" pitchFamily="34" charset="0"/>
            </a:rPr>
            <a:t>Visual estimate conversions:</a:t>
          </a:r>
        </a:p>
        <a:p>
          <a:r>
            <a:rPr lang="en-US" sz="1000" baseline="0">
              <a:latin typeface="Arial" panose="020B0604020202020204" pitchFamily="34" charset="0"/>
              <a:cs typeface="Arial" panose="020B0604020202020204" pitchFamily="34" charset="0"/>
            </a:rPr>
            <a:t>rare = 0.01%</a:t>
          </a:r>
        </a:p>
        <a:p>
          <a:r>
            <a:rPr lang="en-US" sz="1000" baseline="0">
              <a:latin typeface="Arial" panose="020B0604020202020204" pitchFamily="34" charset="0"/>
              <a:cs typeface="Arial" panose="020B0604020202020204" pitchFamily="34" charset="0"/>
            </a:rPr>
            <a:t>trace = 0.1%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228599</xdr:colOff>
      <xdr:row>1</xdr:row>
      <xdr:rowOff>16933</xdr:rowOff>
    </xdr:from>
    <xdr:to>
      <xdr:col>6</xdr:col>
      <xdr:colOff>33867</xdr:colOff>
      <xdr:row>11</xdr:row>
      <xdr:rowOff>59266</xdr:rowOff>
    </xdr:to>
    <xdr:sp macro="" textlink="">
      <xdr:nvSpPr>
        <xdr:cNvPr id="2" name="TextBox 1"/>
        <xdr:cNvSpPr txBox="1"/>
      </xdr:nvSpPr>
      <xdr:spPr>
        <a:xfrm>
          <a:off x="228599" y="186266"/>
          <a:ext cx="6180668" cy="1735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 </a:t>
          </a:r>
          <a:r>
            <a:rPr lang="en-US" sz="1100"/>
            <a:t>This</a:t>
          </a:r>
          <a:r>
            <a:rPr lang="en-US" sz="1100" baseline="0"/>
            <a:t> sheet if for metal (element) leaching and sulphur assessment. </a:t>
          </a:r>
        </a:p>
        <a:p>
          <a:endParaRPr lang="en-US" sz="1100" baseline="0"/>
        </a:p>
        <a:p>
          <a:r>
            <a:rPr lang="en-US" sz="1100" baseline="0"/>
            <a:t>The sheet is set-up to compare the compostion of the drill core sample to typical global values of similar rock types. As a screening approach, if an element is 10X greater than global average, it is considered a leaching risk. This wont always present a real leaching risk, but it helps start to identify priority areas for further investigation. </a:t>
          </a:r>
        </a:p>
        <a:p>
          <a:endParaRPr lang="en-US" sz="1100" baseline="0"/>
        </a:p>
        <a:p>
          <a:r>
            <a:rPr lang="en-US" sz="1100" baseline="0"/>
            <a:t>Enter multi-element data and compare to the reference list provided under 'Price_CrustalAb'. Examples of some elements are provided.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4</xdr:row>
      <xdr:rowOff>144780</xdr:rowOff>
    </xdr:from>
    <xdr:to>
      <xdr:col>5</xdr:col>
      <xdr:colOff>403860</xdr:colOff>
      <xdr:row>8</xdr:row>
      <xdr:rowOff>74642</xdr:rowOff>
    </xdr:to>
    <xdr:sp macro="" textlink="">
      <xdr:nvSpPr>
        <xdr:cNvPr id="2" name="TextBox 13"/>
        <xdr:cNvSpPr txBox="1"/>
      </xdr:nvSpPr>
      <xdr:spPr>
        <a:xfrm>
          <a:off x="1882140" y="868680"/>
          <a:ext cx="1645920" cy="600422"/>
        </a:xfrm>
        <a:prstGeom prst="rect">
          <a:avLst/>
        </a:prstGeom>
        <a:solidFill>
          <a:schemeClr val="bg1"/>
        </a:solidFill>
        <a:ln>
          <a:solidFill>
            <a:schemeClr val="tx1"/>
          </a:solidFill>
        </a:ln>
      </xdr:spPr>
      <xdr:txBody>
        <a:bodyPr wrap="square" lIns="68644" tIns="34322" rIns="68644" bIns="34322" rtlCol="0">
          <a:spAutoFit/>
        </a:bodyPr>
        <a:lstStyle>
          <a:defPPr>
            <a:defRPr lang="en-US"/>
          </a:defPPr>
          <a:lvl1pPr marL="0" algn="l" defTabSz="914269" rtl="0" eaLnBrk="1" latinLnBrk="0" hangingPunct="1">
            <a:defRPr sz="1800" kern="1200">
              <a:solidFill>
                <a:schemeClr val="tx1"/>
              </a:solidFill>
              <a:latin typeface="+mn-lt"/>
              <a:ea typeface="+mn-ea"/>
              <a:cs typeface="+mn-cs"/>
            </a:defRPr>
          </a:lvl1pPr>
          <a:lvl2pPr marL="457135" algn="l" defTabSz="914269" rtl="0" eaLnBrk="1" latinLnBrk="0" hangingPunct="1">
            <a:defRPr sz="1800" kern="1200">
              <a:solidFill>
                <a:schemeClr val="tx1"/>
              </a:solidFill>
              <a:latin typeface="+mn-lt"/>
              <a:ea typeface="+mn-ea"/>
              <a:cs typeface="+mn-cs"/>
            </a:defRPr>
          </a:lvl2pPr>
          <a:lvl3pPr marL="914269" algn="l" defTabSz="914269" rtl="0" eaLnBrk="1" latinLnBrk="0" hangingPunct="1">
            <a:defRPr sz="1800" kern="1200">
              <a:solidFill>
                <a:schemeClr val="tx1"/>
              </a:solidFill>
              <a:latin typeface="+mn-lt"/>
              <a:ea typeface="+mn-ea"/>
              <a:cs typeface="+mn-cs"/>
            </a:defRPr>
          </a:lvl3pPr>
          <a:lvl4pPr marL="1371404" algn="l" defTabSz="914269" rtl="0" eaLnBrk="1" latinLnBrk="0" hangingPunct="1">
            <a:defRPr sz="1800" kern="1200">
              <a:solidFill>
                <a:schemeClr val="tx1"/>
              </a:solidFill>
              <a:latin typeface="+mn-lt"/>
              <a:ea typeface="+mn-ea"/>
              <a:cs typeface="+mn-cs"/>
            </a:defRPr>
          </a:lvl4pPr>
          <a:lvl5pPr marL="1828539" algn="l" defTabSz="914269" rtl="0" eaLnBrk="1" latinLnBrk="0" hangingPunct="1">
            <a:defRPr sz="1800" kern="1200">
              <a:solidFill>
                <a:schemeClr val="tx1"/>
              </a:solidFill>
              <a:latin typeface="+mn-lt"/>
              <a:ea typeface="+mn-ea"/>
              <a:cs typeface="+mn-cs"/>
            </a:defRPr>
          </a:lvl5pPr>
          <a:lvl6pPr marL="2285674" algn="l" defTabSz="914269" rtl="0" eaLnBrk="1" latinLnBrk="0" hangingPunct="1">
            <a:defRPr sz="1800" kern="1200">
              <a:solidFill>
                <a:schemeClr val="tx1"/>
              </a:solidFill>
              <a:latin typeface="+mn-lt"/>
              <a:ea typeface="+mn-ea"/>
              <a:cs typeface="+mn-cs"/>
            </a:defRPr>
          </a:lvl6pPr>
          <a:lvl7pPr marL="2742809" algn="l" defTabSz="914269" rtl="0" eaLnBrk="1" latinLnBrk="0" hangingPunct="1">
            <a:defRPr sz="1800" kern="1200">
              <a:solidFill>
                <a:schemeClr val="tx1"/>
              </a:solidFill>
              <a:latin typeface="+mn-lt"/>
              <a:ea typeface="+mn-ea"/>
              <a:cs typeface="+mn-cs"/>
            </a:defRPr>
          </a:lvl7pPr>
          <a:lvl8pPr marL="3199944" algn="l" defTabSz="914269" rtl="0" eaLnBrk="1" latinLnBrk="0" hangingPunct="1">
            <a:defRPr sz="1800" kern="1200">
              <a:solidFill>
                <a:schemeClr val="tx1"/>
              </a:solidFill>
              <a:latin typeface="+mn-lt"/>
              <a:ea typeface="+mn-ea"/>
              <a:cs typeface="+mn-cs"/>
            </a:defRPr>
          </a:lvl8pPr>
          <a:lvl9pPr marL="3657078" algn="l" defTabSz="914269" rtl="0" eaLnBrk="1" latinLnBrk="0" hangingPunct="1">
            <a:defRPr sz="1800" kern="1200">
              <a:solidFill>
                <a:schemeClr val="tx1"/>
              </a:solidFill>
              <a:latin typeface="+mn-lt"/>
              <a:ea typeface="+mn-ea"/>
              <a:cs typeface="+mn-cs"/>
            </a:defRPr>
          </a:lvl9pPr>
        </a:lstStyle>
        <a:p>
          <a:pPr algn="l"/>
          <a:r>
            <a:rPr lang="en-CA" sz="1200" b="1">
              <a:latin typeface="Arial" pitchFamily="34" charset="0"/>
              <a:cs typeface="Arial" pitchFamily="34" charset="0"/>
            </a:rPr>
            <a:t>Objective:</a:t>
          </a:r>
        </a:p>
        <a:p>
          <a:pPr algn="l"/>
          <a:r>
            <a:rPr lang="en-CA" sz="1200">
              <a:latin typeface="Arial" pitchFamily="34" charset="0"/>
              <a:cs typeface="Arial" pitchFamily="34" charset="0"/>
            </a:rPr>
            <a:t>Initial </a:t>
          </a:r>
          <a:r>
            <a:rPr lang="en-CA" sz="1200" u="sng">
              <a:latin typeface="Arial" pitchFamily="34" charset="0"/>
              <a:cs typeface="Arial" pitchFamily="34" charset="0"/>
            </a:rPr>
            <a:t>assessment</a:t>
          </a:r>
          <a:r>
            <a:rPr lang="en-CA" sz="1200">
              <a:latin typeface="Arial" pitchFamily="34" charset="0"/>
              <a:cs typeface="Arial" pitchFamily="34" charset="0"/>
            </a:rPr>
            <a:t> of geochemical risks</a:t>
          </a:r>
        </a:p>
      </xdr:txBody>
    </xdr:sp>
    <xdr:clientData/>
  </xdr:twoCellAnchor>
  <xdr:twoCellAnchor>
    <xdr:from>
      <xdr:col>3</xdr:col>
      <xdr:colOff>16558</xdr:colOff>
      <xdr:row>12</xdr:row>
      <xdr:rowOff>38100</xdr:rowOff>
    </xdr:from>
    <xdr:to>
      <xdr:col>8</xdr:col>
      <xdr:colOff>251460</xdr:colOff>
      <xdr:row>18</xdr:row>
      <xdr:rowOff>163788</xdr:rowOff>
    </xdr:to>
    <xdr:sp macro="" textlink="">
      <xdr:nvSpPr>
        <xdr:cNvPr id="3" name="TextBox 15"/>
        <xdr:cNvSpPr txBox="1"/>
      </xdr:nvSpPr>
      <xdr:spPr>
        <a:xfrm>
          <a:off x="1891078" y="2103120"/>
          <a:ext cx="3359102" cy="1131528"/>
        </a:xfrm>
        <a:prstGeom prst="rect">
          <a:avLst/>
        </a:prstGeom>
        <a:solidFill>
          <a:schemeClr val="bg1"/>
        </a:solidFill>
        <a:ln>
          <a:solidFill>
            <a:schemeClr val="tx1"/>
          </a:solidFill>
        </a:ln>
      </xdr:spPr>
      <xdr:txBody>
        <a:bodyPr wrap="square" lIns="68644" tIns="34322" rIns="68644" bIns="34322" rtlCol="0">
          <a:spAutoFit/>
        </a:bodyPr>
        <a:lstStyle>
          <a:defPPr>
            <a:defRPr lang="en-US"/>
          </a:defPPr>
          <a:lvl1pPr marL="0" algn="l" defTabSz="914269" rtl="0" eaLnBrk="1" latinLnBrk="0" hangingPunct="1">
            <a:defRPr sz="1800" kern="1200">
              <a:solidFill>
                <a:schemeClr val="tx1"/>
              </a:solidFill>
              <a:latin typeface="+mn-lt"/>
              <a:ea typeface="+mn-ea"/>
              <a:cs typeface="+mn-cs"/>
            </a:defRPr>
          </a:lvl1pPr>
          <a:lvl2pPr marL="457135" algn="l" defTabSz="914269" rtl="0" eaLnBrk="1" latinLnBrk="0" hangingPunct="1">
            <a:defRPr sz="1800" kern="1200">
              <a:solidFill>
                <a:schemeClr val="tx1"/>
              </a:solidFill>
              <a:latin typeface="+mn-lt"/>
              <a:ea typeface="+mn-ea"/>
              <a:cs typeface="+mn-cs"/>
            </a:defRPr>
          </a:lvl2pPr>
          <a:lvl3pPr marL="914269" algn="l" defTabSz="914269" rtl="0" eaLnBrk="1" latinLnBrk="0" hangingPunct="1">
            <a:defRPr sz="1800" kern="1200">
              <a:solidFill>
                <a:schemeClr val="tx1"/>
              </a:solidFill>
              <a:latin typeface="+mn-lt"/>
              <a:ea typeface="+mn-ea"/>
              <a:cs typeface="+mn-cs"/>
            </a:defRPr>
          </a:lvl3pPr>
          <a:lvl4pPr marL="1371404" algn="l" defTabSz="914269" rtl="0" eaLnBrk="1" latinLnBrk="0" hangingPunct="1">
            <a:defRPr sz="1800" kern="1200">
              <a:solidFill>
                <a:schemeClr val="tx1"/>
              </a:solidFill>
              <a:latin typeface="+mn-lt"/>
              <a:ea typeface="+mn-ea"/>
              <a:cs typeface="+mn-cs"/>
            </a:defRPr>
          </a:lvl4pPr>
          <a:lvl5pPr marL="1828539" algn="l" defTabSz="914269" rtl="0" eaLnBrk="1" latinLnBrk="0" hangingPunct="1">
            <a:defRPr sz="1800" kern="1200">
              <a:solidFill>
                <a:schemeClr val="tx1"/>
              </a:solidFill>
              <a:latin typeface="+mn-lt"/>
              <a:ea typeface="+mn-ea"/>
              <a:cs typeface="+mn-cs"/>
            </a:defRPr>
          </a:lvl5pPr>
          <a:lvl6pPr marL="2285674" algn="l" defTabSz="914269" rtl="0" eaLnBrk="1" latinLnBrk="0" hangingPunct="1">
            <a:defRPr sz="1800" kern="1200">
              <a:solidFill>
                <a:schemeClr val="tx1"/>
              </a:solidFill>
              <a:latin typeface="+mn-lt"/>
              <a:ea typeface="+mn-ea"/>
              <a:cs typeface="+mn-cs"/>
            </a:defRPr>
          </a:lvl6pPr>
          <a:lvl7pPr marL="2742809" algn="l" defTabSz="914269" rtl="0" eaLnBrk="1" latinLnBrk="0" hangingPunct="1">
            <a:defRPr sz="1800" kern="1200">
              <a:solidFill>
                <a:schemeClr val="tx1"/>
              </a:solidFill>
              <a:latin typeface="+mn-lt"/>
              <a:ea typeface="+mn-ea"/>
              <a:cs typeface="+mn-cs"/>
            </a:defRPr>
          </a:lvl7pPr>
          <a:lvl8pPr marL="3199944" algn="l" defTabSz="914269" rtl="0" eaLnBrk="1" latinLnBrk="0" hangingPunct="1">
            <a:defRPr sz="1800" kern="1200">
              <a:solidFill>
                <a:schemeClr val="tx1"/>
              </a:solidFill>
              <a:latin typeface="+mn-lt"/>
              <a:ea typeface="+mn-ea"/>
              <a:cs typeface="+mn-cs"/>
            </a:defRPr>
          </a:lvl8pPr>
          <a:lvl9pPr marL="3657078" algn="l" defTabSz="914269" rtl="0" eaLnBrk="1" latinLnBrk="0" hangingPunct="1">
            <a:defRPr sz="1800" kern="1200">
              <a:solidFill>
                <a:schemeClr val="tx1"/>
              </a:solidFill>
              <a:latin typeface="+mn-lt"/>
              <a:ea typeface="+mn-ea"/>
              <a:cs typeface="+mn-cs"/>
            </a:defRPr>
          </a:lvl9pPr>
        </a:lstStyle>
        <a:p>
          <a:pPr>
            <a:buFont typeface="Arial" pitchFamily="34" charset="0"/>
            <a:buChar char="•"/>
          </a:pPr>
          <a:r>
            <a:rPr lang="en-CA" sz="1200" b="1" kern="1200">
              <a:solidFill>
                <a:schemeClr val="tx1"/>
              </a:solidFill>
              <a:effectLst/>
              <a:latin typeface="Arial" panose="020B0604020202020204" pitchFamily="34" charset="0"/>
              <a:ea typeface="+mn-ea"/>
              <a:cs typeface="Arial" panose="020B0604020202020204" pitchFamily="34" charset="0"/>
            </a:rPr>
            <a:t>ML/ARD Characterization Activities:</a:t>
          </a:r>
          <a:r>
            <a:rPr lang="en-US" sz="1200">
              <a:latin typeface="Arial" pitchFamily="34" charset="0"/>
              <a:cs typeface="Arial" pitchFamily="34" charset="0"/>
            </a:rPr>
            <a:t> </a:t>
          </a:r>
        </a:p>
        <a:p>
          <a:pPr>
            <a:buFont typeface="Arial" pitchFamily="34" charset="0"/>
            <a:buChar char="•"/>
          </a:pPr>
          <a:r>
            <a:rPr lang="en-US" sz="1200">
              <a:latin typeface="Arial" pitchFamily="34" charset="0"/>
              <a:cs typeface="Arial" pitchFamily="34" charset="0"/>
            </a:rPr>
            <a:t>  Acid-base accounting</a:t>
          </a:r>
        </a:p>
        <a:p>
          <a:pPr>
            <a:buFont typeface="Arial" pitchFamily="34" charset="0"/>
            <a:buChar char="•"/>
          </a:pPr>
          <a:r>
            <a:rPr lang="en-US" sz="1200">
              <a:latin typeface="Arial" pitchFamily="34" charset="0"/>
              <a:cs typeface="Arial" pitchFamily="34" charset="0"/>
            </a:rPr>
            <a:t> Mineralogy characterization</a:t>
          </a:r>
        </a:p>
        <a:p>
          <a:pPr>
            <a:buFont typeface="Arial" pitchFamily="34" charset="0"/>
            <a:buChar char="•"/>
          </a:pPr>
          <a:r>
            <a:rPr lang="en-US" sz="1200">
              <a:latin typeface="Arial" pitchFamily="34" charset="0"/>
              <a:cs typeface="Arial" pitchFamily="34" charset="0"/>
            </a:rPr>
            <a:t> On-going multi-element analysis of drill core (if drilling is continuing)</a:t>
          </a:r>
        </a:p>
        <a:p>
          <a:pPr>
            <a:buFont typeface="Arial" pitchFamily="34" charset="0"/>
            <a:buChar char="•"/>
          </a:pPr>
          <a:r>
            <a:rPr lang="en-US" sz="1200">
              <a:latin typeface="Arial" pitchFamily="34" charset="0"/>
              <a:cs typeface="Arial" pitchFamily="34" charset="0"/>
            </a:rPr>
            <a:t> Update of the GCM</a:t>
          </a:r>
        </a:p>
      </xdr:txBody>
    </xdr:sp>
    <xdr:clientData/>
  </xdr:twoCellAnchor>
  <xdr:twoCellAnchor>
    <xdr:from>
      <xdr:col>4</xdr:col>
      <xdr:colOff>137160</xdr:colOff>
      <xdr:row>8</xdr:row>
      <xdr:rowOff>121920</xdr:rowOff>
    </xdr:from>
    <xdr:to>
      <xdr:col>4</xdr:col>
      <xdr:colOff>144780</xdr:colOff>
      <xdr:row>12</xdr:row>
      <xdr:rowOff>0</xdr:rowOff>
    </xdr:to>
    <xdr:cxnSp macro="">
      <xdr:nvCxnSpPr>
        <xdr:cNvPr id="4" name="Straight Arrow Connector 3"/>
        <xdr:cNvCxnSpPr/>
      </xdr:nvCxnSpPr>
      <xdr:spPr>
        <a:xfrm>
          <a:off x="2636520" y="1516380"/>
          <a:ext cx="7620" cy="54864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26246</xdr:colOff>
      <xdr:row>1</xdr:row>
      <xdr:rowOff>34713</xdr:rowOff>
    </xdr:from>
    <xdr:to>
      <xdr:col>5</xdr:col>
      <xdr:colOff>669713</xdr:colOff>
      <xdr:row>10</xdr:row>
      <xdr:rowOff>114300</xdr:rowOff>
    </xdr:to>
    <xdr:sp macro="" textlink="">
      <xdr:nvSpPr>
        <xdr:cNvPr id="2" name="TextBox 1"/>
        <xdr:cNvSpPr txBox="1"/>
      </xdr:nvSpPr>
      <xdr:spPr>
        <a:xfrm>
          <a:off x="254846" y="202353"/>
          <a:ext cx="5009727" cy="1588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endParaRPr lang="en-US" sz="1100" b="1"/>
        </a:p>
        <a:p>
          <a:r>
            <a:rPr lang="en-US" sz="1100"/>
            <a:t>This</a:t>
          </a:r>
          <a:r>
            <a:rPr lang="en-US" sz="1100" baseline="0"/>
            <a:t> sheet if for acid-base accounting assessment. </a:t>
          </a:r>
        </a:p>
        <a:p>
          <a:endParaRPr lang="en-US" sz="1100" baseline="0"/>
        </a:p>
        <a:p>
          <a:r>
            <a:rPr lang="en-US" sz="1100" baseline="0"/>
            <a:t>It includes fairly comprehesive testing that would need to be done for a deposit I didn't know much about. For example, total carbon, carbonate from CO2, and NP titration tests are all determining buffering potential, but are all needed until the carbonate form has been established.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0.02638</cdr:x>
      <cdr:y>0.93333</cdr:y>
    </cdr:from>
    <cdr:to>
      <cdr:x>0.97946</cdr:x>
      <cdr:y>0.96768</cdr:y>
    </cdr:to>
    <cdr:sp macro="" textlink="Labels!$A$1">
      <cdr:nvSpPr>
        <cdr:cNvPr id="2" name="TextBox 1"/>
        <cdr:cNvSpPr txBox="1"/>
      </cdr:nvSpPr>
      <cdr:spPr>
        <a:xfrm xmlns:a="http://schemas.openxmlformats.org/drawingml/2006/main">
          <a:off x="228444" y="5867370"/>
          <a:ext cx="8251981" cy="215941"/>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1BC046A7-9629-4984-A1E0-E817557918EC}" type="TxLink">
            <a:rPr lang="en-US" sz="800" b="0" i="0" u="none" strike="noStrike">
              <a:solidFill>
                <a:srgbClr val="000000"/>
              </a:solidFill>
              <a:latin typeface="Arialri"/>
              <a:cs typeface="Arial"/>
            </a:rPr>
            <a:pPr/>
            <a:t>C:\Users\ckennedy\Dropbox\01_Agnico\18_Geochemical_Guide\[Geochemical_DataInterpretation_Template_REV00_CBK.xlsx]</a:t>
          </a:fld>
          <a:endParaRPr lang="en-US" sz="800"/>
        </a:p>
      </cdr:txBody>
    </cdr:sp>
  </cdr:relSizeAnchor>
  <cdr:relSizeAnchor xmlns:cdr="http://schemas.openxmlformats.org/drawingml/2006/chartDrawing">
    <cdr:from>
      <cdr:x>0.4507</cdr:x>
      <cdr:y>0.54612</cdr:y>
    </cdr:from>
    <cdr:to>
      <cdr:x>0.68398</cdr:x>
      <cdr:y>0.77549</cdr:y>
    </cdr:to>
    <cdr:sp macro="" textlink="">
      <cdr:nvSpPr>
        <cdr:cNvPr id="4" name="TextBox 3"/>
        <cdr:cNvSpPr txBox="1"/>
      </cdr:nvSpPr>
      <cdr:spPr>
        <a:xfrm xmlns:a="http://schemas.openxmlformats.org/drawingml/2006/main">
          <a:off x="3901440" y="3429000"/>
          <a:ext cx="2019300" cy="1440180"/>
        </a:xfrm>
        <a:prstGeom xmlns:a="http://schemas.openxmlformats.org/drawingml/2006/main" prst="rect">
          <a:avLst/>
        </a:prstGeom>
        <a:ln xmlns:a="http://schemas.openxmlformats.org/drawingml/2006/main">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100"/>
            <a:t>In this example there is an bias towards carbonate determined NP - which could be from siderite or other metal carbonates. NP by titration should be used for ABA assessment in this case.</a:t>
          </a:r>
        </a:p>
      </cdr:txBody>
    </cdr:sp>
  </cdr:relSizeAnchor>
  <cdr:relSizeAnchor xmlns:cdr="http://schemas.openxmlformats.org/drawingml/2006/chartDrawing">
    <cdr:from>
      <cdr:x>0.54724</cdr:x>
      <cdr:y>0.07484</cdr:y>
    </cdr:from>
    <cdr:to>
      <cdr:x>0.78052</cdr:x>
      <cdr:y>0.18325</cdr:y>
    </cdr:to>
    <cdr:sp macro="" textlink="">
      <cdr:nvSpPr>
        <cdr:cNvPr id="5" name="TextBox 1"/>
        <cdr:cNvSpPr txBox="1"/>
      </cdr:nvSpPr>
      <cdr:spPr>
        <a:xfrm xmlns:a="http://schemas.openxmlformats.org/drawingml/2006/main">
          <a:off x="4737100" y="469901"/>
          <a:ext cx="2019347" cy="680720"/>
        </a:xfrm>
        <a:prstGeom xmlns:a="http://schemas.openxmlformats.org/drawingml/2006/main" prst="rect">
          <a:avLst/>
        </a:prstGeom>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Each</a:t>
          </a:r>
          <a:r>
            <a:rPr lang="en-US" sz="1100" baseline="0"/>
            <a:t> lithology should have its own symbol as the bias may be by lithology.</a:t>
          </a:r>
          <a:endParaRPr lang="en-US" sz="1100"/>
        </a:p>
      </cdr:txBody>
    </cdr:sp>
  </cdr:relSizeAnchor>
  <cdr:relSizeAnchor xmlns:cdr="http://schemas.openxmlformats.org/drawingml/2006/chartDrawing">
    <cdr:from>
      <cdr:x>0.77377</cdr:x>
      <cdr:y>0.09345</cdr:y>
    </cdr:from>
    <cdr:to>
      <cdr:x>0.8662</cdr:x>
      <cdr:y>0.12015</cdr:y>
    </cdr:to>
    <cdr:cxnSp macro="">
      <cdr:nvCxnSpPr>
        <cdr:cNvPr id="6" name="Straight Arrow Connector 5"/>
        <cdr:cNvCxnSpPr/>
      </cdr:nvCxnSpPr>
      <cdr:spPr>
        <a:xfrm xmlns:a="http://schemas.openxmlformats.org/drawingml/2006/main" flipV="1">
          <a:off x="6697980" y="586740"/>
          <a:ext cx="800100" cy="167640"/>
        </a:xfrm>
        <a:prstGeom xmlns:a="http://schemas.openxmlformats.org/drawingml/2006/main" prst="straightConnector1">
          <a:avLst/>
        </a:prstGeom>
        <a:ln xmlns:a="http://schemas.openxmlformats.org/drawingml/2006/main" w="19050">
          <a:solidFill>
            <a:schemeClr val="bg1">
              <a:lumMod val="50000"/>
            </a:schemeClr>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0.02638</cdr:x>
      <cdr:y>0.93333</cdr:y>
    </cdr:from>
    <cdr:to>
      <cdr:x>0.97946</cdr:x>
      <cdr:y>0.96768</cdr:y>
    </cdr:to>
    <cdr:sp macro="" textlink="Labels!$A$1">
      <cdr:nvSpPr>
        <cdr:cNvPr id="2" name="TextBox 1"/>
        <cdr:cNvSpPr txBox="1"/>
      </cdr:nvSpPr>
      <cdr:spPr>
        <a:xfrm xmlns:a="http://schemas.openxmlformats.org/drawingml/2006/main">
          <a:off x="228444" y="5867370"/>
          <a:ext cx="8251981" cy="215941"/>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1BC046A7-9629-4984-A1E0-E817557918EC}" type="TxLink">
            <a:rPr lang="en-US" sz="800" b="0" i="0" u="none" strike="noStrike">
              <a:solidFill>
                <a:srgbClr val="000000"/>
              </a:solidFill>
              <a:latin typeface="Arialri"/>
            </a:rPr>
            <a:pPr/>
            <a:t>C:\Users\ckennedy\Dropbox\01_Agnico\18_Geochemical_Guide\[Geochemical_DataInterpretation_Template_REV00_CBK.xlsx]</a:t>
          </a:fld>
          <a:endParaRPr lang="en-US" sz="800"/>
        </a:p>
      </cdr:txBody>
    </cdr:sp>
  </cdr:relSizeAnchor>
  <cdr:relSizeAnchor xmlns:cdr="http://schemas.openxmlformats.org/drawingml/2006/chartDrawing">
    <cdr:from>
      <cdr:x>0.67782</cdr:x>
      <cdr:y>0.59345</cdr:y>
    </cdr:from>
    <cdr:to>
      <cdr:x>0.75088</cdr:x>
      <cdr:y>0.64684</cdr:y>
    </cdr:to>
    <cdr:sp macro="" textlink="">
      <cdr:nvSpPr>
        <cdr:cNvPr id="3" name="TextBox 2"/>
        <cdr:cNvSpPr txBox="1"/>
      </cdr:nvSpPr>
      <cdr:spPr>
        <a:xfrm xmlns:a="http://schemas.openxmlformats.org/drawingml/2006/main">
          <a:off x="5867400" y="3726180"/>
          <a:ext cx="632460" cy="33528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r>
            <a:rPr lang="en-US" sz="1200" b="1">
              <a:latin typeface="Arial" panose="020B0604020202020204" pitchFamily="34" charset="0"/>
              <a:cs typeface="Arial" panose="020B0604020202020204" pitchFamily="34" charset="0"/>
            </a:rPr>
            <a:t>PAG</a:t>
          </a:r>
        </a:p>
      </cdr:txBody>
    </cdr:sp>
  </cdr:relSizeAnchor>
  <cdr:relSizeAnchor xmlns:cdr="http://schemas.openxmlformats.org/drawingml/2006/chartDrawing">
    <cdr:from>
      <cdr:x>0.46538</cdr:x>
      <cdr:y>0.18527</cdr:y>
    </cdr:from>
    <cdr:to>
      <cdr:x>0.56954</cdr:x>
      <cdr:y>0.22937</cdr:y>
    </cdr:to>
    <cdr:sp macro="" textlink="">
      <cdr:nvSpPr>
        <cdr:cNvPr id="4" name="TextBox 1"/>
        <cdr:cNvSpPr txBox="1"/>
      </cdr:nvSpPr>
      <cdr:spPr>
        <a:xfrm xmlns:a="http://schemas.openxmlformats.org/drawingml/2006/main">
          <a:off x="4028517" y="1163309"/>
          <a:ext cx="901643" cy="276898"/>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Arial" panose="020B0604020202020204" pitchFamily="34" charset="0"/>
              <a:cs typeface="Arial" panose="020B0604020202020204" pitchFamily="34" charset="0"/>
            </a:rPr>
            <a:t>Uncertain</a:t>
          </a:r>
        </a:p>
      </cdr:txBody>
    </cdr:sp>
  </cdr:relSizeAnchor>
  <cdr:relSizeAnchor xmlns:cdr="http://schemas.openxmlformats.org/drawingml/2006/chartDrawing">
    <cdr:from>
      <cdr:x>0.19425</cdr:x>
      <cdr:y>0.09547</cdr:y>
    </cdr:from>
    <cdr:to>
      <cdr:x>0.29665</cdr:x>
      <cdr:y>0.13956</cdr:y>
    </cdr:to>
    <cdr:sp macro="" textlink="">
      <cdr:nvSpPr>
        <cdr:cNvPr id="5" name="TextBox 1"/>
        <cdr:cNvSpPr txBox="1"/>
      </cdr:nvSpPr>
      <cdr:spPr>
        <a:xfrm xmlns:a="http://schemas.openxmlformats.org/drawingml/2006/main">
          <a:off x="1681480" y="599440"/>
          <a:ext cx="886460" cy="27686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Arial" panose="020B0604020202020204" pitchFamily="34" charset="0"/>
              <a:cs typeface="Arial" panose="020B0604020202020204" pitchFamily="34" charset="0"/>
            </a:rPr>
            <a:t>non-PAG</a:t>
          </a:r>
        </a:p>
      </cdr:txBody>
    </cdr:sp>
  </cdr:relSizeAnchor>
  <cdr:relSizeAnchor xmlns:cdr="http://schemas.openxmlformats.org/drawingml/2006/chartDrawing">
    <cdr:from>
      <cdr:x>0.66461</cdr:x>
      <cdr:y>0.7144</cdr:y>
    </cdr:from>
    <cdr:to>
      <cdr:x>1</cdr:x>
      <cdr:y>0.85437</cdr:y>
    </cdr:to>
    <cdr:sp macro="" textlink="">
      <cdr:nvSpPr>
        <cdr:cNvPr id="6" name="TextBox 1"/>
        <cdr:cNvSpPr txBox="1"/>
      </cdr:nvSpPr>
      <cdr:spPr>
        <a:xfrm xmlns:a="http://schemas.openxmlformats.org/drawingml/2006/main">
          <a:off x="5753077" y="4485652"/>
          <a:ext cx="2903243" cy="878855"/>
        </a:xfrm>
        <a:prstGeom xmlns:a="http://schemas.openxmlformats.org/drawingml/2006/main" prst="rect">
          <a:avLst/>
        </a:prstGeom>
        <a:solidFill xmlns:a="http://schemas.openxmlformats.org/drawingml/2006/main">
          <a:schemeClr val="bg1"/>
        </a:solidFill>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aseline="0"/>
            <a:t>1:3 is pretty conservative and could possibly be reduced once more is known about the type of carbonate and the deposit. Generall 1:2 is well accepted by regulators.</a:t>
          </a:r>
          <a:endParaRPr lang="en-US" sz="1100"/>
        </a:p>
      </cdr:txBody>
    </cdr:sp>
  </cdr:relSizeAnchor>
  <cdr:relSizeAnchor xmlns:cdr="http://schemas.openxmlformats.org/drawingml/2006/chartDrawing">
    <cdr:from>
      <cdr:x>0.549</cdr:x>
      <cdr:y>0.06634</cdr:y>
    </cdr:from>
    <cdr:to>
      <cdr:x>0.78228</cdr:x>
      <cdr:y>0.17476</cdr:y>
    </cdr:to>
    <cdr:sp macro="" textlink="">
      <cdr:nvSpPr>
        <cdr:cNvPr id="7" name="TextBox 1"/>
        <cdr:cNvSpPr txBox="1"/>
      </cdr:nvSpPr>
      <cdr:spPr>
        <a:xfrm xmlns:a="http://schemas.openxmlformats.org/drawingml/2006/main">
          <a:off x="4752340" y="416560"/>
          <a:ext cx="2019347" cy="680720"/>
        </a:xfrm>
        <a:prstGeom xmlns:a="http://schemas.openxmlformats.org/drawingml/2006/main" prst="rect">
          <a:avLst/>
        </a:prstGeom>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Each</a:t>
          </a:r>
          <a:r>
            <a:rPr lang="en-US" sz="1100" baseline="0"/>
            <a:t> lithology should have its own symbol as the bias may be by lithology.</a:t>
          </a:r>
          <a:endParaRPr lang="en-US" sz="1100"/>
        </a:p>
      </cdr:txBody>
    </cdr:sp>
  </cdr:relSizeAnchor>
  <cdr:relSizeAnchor xmlns:cdr="http://schemas.openxmlformats.org/drawingml/2006/chartDrawing">
    <cdr:from>
      <cdr:x>0.77553</cdr:x>
      <cdr:y>0.08495</cdr:y>
    </cdr:from>
    <cdr:to>
      <cdr:x>0.86796</cdr:x>
      <cdr:y>0.11165</cdr:y>
    </cdr:to>
    <cdr:cxnSp macro="">
      <cdr:nvCxnSpPr>
        <cdr:cNvPr id="8" name="Straight Arrow Connector 7"/>
        <cdr:cNvCxnSpPr/>
      </cdr:nvCxnSpPr>
      <cdr:spPr>
        <a:xfrm xmlns:a="http://schemas.openxmlformats.org/drawingml/2006/main" flipV="1">
          <a:off x="6713220" y="533399"/>
          <a:ext cx="800100" cy="167640"/>
        </a:xfrm>
        <a:prstGeom xmlns:a="http://schemas.openxmlformats.org/drawingml/2006/main" prst="straightConnector1">
          <a:avLst/>
        </a:prstGeom>
        <a:ln xmlns:a="http://schemas.openxmlformats.org/drawingml/2006/main" w="19050">
          <a:solidFill>
            <a:schemeClr val="bg1">
              <a:lumMod val="50000"/>
            </a:schemeClr>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E6" sqref="E6"/>
    </sheetView>
  </sheetViews>
  <sheetFormatPr defaultColWidth="9.109375" defaultRowHeight="13.2" x14ac:dyDescent="0.25"/>
  <cols>
    <col min="1" max="1" width="20.88671875" style="1" customWidth="1"/>
    <col min="2" max="2" width="65.33203125" style="1" customWidth="1"/>
    <col min="3" max="3" width="9.109375" style="1"/>
    <col min="4" max="4" width="14" style="1" customWidth="1"/>
    <col min="5" max="16384" width="9.109375" style="1"/>
  </cols>
  <sheetData>
    <row r="1" spans="1:4" x14ac:dyDescent="0.25">
      <c r="A1" s="1" t="s">
        <v>7</v>
      </c>
    </row>
    <row r="4" spans="1:4" x14ac:dyDescent="0.25">
      <c r="A4" s="3" t="s">
        <v>0</v>
      </c>
      <c r="B4" s="3" t="s">
        <v>1</v>
      </c>
      <c r="C4" s="3" t="s">
        <v>2</v>
      </c>
      <c r="D4" s="3" t="s">
        <v>3</v>
      </c>
    </row>
    <row r="5" spans="1:4" x14ac:dyDescent="0.25">
      <c r="A5" s="2">
        <v>42909</v>
      </c>
      <c r="B5" s="42" t="s">
        <v>275</v>
      </c>
      <c r="C5" s="42" t="s">
        <v>276</v>
      </c>
      <c r="D5" s="43" t="s">
        <v>277</v>
      </c>
    </row>
    <row r="6" spans="1:4" ht="17.399999999999999" customHeight="1" x14ac:dyDescent="0.25">
      <c r="A6" s="2">
        <v>43133</v>
      </c>
      <c r="B6" s="1" t="s">
        <v>339</v>
      </c>
      <c r="C6" s="1" t="s">
        <v>276</v>
      </c>
      <c r="D6" s="72" t="s">
        <v>277</v>
      </c>
    </row>
  </sheetData>
  <phoneticPr fontId="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6"/>
  <sheetViews>
    <sheetView zoomScaleNormal="100" workbookViewId="0">
      <selection activeCell="E18" sqref="E18"/>
    </sheetView>
  </sheetViews>
  <sheetFormatPr defaultColWidth="9.109375" defaultRowHeight="13.2" x14ac:dyDescent="0.25"/>
  <cols>
    <col min="1" max="1" width="3.33203125" customWidth="1"/>
    <col min="2" max="2" width="19.6640625" customWidth="1"/>
    <col min="3" max="3" width="12.5546875" bestFit="1" customWidth="1"/>
    <col min="4" max="4" width="12.5546875" customWidth="1"/>
    <col min="5" max="5" width="18.88671875" bestFit="1" customWidth="1"/>
    <col min="6" max="6" width="13.33203125" customWidth="1"/>
  </cols>
  <sheetData>
    <row r="1" spans="1:22" x14ac:dyDescent="0.25">
      <c r="A1" t="s">
        <v>6</v>
      </c>
    </row>
    <row r="15" spans="1:22" ht="13.2" customHeight="1" x14ac:dyDescent="0.25">
      <c r="C15" s="88" t="s">
        <v>9</v>
      </c>
      <c r="D15" s="88"/>
      <c r="G15" s="82" t="s">
        <v>330</v>
      </c>
      <c r="H15" s="83"/>
      <c r="I15" s="83"/>
      <c r="J15" s="83"/>
      <c r="K15" s="83"/>
      <c r="L15" s="84"/>
      <c r="M15" s="82" t="s">
        <v>257</v>
      </c>
      <c r="N15" s="83"/>
      <c r="O15" s="83"/>
      <c r="P15" s="83"/>
      <c r="Q15" s="82" t="s">
        <v>264</v>
      </c>
      <c r="R15" s="83"/>
      <c r="S15" s="84"/>
      <c r="T15" s="37" t="s">
        <v>265</v>
      </c>
      <c r="U15" s="38"/>
      <c r="V15" s="39"/>
    </row>
    <row r="16" spans="1:22" x14ac:dyDescent="0.25">
      <c r="B16" s="4" t="s">
        <v>8</v>
      </c>
      <c r="C16" s="4" t="s">
        <v>319</v>
      </c>
      <c r="D16" s="4" t="s">
        <v>320</v>
      </c>
      <c r="E16" s="4" t="s">
        <v>10</v>
      </c>
      <c r="F16" s="4" t="s">
        <v>19</v>
      </c>
      <c r="G16" s="34" t="s">
        <v>258</v>
      </c>
      <c r="H16" s="33" t="s">
        <v>260</v>
      </c>
      <c r="I16" s="33" t="s">
        <v>13</v>
      </c>
      <c r="J16" s="33" t="s">
        <v>14</v>
      </c>
      <c r="K16" s="32" t="s">
        <v>259</v>
      </c>
      <c r="L16" s="35" t="s">
        <v>259</v>
      </c>
      <c r="M16" s="34" t="s">
        <v>261</v>
      </c>
      <c r="N16" s="32" t="s">
        <v>262</v>
      </c>
      <c r="O16" s="32" t="s">
        <v>263</v>
      </c>
      <c r="P16" s="4"/>
      <c r="Q16" s="48" t="s">
        <v>306</v>
      </c>
      <c r="R16" s="41" t="s">
        <v>307</v>
      </c>
      <c r="S16" s="49" t="s">
        <v>308</v>
      </c>
      <c r="T16" s="40"/>
      <c r="U16" s="4"/>
      <c r="V16" s="36"/>
    </row>
  </sheetData>
  <mergeCells count="4">
    <mergeCell ref="G15:L15"/>
    <mergeCell ref="M15:P15"/>
    <mergeCell ref="Q15:S15"/>
    <mergeCell ref="C15:D15"/>
  </mergeCells>
  <pageMargins left="0.75" right="0.75" top="1" bottom="1" header="0.5" footer="0.5"/>
  <pageSetup orientation="portrait" horizontalDpi="0" verticalDpi="0" r:id="rId1"/>
  <headerFooter alignWithMargins="0">
    <oddHeader>&amp;L&amp;12Appendix XX&amp;R&amp;12Page &amp;P of &amp;N</oddHeader>
    <oddFooter>&amp;L&amp;F&amp;A&amp;R&amp;"Arial,Italic"&amp;12SRK Consulting
&amp;D</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zoomScale="90" zoomScaleNormal="90" workbookViewId="0">
      <selection activeCell="E20" sqref="E20"/>
    </sheetView>
  </sheetViews>
  <sheetFormatPr defaultColWidth="9.109375" defaultRowHeight="13.2" x14ac:dyDescent="0.25"/>
  <cols>
    <col min="1" max="1" width="3.33203125" customWidth="1"/>
    <col min="2" max="2" width="19.6640625" customWidth="1"/>
    <col min="3" max="3" width="12.5546875" bestFit="1" customWidth="1"/>
    <col min="4" max="4" width="12.5546875" customWidth="1"/>
    <col min="5" max="5" width="13.77734375" customWidth="1"/>
    <col min="6" max="6" width="13.33203125" customWidth="1"/>
    <col min="7" max="7" width="10.44140625" customWidth="1"/>
    <col min="16" max="16" width="13.109375" bestFit="1" customWidth="1"/>
  </cols>
  <sheetData>
    <row r="1" spans="1:16" x14ac:dyDescent="0.25">
      <c r="A1" t="s">
        <v>6</v>
      </c>
    </row>
    <row r="11" spans="1:16" x14ac:dyDescent="0.25">
      <c r="H11" s="31" t="s">
        <v>267</v>
      </c>
    </row>
    <row r="12" spans="1:16" ht="13.2" customHeight="1" x14ac:dyDescent="0.25">
      <c r="C12" s="88" t="s">
        <v>9</v>
      </c>
      <c r="D12" s="88"/>
      <c r="G12" s="89" t="s">
        <v>266</v>
      </c>
      <c r="H12" s="47"/>
      <c r="I12" s="31" t="s">
        <v>269</v>
      </c>
      <c r="J12" s="31" t="s">
        <v>270</v>
      </c>
      <c r="K12" s="31" t="s">
        <v>271</v>
      </c>
      <c r="L12" s="31" t="s">
        <v>53</v>
      </c>
      <c r="M12" s="31" t="s">
        <v>259</v>
      </c>
      <c r="N12" s="31" t="s">
        <v>259</v>
      </c>
      <c r="O12" s="31" t="s">
        <v>259</v>
      </c>
    </row>
    <row r="13" spans="1:16" x14ac:dyDescent="0.25">
      <c r="B13" s="4" t="s">
        <v>8</v>
      </c>
      <c r="C13" s="4" t="s">
        <v>319</v>
      </c>
      <c r="D13" s="4" t="s">
        <v>329</v>
      </c>
      <c r="E13" s="4" t="s">
        <v>10</v>
      </c>
      <c r="F13" s="4" t="s">
        <v>19</v>
      </c>
      <c r="G13" s="90"/>
      <c r="H13" s="41" t="s">
        <v>268</v>
      </c>
      <c r="I13" s="41" t="s">
        <v>273</v>
      </c>
      <c r="J13" s="41" t="s">
        <v>273</v>
      </c>
      <c r="K13" s="41" t="s">
        <v>273</v>
      </c>
      <c r="L13" s="41" t="s">
        <v>273</v>
      </c>
      <c r="M13" s="41" t="s">
        <v>273</v>
      </c>
      <c r="N13" s="41" t="s">
        <v>273</v>
      </c>
      <c r="O13" s="41" t="s">
        <v>273</v>
      </c>
      <c r="P13" s="41" t="s">
        <v>272</v>
      </c>
    </row>
  </sheetData>
  <mergeCells count="2">
    <mergeCell ref="G12:G13"/>
    <mergeCell ref="C12:D12"/>
  </mergeCells>
  <pageMargins left="0.75" right="0.75" top="1" bottom="1" header="0.5" footer="0.5"/>
  <pageSetup orientation="portrait" horizontalDpi="0" verticalDpi="0" r:id="rId1"/>
  <headerFooter alignWithMargins="0">
    <oddHeader>&amp;L&amp;12Appendix XX&amp;R&amp;12Page &amp;P of &amp;N</oddHeader>
    <oddFooter>&amp;L&amp;F&amp;A&amp;R&amp;"Arial,Italic"&amp;12SRK Consulting
&amp;D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B14" sqref="B14"/>
    </sheetView>
  </sheetViews>
  <sheetFormatPr defaultColWidth="9.109375" defaultRowHeight="13.2" x14ac:dyDescent="0.25"/>
  <sheetData>
    <row r="1" spans="1:9" x14ac:dyDescent="0.25">
      <c r="A1" t="str">
        <f ca="1">LEFT(CELL("filename",A1),LEN(CELL("filename",A1))-6)</f>
        <v>C:\Users\ckennedy\Dropbox\01_Agnico\18_Geochemical_Guide\[Geochemical_DataInterpretation_Template_REV00_CBK.xlsx]</v>
      </c>
    </row>
    <row r="3" spans="1:9" x14ac:dyDescent="0.25">
      <c r="B3" t="s">
        <v>4</v>
      </c>
      <c r="C3" t="s">
        <v>5</v>
      </c>
      <c r="E3" s="29" t="s">
        <v>340</v>
      </c>
      <c r="H3" s="30" t="s">
        <v>256</v>
      </c>
    </row>
    <row r="4" spans="1:9" x14ac:dyDescent="0.25">
      <c r="B4">
        <v>1</v>
      </c>
      <c r="C4">
        <v>4</v>
      </c>
      <c r="E4" t="s">
        <v>4</v>
      </c>
      <c r="F4" t="s">
        <v>5</v>
      </c>
      <c r="H4" t="s">
        <v>4</v>
      </c>
      <c r="I4" t="s">
        <v>5</v>
      </c>
    </row>
    <row r="5" spans="1:9" x14ac:dyDescent="0.25">
      <c r="B5">
        <v>50</v>
      </c>
      <c r="C5">
        <v>60</v>
      </c>
      <c r="E5">
        <v>0</v>
      </c>
      <c r="F5">
        <f>E5*2</f>
        <v>0</v>
      </c>
      <c r="H5">
        <v>0</v>
      </c>
      <c r="I5">
        <f>H5*3</f>
        <v>0</v>
      </c>
    </row>
    <row r="6" spans="1:9" x14ac:dyDescent="0.25">
      <c r="B6">
        <v>31.25</v>
      </c>
      <c r="C6">
        <v>33</v>
      </c>
      <c r="E6">
        <v>30</v>
      </c>
      <c r="F6">
        <f>E6*2</f>
        <v>60</v>
      </c>
      <c r="H6">
        <v>30</v>
      </c>
      <c r="I6">
        <f>H6*3</f>
        <v>90</v>
      </c>
    </row>
    <row r="7" spans="1:9" x14ac:dyDescent="0.25">
      <c r="B7">
        <v>100</v>
      </c>
      <c r="C7">
        <v>400</v>
      </c>
      <c r="E7">
        <v>100</v>
      </c>
      <c r="F7">
        <f>E7*2</f>
        <v>200</v>
      </c>
      <c r="H7">
        <v>100</v>
      </c>
      <c r="I7">
        <f>H7*3</f>
        <v>300</v>
      </c>
    </row>
    <row r="8" spans="1:9" x14ac:dyDescent="0.25">
      <c r="E8">
        <v>300</v>
      </c>
      <c r="F8">
        <f>E8*2</f>
        <v>600</v>
      </c>
      <c r="H8">
        <v>300</v>
      </c>
      <c r="I8">
        <f>H8*3</f>
        <v>900</v>
      </c>
    </row>
    <row r="9" spans="1:9" x14ac:dyDescent="0.25">
      <c r="B9" t="s">
        <v>341</v>
      </c>
      <c r="C9" t="s">
        <v>342</v>
      </c>
    </row>
    <row r="10" spans="1:9" x14ac:dyDescent="0.25">
      <c r="B10">
        <v>2</v>
      </c>
      <c r="C10">
        <v>6</v>
      </c>
    </row>
    <row r="11" spans="1:9" x14ac:dyDescent="0.25">
      <c r="B11" s="31">
        <v>20</v>
      </c>
      <c r="C11" s="31">
        <v>10</v>
      </c>
    </row>
    <row r="12" spans="1:9" x14ac:dyDescent="0.25">
      <c r="B12" s="31">
        <v>4</v>
      </c>
      <c r="C12" s="31">
        <v>15</v>
      </c>
    </row>
    <row r="13" spans="1:9" x14ac:dyDescent="0.25">
      <c r="B13" s="31">
        <v>10</v>
      </c>
      <c r="C13" s="31">
        <v>6</v>
      </c>
    </row>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G12"/>
  <sheetViews>
    <sheetView workbookViewId="0">
      <selection activeCell="A5" sqref="A5"/>
    </sheetView>
  </sheetViews>
  <sheetFormatPr defaultColWidth="11.5546875" defaultRowHeight="13.2" x14ac:dyDescent="0.25"/>
  <cols>
    <col min="5" max="5" width="13.44140625" bestFit="1" customWidth="1"/>
    <col min="6" max="6" width="18.33203125" bestFit="1" customWidth="1"/>
  </cols>
  <sheetData>
    <row r="2" spans="5:7" x14ac:dyDescent="0.25">
      <c r="E2" s="46" t="s">
        <v>287</v>
      </c>
      <c r="F2" s="46" t="s">
        <v>17</v>
      </c>
      <c r="G2" s="46" t="s">
        <v>20</v>
      </c>
    </row>
    <row r="3" spans="5:7" x14ac:dyDescent="0.25">
      <c r="E3" s="31" t="s">
        <v>283</v>
      </c>
      <c r="F3" s="31" t="s">
        <v>293</v>
      </c>
      <c r="G3" s="31" t="s">
        <v>296</v>
      </c>
    </row>
    <row r="4" spans="5:7" x14ac:dyDescent="0.25">
      <c r="E4" s="31" t="s">
        <v>284</v>
      </c>
      <c r="F4" s="31" t="s">
        <v>294</v>
      </c>
      <c r="G4" s="31" t="s">
        <v>297</v>
      </c>
    </row>
    <row r="5" spans="5:7" x14ac:dyDescent="0.25">
      <c r="E5" s="31" t="s">
        <v>285</v>
      </c>
      <c r="F5" s="31" t="s">
        <v>295</v>
      </c>
      <c r="G5" s="31" t="s">
        <v>298</v>
      </c>
    </row>
    <row r="6" spans="5:7" x14ac:dyDescent="0.25">
      <c r="E6" s="31" t="s">
        <v>286</v>
      </c>
      <c r="G6" s="31" t="s">
        <v>299</v>
      </c>
    </row>
    <row r="7" spans="5:7" x14ac:dyDescent="0.25">
      <c r="G7" s="31" t="s">
        <v>300</v>
      </c>
    </row>
    <row r="8" spans="5:7" ht="15.75" customHeight="1" x14ac:dyDescent="0.25">
      <c r="G8" s="31" t="s">
        <v>302</v>
      </c>
    </row>
    <row r="9" spans="5:7" x14ac:dyDescent="0.25">
      <c r="G9" s="31" t="s">
        <v>301</v>
      </c>
    </row>
    <row r="10" spans="5:7" x14ac:dyDescent="0.25">
      <c r="G10" s="31" t="s">
        <v>303</v>
      </c>
    </row>
    <row r="11" spans="5:7" x14ac:dyDescent="0.25">
      <c r="G11" s="31" t="s">
        <v>304</v>
      </c>
    </row>
    <row r="12" spans="5:7" x14ac:dyDescent="0.25">
      <c r="G12" s="31"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C4"/>
  <sheetViews>
    <sheetView workbookViewId="0">
      <selection activeCell="K12" sqref="K12"/>
    </sheetView>
  </sheetViews>
  <sheetFormatPr defaultColWidth="9.109375" defaultRowHeight="13.2" x14ac:dyDescent="0.25"/>
  <sheetData>
    <row r="1" spans="2:3" x14ac:dyDescent="0.25">
      <c r="B1" s="45"/>
    </row>
    <row r="2" spans="2:3" ht="17.399999999999999" x14ac:dyDescent="0.3">
      <c r="C2" s="50" t="s">
        <v>309</v>
      </c>
    </row>
    <row r="4" spans="2:3" x14ac:dyDescent="0.25">
      <c r="C4" s="3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
  <sheetViews>
    <sheetView zoomScale="110" zoomScaleNormal="110" workbookViewId="0">
      <selection activeCell="F25" sqref="F25"/>
    </sheetView>
  </sheetViews>
  <sheetFormatPr defaultColWidth="9.109375" defaultRowHeight="13.2" x14ac:dyDescent="0.25"/>
  <cols>
    <col min="1" max="1" width="3.33203125" style="31" customWidth="1"/>
    <col min="2" max="2" width="19.6640625" style="31" customWidth="1"/>
    <col min="3" max="3" width="11.21875" style="31" customWidth="1"/>
    <col min="4" max="4" width="7.44140625" style="31" customWidth="1"/>
    <col min="5" max="5" width="11.6640625" style="31" customWidth="1"/>
    <col min="6" max="6" width="17" style="31" customWidth="1"/>
    <col min="7" max="7" width="12.33203125" style="31" customWidth="1"/>
    <col min="8" max="8" width="15.109375" style="31" customWidth="1"/>
    <col min="9" max="9" width="18.44140625" style="31" customWidth="1"/>
    <col min="10" max="10" width="12.77734375" style="31" customWidth="1"/>
    <col min="11" max="11" width="10.88671875" style="31" customWidth="1"/>
    <col min="12" max="12" width="11.21875" style="31" customWidth="1"/>
    <col min="13" max="13" width="24.21875" style="31" customWidth="1"/>
    <col min="14" max="16384" width="9.109375" style="31"/>
  </cols>
  <sheetData>
    <row r="1" spans="1:13" x14ac:dyDescent="0.25">
      <c r="A1" s="31" t="s">
        <v>6</v>
      </c>
    </row>
    <row r="10" spans="1:13" x14ac:dyDescent="0.25">
      <c r="G10" s="66" t="s">
        <v>18</v>
      </c>
      <c r="H10" s="66"/>
      <c r="I10" s="66"/>
      <c r="J10" s="66"/>
      <c r="K10" s="66"/>
    </row>
    <row r="12" spans="1:13" x14ac:dyDescent="0.25">
      <c r="B12" s="61"/>
      <c r="C12" s="73" t="s">
        <v>9</v>
      </c>
      <c r="D12" s="73"/>
      <c r="E12" s="61"/>
      <c r="F12" s="75" t="s">
        <v>274</v>
      </c>
      <c r="G12" s="74" t="s">
        <v>310</v>
      </c>
      <c r="H12" s="74"/>
      <c r="I12" s="74"/>
      <c r="J12" s="74" t="s">
        <v>314</v>
      </c>
      <c r="K12" s="74"/>
      <c r="L12" s="74"/>
      <c r="M12" s="62"/>
    </row>
    <row r="13" spans="1:13" x14ac:dyDescent="0.25">
      <c r="B13" s="63" t="s">
        <v>8</v>
      </c>
      <c r="C13" s="67" t="s">
        <v>319</v>
      </c>
      <c r="D13" s="68" t="s">
        <v>320</v>
      </c>
      <c r="E13" s="63" t="s">
        <v>10</v>
      </c>
      <c r="F13" s="76"/>
      <c r="G13" s="62" t="s">
        <v>311</v>
      </c>
      <c r="H13" s="62" t="s">
        <v>312</v>
      </c>
      <c r="I13" s="64" t="s">
        <v>313</v>
      </c>
      <c r="J13" s="64" t="s">
        <v>315</v>
      </c>
      <c r="K13" s="64" t="s">
        <v>316</v>
      </c>
      <c r="L13" s="64" t="s">
        <v>317</v>
      </c>
      <c r="M13" s="64" t="s">
        <v>12</v>
      </c>
    </row>
    <row r="14" spans="1:13" x14ac:dyDescent="0.25">
      <c r="B14" s="69" t="s">
        <v>288</v>
      </c>
      <c r="C14" s="70">
        <v>14</v>
      </c>
      <c r="D14" s="70">
        <v>17</v>
      </c>
      <c r="E14" s="61" t="s">
        <v>291</v>
      </c>
      <c r="F14" s="61" t="s">
        <v>283</v>
      </c>
      <c r="G14" s="61" t="s">
        <v>278</v>
      </c>
      <c r="H14" s="61" t="s">
        <v>279</v>
      </c>
      <c r="I14" s="65">
        <v>1</v>
      </c>
      <c r="J14" s="65">
        <v>3</v>
      </c>
      <c r="K14" s="61" t="s">
        <v>292</v>
      </c>
      <c r="L14" s="65">
        <v>1</v>
      </c>
      <c r="M14" s="61" t="s">
        <v>318</v>
      </c>
    </row>
    <row r="24" spans="9:9" x14ac:dyDescent="0.25">
      <c r="I24" s="45"/>
    </row>
  </sheetData>
  <mergeCells count="4">
    <mergeCell ref="C12:D12"/>
    <mergeCell ref="G12:I12"/>
    <mergeCell ref="J12:L12"/>
    <mergeCell ref="F12:F13"/>
  </mergeCells>
  <phoneticPr fontId="3" type="noConversion"/>
  <dataValidations count="1">
    <dataValidation type="list" errorStyle="information" allowBlank="1" showErrorMessage="1" errorTitle="Material Type" error="Your material is not currently characterized._x000a_" sqref="F14:F15">
      <formula1>MaterialType</formula1>
    </dataValidation>
  </dataValidations>
  <pageMargins left="0.75" right="0.75" top="1" bottom="1" header="0.5" footer="0.5"/>
  <pageSetup orientation="portrait" r:id="rId1"/>
  <headerFooter alignWithMargins="0">
    <oddHeader>&amp;L&amp;12Appendix XX&amp;R&amp;12Page &amp;P of &amp;N</oddHeader>
    <oddFooter>&amp;L&amp;F&amp;A&amp;R&amp;"Arial,Italic"&amp;12SRK Consulting
&amp;D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zoomScale="90" zoomScaleNormal="90" workbookViewId="0">
      <selection activeCell="E23" sqref="E23"/>
    </sheetView>
  </sheetViews>
  <sheetFormatPr defaultColWidth="9.109375" defaultRowHeight="13.2" x14ac:dyDescent="0.25"/>
  <cols>
    <col min="1" max="1" width="3.33203125" customWidth="1"/>
    <col min="2" max="3" width="19.6640625" customWidth="1"/>
    <col min="4" max="4" width="12.5546875" bestFit="1" customWidth="1"/>
    <col min="5" max="5" width="18.88671875" bestFit="1" customWidth="1"/>
    <col min="6" max="18" width="18.88671875" customWidth="1"/>
    <col min="19" max="19" width="12.6640625" bestFit="1" customWidth="1"/>
  </cols>
  <sheetData>
    <row r="1" spans="1:19" x14ac:dyDescent="0.25">
      <c r="A1" t="s">
        <v>6</v>
      </c>
    </row>
    <row r="13" spans="1:19" x14ac:dyDescent="0.25">
      <c r="G13" s="77" t="s">
        <v>20</v>
      </c>
      <c r="H13" s="26" t="s">
        <v>53</v>
      </c>
      <c r="I13" s="26" t="s">
        <v>82</v>
      </c>
      <c r="J13" s="26" t="s">
        <v>104</v>
      </c>
      <c r="K13" s="26" t="s">
        <v>140</v>
      </c>
      <c r="L13" s="26" t="s">
        <v>71</v>
      </c>
      <c r="M13" s="26" t="s">
        <v>92</v>
      </c>
      <c r="N13" s="26" t="s">
        <v>87</v>
      </c>
      <c r="O13" s="26" t="s">
        <v>101</v>
      </c>
      <c r="P13" s="26" t="s">
        <v>113</v>
      </c>
      <c r="Q13" s="26" t="s">
        <v>205</v>
      </c>
      <c r="R13" s="26" t="s">
        <v>246</v>
      </c>
      <c r="S13" s="28" t="s">
        <v>247</v>
      </c>
    </row>
    <row r="14" spans="1:19" x14ac:dyDescent="0.25">
      <c r="B14" s="4" t="s">
        <v>8</v>
      </c>
      <c r="C14" s="41" t="s">
        <v>289</v>
      </c>
      <c r="D14" s="41" t="s">
        <v>290</v>
      </c>
      <c r="E14" s="4" t="s">
        <v>10</v>
      </c>
      <c r="F14" s="41" t="s">
        <v>274</v>
      </c>
      <c r="G14" s="78"/>
      <c r="H14" s="27" t="s">
        <v>245</v>
      </c>
      <c r="I14" s="27" t="s">
        <v>245</v>
      </c>
      <c r="J14" s="27" t="s">
        <v>245</v>
      </c>
      <c r="K14" s="27" t="s">
        <v>245</v>
      </c>
      <c r="L14" s="27" t="s">
        <v>245</v>
      </c>
      <c r="M14" s="27" t="s">
        <v>245</v>
      </c>
      <c r="N14" s="27" t="s">
        <v>245</v>
      </c>
      <c r="O14" s="27" t="s">
        <v>245</v>
      </c>
      <c r="P14" s="54" t="s">
        <v>245</v>
      </c>
      <c r="Q14" s="27" t="s">
        <v>245</v>
      </c>
      <c r="R14" s="27" t="s">
        <v>245</v>
      </c>
      <c r="S14" s="5" t="s">
        <v>17</v>
      </c>
    </row>
    <row r="15" spans="1:19" x14ac:dyDescent="0.25">
      <c r="B15" t="str">
        <f>Drill_Core_logging!B14</f>
        <v>BDD0083_219027</v>
      </c>
      <c r="C15">
        <f>Drill_Core_logging!C14</f>
        <v>14</v>
      </c>
      <c r="D15">
        <f>Drill_Core_logging!D14</f>
        <v>17</v>
      </c>
      <c r="E15" t="str">
        <f>Drill_Core_logging!E14</f>
        <v>Btc</v>
      </c>
      <c r="F15" t="s">
        <v>331</v>
      </c>
      <c r="G15" t="s">
        <v>297</v>
      </c>
      <c r="H15">
        <v>30</v>
      </c>
      <c r="I15">
        <v>10</v>
      </c>
      <c r="J15">
        <v>10</v>
      </c>
      <c r="K15">
        <v>10</v>
      </c>
      <c r="L15">
        <v>5000</v>
      </c>
      <c r="M15">
        <v>5000</v>
      </c>
      <c r="N15">
        <v>1000</v>
      </c>
      <c r="O15">
        <v>1000</v>
      </c>
      <c r="P15">
        <v>1000</v>
      </c>
      <c r="Q15">
        <v>10</v>
      </c>
      <c r="S15" t="str">
        <f t="shared" ref="S15:S21" si="0">IF(P15/10000&lt;0.1, "non-PAG", IF(P15/10000&gt;0.3, "PAG", "uncertain"))</f>
        <v>uncertain</v>
      </c>
    </row>
    <row r="16" spans="1:19" x14ac:dyDescent="0.25">
      <c r="B16" t="s">
        <v>332</v>
      </c>
      <c r="C16">
        <v>17</v>
      </c>
      <c r="D16">
        <v>20</v>
      </c>
      <c r="E16" t="str">
        <f t="shared" ref="E16:E21" si="1">E15</f>
        <v>Btc</v>
      </c>
      <c r="F16" t="s">
        <v>331</v>
      </c>
      <c r="G16" t="s">
        <v>297</v>
      </c>
      <c r="H16">
        <v>20</v>
      </c>
      <c r="I16">
        <v>600</v>
      </c>
      <c r="J16">
        <v>100</v>
      </c>
      <c r="K16">
        <v>100</v>
      </c>
      <c r="L16">
        <v>6000</v>
      </c>
      <c r="M16">
        <v>6000</v>
      </c>
      <c r="N16">
        <v>5000000</v>
      </c>
      <c r="O16">
        <v>1000</v>
      </c>
      <c r="P16">
        <v>5000</v>
      </c>
      <c r="Q16">
        <v>20</v>
      </c>
      <c r="S16" t="str">
        <f t="shared" si="0"/>
        <v>PAG</v>
      </c>
    </row>
    <row r="17" spans="2:19" x14ac:dyDescent="0.25">
      <c r="B17" t="s">
        <v>333</v>
      </c>
      <c r="C17">
        <f>D16+3</f>
        <v>23</v>
      </c>
      <c r="D17">
        <f>C17+3</f>
        <v>26</v>
      </c>
      <c r="E17" t="str">
        <f t="shared" si="1"/>
        <v>Btc</v>
      </c>
      <c r="F17" t="s">
        <v>331</v>
      </c>
      <c r="G17" t="s">
        <v>297</v>
      </c>
      <c r="H17">
        <v>30</v>
      </c>
      <c r="I17">
        <v>1000</v>
      </c>
      <c r="J17">
        <v>1000</v>
      </c>
      <c r="K17">
        <v>500</v>
      </c>
      <c r="L17">
        <v>4000</v>
      </c>
      <c r="M17">
        <v>4000</v>
      </c>
      <c r="N17">
        <v>1000</v>
      </c>
      <c r="O17">
        <v>1000</v>
      </c>
      <c r="P17">
        <v>2000</v>
      </c>
      <c r="Q17">
        <v>0.01</v>
      </c>
      <c r="S17" t="str">
        <f t="shared" si="0"/>
        <v>uncertain</v>
      </c>
    </row>
    <row r="18" spans="2:19" x14ac:dyDescent="0.25">
      <c r="B18" t="s">
        <v>334</v>
      </c>
      <c r="C18">
        <f>D17+3</f>
        <v>29</v>
      </c>
      <c r="D18">
        <f>C18+3</f>
        <v>32</v>
      </c>
      <c r="E18" t="str">
        <f t="shared" si="1"/>
        <v>Btc</v>
      </c>
      <c r="F18" t="s">
        <v>331</v>
      </c>
      <c r="G18" t="s">
        <v>297</v>
      </c>
      <c r="H18">
        <v>5</v>
      </c>
      <c r="I18">
        <v>2</v>
      </c>
      <c r="J18">
        <v>2000</v>
      </c>
      <c r="K18">
        <v>5000</v>
      </c>
      <c r="L18">
        <v>5000</v>
      </c>
      <c r="M18">
        <v>500000</v>
      </c>
      <c r="N18">
        <v>50000</v>
      </c>
      <c r="O18">
        <v>1000</v>
      </c>
      <c r="P18">
        <v>800</v>
      </c>
      <c r="Q18">
        <v>0.2</v>
      </c>
      <c r="S18" t="str">
        <f t="shared" si="0"/>
        <v>non-PAG</v>
      </c>
    </row>
    <row r="19" spans="2:19" x14ac:dyDescent="0.25">
      <c r="B19" t="s">
        <v>335</v>
      </c>
      <c r="C19">
        <f>D18+3</f>
        <v>35</v>
      </c>
      <c r="D19">
        <f>C19+3</f>
        <v>38</v>
      </c>
      <c r="E19" t="str">
        <f t="shared" si="1"/>
        <v>Btc</v>
      </c>
      <c r="F19" t="s">
        <v>331</v>
      </c>
      <c r="G19" t="s">
        <v>297</v>
      </c>
      <c r="H19" s="53">
        <v>6</v>
      </c>
      <c r="I19">
        <v>30</v>
      </c>
      <c r="J19">
        <v>3000</v>
      </c>
      <c r="K19">
        <v>2000</v>
      </c>
      <c r="L19">
        <v>1000000</v>
      </c>
      <c r="M19">
        <v>10000</v>
      </c>
      <c r="N19">
        <v>1000</v>
      </c>
      <c r="O19">
        <v>1000</v>
      </c>
      <c r="P19">
        <v>1000</v>
      </c>
      <c r="Q19">
        <v>50</v>
      </c>
      <c r="S19" t="str">
        <f t="shared" si="0"/>
        <v>uncertain</v>
      </c>
    </row>
    <row r="20" spans="2:19" x14ac:dyDescent="0.25">
      <c r="B20" t="s">
        <v>336</v>
      </c>
      <c r="C20">
        <f>D19+3</f>
        <v>41</v>
      </c>
      <c r="D20">
        <f>C20+3</f>
        <v>44</v>
      </c>
      <c r="E20" t="str">
        <f t="shared" si="1"/>
        <v>Btc</v>
      </c>
      <c r="F20" t="s">
        <v>331</v>
      </c>
      <c r="G20" t="s">
        <v>297</v>
      </c>
      <c r="H20" s="53">
        <v>45</v>
      </c>
      <c r="I20">
        <v>800</v>
      </c>
      <c r="J20">
        <v>800</v>
      </c>
      <c r="K20">
        <v>800</v>
      </c>
      <c r="L20">
        <v>9000</v>
      </c>
      <c r="M20">
        <v>9000</v>
      </c>
      <c r="N20">
        <v>1000</v>
      </c>
      <c r="O20">
        <v>1000</v>
      </c>
      <c r="P20">
        <v>5000</v>
      </c>
      <c r="Q20">
        <v>1</v>
      </c>
      <c r="S20" t="str">
        <f t="shared" si="0"/>
        <v>PAG</v>
      </c>
    </row>
    <row r="21" spans="2:19" x14ac:dyDescent="0.25">
      <c r="B21" t="s">
        <v>337</v>
      </c>
      <c r="C21">
        <f>D20+3</f>
        <v>47</v>
      </c>
      <c r="D21">
        <f>C21+3</f>
        <v>50</v>
      </c>
      <c r="E21" t="str">
        <f t="shared" si="1"/>
        <v>Btc</v>
      </c>
      <c r="F21" t="s">
        <v>331</v>
      </c>
      <c r="G21" t="s">
        <v>297</v>
      </c>
      <c r="H21" s="53">
        <v>100</v>
      </c>
      <c r="I21">
        <v>900</v>
      </c>
      <c r="J21">
        <v>900</v>
      </c>
      <c r="K21">
        <v>300</v>
      </c>
      <c r="L21">
        <v>6000</v>
      </c>
      <c r="M21">
        <v>6000</v>
      </c>
      <c r="N21">
        <v>1000</v>
      </c>
      <c r="O21">
        <v>1000000</v>
      </c>
      <c r="P21">
        <v>2000</v>
      </c>
      <c r="Q21">
        <v>30</v>
      </c>
      <c r="S21" t="str">
        <f t="shared" si="0"/>
        <v>uncertain</v>
      </c>
    </row>
  </sheetData>
  <mergeCells count="1">
    <mergeCell ref="G13:G14"/>
  </mergeCells>
  <pageMargins left="0.75" right="0.75" top="1" bottom="1" header="0.5" footer="0.5"/>
  <pageSetup orientation="portrait" horizontalDpi="0" verticalDpi="0" r:id="rId1"/>
  <headerFooter alignWithMargins="0">
    <oddHeader>&amp;L&amp;12Appendix XX&amp;R&amp;12Page &amp;P of &amp;N</oddHeader>
    <oddFooter>&amp;L&amp;F&amp;A&amp;R&amp;"Arial,Italic"&amp;12SRK Consulting
&amp;D</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12" operator="greaterThan" id="{321B3D3A-B041-4D62-ABBE-45785B7ABE28}">
            <xm:f>10*(Price_CrustalAb!$E$26)</xm:f>
            <x14:dxf>
              <font>
                <color rgb="FF9C0006"/>
              </font>
              <fill>
                <patternFill>
                  <bgColor rgb="FFFFC7CE"/>
                </patternFill>
              </fill>
            </x14:dxf>
          </x14:cfRule>
          <xm:sqref>I15:I21</xm:sqref>
        </x14:conditionalFormatting>
        <x14:conditionalFormatting xmlns:xm="http://schemas.microsoft.com/office/excel/2006/main">
          <x14:cfRule type="cellIs" priority="11" operator="greaterThan" id="{60E37BF6-3F2B-41AD-8C50-52C42F5BB5EC}">
            <xm:f>10*(Price_CrustalAb!$P$14)</xm:f>
            <x14:dxf>
              <font>
                <color rgb="FF9C0006"/>
              </font>
              <fill>
                <patternFill>
                  <bgColor rgb="FFFFC7CE"/>
                </patternFill>
              </fill>
            </x14:dxf>
          </x14:cfRule>
          <xm:sqref>H22:H34</xm:sqref>
        </x14:conditionalFormatting>
        <x14:conditionalFormatting xmlns:xm="http://schemas.microsoft.com/office/excel/2006/main">
          <x14:cfRule type="cellIs" priority="9" operator="greaterThan" id="{EE86AF17-4D76-411F-BC93-4C93492C4872}">
            <xm:f>10*(Price_CrustalAb!$E$11)</xm:f>
            <x14:dxf>
              <font>
                <color rgb="FF9C0006"/>
              </font>
              <fill>
                <patternFill>
                  <bgColor rgb="FFFFC7CE"/>
                </patternFill>
              </fill>
            </x14:dxf>
          </x14:cfRule>
          <xm:sqref>H15:H21</xm:sqref>
        </x14:conditionalFormatting>
        <x14:conditionalFormatting xmlns:xm="http://schemas.microsoft.com/office/excel/2006/main">
          <x14:cfRule type="cellIs" priority="8" operator="greaterThan" id="{B46EC166-5102-44DE-A32F-EAE7E2AE3BEF}">
            <xm:f>10*(Price_CrustalAb!$E$56)</xm:f>
            <x14:dxf>
              <font>
                <color rgb="FF9C0006"/>
              </font>
              <fill>
                <patternFill>
                  <bgColor rgb="FFFFC7CE"/>
                </patternFill>
              </fill>
            </x14:dxf>
          </x14:cfRule>
          <xm:sqref>J15:J21</xm:sqref>
        </x14:conditionalFormatting>
        <x14:conditionalFormatting xmlns:xm="http://schemas.microsoft.com/office/excel/2006/main">
          <x14:cfRule type="cellIs" priority="7" operator="greaterThan" id="{B40970E0-6843-4AC0-B8E2-101ED0E2AAE6}">
            <xm:f>10*Price_CrustalAb!$E$99</xm:f>
            <x14:dxf>
              <font>
                <color rgb="FF9C0006"/>
              </font>
              <fill>
                <patternFill>
                  <bgColor rgb="FFFFC7CE"/>
                </patternFill>
              </fill>
            </x14:dxf>
          </x14:cfRule>
          <xm:sqref>K15:K21</xm:sqref>
        </x14:conditionalFormatting>
        <x14:conditionalFormatting xmlns:xm="http://schemas.microsoft.com/office/excel/2006/main">
          <x14:cfRule type="cellIs" priority="6" operator="greaterThan" id="{7E48C939-6B62-4EB8-8B3B-A1F72E23765A}">
            <xm:f>10*Price_CrustalAb!$E$19</xm:f>
            <x14:dxf>
              <font>
                <color rgb="FF9C0006"/>
              </font>
              <fill>
                <patternFill>
                  <bgColor rgb="FFFFC7CE"/>
                </patternFill>
              </fill>
            </x14:dxf>
          </x14:cfRule>
          <xm:sqref>L15:L21</xm:sqref>
        </x14:conditionalFormatting>
        <x14:conditionalFormatting xmlns:xm="http://schemas.microsoft.com/office/excel/2006/main">
          <x14:cfRule type="cellIs" priority="5" operator="greaterThan" id="{3BBD3290-4A52-4314-A702-93F741189DCA}">
            <xm:f>10*Price_CrustalAb!$E$49</xm:f>
            <x14:dxf>
              <font>
                <color rgb="FF9C0006"/>
              </font>
              <fill>
                <patternFill>
                  <bgColor rgb="FFFFC7CE"/>
                </patternFill>
              </fill>
            </x14:dxf>
          </x14:cfRule>
          <xm:sqref>M15:M21</xm:sqref>
        </x14:conditionalFormatting>
        <x14:conditionalFormatting xmlns:xm="http://schemas.microsoft.com/office/excel/2006/main">
          <x14:cfRule type="cellIs" priority="4" operator="greaterThan" id="{788CFA81-5A21-4802-A13A-E1D2E554A3D8}">
            <xm:f>10*Price_CrustalAb!$E$66</xm:f>
            <x14:dxf>
              <font>
                <color rgb="FF9C0006"/>
              </font>
              <fill>
                <patternFill>
                  <bgColor rgb="FFFFC7CE"/>
                </patternFill>
              </fill>
            </x14:dxf>
          </x14:cfRule>
          <xm:sqref>N15:N21</xm:sqref>
        </x14:conditionalFormatting>
        <x14:conditionalFormatting xmlns:xm="http://schemas.microsoft.com/office/excel/2006/main">
          <x14:cfRule type="cellIs" priority="3" operator="greaterThan" id="{026B5EA8-C347-4602-8206-DBD9AFE4014A}">
            <xm:f>10*Price_CrustalAb!$E$81</xm:f>
            <x14:dxf>
              <font>
                <color rgb="FF9C0006"/>
              </font>
              <fill>
                <patternFill>
                  <bgColor rgb="FFFFC7CE"/>
                </patternFill>
              </fill>
            </x14:dxf>
          </x14:cfRule>
          <xm:sqref>O15:O21</xm:sqref>
        </x14:conditionalFormatting>
        <x14:conditionalFormatting xmlns:xm="http://schemas.microsoft.com/office/excel/2006/main">
          <x14:cfRule type="cellIs" priority="2" operator="greaterThan" id="{94F2F18E-82A3-4C6B-9F67-717F7CD6C4F3}">
            <xm:f>10*Price_CrustalAb!$E$83</xm:f>
            <x14:dxf>
              <font>
                <color rgb="FF9C0006"/>
              </font>
              <fill>
                <patternFill>
                  <bgColor rgb="FFFFC7CE"/>
                </patternFill>
              </fill>
            </x14:dxf>
          </x14:cfRule>
          <xm:sqref>P15:P21</xm:sqref>
        </x14:conditionalFormatting>
        <x14:conditionalFormatting xmlns:xm="http://schemas.microsoft.com/office/excel/2006/main">
          <x14:cfRule type="cellIs" priority="1" operator="greaterThan" id="{B88F8075-3F03-4EC2-B3B7-6AB45C9FFF86}">
            <xm:f>10*Price_CrustalAb!$E$78</xm:f>
            <x14:dxf>
              <font>
                <color rgb="FF9C0006"/>
              </font>
              <fill>
                <patternFill>
                  <bgColor rgb="FFFFC7CE"/>
                </patternFill>
              </fill>
            </x14:dxf>
          </x14:cfRule>
          <xm:sqref>Q15:Q21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DDMenu!$G$3:$G$12</xm:f>
          </x14:formula1>
          <xm:sqref>G15:G21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7"/>
  <sheetViews>
    <sheetView workbookViewId="0">
      <pane xSplit="3" ySplit="6" topLeftCell="D7" activePane="bottomRight" state="frozen"/>
      <selection pane="topRight" activeCell="D1" sqref="D1"/>
      <selection pane="bottomLeft" activeCell="A7" sqref="A7"/>
      <selection pane="bottomRight" activeCell="P7" sqref="P7"/>
    </sheetView>
  </sheetViews>
  <sheetFormatPr defaultColWidth="9.109375" defaultRowHeight="14.4" x14ac:dyDescent="0.3"/>
  <cols>
    <col min="1" max="1" width="8.88671875" style="6"/>
    <col min="2" max="2" width="14.44140625" style="6" bestFit="1" customWidth="1"/>
    <col min="3" max="9" width="8.88671875" style="6"/>
    <col min="10" max="10" width="11.109375" style="6" bestFit="1" customWidth="1"/>
    <col min="11" max="11" width="11" style="6" bestFit="1" customWidth="1"/>
    <col min="12" max="12" width="10.109375" style="6" bestFit="1" customWidth="1"/>
    <col min="13" max="257" width="8.88671875" style="6"/>
    <col min="258" max="258" width="14.44140625" style="6" bestFit="1" customWidth="1"/>
    <col min="259" max="265" width="8.88671875" style="6"/>
    <col min="266" max="266" width="11.109375" style="6" bestFit="1" customWidth="1"/>
    <col min="267" max="267" width="11" style="6" bestFit="1" customWidth="1"/>
    <col min="268" max="268" width="10.109375" style="6" bestFit="1" customWidth="1"/>
    <col min="269" max="513" width="8.88671875" style="6"/>
    <col min="514" max="514" width="14.44140625" style="6" bestFit="1" customWidth="1"/>
    <col min="515" max="521" width="8.88671875" style="6"/>
    <col min="522" max="522" width="11.109375" style="6" bestFit="1" customWidth="1"/>
    <col min="523" max="523" width="11" style="6" bestFit="1" customWidth="1"/>
    <col min="524" max="524" width="10.109375" style="6" bestFit="1" customWidth="1"/>
    <col min="525" max="769" width="8.88671875" style="6"/>
    <col min="770" max="770" width="14.44140625" style="6" bestFit="1" customWidth="1"/>
    <col min="771" max="777" width="8.88671875" style="6"/>
    <col min="778" max="778" width="11.109375" style="6" bestFit="1" customWidth="1"/>
    <col min="779" max="779" width="11" style="6" bestFit="1" customWidth="1"/>
    <col min="780" max="780" width="10.109375" style="6" bestFit="1" customWidth="1"/>
    <col min="781" max="1025" width="8.88671875" style="6"/>
    <col min="1026" max="1026" width="14.44140625" style="6" bestFit="1" customWidth="1"/>
    <col min="1027" max="1033" width="8.88671875" style="6"/>
    <col min="1034" max="1034" width="11.109375" style="6" bestFit="1" customWidth="1"/>
    <col min="1035" max="1035" width="11" style="6" bestFit="1" customWidth="1"/>
    <col min="1036" max="1036" width="10.109375" style="6" bestFit="1" customWidth="1"/>
    <col min="1037" max="1281" width="8.88671875" style="6"/>
    <col min="1282" max="1282" width="14.44140625" style="6" bestFit="1" customWidth="1"/>
    <col min="1283" max="1289" width="8.88671875" style="6"/>
    <col min="1290" max="1290" width="11.109375" style="6" bestFit="1" customWidth="1"/>
    <col min="1291" max="1291" width="11" style="6" bestFit="1" customWidth="1"/>
    <col min="1292" max="1292" width="10.109375" style="6" bestFit="1" customWidth="1"/>
    <col min="1293" max="1537" width="8.88671875" style="6"/>
    <col min="1538" max="1538" width="14.44140625" style="6" bestFit="1" customWidth="1"/>
    <col min="1539" max="1545" width="8.88671875" style="6"/>
    <col min="1546" max="1546" width="11.109375" style="6" bestFit="1" customWidth="1"/>
    <col min="1547" max="1547" width="11" style="6" bestFit="1" customWidth="1"/>
    <col min="1548" max="1548" width="10.109375" style="6" bestFit="1" customWidth="1"/>
    <col min="1549" max="1793" width="8.88671875" style="6"/>
    <col min="1794" max="1794" width="14.44140625" style="6" bestFit="1" customWidth="1"/>
    <col min="1795" max="1801" width="8.88671875" style="6"/>
    <col min="1802" max="1802" width="11.109375" style="6" bestFit="1" customWidth="1"/>
    <col min="1803" max="1803" width="11" style="6" bestFit="1" customWidth="1"/>
    <col min="1804" max="1804" width="10.109375" style="6" bestFit="1" customWidth="1"/>
    <col min="1805" max="2049" width="8.88671875" style="6"/>
    <col min="2050" max="2050" width="14.44140625" style="6" bestFit="1" customWidth="1"/>
    <col min="2051" max="2057" width="8.88671875" style="6"/>
    <col min="2058" max="2058" width="11.109375" style="6" bestFit="1" customWidth="1"/>
    <col min="2059" max="2059" width="11" style="6" bestFit="1" customWidth="1"/>
    <col min="2060" max="2060" width="10.109375" style="6" bestFit="1" customWidth="1"/>
    <col min="2061" max="2305" width="8.88671875" style="6"/>
    <col min="2306" max="2306" width="14.44140625" style="6" bestFit="1" customWidth="1"/>
    <col min="2307" max="2313" width="8.88671875" style="6"/>
    <col min="2314" max="2314" width="11.109375" style="6" bestFit="1" customWidth="1"/>
    <col min="2315" max="2315" width="11" style="6" bestFit="1" customWidth="1"/>
    <col min="2316" max="2316" width="10.109375" style="6" bestFit="1" customWidth="1"/>
    <col min="2317" max="2561" width="8.88671875" style="6"/>
    <col min="2562" max="2562" width="14.44140625" style="6" bestFit="1" customWidth="1"/>
    <col min="2563" max="2569" width="8.88671875" style="6"/>
    <col min="2570" max="2570" width="11.109375" style="6" bestFit="1" customWidth="1"/>
    <col min="2571" max="2571" width="11" style="6" bestFit="1" customWidth="1"/>
    <col min="2572" max="2572" width="10.109375" style="6" bestFit="1" customWidth="1"/>
    <col min="2573" max="2817" width="8.88671875" style="6"/>
    <col min="2818" max="2818" width="14.44140625" style="6" bestFit="1" customWidth="1"/>
    <col min="2819" max="2825" width="8.88671875" style="6"/>
    <col min="2826" max="2826" width="11.109375" style="6" bestFit="1" customWidth="1"/>
    <col min="2827" max="2827" width="11" style="6" bestFit="1" customWidth="1"/>
    <col min="2828" max="2828" width="10.109375" style="6" bestFit="1" customWidth="1"/>
    <col min="2829" max="3073" width="8.88671875" style="6"/>
    <col min="3074" max="3074" width="14.44140625" style="6" bestFit="1" customWidth="1"/>
    <col min="3075" max="3081" width="8.88671875" style="6"/>
    <col min="3082" max="3082" width="11.109375" style="6" bestFit="1" customWidth="1"/>
    <col min="3083" max="3083" width="11" style="6" bestFit="1" customWidth="1"/>
    <col min="3084" max="3084" width="10.109375" style="6" bestFit="1" customWidth="1"/>
    <col min="3085" max="3329" width="8.88671875" style="6"/>
    <col min="3330" max="3330" width="14.44140625" style="6" bestFit="1" customWidth="1"/>
    <col min="3331" max="3337" width="8.88671875" style="6"/>
    <col min="3338" max="3338" width="11.109375" style="6" bestFit="1" customWidth="1"/>
    <col min="3339" max="3339" width="11" style="6" bestFit="1" customWidth="1"/>
    <col min="3340" max="3340" width="10.109375" style="6" bestFit="1" customWidth="1"/>
    <col min="3341" max="3585" width="8.88671875" style="6"/>
    <col min="3586" max="3586" width="14.44140625" style="6" bestFit="1" customWidth="1"/>
    <col min="3587" max="3593" width="8.88671875" style="6"/>
    <col min="3594" max="3594" width="11.109375" style="6" bestFit="1" customWidth="1"/>
    <col min="3595" max="3595" width="11" style="6" bestFit="1" customWidth="1"/>
    <col min="3596" max="3596" width="10.109375" style="6" bestFit="1" customWidth="1"/>
    <col min="3597" max="3841" width="8.88671875" style="6"/>
    <col min="3842" max="3842" width="14.44140625" style="6" bestFit="1" customWidth="1"/>
    <col min="3843" max="3849" width="8.88671875" style="6"/>
    <col min="3850" max="3850" width="11.109375" style="6" bestFit="1" customWidth="1"/>
    <col min="3851" max="3851" width="11" style="6" bestFit="1" customWidth="1"/>
    <col min="3852" max="3852" width="10.109375" style="6" bestFit="1" customWidth="1"/>
    <col min="3853" max="4097" width="8.88671875" style="6"/>
    <col min="4098" max="4098" width="14.44140625" style="6" bestFit="1" customWidth="1"/>
    <col min="4099" max="4105" width="8.88671875" style="6"/>
    <col min="4106" max="4106" width="11.109375" style="6" bestFit="1" customWidth="1"/>
    <col min="4107" max="4107" width="11" style="6" bestFit="1" customWidth="1"/>
    <col min="4108" max="4108" width="10.109375" style="6" bestFit="1" customWidth="1"/>
    <col min="4109" max="4353" width="8.88671875" style="6"/>
    <col min="4354" max="4354" width="14.44140625" style="6" bestFit="1" customWidth="1"/>
    <col min="4355" max="4361" width="8.88671875" style="6"/>
    <col min="4362" max="4362" width="11.109375" style="6" bestFit="1" customWidth="1"/>
    <col min="4363" max="4363" width="11" style="6" bestFit="1" customWidth="1"/>
    <col min="4364" max="4364" width="10.109375" style="6" bestFit="1" customWidth="1"/>
    <col min="4365" max="4609" width="8.88671875" style="6"/>
    <col min="4610" max="4610" width="14.44140625" style="6" bestFit="1" customWidth="1"/>
    <col min="4611" max="4617" width="8.88671875" style="6"/>
    <col min="4618" max="4618" width="11.109375" style="6" bestFit="1" customWidth="1"/>
    <col min="4619" max="4619" width="11" style="6" bestFit="1" customWidth="1"/>
    <col min="4620" max="4620" width="10.109375" style="6" bestFit="1" customWidth="1"/>
    <col min="4621" max="4865" width="8.88671875" style="6"/>
    <col min="4866" max="4866" width="14.44140625" style="6" bestFit="1" customWidth="1"/>
    <col min="4867" max="4873" width="8.88671875" style="6"/>
    <col min="4874" max="4874" width="11.109375" style="6" bestFit="1" customWidth="1"/>
    <col min="4875" max="4875" width="11" style="6" bestFit="1" customWidth="1"/>
    <col min="4876" max="4876" width="10.109375" style="6" bestFit="1" customWidth="1"/>
    <col min="4877" max="5121" width="8.88671875" style="6"/>
    <col min="5122" max="5122" width="14.44140625" style="6" bestFit="1" customWidth="1"/>
    <col min="5123" max="5129" width="8.88671875" style="6"/>
    <col min="5130" max="5130" width="11.109375" style="6" bestFit="1" customWidth="1"/>
    <col min="5131" max="5131" width="11" style="6" bestFit="1" customWidth="1"/>
    <col min="5132" max="5132" width="10.109375" style="6" bestFit="1" customWidth="1"/>
    <col min="5133" max="5377" width="8.88671875" style="6"/>
    <col min="5378" max="5378" width="14.44140625" style="6" bestFit="1" customWidth="1"/>
    <col min="5379" max="5385" width="8.88671875" style="6"/>
    <col min="5386" max="5386" width="11.109375" style="6" bestFit="1" customWidth="1"/>
    <col min="5387" max="5387" width="11" style="6" bestFit="1" customWidth="1"/>
    <col min="5388" max="5388" width="10.109375" style="6" bestFit="1" customWidth="1"/>
    <col min="5389" max="5633" width="8.88671875" style="6"/>
    <col min="5634" max="5634" width="14.44140625" style="6" bestFit="1" customWidth="1"/>
    <col min="5635" max="5641" width="8.88671875" style="6"/>
    <col min="5642" max="5642" width="11.109375" style="6" bestFit="1" customWidth="1"/>
    <col min="5643" max="5643" width="11" style="6" bestFit="1" customWidth="1"/>
    <col min="5644" max="5644" width="10.109375" style="6" bestFit="1" customWidth="1"/>
    <col min="5645" max="5889" width="8.88671875" style="6"/>
    <col min="5890" max="5890" width="14.44140625" style="6" bestFit="1" customWidth="1"/>
    <col min="5891" max="5897" width="8.88671875" style="6"/>
    <col min="5898" max="5898" width="11.109375" style="6" bestFit="1" customWidth="1"/>
    <col min="5899" max="5899" width="11" style="6" bestFit="1" customWidth="1"/>
    <col min="5900" max="5900" width="10.109375" style="6" bestFit="1" customWidth="1"/>
    <col min="5901" max="6145" width="8.88671875" style="6"/>
    <col min="6146" max="6146" width="14.44140625" style="6" bestFit="1" customWidth="1"/>
    <col min="6147" max="6153" width="8.88671875" style="6"/>
    <col min="6154" max="6154" width="11.109375" style="6" bestFit="1" customWidth="1"/>
    <col min="6155" max="6155" width="11" style="6" bestFit="1" customWidth="1"/>
    <col min="6156" max="6156" width="10.109375" style="6" bestFit="1" customWidth="1"/>
    <col min="6157" max="6401" width="8.88671875" style="6"/>
    <col min="6402" max="6402" width="14.44140625" style="6" bestFit="1" customWidth="1"/>
    <col min="6403" max="6409" width="8.88671875" style="6"/>
    <col min="6410" max="6410" width="11.109375" style="6" bestFit="1" customWidth="1"/>
    <col min="6411" max="6411" width="11" style="6" bestFit="1" customWidth="1"/>
    <col min="6412" max="6412" width="10.109375" style="6" bestFit="1" customWidth="1"/>
    <col min="6413" max="6657" width="8.88671875" style="6"/>
    <col min="6658" max="6658" width="14.44140625" style="6" bestFit="1" customWidth="1"/>
    <col min="6659" max="6665" width="8.88671875" style="6"/>
    <col min="6666" max="6666" width="11.109375" style="6" bestFit="1" customWidth="1"/>
    <col min="6667" max="6667" width="11" style="6" bestFit="1" customWidth="1"/>
    <col min="6668" max="6668" width="10.109375" style="6" bestFit="1" customWidth="1"/>
    <col min="6669" max="6913" width="8.88671875" style="6"/>
    <col min="6914" max="6914" width="14.44140625" style="6" bestFit="1" customWidth="1"/>
    <col min="6915" max="6921" width="8.88671875" style="6"/>
    <col min="6922" max="6922" width="11.109375" style="6" bestFit="1" customWidth="1"/>
    <col min="6923" max="6923" width="11" style="6" bestFit="1" customWidth="1"/>
    <col min="6924" max="6924" width="10.109375" style="6" bestFit="1" customWidth="1"/>
    <col min="6925" max="7169" width="8.88671875" style="6"/>
    <col min="7170" max="7170" width="14.44140625" style="6" bestFit="1" customWidth="1"/>
    <col min="7171" max="7177" width="8.88671875" style="6"/>
    <col min="7178" max="7178" width="11.109375" style="6" bestFit="1" customWidth="1"/>
    <col min="7179" max="7179" width="11" style="6" bestFit="1" customWidth="1"/>
    <col min="7180" max="7180" width="10.109375" style="6" bestFit="1" customWidth="1"/>
    <col min="7181" max="7425" width="8.88671875" style="6"/>
    <col min="7426" max="7426" width="14.44140625" style="6" bestFit="1" customWidth="1"/>
    <col min="7427" max="7433" width="8.88671875" style="6"/>
    <col min="7434" max="7434" width="11.109375" style="6" bestFit="1" customWidth="1"/>
    <col min="7435" max="7435" width="11" style="6" bestFit="1" customWidth="1"/>
    <col min="7436" max="7436" width="10.109375" style="6" bestFit="1" customWidth="1"/>
    <col min="7437" max="7681" width="8.88671875" style="6"/>
    <col min="7682" max="7682" width="14.44140625" style="6" bestFit="1" customWidth="1"/>
    <col min="7683" max="7689" width="8.88671875" style="6"/>
    <col min="7690" max="7690" width="11.109375" style="6" bestFit="1" customWidth="1"/>
    <col min="7691" max="7691" width="11" style="6" bestFit="1" customWidth="1"/>
    <col min="7692" max="7692" width="10.109375" style="6" bestFit="1" customWidth="1"/>
    <col min="7693" max="7937" width="8.88671875" style="6"/>
    <col min="7938" max="7938" width="14.44140625" style="6" bestFit="1" customWidth="1"/>
    <col min="7939" max="7945" width="8.88671875" style="6"/>
    <col min="7946" max="7946" width="11.109375" style="6" bestFit="1" customWidth="1"/>
    <col min="7947" max="7947" width="11" style="6" bestFit="1" customWidth="1"/>
    <col min="7948" max="7948" width="10.109375" style="6" bestFit="1" customWidth="1"/>
    <col min="7949" max="8193" width="8.88671875" style="6"/>
    <col min="8194" max="8194" width="14.44140625" style="6" bestFit="1" customWidth="1"/>
    <col min="8195" max="8201" width="8.88671875" style="6"/>
    <col min="8202" max="8202" width="11.109375" style="6" bestFit="1" customWidth="1"/>
    <col min="8203" max="8203" width="11" style="6" bestFit="1" customWidth="1"/>
    <col min="8204" max="8204" width="10.109375" style="6" bestFit="1" customWidth="1"/>
    <col min="8205" max="8449" width="8.88671875" style="6"/>
    <col min="8450" max="8450" width="14.44140625" style="6" bestFit="1" customWidth="1"/>
    <col min="8451" max="8457" width="8.88671875" style="6"/>
    <col min="8458" max="8458" width="11.109375" style="6" bestFit="1" customWidth="1"/>
    <col min="8459" max="8459" width="11" style="6" bestFit="1" customWidth="1"/>
    <col min="8460" max="8460" width="10.109375" style="6" bestFit="1" customWidth="1"/>
    <col min="8461" max="8705" width="8.88671875" style="6"/>
    <col min="8706" max="8706" width="14.44140625" style="6" bestFit="1" customWidth="1"/>
    <col min="8707" max="8713" width="8.88671875" style="6"/>
    <col min="8714" max="8714" width="11.109375" style="6" bestFit="1" customWidth="1"/>
    <col min="8715" max="8715" width="11" style="6" bestFit="1" customWidth="1"/>
    <col min="8716" max="8716" width="10.109375" style="6" bestFit="1" customWidth="1"/>
    <col min="8717" max="8961" width="8.88671875" style="6"/>
    <col min="8962" max="8962" width="14.44140625" style="6" bestFit="1" customWidth="1"/>
    <col min="8963" max="8969" width="8.88671875" style="6"/>
    <col min="8970" max="8970" width="11.109375" style="6" bestFit="1" customWidth="1"/>
    <col min="8971" max="8971" width="11" style="6" bestFit="1" customWidth="1"/>
    <col min="8972" max="8972" width="10.109375" style="6" bestFit="1" customWidth="1"/>
    <col min="8973" max="9217" width="8.88671875" style="6"/>
    <col min="9218" max="9218" width="14.44140625" style="6" bestFit="1" customWidth="1"/>
    <col min="9219" max="9225" width="8.88671875" style="6"/>
    <col min="9226" max="9226" width="11.109375" style="6" bestFit="1" customWidth="1"/>
    <col min="9227" max="9227" width="11" style="6" bestFit="1" customWidth="1"/>
    <col min="9228" max="9228" width="10.109375" style="6" bestFit="1" customWidth="1"/>
    <col min="9229" max="9473" width="8.88671875" style="6"/>
    <col min="9474" max="9474" width="14.44140625" style="6" bestFit="1" customWidth="1"/>
    <col min="9475" max="9481" width="8.88671875" style="6"/>
    <col min="9482" max="9482" width="11.109375" style="6" bestFit="1" customWidth="1"/>
    <col min="9483" max="9483" width="11" style="6" bestFit="1" customWidth="1"/>
    <col min="9484" max="9484" width="10.109375" style="6" bestFit="1" customWidth="1"/>
    <col min="9485" max="9729" width="8.88671875" style="6"/>
    <col min="9730" max="9730" width="14.44140625" style="6" bestFit="1" customWidth="1"/>
    <col min="9731" max="9737" width="8.88671875" style="6"/>
    <col min="9738" max="9738" width="11.109375" style="6" bestFit="1" customWidth="1"/>
    <col min="9739" max="9739" width="11" style="6" bestFit="1" customWidth="1"/>
    <col min="9740" max="9740" width="10.109375" style="6" bestFit="1" customWidth="1"/>
    <col min="9741" max="9985" width="8.88671875" style="6"/>
    <col min="9986" max="9986" width="14.44140625" style="6" bestFit="1" customWidth="1"/>
    <col min="9987" max="9993" width="8.88671875" style="6"/>
    <col min="9994" max="9994" width="11.109375" style="6" bestFit="1" customWidth="1"/>
    <col min="9995" max="9995" width="11" style="6" bestFit="1" customWidth="1"/>
    <col min="9996" max="9996" width="10.109375" style="6" bestFit="1" customWidth="1"/>
    <col min="9997" max="10241" width="8.88671875" style="6"/>
    <col min="10242" max="10242" width="14.44140625" style="6" bestFit="1" customWidth="1"/>
    <col min="10243" max="10249" width="8.88671875" style="6"/>
    <col min="10250" max="10250" width="11.109375" style="6" bestFit="1" customWidth="1"/>
    <col min="10251" max="10251" width="11" style="6" bestFit="1" customWidth="1"/>
    <col min="10252" max="10252" width="10.109375" style="6" bestFit="1" customWidth="1"/>
    <col min="10253" max="10497" width="8.88671875" style="6"/>
    <col min="10498" max="10498" width="14.44140625" style="6" bestFit="1" customWidth="1"/>
    <col min="10499" max="10505" width="8.88671875" style="6"/>
    <col min="10506" max="10506" width="11.109375" style="6" bestFit="1" customWidth="1"/>
    <col min="10507" max="10507" width="11" style="6" bestFit="1" customWidth="1"/>
    <col min="10508" max="10508" width="10.109375" style="6" bestFit="1" customWidth="1"/>
    <col min="10509" max="10753" width="8.88671875" style="6"/>
    <col min="10754" max="10754" width="14.44140625" style="6" bestFit="1" customWidth="1"/>
    <col min="10755" max="10761" width="8.88671875" style="6"/>
    <col min="10762" max="10762" width="11.109375" style="6" bestFit="1" customWidth="1"/>
    <col min="10763" max="10763" width="11" style="6" bestFit="1" customWidth="1"/>
    <col min="10764" max="10764" width="10.109375" style="6" bestFit="1" customWidth="1"/>
    <col min="10765" max="11009" width="8.88671875" style="6"/>
    <col min="11010" max="11010" width="14.44140625" style="6" bestFit="1" customWidth="1"/>
    <col min="11011" max="11017" width="8.88671875" style="6"/>
    <col min="11018" max="11018" width="11.109375" style="6" bestFit="1" customWidth="1"/>
    <col min="11019" max="11019" width="11" style="6" bestFit="1" customWidth="1"/>
    <col min="11020" max="11020" width="10.109375" style="6" bestFit="1" customWidth="1"/>
    <col min="11021" max="11265" width="8.88671875" style="6"/>
    <col min="11266" max="11266" width="14.44140625" style="6" bestFit="1" customWidth="1"/>
    <col min="11267" max="11273" width="8.88671875" style="6"/>
    <col min="11274" max="11274" width="11.109375" style="6" bestFit="1" customWidth="1"/>
    <col min="11275" max="11275" width="11" style="6" bestFit="1" customWidth="1"/>
    <col min="11276" max="11276" width="10.109375" style="6" bestFit="1" customWidth="1"/>
    <col min="11277" max="11521" width="8.88671875" style="6"/>
    <col min="11522" max="11522" width="14.44140625" style="6" bestFit="1" customWidth="1"/>
    <col min="11523" max="11529" width="8.88671875" style="6"/>
    <col min="11530" max="11530" width="11.109375" style="6" bestFit="1" customWidth="1"/>
    <col min="11531" max="11531" width="11" style="6" bestFit="1" customWidth="1"/>
    <col min="11532" max="11532" width="10.109375" style="6" bestFit="1" customWidth="1"/>
    <col min="11533" max="11777" width="8.88671875" style="6"/>
    <col min="11778" max="11778" width="14.44140625" style="6" bestFit="1" customWidth="1"/>
    <col min="11779" max="11785" width="8.88671875" style="6"/>
    <col min="11786" max="11786" width="11.109375" style="6" bestFit="1" customWidth="1"/>
    <col min="11787" max="11787" width="11" style="6" bestFit="1" customWidth="1"/>
    <col min="11788" max="11788" width="10.109375" style="6" bestFit="1" customWidth="1"/>
    <col min="11789" max="12033" width="8.88671875" style="6"/>
    <col min="12034" max="12034" width="14.44140625" style="6" bestFit="1" customWidth="1"/>
    <col min="12035" max="12041" width="8.88671875" style="6"/>
    <col min="12042" max="12042" width="11.109375" style="6" bestFit="1" customWidth="1"/>
    <col min="12043" max="12043" width="11" style="6" bestFit="1" customWidth="1"/>
    <col min="12044" max="12044" width="10.109375" style="6" bestFit="1" customWidth="1"/>
    <col min="12045" max="12289" width="8.88671875" style="6"/>
    <col min="12290" max="12290" width="14.44140625" style="6" bestFit="1" customWidth="1"/>
    <col min="12291" max="12297" width="8.88671875" style="6"/>
    <col min="12298" max="12298" width="11.109375" style="6" bestFit="1" customWidth="1"/>
    <col min="12299" max="12299" width="11" style="6" bestFit="1" customWidth="1"/>
    <col min="12300" max="12300" width="10.109375" style="6" bestFit="1" customWidth="1"/>
    <col min="12301" max="12545" width="8.88671875" style="6"/>
    <col min="12546" max="12546" width="14.44140625" style="6" bestFit="1" customWidth="1"/>
    <col min="12547" max="12553" width="8.88671875" style="6"/>
    <col min="12554" max="12554" width="11.109375" style="6" bestFit="1" customWidth="1"/>
    <col min="12555" max="12555" width="11" style="6" bestFit="1" customWidth="1"/>
    <col min="12556" max="12556" width="10.109375" style="6" bestFit="1" customWidth="1"/>
    <col min="12557" max="12801" width="8.88671875" style="6"/>
    <col min="12802" max="12802" width="14.44140625" style="6" bestFit="1" customWidth="1"/>
    <col min="12803" max="12809" width="8.88671875" style="6"/>
    <col min="12810" max="12810" width="11.109375" style="6" bestFit="1" customWidth="1"/>
    <col min="12811" max="12811" width="11" style="6" bestFit="1" customWidth="1"/>
    <col min="12812" max="12812" width="10.109375" style="6" bestFit="1" customWidth="1"/>
    <col min="12813" max="13057" width="8.88671875" style="6"/>
    <col min="13058" max="13058" width="14.44140625" style="6" bestFit="1" customWidth="1"/>
    <col min="13059" max="13065" width="8.88671875" style="6"/>
    <col min="13066" max="13066" width="11.109375" style="6" bestFit="1" customWidth="1"/>
    <col min="13067" max="13067" width="11" style="6" bestFit="1" customWidth="1"/>
    <col min="13068" max="13068" width="10.109375" style="6" bestFit="1" customWidth="1"/>
    <col min="13069" max="13313" width="8.88671875" style="6"/>
    <col min="13314" max="13314" width="14.44140625" style="6" bestFit="1" customWidth="1"/>
    <col min="13315" max="13321" width="8.88671875" style="6"/>
    <col min="13322" max="13322" width="11.109375" style="6" bestFit="1" customWidth="1"/>
    <col min="13323" max="13323" width="11" style="6" bestFit="1" customWidth="1"/>
    <col min="13324" max="13324" width="10.109375" style="6" bestFit="1" customWidth="1"/>
    <col min="13325" max="13569" width="8.88671875" style="6"/>
    <col min="13570" max="13570" width="14.44140625" style="6" bestFit="1" customWidth="1"/>
    <col min="13571" max="13577" width="8.88671875" style="6"/>
    <col min="13578" max="13578" width="11.109375" style="6" bestFit="1" customWidth="1"/>
    <col min="13579" max="13579" width="11" style="6" bestFit="1" customWidth="1"/>
    <col min="13580" max="13580" width="10.109375" style="6" bestFit="1" customWidth="1"/>
    <col min="13581" max="13825" width="8.88671875" style="6"/>
    <col min="13826" max="13826" width="14.44140625" style="6" bestFit="1" customWidth="1"/>
    <col min="13827" max="13833" width="8.88671875" style="6"/>
    <col min="13834" max="13834" width="11.109375" style="6" bestFit="1" customWidth="1"/>
    <col min="13835" max="13835" width="11" style="6" bestFit="1" customWidth="1"/>
    <col min="13836" max="13836" width="10.109375" style="6" bestFit="1" customWidth="1"/>
    <col min="13837" max="14081" width="8.88671875" style="6"/>
    <col min="14082" max="14082" width="14.44140625" style="6" bestFit="1" customWidth="1"/>
    <col min="14083" max="14089" width="8.88671875" style="6"/>
    <col min="14090" max="14090" width="11.109375" style="6" bestFit="1" customWidth="1"/>
    <col min="14091" max="14091" width="11" style="6" bestFit="1" customWidth="1"/>
    <col min="14092" max="14092" width="10.109375" style="6" bestFit="1" customWidth="1"/>
    <col min="14093" max="14337" width="8.88671875" style="6"/>
    <col min="14338" max="14338" width="14.44140625" style="6" bestFit="1" customWidth="1"/>
    <col min="14339" max="14345" width="8.88671875" style="6"/>
    <col min="14346" max="14346" width="11.109375" style="6" bestFit="1" customWidth="1"/>
    <col min="14347" max="14347" width="11" style="6" bestFit="1" customWidth="1"/>
    <col min="14348" max="14348" width="10.109375" style="6" bestFit="1" customWidth="1"/>
    <col min="14349" max="14593" width="8.88671875" style="6"/>
    <col min="14594" max="14594" width="14.44140625" style="6" bestFit="1" customWidth="1"/>
    <col min="14595" max="14601" width="8.88671875" style="6"/>
    <col min="14602" max="14602" width="11.109375" style="6" bestFit="1" customWidth="1"/>
    <col min="14603" max="14603" width="11" style="6" bestFit="1" customWidth="1"/>
    <col min="14604" max="14604" width="10.109375" style="6" bestFit="1" customWidth="1"/>
    <col min="14605" max="14849" width="8.88671875" style="6"/>
    <col min="14850" max="14850" width="14.44140625" style="6" bestFit="1" customWidth="1"/>
    <col min="14851" max="14857" width="8.88671875" style="6"/>
    <col min="14858" max="14858" width="11.109375" style="6" bestFit="1" customWidth="1"/>
    <col min="14859" max="14859" width="11" style="6" bestFit="1" customWidth="1"/>
    <col min="14860" max="14860" width="10.109375" style="6" bestFit="1" customWidth="1"/>
    <col min="14861" max="15105" width="8.88671875" style="6"/>
    <col min="15106" max="15106" width="14.44140625" style="6" bestFit="1" customWidth="1"/>
    <col min="15107" max="15113" width="8.88671875" style="6"/>
    <col min="15114" max="15114" width="11.109375" style="6" bestFit="1" customWidth="1"/>
    <col min="15115" max="15115" width="11" style="6" bestFit="1" customWidth="1"/>
    <col min="15116" max="15116" width="10.109375" style="6" bestFit="1" customWidth="1"/>
    <col min="15117" max="15361" width="8.88671875" style="6"/>
    <col min="15362" max="15362" width="14.44140625" style="6" bestFit="1" customWidth="1"/>
    <col min="15363" max="15369" width="8.88671875" style="6"/>
    <col min="15370" max="15370" width="11.109375" style="6" bestFit="1" customWidth="1"/>
    <col min="15371" max="15371" width="11" style="6" bestFit="1" customWidth="1"/>
    <col min="15372" max="15372" width="10.109375" style="6" bestFit="1" customWidth="1"/>
    <col min="15373" max="15617" width="8.88671875" style="6"/>
    <col min="15618" max="15618" width="14.44140625" style="6" bestFit="1" customWidth="1"/>
    <col min="15619" max="15625" width="8.88671875" style="6"/>
    <col min="15626" max="15626" width="11.109375" style="6" bestFit="1" customWidth="1"/>
    <col min="15627" max="15627" width="11" style="6" bestFit="1" customWidth="1"/>
    <col min="15628" max="15628" width="10.109375" style="6" bestFit="1" customWidth="1"/>
    <col min="15629" max="15873" width="8.88671875" style="6"/>
    <col min="15874" max="15874" width="14.44140625" style="6" bestFit="1" customWidth="1"/>
    <col min="15875" max="15881" width="8.88671875" style="6"/>
    <col min="15882" max="15882" width="11.109375" style="6" bestFit="1" customWidth="1"/>
    <col min="15883" max="15883" width="11" style="6" bestFit="1" customWidth="1"/>
    <col min="15884" max="15884" width="10.109375" style="6" bestFit="1" customWidth="1"/>
    <col min="15885" max="16129" width="8.88671875" style="6"/>
    <col min="16130" max="16130" width="14.44140625" style="6" bestFit="1" customWidth="1"/>
    <col min="16131" max="16137" width="8.88671875" style="6"/>
    <col min="16138" max="16138" width="11.109375" style="6" bestFit="1" customWidth="1"/>
    <col min="16139" max="16139" width="11" style="6" bestFit="1" customWidth="1"/>
    <col min="16140" max="16140" width="10.109375" style="6" bestFit="1" customWidth="1"/>
    <col min="16141" max="16384" width="8.88671875" style="6"/>
  </cols>
  <sheetData>
    <row r="1" spans="1:20" x14ac:dyDescent="0.3">
      <c r="A1" s="6" t="s">
        <v>244</v>
      </c>
    </row>
    <row r="2" spans="1:20" ht="15" thickBot="1" x14ac:dyDescent="0.35"/>
    <row r="3" spans="1:20" ht="15" thickBot="1" x14ac:dyDescent="0.35">
      <c r="A3" s="79" t="s">
        <v>21</v>
      </c>
      <c r="B3" s="79"/>
      <c r="C3" s="79"/>
      <c r="D3" s="79"/>
      <c r="E3" s="79"/>
      <c r="F3" s="79"/>
      <c r="G3" s="79"/>
      <c r="H3" s="79"/>
      <c r="I3" s="79"/>
      <c r="J3" s="79"/>
      <c r="K3" s="79"/>
      <c r="L3" s="79"/>
      <c r="M3" s="79"/>
    </row>
    <row r="4" spans="1:20" ht="15" thickBot="1" x14ac:dyDescent="0.35">
      <c r="A4" s="80" t="s">
        <v>22</v>
      </c>
      <c r="B4" s="81" t="s">
        <v>23</v>
      </c>
      <c r="C4" s="81" t="s">
        <v>24</v>
      </c>
      <c r="D4" s="81" t="s">
        <v>25</v>
      </c>
      <c r="E4" s="81"/>
      <c r="F4" s="81"/>
      <c r="G4" s="81"/>
      <c r="H4" s="81"/>
      <c r="I4" s="81" t="s">
        <v>26</v>
      </c>
      <c r="J4" s="81"/>
      <c r="K4" s="81"/>
      <c r="L4" s="81" t="s">
        <v>27</v>
      </c>
      <c r="M4" s="81"/>
    </row>
    <row r="5" spans="1:20" ht="15" thickBot="1" x14ac:dyDescent="0.35">
      <c r="A5" s="80"/>
      <c r="B5" s="81"/>
      <c r="C5" s="81"/>
      <c r="D5" s="81" t="s">
        <v>28</v>
      </c>
      <c r="E5" s="80" t="s">
        <v>29</v>
      </c>
      <c r="F5" s="81" t="s">
        <v>30</v>
      </c>
      <c r="G5" s="81"/>
      <c r="H5" s="81"/>
      <c r="I5" s="81" t="s">
        <v>31</v>
      </c>
      <c r="J5" s="81" t="s">
        <v>32</v>
      </c>
      <c r="K5" s="81" t="s">
        <v>11</v>
      </c>
      <c r="L5" s="81" t="s">
        <v>33</v>
      </c>
      <c r="M5" s="81" t="s">
        <v>34</v>
      </c>
      <c r="O5" s="7" t="s">
        <v>35</v>
      </c>
      <c r="P5" s="7"/>
    </row>
    <row r="6" spans="1:20" ht="29.4" thickBot="1" x14ac:dyDescent="0.35">
      <c r="A6" s="80"/>
      <c r="B6" s="81"/>
      <c r="C6" s="81"/>
      <c r="D6" s="81"/>
      <c r="E6" s="80"/>
      <c r="F6" s="8" t="s">
        <v>36</v>
      </c>
      <c r="G6" s="8" t="s">
        <v>37</v>
      </c>
      <c r="H6" s="9" t="s">
        <v>38</v>
      </c>
      <c r="I6" s="81"/>
      <c r="J6" s="81"/>
      <c r="K6" s="81"/>
      <c r="L6" s="81"/>
      <c r="M6" s="81"/>
      <c r="P6" s="71" t="s">
        <v>245</v>
      </c>
    </row>
    <row r="7" spans="1:20" x14ac:dyDescent="0.3">
      <c r="A7" s="10">
        <v>89</v>
      </c>
      <c r="B7" s="11" t="s">
        <v>39</v>
      </c>
      <c r="C7" s="11" t="s">
        <v>40</v>
      </c>
      <c r="D7" s="11" t="s">
        <v>41</v>
      </c>
      <c r="E7" s="11" t="s">
        <v>41</v>
      </c>
      <c r="F7" s="11" t="s">
        <v>41</v>
      </c>
      <c r="G7" s="11" t="s">
        <v>41</v>
      </c>
      <c r="H7" s="11" t="s">
        <v>41</v>
      </c>
      <c r="I7" s="11" t="s">
        <v>41</v>
      </c>
      <c r="J7" s="11" t="s">
        <v>41</v>
      </c>
      <c r="K7" s="11" t="s">
        <v>41</v>
      </c>
      <c r="L7" s="11" t="s">
        <v>41</v>
      </c>
      <c r="M7" s="12" t="s">
        <v>41</v>
      </c>
      <c r="P7" s="13"/>
    </row>
    <row r="8" spans="1:20" x14ac:dyDescent="0.3">
      <c r="A8" s="14">
        <v>13</v>
      </c>
      <c r="B8" s="15" t="s">
        <v>42</v>
      </c>
      <c r="C8" s="15" t="s">
        <v>43</v>
      </c>
      <c r="D8" s="15">
        <v>20000</v>
      </c>
      <c r="E8" s="15">
        <v>78000</v>
      </c>
      <c r="F8" s="15">
        <v>82000</v>
      </c>
      <c r="G8" s="15">
        <v>72000</v>
      </c>
      <c r="H8" s="15">
        <v>88000</v>
      </c>
      <c r="I8" s="15">
        <v>80000</v>
      </c>
      <c r="J8" s="15">
        <v>25000</v>
      </c>
      <c r="K8" s="15">
        <v>4200</v>
      </c>
      <c r="L8" s="15">
        <v>20000</v>
      </c>
      <c r="M8" s="16">
        <v>84000</v>
      </c>
    </row>
    <row r="9" spans="1:20" x14ac:dyDescent="0.3">
      <c r="A9" s="14">
        <v>51</v>
      </c>
      <c r="B9" s="15" t="s">
        <v>44</v>
      </c>
      <c r="C9" s="15" t="s">
        <v>45</v>
      </c>
      <c r="D9" s="15">
        <v>0.1</v>
      </c>
      <c r="E9" s="15">
        <v>0.2</v>
      </c>
      <c r="F9" s="15">
        <v>0.2</v>
      </c>
      <c r="G9" s="15">
        <v>0.2</v>
      </c>
      <c r="H9" s="15" t="s">
        <v>46</v>
      </c>
      <c r="I9" s="15">
        <v>1.5</v>
      </c>
      <c r="J9" s="15" t="s">
        <v>47</v>
      </c>
      <c r="K9" s="15">
        <v>0.2</v>
      </c>
      <c r="L9" s="15">
        <v>0.15</v>
      </c>
      <c r="M9" s="16">
        <v>1</v>
      </c>
    </row>
    <row r="10" spans="1:20" x14ac:dyDescent="0.3">
      <c r="A10" s="14">
        <v>18</v>
      </c>
      <c r="B10" s="15" t="s">
        <v>48</v>
      </c>
      <c r="C10" s="15" t="s">
        <v>49</v>
      </c>
      <c r="D10" s="15" t="s">
        <v>50</v>
      </c>
      <c r="E10" s="15" t="s">
        <v>50</v>
      </c>
      <c r="F10" s="15" t="s">
        <v>50</v>
      </c>
      <c r="G10" s="15" t="s">
        <v>50</v>
      </c>
      <c r="H10" s="15" t="s">
        <v>50</v>
      </c>
      <c r="I10" s="15" t="s">
        <v>50</v>
      </c>
      <c r="J10" s="15" t="s">
        <v>50</v>
      </c>
      <c r="K10" s="15" t="s">
        <v>50</v>
      </c>
      <c r="L10" s="15" t="s">
        <v>50</v>
      </c>
      <c r="M10" s="16" t="s">
        <v>50</v>
      </c>
      <c r="O10" s="26" t="s">
        <v>53</v>
      </c>
      <c r="P10" s="6">
        <f>VLOOKUP(O10,$C$7:$K$99, 3, FALSE)</f>
        <v>2</v>
      </c>
      <c r="T10" s="18"/>
    </row>
    <row r="11" spans="1:20" x14ac:dyDescent="0.3">
      <c r="A11" s="14">
        <v>33</v>
      </c>
      <c r="B11" s="15" t="s">
        <v>52</v>
      </c>
      <c r="C11" s="15" t="s">
        <v>53</v>
      </c>
      <c r="D11" s="15">
        <v>1</v>
      </c>
      <c r="E11" s="15">
        <v>2</v>
      </c>
      <c r="F11" s="15">
        <v>1.9</v>
      </c>
      <c r="G11" s="15">
        <v>1.5</v>
      </c>
      <c r="H11" s="15">
        <v>1.4</v>
      </c>
      <c r="I11" s="15">
        <v>13</v>
      </c>
      <c r="J11" s="15">
        <v>1</v>
      </c>
      <c r="K11" s="15">
        <v>1</v>
      </c>
      <c r="L11" s="15">
        <v>1</v>
      </c>
      <c r="M11" s="16">
        <v>13</v>
      </c>
      <c r="O11" s="26" t="s">
        <v>82</v>
      </c>
      <c r="P11" s="6">
        <f t="shared" ref="P11:P46" si="0">VLOOKUP(O11,$C$7:$K$99, 3, FALSE)</f>
        <v>87</v>
      </c>
      <c r="T11" s="19"/>
    </row>
    <row r="12" spans="1:20" x14ac:dyDescent="0.3">
      <c r="A12" s="14">
        <v>85</v>
      </c>
      <c r="B12" s="15" t="s">
        <v>55</v>
      </c>
      <c r="C12" s="15" t="s">
        <v>56</v>
      </c>
      <c r="D12" s="15" t="s">
        <v>41</v>
      </c>
      <c r="E12" s="15" t="s">
        <v>41</v>
      </c>
      <c r="F12" s="15" t="s">
        <v>41</v>
      </c>
      <c r="G12" s="15" t="s">
        <v>41</v>
      </c>
      <c r="H12" s="15" t="s">
        <v>41</v>
      </c>
      <c r="I12" s="15" t="s">
        <v>41</v>
      </c>
      <c r="J12" s="15" t="s">
        <v>41</v>
      </c>
      <c r="K12" s="15" t="s">
        <v>41</v>
      </c>
      <c r="L12" s="15" t="s">
        <v>41</v>
      </c>
      <c r="M12" s="16" t="s">
        <v>41</v>
      </c>
      <c r="O12" s="26" t="s">
        <v>104</v>
      </c>
      <c r="P12" s="6">
        <f t="shared" si="0"/>
        <v>130</v>
      </c>
      <c r="T12" s="19"/>
    </row>
    <row r="13" spans="1:20" x14ac:dyDescent="0.3">
      <c r="A13" s="14">
        <v>56</v>
      </c>
      <c r="B13" s="15" t="s">
        <v>58</v>
      </c>
      <c r="C13" s="15" t="s">
        <v>59</v>
      </c>
      <c r="D13" s="15">
        <v>0.4</v>
      </c>
      <c r="E13" s="15">
        <v>330</v>
      </c>
      <c r="F13" s="15">
        <v>420</v>
      </c>
      <c r="G13" s="15">
        <v>840</v>
      </c>
      <c r="H13" s="15">
        <v>1600</v>
      </c>
      <c r="I13" s="15">
        <v>580</v>
      </c>
      <c r="J13" s="15" t="s">
        <v>60</v>
      </c>
      <c r="K13" s="15">
        <v>10</v>
      </c>
      <c r="L13" s="15">
        <v>190</v>
      </c>
      <c r="M13" s="16">
        <v>2300</v>
      </c>
      <c r="O13" s="26" t="s">
        <v>140</v>
      </c>
      <c r="P13" s="6">
        <f t="shared" si="0"/>
        <v>105</v>
      </c>
      <c r="T13" s="19"/>
    </row>
    <row r="14" spans="1:20" x14ac:dyDescent="0.3">
      <c r="A14" s="14">
        <v>4</v>
      </c>
      <c r="B14" s="15" t="s">
        <v>61</v>
      </c>
      <c r="C14" s="15" t="s">
        <v>62</v>
      </c>
      <c r="D14" s="15" t="s">
        <v>46</v>
      </c>
      <c r="E14" s="15">
        <v>1</v>
      </c>
      <c r="F14" s="15">
        <v>2</v>
      </c>
      <c r="G14" s="15">
        <v>3</v>
      </c>
      <c r="H14" s="15">
        <v>1</v>
      </c>
      <c r="I14" s="15">
        <v>3</v>
      </c>
      <c r="J14" s="15" t="s">
        <v>46</v>
      </c>
      <c r="K14" s="15" t="s">
        <v>46</v>
      </c>
      <c r="L14" s="15" t="s">
        <v>46</v>
      </c>
      <c r="M14" s="16">
        <v>2.6</v>
      </c>
      <c r="O14" s="26" t="s">
        <v>71</v>
      </c>
      <c r="P14" s="6">
        <f t="shared" si="0"/>
        <v>76000</v>
      </c>
      <c r="T14" s="19"/>
    </row>
    <row r="15" spans="1:20" x14ac:dyDescent="0.3">
      <c r="A15" s="14">
        <v>83</v>
      </c>
      <c r="B15" s="15" t="s">
        <v>63</v>
      </c>
      <c r="C15" s="15" t="s">
        <v>64</v>
      </c>
      <c r="D15" s="15" t="s">
        <v>65</v>
      </c>
      <c r="E15" s="15">
        <v>7.0000000000000001E-3</v>
      </c>
      <c r="F15" s="15" t="s">
        <v>65</v>
      </c>
      <c r="G15" s="15">
        <v>0.01</v>
      </c>
      <c r="H15" s="15" t="s">
        <v>65</v>
      </c>
      <c r="I15" s="15" t="s">
        <v>65</v>
      </c>
      <c r="J15" s="15" t="s">
        <v>65</v>
      </c>
      <c r="K15" s="15" t="s">
        <v>65</v>
      </c>
      <c r="L15" s="15" t="s">
        <v>65</v>
      </c>
      <c r="M15" s="16" t="s">
        <v>65</v>
      </c>
      <c r="O15" s="26" t="s">
        <v>92</v>
      </c>
      <c r="P15" s="6">
        <f t="shared" si="0"/>
        <v>46000</v>
      </c>
      <c r="T15" s="19"/>
    </row>
    <row r="16" spans="1:20" x14ac:dyDescent="0.3">
      <c r="A16" s="14">
        <v>5</v>
      </c>
      <c r="B16" s="15" t="s">
        <v>66</v>
      </c>
      <c r="C16" s="15" t="s">
        <v>50</v>
      </c>
      <c r="D16" s="15">
        <v>3</v>
      </c>
      <c r="E16" s="15">
        <v>5</v>
      </c>
      <c r="F16" s="15">
        <v>9</v>
      </c>
      <c r="G16" s="15">
        <v>10</v>
      </c>
      <c r="H16" s="15">
        <v>9</v>
      </c>
      <c r="I16" s="15">
        <v>100</v>
      </c>
      <c r="J16" s="15">
        <v>35</v>
      </c>
      <c r="K16" s="15">
        <v>20</v>
      </c>
      <c r="L16" s="15">
        <v>55</v>
      </c>
      <c r="M16" s="16">
        <v>230</v>
      </c>
      <c r="O16" s="26" t="s">
        <v>87</v>
      </c>
      <c r="P16" s="6">
        <f t="shared" si="0"/>
        <v>8300</v>
      </c>
      <c r="T16" s="19"/>
    </row>
    <row r="17" spans="1:20" x14ac:dyDescent="0.3">
      <c r="A17" s="14">
        <v>35</v>
      </c>
      <c r="B17" s="15" t="s">
        <v>67</v>
      </c>
      <c r="C17" s="15" t="s">
        <v>68</v>
      </c>
      <c r="D17" s="15">
        <v>1</v>
      </c>
      <c r="E17" s="15">
        <v>3.6</v>
      </c>
      <c r="F17" s="15">
        <v>4.5</v>
      </c>
      <c r="G17" s="15">
        <v>1.3</v>
      </c>
      <c r="H17" s="15">
        <v>2.7</v>
      </c>
      <c r="I17" s="15">
        <v>4</v>
      </c>
      <c r="J17" s="15">
        <v>1</v>
      </c>
      <c r="K17" s="15">
        <v>6.2</v>
      </c>
      <c r="L17" s="15">
        <v>70</v>
      </c>
      <c r="M17" s="16">
        <v>70</v>
      </c>
      <c r="O17" s="26" t="s">
        <v>101</v>
      </c>
      <c r="P17" s="6">
        <f t="shared" si="0"/>
        <v>18000</v>
      </c>
      <c r="T17" s="19"/>
    </row>
    <row r="18" spans="1:20" x14ac:dyDescent="0.3">
      <c r="A18" s="14">
        <v>48</v>
      </c>
      <c r="B18" s="15" t="s">
        <v>69</v>
      </c>
      <c r="C18" s="15" t="s">
        <v>70</v>
      </c>
      <c r="D18" s="15" t="s">
        <v>46</v>
      </c>
      <c r="E18" s="15">
        <v>0.22</v>
      </c>
      <c r="F18" s="15">
        <v>0.13</v>
      </c>
      <c r="G18" s="15">
        <v>0.13</v>
      </c>
      <c r="H18" s="15">
        <v>0.13</v>
      </c>
      <c r="I18" s="15">
        <v>0.3</v>
      </c>
      <c r="J18" s="15" t="s">
        <v>47</v>
      </c>
      <c r="K18" s="15">
        <v>3.5000000000000003E-2</v>
      </c>
      <c r="L18" s="15" t="s">
        <v>47</v>
      </c>
      <c r="M18" s="16">
        <v>0.42</v>
      </c>
      <c r="O18" s="26" t="s">
        <v>113</v>
      </c>
      <c r="P18" s="6">
        <f t="shared" si="0"/>
        <v>300</v>
      </c>
      <c r="T18" s="19"/>
    </row>
    <row r="19" spans="1:20" x14ac:dyDescent="0.3">
      <c r="A19" s="14">
        <v>20</v>
      </c>
      <c r="B19" s="15" t="s">
        <v>72</v>
      </c>
      <c r="C19" s="15" t="s">
        <v>71</v>
      </c>
      <c r="D19" s="15">
        <v>25000</v>
      </c>
      <c r="E19" s="15">
        <v>76000</v>
      </c>
      <c r="F19" s="15">
        <v>25300</v>
      </c>
      <c r="G19" s="15">
        <v>5100</v>
      </c>
      <c r="H19" s="15">
        <v>18000</v>
      </c>
      <c r="I19" s="15">
        <v>22100</v>
      </c>
      <c r="J19" s="15">
        <v>39100</v>
      </c>
      <c r="K19" s="15">
        <v>302300</v>
      </c>
      <c r="L19" s="15">
        <v>312400</v>
      </c>
      <c r="M19" s="16">
        <v>29000</v>
      </c>
      <c r="O19" s="26" t="s">
        <v>205</v>
      </c>
      <c r="P19" s="6">
        <f t="shared" si="0"/>
        <v>0.05</v>
      </c>
      <c r="T19" s="19"/>
    </row>
    <row r="20" spans="1:20" x14ac:dyDescent="0.3">
      <c r="A20" s="14">
        <v>6</v>
      </c>
      <c r="B20" s="15" t="s">
        <v>73</v>
      </c>
      <c r="C20" s="15" t="s">
        <v>74</v>
      </c>
      <c r="D20" s="15" t="s">
        <v>75</v>
      </c>
      <c r="E20" s="15" t="s">
        <v>75</v>
      </c>
      <c r="F20" s="15" t="s">
        <v>75</v>
      </c>
      <c r="G20" s="15" t="s">
        <v>75</v>
      </c>
      <c r="H20" s="15" t="s">
        <v>75</v>
      </c>
      <c r="I20" s="15" t="s">
        <v>75</v>
      </c>
      <c r="J20" s="15" t="s">
        <v>75</v>
      </c>
      <c r="K20" s="15" t="s">
        <v>75</v>
      </c>
      <c r="L20" s="15" t="s">
        <v>75</v>
      </c>
      <c r="M20" s="16" t="s">
        <v>75</v>
      </c>
      <c r="O20" s="17" t="s">
        <v>76</v>
      </c>
      <c r="P20" s="6">
        <f t="shared" si="0"/>
        <v>48</v>
      </c>
      <c r="T20" s="19"/>
    </row>
    <row r="21" spans="1:20" x14ac:dyDescent="0.3">
      <c r="A21" s="14">
        <v>58</v>
      </c>
      <c r="B21" s="15" t="s">
        <v>77</v>
      </c>
      <c r="C21" s="15" t="s">
        <v>78</v>
      </c>
      <c r="D21" s="15" t="s">
        <v>46</v>
      </c>
      <c r="E21" s="15">
        <v>48</v>
      </c>
      <c r="F21" s="15">
        <v>81</v>
      </c>
      <c r="G21" s="15">
        <v>92</v>
      </c>
      <c r="H21" s="15">
        <v>161</v>
      </c>
      <c r="I21" s="15">
        <v>59</v>
      </c>
      <c r="J21" s="15">
        <v>92</v>
      </c>
      <c r="K21" s="15">
        <v>11.5</v>
      </c>
      <c r="L21" s="15">
        <v>35</v>
      </c>
      <c r="M21" s="16">
        <v>345</v>
      </c>
      <c r="O21" s="17" t="s">
        <v>79</v>
      </c>
      <c r="P21" s="6">
        <f t="shared" si="0"/>
        <v>170</v>
      </c>
      <c r="T21" s="19"/>
    </row>
    <row r="22" spans="1:20" x14ac:dyDescent="0.3">
      <c r="A22" s="14">
        <v>55</v>
      </c>
      <c r="B22" s="15" t="s">
        <v>80</v>
      </c>
      <c r="C22" s="15" t="s">
        <v>81</v>
      </c>
      <c r="D22" s="15" t="s">
        <v>46</v>
      </c>
      <c r="E22" s="15">
        <v>1.1000000000000001</v>
      </c>
      <c r="F22" s="15">
        <v>2</v>
      </c>
      <c r="G22" s="15">
        <v>4</v>
      </c>
      <c r="H22" s="15">
        <v>0.6</v>
      </c>
      <c r="I22" s="15">
        <v>5</v>
      </c>
      <c r="J22" s="15" t="s">
        <v>46</v>
      </c>
      <c r="K22" s="15" t="s">
        <v>46</v>
      </c>
      <c r="L22" s="15">
        <v>0.4</v>
      </c>
      <c r="M22" s="16">
        <v>6</v>
      </c>
      <c r="O22" s="17" t="s">
        <v>82</v>
      </c>
      <c r="P22" s="6">
        <f t="shared" si="0"/>
        <v>87</v>
      </c>
      <c r="T22" s="19"/>
    </row>
    <row r="23" spans="1:20" x14ac:dyDescent="0.3">
      <c r="A23" s="14">
        <v>17</v>
      </c>
      <c r="B23" s="15" t="s">
        <v>83</v>
      </c>
      <c r="C23" s="15" t="s">
        <v>84</v>
      </c>
      <c r="D23" s="15">
        <v>85</v>
      </c>
      <c r="E23" s="15">
        <v>60</v>
      </c>
      <c r="F23" s="15">
        <v>130</v>
      </c>
      <c r="G23" s="15">
        <v>200</v>
      </c>
      <c r="H23" s="15">
        <v>520</v>
      </c>
      <c r="I23" s="15">
        <v>180</v>
      </c>
      <c r="J23" s="15">
        <v>10</v>
      </c>
      <c r="K23" s="15">
        <v>150</v>
      </c>
      <c r="L23" s="15">
        <v>21000</v>
      </c>
      <c r="M23" s="16">
        <v>21000</v>
      </c>
      <c r="O23" s="17" t="s">
        <v>85</v>
      </c>
      <c r="P23" s="6">
        <f t="shared" si="0"/>
        <v>86500</v>
      </c>
      <c r="T23" s="19"/>
    </row>
    <row r="24" spans="1:20" x14ac:dyDescent="0.3">
      <c r="A24" s="14">
        <v>24</v>
      </c>
      <c r="B24" s="15" t="s">
        <v>86</v>
      </c>
      <c r="C24" s="15" t="s">
        <v>79</v>
      </c>
      <c r="D24" s="15">
        <v>1600</v>
      </c>
      <c r="E24" s="15">
        <v>170</v>
      </c>
      <c r="F24" s="15">
        <v>22</v>
      </c>
      <c r="G24" s="15">
        <v>4.0999999999999996</v>
      </c>
      <c r="H24" s="15">
        <v>2</v>
      </c>
      <c r="I24" s="15">
        <v>90</v>
      </c>
      <c r="J24" s="15">
        <v>35</v>
      </c>
      <c r="K24" s="15">
        <v>11</v>
      </c>
      <c r="L24" s="15">
        <v>11</v>
      </c>
      <c r="M24" s="16">
        <v>90</v>
      </c>
      <c r="O24" s="17" t="s">
        <v>87</v>
      </c>
      <c r="P24" s="6">
        <f t="shared" si="0"/>
        <v>8300</v>
      </c>
      <c r="T24" s="19"/>
    </row>
    <row r="25" spans="1:20" x14ac:dyDescent="0.3">
      <c r="A25" s="14">
        <v>27</v>
      </c>
      <c r="B25" s="15" t="s">
        <v>88</v>
      </c>
      <c r="C25" s="15" t="s">
        <v>76</v>
      </c>
      <c r="D25" s="15">
        <v>150</v>
      </c>
      <c r="E25" s="15">
        <v>48</v>
      </c>
      <c r="F25" s="15">
        <v>7</v>
      </c>
      <c r="G25" s="15">
        <v>1</v>
      </c>
      <c r="H25" s="15">
        <v>1</v>
      </c>
      <c r="I25" s="15">
        <v>19</v>
      </c>
      <c r="J25" s="15">
        <v>0.3</v>
      </c>
      <c r="K25" s="15">
        <v>0.1</v>
      </c>
      <c r="L25" s="15">
        <v>7</v>
      </c>
      <c r="M25" s="16">
        <v>74</v>
      </c>
      <c r="O25" s="17" t="s">
        <v>89</v>
      </c>
      <c r="P25" s="6">
        <f t="shared" si="0"/>
        <v>15</v>
      </c>
      <c r="T25" s="19"/>
    </row>
    <row r="26" spans="1:20" x14ac:dyDescent="0.3">
      <c r="A26" s="14">
        <v>29</v>
      </c>
      <c r="B26" s="15" t="s">
        <v>90</v>
      </c>
      <c r="C26" s="15" t="s">
        <v>82</v>
      </c>
      <c r="D26" s="15">
        <v>10</v>
      </c>
      <c r="E26" s="15">
        <v>87</v>
      </c>
      <c r="F26" s="15">
        <v>30</v>
      </c>
      <c r="G26" s="15">
        <v>10</v>
      </c>
      <c r="H26" s="15">
        <v>5</v>
      </c>
      <c r="I26" s="15">
        <v>45</v>
      </c>
      <c r="J26" s="15" t="s">
        <v>91</v>
      </c>
      <c r="K26" s="15">
        <v>4</v>
      </c>
      <c r="L26" s="15">
        <v>30</v>
      </c>
      <c r="M26" s="16">
        <v>250</v>
      </c>
      <c r="O26" s="17" t="s">
        <v>92</v>
      </c>
      <c r="P26" s="6">
        <f t="shared" si="0"/>
        <v>46000</v>
      </c>
      <c r="T26" s="19"/>
    </row>
    <row r="27" spans="1:20" x14ac:dyDescent="0.3">
      <c r="A27" s="14">
        <v>66</v>
      </c>
      <c r="B27" s="15" t="s">
        <v>93</v>
      </c>
      <c r="C27" s="15" t="s">
        <v>94</v>
      </c>
      <c r="D27" s="15" t="s">
        <v>46</v>
      </c>
      <c r="E27" s="15">
        <v>3.8</v>
      </c>
      <c r="F27" s="15">
        <v>6.3</v>
      </c>
      <c r="G27" s="15">
        <v>7.2</v>
      </c>
      <c r="H27" s="15">
        <v>13</v>
      </c>
      <c r="I27" s="15">
        <v>4.5999999999999996</v>
      </c>
      <c r="J27" s="15">
        <v>7.2</v>
      </c>
      <c r="K27" s="15">
        <v>0.9</v>
      </c>
      <c r="L27" s="15">
        <v>2.7</v>
      </c>
      <c r="M27" s="16">
        <v>27</v>
      </c>
      <c r="O27" s="17" t="s">
        <v>95</v>
      </c>
      <c r="P27" s="6">
        <f t="shared" si="0"/>
        <v>1500</v>
      </c>
      <c r="T27" s="19"/>
    </row>
    <row r="28" spans="1:20" x14ac:dyDescent="0.3">
      <c r="A28" s="14">
        <v>68</v>
      </c>
      <c r="B28" s="15" t="s">
        <v>96</v>
      </c>
      <c r="C28" s="15" t="s">
        <v>97</v>
      </c>
      <c r="D28" s="15" t="s">
        <v>46</v>
      </c>
      <c r="E28" s="15">
        <v>2.1</v>
      </c>
      <c r="F28" s="15">
        <v>3.5</v>
      </c>
      <c r="G28" s="15">
        <v>4</v>
      </c>
      <c r="H28" s="15">
        <v>7</v>
      </c>
      <c r="I28" s="15">
        <v>2.5</v>
      </c>
      <c r="J28" s="15">
        <v>4</v>
      </c>
      <c r="K28" s="15">
        <v>0.5</v>
      </c>
      <c r="L28" s="15">
        <v>1.5</v>
      </c>
      <c r="M28" s="16">
        <v>15</v>
      </c>
      <c r="O28" s="17" t="s">
        <v>98</v>
      </c>
      <c r="P28" s="6">
        <f t="shared" si="0"/>
        <v>1.5</v>
      </c>
      <c r="T28" s="19"/>
    </row>
    <row r="29" spans="1:20" x14ac:dyDescent="0.3">
      <c r="A29" s="14">
        <v>63</v>
      </c>
      <c r="B29" s="15" t="s">
        <v>99</v>
      </c>
      <c r="C29" s="15" t="s">
        <v>100</v>
      </c>
      <c r="D29" s="15" t="s">
        <v>46</v>
      </c>
      <c r="E29" s="15">
        <v>0.8</v>
      </c>
      <c r="F29" s="15">
        <v>1.4</v>
      </c>
      <c r="G29" s="15">
        <v>1.6</v>
      </c>
      <c r="H29" s="15">
        <v>2.8</v>
      </c>
      <c r="I29" s="15">
        <v>1</v>
      </c>
      <c r="J29" s="15">
        <v>1.6</v>
      </c>
      <c r="K29" s="15">
        <v>0.2</v>
      </c>
      <c r="L29" s="15">
        <v>0.6</v>
      </c>
      <c r="M29" s="16">
        <v>6</v>
      </c>
      <c r="O29" s="17" t="s">
        <v>101</v>
      </c>
      <c r="P29" s="6">
        <f t="shared" si="0"/>
        <v>18000</v>
      </c>
      <c r="T29" s="19"/>
    </row>
    <row r="30" spans="1:20" x14ac:dyDescent="0.3">
      <c r="A30" s="14">
        <v>9</v>
      </c>
      <c r="B30" s="15" t="s">
        <v>102</v>
      </c>
      <c r="C30" s="15" t="s">
        <v>103</v>
      </c>
      <c r="D30" s="15">
        <v>100</v>
      </c>
      <c r="E30" s="15">
        <v>400</v>
      </c>
      <c r="F30" s="15">
        <v>520</v>
      </c>
      <c r="G30" s="15">
        <v>850</v>
      </c>
      <c r="H30" s="15">
        <v>1200</v>
      </c>
      <c r="I30" s="15">
        <v>740</v>
      </c>
      <c r="J30" s="15">
        <v>270</v>
      </c>
      <c r="K30" s="15">
        <v>330</v>
      </c>
      <c r="L30" s="15">
        <v>540</v>
      </c>
      <c r="M30" s="16">
        <v>1300</v>
      </c>
      <c r="O30" s="17" t="s">
        <v>104</v>
      </c>
      <c r="P30" s="6">
        <f t="shared" si="0"/>
        <v>130</v>
      </c>
      <c r="T30" s="19"/>
    </row>
    <row r="31" spans="1:20" x14ac:dyDescent="0.3">
      <c r="A31" s="14">
        <v>87</v>
      </c>
      <c r="B31" s="15" t="s">
        <v>105</v>
      </c>
      <c r="C31" s="15" t="s">
        <v>106</v>
      </c>
      <c r="D31" s="15" t="s">
        <v>41</v>
      </c>
      <c r="E31" s="15" t="s">
        <v>41</v>
      </c>
      <c r="F31" s="15" t="s">
        <v>41</v>
      </c>
      <c r="G31" s="15" t="s">
        <v>41</v>
      </c>
      <c r="H31" s="15" t="s">
        <v>41</v>
      </c>
      <c r="I31" s="15" t="s">
        <v>41</v>
      </c>
      <c r="J31" s="15" t="s">
        <v>41</v>
      </c>
      <c r="K31" s="15" t="s">
        <v>41</v>
      </c>
      <c r="L31" s="15" t="s">
        <v>41</v>
      </c>
      <c r="M31" s="16" t="s">
        <v>41</v>
      </c>
      <c r="O31" s="17" t="s">
        <v>107</v>
      </c>
      <c r="P31" s="6" t="e">
        <f t="shared" si="0"/>
        <v>#N/A</v>
      </c>
      <c r="T31" s="19"/>
    </row>
    <row r="32" spans="1:20" x14ac:dyDescent="0.3">
      <c r="A32" s="14">
        <v>64</v>
      </c>
      <c r="B32" s="15" t="s">
        <v>108</v>
      </c>
      <c r="C32" s="15" t="s">
        <v>109</v>
      </c>
      <c r="D32" s="15" t="s">
        <v>46</v>
      </c>
      <c r="E32" s="15">
        <v>5.3</v>
      </c>
      <c r="F32" s="15">
        <v>8.8000000000000007</v>
      </c>
      <c r="G32" s="15">
        <v>10</v>
      </c>
      <c r="H32" s="15">
        <v>18</v>
      </c>
      <c r="I32" s="15">
        <v>6.4</v>
      </c>
      <c r="J32" s="15">
        <v>10</v>
      </c>
      <c r="K32" s="15">
        <v>1.3</v>
      </c>
      <c r="L32" s="15">
        <v>3.8</v>
      </c>
      <c r="M32" s="16">
        <v>38</v>
      </c>
      <c r="O32" s="17" t="s">
        <v>110</v>
      </c>
      <c r="P32" s="6">
        <f t="shared" si="0"/>
        <v>6</v>
      </c>
      <c r="T32" s="19"/>
    </row>
    <row r="33" spans="1:20" x14ac:dyDescent="0.3">
      <c r="A33" s="14">
        <v>31</v>
      </c>
      <c r="B33" s="15" t="s">
        <v>111</v>
      </c>
      <c r="C33" s="15" t="s">
        <v>112</v>
      </c>
      <c r="D33" s="15">
        <v>1.5</v>
      </c>
      <c r="E33" s="15">
        <v>17</v>
      </c>
      <c r="F33" s="15">
        <v>17</v>
      </c>
      <c r="G33" s="15">
        <v>17</v>
      </c>
      <c r="H33" s="15">
        <v>30</v>
      </c>
      <c r="I33" s="15">
        <v>19</v>
      </c>
      <c r="J33" s="15">
        <v>12</v>
      </c>
      <c r="K33" s="15">
        <v>4</v>
      </c>
      <c r="L33" s="15">
        <v>13</v>
      </c>
      <c r="M33" s="16">
        <v>20</v>
      </c>
      <c r="O33" s="17" t="s">
        <v>113</v>
      </c>
      <c r="P33" s="6">
        <f t="shared" si="0"/>
        <v>300</v>
      </c>
      <c r="T33" s="19"/>
    </row>
    <row r="34" spans="1:20" x14ac:dyDescent="0.3">
      <c r="A34" s="14">
        <v>32</v>
      </c>
      <c r="B34" s="15" t="s">
        <v>114</v>
      </c>
      <c r="C34" s="15" t="s">
        <v>115</v>
      </c>
      <c r="D34" s="15">
        <v>1.5</v>
      </c>
      <c r="E34" s="15">
        <v>1.3</v>
      </c>
      <c r="F34" s="15">
        <v>1.3</v>
      </c>
      <c r="G34" s="15">
        <v>1.3</v>
      </c>
      <c r="H34" s="15">
        <v>1</v>
      </c>
      <c r="I34" s="15">
        <v>1.6</v>
      </c>
      <c r="J34" s="15">
        <v>8</v>
      </c>
      <c r="K34" s="15">
        <v>0.2</v>
      </c>
      <c r="L34" s="15">
        <v>0.2</v>
      </c>
      <c r="M34" s="16">
        <v>2</v>
      </c>
      <c r="O34" s="17" t="s">
        <v>45</v>
      </c>
      <c r="P34" s="6">
        <f t="shared" si="0"/>
        <v>0.2</v>
      </c>
      <c r="T34" s="19"/>
    </row>
    <row r="35" spans="1:20" x14ac:dyDescent="0.3">
      <c r="A35" s="14">
        <v>79</v>
      </c>
      <c r="B35" s="15" t="s">
        <v>116</v>
      </c>
      <c r="C35" s="15" t="s">
        <v>117</v>
      </c>
      <c r="D35" s="15">
        <v>6.0000000000000001E-3</v>
      </c>
      <c r="E35" s="15">
        <v>4.0000000000000001E-3</v>
      </c>
      <c r="F35" s="15">
        <v>4.0000000000000001E-3</v>
      </c>
      <c r="G35" s="15">
        <v>4.0000000000000001E-3</v>
      </c>
      <c r="H35" s="15" t="s">
        <v>118</v>
      </c>
      <c r="I35" s="15" t="s">
        <v>118</v>
      </c>
      <c r="J35" s="15" t="s">
        <v>118</v>
      </c>
      <c r="K35" s="15" t="s">
        <v>118</v>
      </c>
      <c r="L35" s="15" t="s">
        <v>118</v>
      </c>
      <c r="M35" s="16" t="s">
        <v>118</v>
      </c>
      <c r="O35" s="17" t="s">
        <v>119</v>
      </c>
      <c r="P35" s="6">
        <f t="shared" si="0"/>
        <v>30</v>
      </c>
      <c r="T35" s="19"/>
    </row>
    <row r="36" spans="1:20" x14ac:dyDescent="0.3">
      <c r="A36" s="14">
        <v>72</v>
      </c>
      <c r="B36" s="15" t="s">
        <v>120</v>
      </c>
      <c r="C36" s="15" t="s">
        <v>121</v>
      </c>
      <c r="D36" s="15">
        <v>0.6</v>
      </c>
      <c r="E36" s="15">
        <v>2</v>
      </c>
      <c r="F36" s="15">
        <v>2.2999999999999998</v>
      </c>
      <c r="G36" s="15">
        <v>3.9</v>
      </c>
      <c r="H36" s="15">
        <v>11</v>
      </c>
      <c r="I36" s="15">
        <v>2.8</v>
      </c>
      <c r="J36" s="15">
        <v>3.9</v>
      </c>
      <c r="K36" s="15">
        <v>0.3</v>
      </c>
      <c r="L36" s="15">
        <v>0.41</v>
      </c>
      <c r="M36" s="16">
        <v>4.0999999999999996</v>
      </c>
      <c r="O36" s="17" t="s">
        <v>122</v>
      </c>
      <c r="P36" s="6">
        <f t="shared" si="0"/>
        <v>465</v>
      </c>
      <c r="T36" s="19"/>
    </row>
    <row r="37" spans="1:20" x14ac:dyDescent="0.3">
      <c r="A37" s="14">
        <v>2</v>
      </c>
      <c r="B37" s="15" t="s">
        <v>123</v>
      </c>
      <c r="C37" s="15" t="s">
        <v>124</v>
      </c>
      <c r="D37" s="15" t="s">
        <v>50</v>
      </c>
      <c r="E37" s="15" t="s">
        <v>50</v>
      </c>
      <c r="F37" s="15" t="s">
        <v>50</v>
      </c>
      <c r="G37" s="15" t="s">
        <v>50</v>
      </c>
      <c r="H37" s="15" t="s">
        <v>50</v>
      </c>
      <c r="I37" s="15" t="s">
        <v>50</v>
      </c>
      <c r="J37" s="15" t="s">
        <v>50</v>
      </c>
      <c r="K37" s="15" t="s">
        <v>50</v>
      </c>
      <c r="L37" s="15" t="s">
        <v>50</v>
      </c>
      <c r="M37" s="16" t="s">
        <v>50</v>
      </c>
      <c r="O37" s="17" t="s">
        <v>125</v>
      </c>
      <c r="P37" s="6">
        <f t="shared" si="0"/>
        <v>4</v>
      </c>
      <c r="T37" s="19"/>
    </row>
    <row r="38" spans="1:20" x14ac:dyDescent="0.3">
      <c r="A38" s="14">
        <v>67</v>
      </c>
      <c r="B38" s="15" t="s">
        <v>126</v>
      </c>
      <c r="C38" s="15" t="s">
        <v>127</v>
      </c>
      <c r="D38" s="15" t="s">
        <v>46</v>
      </c>
      <c r="E38" s="15">
        <v>1.1000000000000001</v>
      </c>
      <c r="F38" s="15">
        <v>1.8</v>
      </c>
      <c r="G38" s="15">
        <v>2</v>
      </c>
      <c r="H38" s="15">
        <v>3.5</v>
      </c>
      <c r="I38" s="15">
        <v>1.2</v>
      </c>
      <c r="J38" s="15">
        <v>2</v>
      </c>
      <c r="K38" s="15">
        <v>0.3</v>
      </c>
      <c r="L38" s="15">
        <v>0.8</v>
      </c>
      <c r="M38" s="16">
        <v>7.5</v>
      </c>
      <c r="O38" s="17" t="s">
        <v>128</v>
      </c>
      <c r="P38" s="6">
        <f t="shared" si="0"/>
        <v>13800</v>
      </c>
      <c r="T38" s="19"/>
    </row>
    <row r="39" spans="1:20" x14ac:dyDescent="0.3">
      <c r="A39" s="14">
        <v>1</v>
      </c>
      <c r="B39" s="15" t="s">
        <v>129</v>
      </c>
      <c r="C39" s="15" t="s">
        <v>130</v>
      </c>
      <c r="D39" s="15" t="s">
        <v>75</v>
      </c>
      <c r="E39" s="15" t="s">
        <v>75</v>
      </c>
      <c r="F39" s="15" t="s">
        <v>75</v>
      </c>
      <c r="G39" s="15" t="s">
        <v>75</v>
      </c>
      <c r="H39" s="15" t="s">
        <v>75</v>
      </c>
      <c r="I39" s="15" t="s">
        <v>75</v>
      </c>
      <c r="J39" s="15" t="s">
        <v>75</v>
      </c>
      <c r="K39" s="15" t="s">
        <v>75</v>
      </c>
      <c r="L39" s="15" t="s">
        <v>75</v>
      </c>
      <c r="M39" s="16" t="s">
        <v>75</v>
      </c>
      <c r="O39" s="17" t="s">
        <v>54</v>
      </c>
      <c r="P39" s="6">
        <f t="shared" si="0"/>
        <v>0.21</v>
      </c>
      <c r="T39" s="19"/>
    </row>
    <row r="40" spans="1:20" x14ac:dyDescent="0.3">
      <c r="A40" s="14">
        <v>53</v>
      </c>
      <c r="B40" s="15" t="s">
        <v>131</v>
      </c>
      <c r="C40" s="15" t="s">
        <v>132</v>
      </c>
      <c r="D40" s="15">
        <v>0.5</v>
      </c>
      <c r="E40" s="15">
        <v>0.5</v>
      </c>
      <c r="F40" s="15">
        <v>0.5</v>
      </c>
      <c r="G40" s="15">
        <v>0.5</v>
      </c>
      <c r="H40" s="15">
        <v>0.5</v>
      </c>
      <c r="I40" s="15">
        <v>2.2000000000000002</v>
      </c>
      <c r="J40" s="15">
        <v>1.7</v>
      </c>
      <c r="K40" s="15">
        <v>1.2</v>
      </c>
      <c r="L40" s="15">
        <v>0.05</v>
      </c>
      <c r="M40" s="16">
        <v>0.05</v>
      </c>
      <c r="O40" s="17" t="s">
        <v>51</v>
      </c>
      <c r="P40" s="6">
        <f t="shared" si="0"/>
        <v>1</v>
      </c>
      <c r="T40" s="19"/>
    </row>
    <row r="41" spans="1:20" x14ac:dyDescent="0.3">
      <c r="A41" s="14">
        <v>77</v>
      </c>
      <c r="B41" s="15" t="s">
        <v>133</v>
      </c>
      <c r="C41" s="15" t="s">
        <v>134</v>
      </c>
      <c r="D41" s="15" t="s">
        <v>65</v>
      </c>
      <c r="E41" s="15" t="s">
        <v>65</v>
      </c>
      <c r="F41" s="15" t="s">
        <v>65</v>
      </c>
      <c r="G41" s="15" t="s">
        <v>65</v>
      </c>
      <c r="H41" s="15" t="s">
        <v>65</v>
      </c>
      <c r="I41" s="15" t="s">
        <v>65</v>
      </c>
      <c r="J41" s="15" t="s">
        <v>65</v>
      </c>
      <c r="K41" s="15" t="s">
        <v>65</v>
      </c>
      <c r="L41" s="15" t="s">
        <v>65</v>
      </c>
      <c r="M41" s="16" t="s">
        <v>65</v>
      </c>
      <c r="O41" s="17" t="s">
        <v>135</v>
      </c>
      <c r="P41" s="6">
        <f t="shared" si="0"/>
        <v>250</v>
      </c>
      <c r="T41" s="19"/>
    </row>
    <row r="42" spans="1:20" x14ac:dyDescent="0.3">
      <c r="A42" s="14">
        <v>26</v>
      </c>
      <c r="B42" s="15" t="s">
        <v>136</v>
      </c>
      <c r="C42" s="15" t="s">
        <v>85</v>
      </c>
      <c r="D42" s="15">
        <v>94300</v>
      </c>
      <c r="E42" s="15">
        <v>86500</v>
      </c>
      <c r="F42" s="15">
        <v>29600</v>
      </c>
      <c r="G42" s="15">
        <v>14200</v>
      </c>
      <c r="H42" s="15">
        <v>36700</v>
      </c>
      <c r="I42" s="15">
        <v>47200</v>
      </c>
      <c r="J42" s="15">
        <v>9800</v>
      </c>
      <c r="K42" s="15">
        <v>3800</v>
      </c>
      <c r="L42" s="15">
        <v>9000</v>
      </c>
      <c r="M42" s="16">
        <v>65000</v>
      </c>
      <c r="O42" s="17" t="s">
        <v>137</v>
      </c>
      <c r="P42" s="6">
        <f t="shared" si="0"/>
        <v>0.7</v>
      </c>
      <c r="T42" s="19"/>
    </row>
    <row r="43" spans="1:20" x14ac:dyDescent="0.3">
      <c r="A43" s="14">
        <v>36</v>
      </c>
      <c r="B43" s="15" t="s">
        <v>138</v>
      </c>
      <c r="C43" s="15" t="s">
        <v>139</v>
      </c>
      <c r="D43" s="15" t="s">
        <v>50</v>
      </c>
      <c r="E43" s="15" t="s">
        <v>50</v>
      </c>
      <c r="F43" s="15" t="s">
        <v>50</v>
      </c>
      <c r="G43" s="15" t="s">
        <v>50</v>
      </c>
      <c r="H43" s="15" t="s">
        <v>50</v>
      </c>
      <c r="I43" s="15" t="s">
        <v>50</v>
      </c>
      <c r="J43" s="15" t="s">
        <v>50</v>
      </c>
      <c r="K43" s="15" t="s">
        <v>50</v>
      </c>
      <c r="L43" s="15" t="s">
        <v>50</v>
      </c>
      <c r="M43" s="16" t="s">
        <v>50</v>
      </c>
      <c r="O43" s="17" t="s">
        <v>140</v>
      </c>
      <c r="P43" s="6">
        <f t="shared" si="0"/>
        <v>105</v>
      </c>
      <c r="T43" s="19"/>
    </row>
    <row r="44" spans="1:20" x14ac:dyDescent="0.3">
      <c r="A44" s="14">
        <v>57</v>
      </c>
      <c r="B44" s="15" t="s">
        <v>141</v>
      </c>
      <c r="C44" s="15" t="s">
        <v>89</v>
      </c>
      <c r="D44" s="15" t="s">
        <v>46</v>
      </c>
      <c r="E44" s="15">
        <v>15</v>
      </c>
      <c r="F44" s="15">
        <v>45</v>
      </c>
      <c r="G44" s="15">
        <v>55</v>
      </c>
      <c r="H44" s="15">
        <v>70</v>
      </c>
      <c r="I44" s="15">
        <v>92</v>
      </c>
      <c r="J44" s="15">
        <v>30</v>
      </c>
      <c r="K44" s="15" t="s">
        <v>91</v>
      </c>
      <c r="L44" s="15">
        <v>10</v>
      </c>
      <c r="M44" s="16">
        <v>115</v>
      </c>
      <c r="O44" s="17" t="s">
        <v>142</v>
      </c>
      <c r="P44" s="6" t="e">
        <f t="shared" si="0"/>
        <v>#N/A</v>
      </c>
      <c r="T44" s="19"/>
    </row>
    <row r="45" spans="1:20" x14ac:dyDescent="0.3">
      <c r="A45" s="14">
        <v>82</v>
      </c>
      <c r="B45" s="15" t="s">
        <v>143</v>
      </c>
      <c r="C45" s="15" t="s">
        <v>110</v>
      </c>
      <c r="D45" s="15">
        <v>1</v>
      </c>
      <c r="E45" s="15">
        <v>6</v>
      </c>
      <c r="F45" s="15">
        <v>15</v>
      </c>
      <c r="G45" s="15">
        <v>19</v>
      </c>
      <c r="H45" s="15">
        <v>12</v>
      </c>
      <c r="I45" s="15">
        <v>20</v>
      </c>
      <c r="J45" s="15">
        <v>7</v>
      </c>
      <c r="K45" s="15">
        <v>9</v>
      </c>
      <c r="L45" s="15">
        <v>9</v>
      </c>
      <c r="M45" s="16">
        <v>80</v>
      </c>
      <c r="O45" s="17" t="s">
        <v>144</v>
      </c>
      <c r="P45" s="6" t="str">
        <f t="shared" si="0"/>
        <v>D</v>
      </c>
      <c r="T45" s="20"/>
    </row>
    <row r="46" spans="1:20" x14ac:dyDescent="0.3">
      <c r="A46" s="14">
        <v>3</v>
      </c>
      <c r="B46" s="15" t="s">
        <v>145</v>
      </c>
      <c r="C46" s="15" t="s">
        <v>146</v>
      </c>
      <c r="D46" s="15" t="s">
        <v>46</v>
      </c>
      <c r="E46" s="15">
        <v>17</v>
      </c>
      <c r="F46" s="15">
        <v>24</v>
      </c>
      <c r="G46" s="15">
        <v>40</v>
      </c>
      <c r="H46" s="15">
        <v>28</v>
      </c>
      <c r="I46" s="15">
        <v>66</v>
      </c>
      <c r="J46" s="15">
        <v>15</v>
      </c>
      <c r="K46" s="15">
        <v>5</v>
      </c>
      <c r="L46" s="15">
        <v>5</v>
      </c>
      <c r="M46" s="16">
        <v>57</v>
      </c>
      <c r="O46" s="17" t="s">
        <v>112</v>
      </c>
      <c r="P46" s="6">
        <f t="shared" si="0"/>
        <v>17</v>
      </c>
      <c r="T46" s="20"/>
    </row>
    <row r="47" spans="1:20" x14ac:dyDescent="0.3">
      <c r="A47" s="14">
        <v>49</v>
      </c>
      <c r="B47" s="15" t="s">
        <v>147</v>
      </c>
      <c r="C47" s="15" t="s">
        <v>148</v>
      </c>
      <c r="D47" s="15">
        <v>0.01</v>
      </c>
      <c r="E47" s="15">
        <v>0.22</v>
      </c>
      <c r="F47" s="15" t="s">
        <v>47</v>
      </c>
      <c r="G47" s="15">
        <v>0.26</v>
      </c>
      <c r="H47" s="15" t="s">
        <v>47</v>
      </c>
      <c r="I47" s="15">
        <v>0.1</v>
      </c>
      <c r="J47" s="15" t="s">
        <v>149</v>
      </c>
      <c r="K47" s="15" t="s">
        <v>47</v>
      </c>
      <c r="L47" s="15" t="s">
        <v>47</v>
      </c>
      <c r="M47" s="16">
        <v>0.08</v>
      </c>
      <c r="O47" s="17"/>
      <c r="T47" s="20"/>
    </row>
    <row r="48" spans="1:20" x14ac:dyDescent="0.3">
      <c r="A48" s="14">
        <v>71</v>
      </c>
      <c r="B48" s="15" t="s">
        <v>150</v>
      </c>
      <c r="C48" s="15" t="s">
        <v>151</v>
      </c>
      <c r="D48" s="15" t="s">
        <v>46</v>
      </c>
      <c r="E48" s="15">
        <v>0.6</v>
      </c>
      <c r="F48" s="15">
        <v>1.1000000000000001</v>
      </c>
      <c r="G48" s="15">
        <v>1.2</v>
      </c>
      <c r="H48" s="15">
        <v>2.1</v>
      </c>
      <c r="I48" s="15">
        <v>0.7</v>
      </c>
      <c r="J48" s="15">
        <v>1.2</v>
      </c>
      <c r="K48" s="15">
        <v>0.2</v>
      </c>
      <c r="L48" s="15">
        <v>0.5</v>
      </c>
      <c r="M48" s="16">
        <v>4.5</v>
      </c>
      <c r="O48" s="17"/>
    </row>
    <row r="49" spans="1:16" x14ac:dyDescent="0.3">
      <c r="A49" s="14">
        <v>12</v>
      </c>
      <c r="B49" s="15" t="s">
        <v>152</v>
      </c>
      <c r="C49" s="15" t="s">
        <v>92</v>
      </c>
      <c r="D49" s="15">
        <v>204000</v>
      </c>
      <c r="E49" s="15">
        <v>46000</v>
      </c>
      <c r="F49" s="15">
        <v>9400</v>
      </c>
      <c r="G49" s="15">
        <v>1600</v>
      </c>
      <c r="H49" s="15">
        <v>5800</v>
      </c>
      <c r="I49" s="15">
        <v>15000</v>
      </c>
      <c r="J49" s="15">
        <v>7000</v>
      </c>
      <c r="K49" s="15">
        <v>47000</v>
      </c>
      <c r="L49" s="15">
        <v>4000</v>
      </c>
      <c r="M49" s="16">
        <v>21000</v>
      </c>
      <c r="O49" s="17"/>
    </row>
    <row r="50" spans="1:16" x14ac:dyDescent="0.3">
      <c r="A50" s="14">
        <v>25</v>
      </c>
      <c r="B50" s="15" t="s">
        <v>153</v>
      </c>
      <c r="C50" s="15" t="s">
        <v>95</v>
      </c>
      <c r="D50" s="15">
        <v>1620</v>
      </c>
      <c r="E50" s="15">
        <v>1500</v>
      </c>
      <c r="F50" s="15">
        <v>540</v>
      </c>
      <c r="G50" s="15">
        <v>390</v>
      </c>
      <c r="H50" s="15">
        <v>850</v>
      </c>
      <c r="I50" s="15">
        <v>850</v>
      </c>
      <c r="J50" s="15" t="s">
        <v>60</v>
      </c>
      <c r="K50" s="15">
        <v>1100</v>
      </c>
      <c r="L50" s="15">
        <v>1000</v>
      </c>
      <c r="M50" s="16">
        <v>6700</v>
      </c>
      <c r="O50" s="17"/>
    </row>
    <row r="51" spans="1:16" x14ac:dyDescent="0.3">
      <c r="A51" s="14">
        <v>80</v>
      </c>
      <c r="B51" s="15" t="s">
        <v>154</v>
      </c>
      <c r="C51" s="15" t="s">
        <v>155</v>
      </c>
      <c r="D51" s="15" t="s">
        <v>47</v>
      </c>
      <c r="E51" s="15">
        <v>0.09</v>
      </c>
      <c r="F51" s="15">
        <v>0.08</v>
      </c>
      <c r="G51" s="15">
        <v>0.08</v>
      </c>
      <c r="H51" s="15" t="s">
        <v>47</v>
      </c>
      <c r="I51" s="15">
        <v>0.4</v>
      </c>
      <c r="J51" s="15">
        <v>0.03</v>
      </c>
      <c r="K51" s="15">
        <v>0.04</v>
      </c>
      <c r="L51" s="15" t="s">
        <v>47</v>
      </c>
      <c r="M51" s="16" t="s">
        <v>46</v>
      </c>
      <c r="O51" s="17"/>
    </row>
    <row r="52" spans="1:16" x14ac:dyDescent="0.3">
      <c r="A52" s="14">
        <v>42</v>
      </c>
      <c r="B52" s="15" t="s">
        <v>156</v>
      </c>
      <c r="C52" s="15" t="s">
        <v>98</v>
      </c>
      <c r="D52" s="15">
        <v>0.3</v>
      </c>
      <c r="E52" s="15">
        <v>1.5</v>
      </c>
      <c r="F52" s="15">
        <v>1</v>
      </c>
      <c r="G52" s="15">
        <v>1.3</v>
      </c>
      <c r="H52" s="15">
        <v>0.6</v>
      </c>
      <c r="I52" s="15">
        <v>2.6</v>
      </c>
      <c r="J52" s="15">
        <v>0.2</v>
      </c>
      <c r="K52" s="15">
        <v>0.4</v>
      </c>
      <c r="L52" s="15">
        <v>3</v>
      </c>
      <c r="M52" s="16">
        <v>27</v>
      </c>
      <c r="O52" s="17"/>
    </row>
    <row r="53" spans="1:16" x14ac:dyDescent="0.3">
      <c r="A53" s="14">
        <v>60</v>
      </c>
      <c r="B53" s="15" t="s">
        <v>157</v>
      </c>
      <c r="C53" s="15" t="s">
        <v>158</v>
      </c>
      <c r="D53" s="15" t="s">
        <v>46</v>
      </c>
      <c r="E53" s="15">
        <v>20</v>
      </c>
      <c r="F53" s="15">
        <v>33</v>
      </c>
      <c r="G53" s="15">
        <v>37</v>
      </c>
      <c r="H53" s="15">
        <v>65</v>
      </c>
      <c r="I53" s="15">
        <v>24</v>
      </c>
      <c r="J53" s="15">
        <v>37</v>
      </c>
      <c r="K53" s="15">
        <v>4.7</v>
      </c>
      <c r="L53" s="15">
        <v>14</v>
      </c>
      <c r="M53" s="16">
        <v>140</v>
      </c>
      <c r="O53" s="17"/>
    </row>
    <row r="54" spans="1:16" x14ac:dyDescent="0.3">
      <c r="A54" s="14">
        <v>10</v>
      </c>
      <c r="B54" s="15" t="s">
        <v>159</v>
      </c>
      <c r="C54" s="15" t="s">
        <v>160</v>
      </c>
      <c r="D54" s="15" t="s">
        <v>50</v>
      </c>
      <c r="E54" s="15" t="s">
        <v>50</v>
      </c>
      <c r="F54" s="15" t="s">
        <v>50</v>
      </c>
      <c r="G54" s="15" t="s">
        <v>50</v>
      </c>
      <c r="H54" s="15" t="s">
        <v>50</v>
      </c>
      <c r="I54" s="15" t="s">
        <v>50</v>
      </c>
      <c r="J54" s="15" t="s">
        <v>50</v>
      </c>
      <c r="K54" s="15" t="s">
        <v>50</v>
      </c>
      <c r="L54" s="15" t="s">
        <v>50</v>
      </c>
      <c r="M54" s="16" t="s">
        <v>50</v>
      </c>
      <c r="O54" s="17"/>
    </row>
    <row r="55" spans="1:16" x14ac:dyDescent="0.3">
      <c r="A55" s="14">
        <v>93</v>
      </c>
      <c r="B55" s="15" t="s">
        <v>161</v>
      </c>
      <c r="C55" s="15" t="s">
        <v>162</v>
      </c>
      <c r="D55" s="15" t="s">
        <v>103</v>
      </c>
      <c r="E55" s="15" t="s">
        <v>103</v>
      </c>
      <c r="F55" s="15" t="s">
        <v>103</v>
      </c>
      <c r="G55" s="15" t="s">
        <v>103</v>
      </c>
      <c r="H55" s="15" t="s">
        <v>103</v>
      </c>
      <c r="I55" s="15" t="s">
        <v>103</v>
      </c>
      <c r="J55" s="15" t="s">
        <v>103</v>
      </c>
      <c r="K55" s="15" t="s">
        <v>103</v>
      </c>
      <c r="L55" s="15" t="s">
        <v>103</v>
      </c>
      <c r="M55" s="16" t="s">
        <v>103</v>
      </c>
      <c r="O55" s="17"/>
    </row>
    <row r="56" spans="1:16" x14ac:dyDescent="0.3">
      <c r="A56" s="14">
        <v>28</v>
      </c>
      <c r="B56" s="15" t="s">
        <v>163</v>
      </c>
      <c r="C56" s="15" t="s">
        <v>104</v>
      </c>
      <c r="D56" s="15">
        <v>2000</v>
      </c>
      <c r="E56" s="15">
        <v>130</v>
      </c>
      <c r="F56" s="15">
        <v>15</v>
      </c>
      <c r="G56" s="15">
        <v>4.5</v>
      </c>
      <c r="H56" s="15">
        <v>4</v>
      </c>
      <c r="I56" s="15">
        <v>68</v>
      </c>
      <c r="J56" s="15">
        <v>2</v>
      </c>
      <c r="K56" s="15">
        <v>0.3</v>
      </c>
      <c r="L56" s="15">
        <v>4.5999999999999996</v>
      </c>
      <c r="M56" s="16">
        <v>14</v>
      </c>
      <c r="O56" s="17"/>
    </row>
    <row r="57" spans="1:16" x14ac:dyDescent="0.3">
      <c r="A57" s="14">
        <v>41</v>
      </c>
      <c r="B57" s="15" t="s">
        <v>164</v>
      </c>
      <c r="C57" s="15" t="s">
        <v>165</v>
      </c>
      <c r="D57" s="15">
        <v>16</v>
      </c>
      <c r="E57" s="15">
        <v>19</v>
      </c>
      <c r="F57" s="15">
        <v>20</v>
      </c>
      <c r="G57" s="15">
        <v>21</v>
      </c>
      <c r="H57" s="15">
        <v>35</v>
      </c>
      <c r="I57" s="15">
        <v>11</v>
      </c>
      <c r="J57" s="15" t="s">
        <v>47</v>
      </c>
      <c r="K57" s="15">
        <v>0.3</v>
      </c>
      <c r="L57" s="15">
        <v>4.5999999999999996</v>
      </c>
      <c r="M57" s="16">
        <v>14</v>
      </c>
      <c r="O57" s="17"/>
    </row>
    <row r="58" spans="1:16" x14ac:dyDescent="0.3">
      <c r="A58" s="14">
        <v>7</v>
      </c>
      <c r="B58" s="15" t="s">
        <v>166</v>
      </c>
      <c r="C58" s="15" t="s">
        <v>167</v>
      </c>
      <c r="D58" s="15">
        <v>6</v>
      </c>
      <c r="E58" s="15">
        <v>20</v>
      </c>
      <c r="F58" s="15">
        <v>20</v>
      </c>
      <c r="G58" s="15">
        <v>20</v>
      </c>
      <c r="H58" s="15">
        <v>30</v>
      </c>
      <c r="I58" s="15" t="s">
        <v>75</v>
      </c>
      <c r="J58" s="15" t="s">
        <v>75</v>
      </c>
      <c r="K58" s="15" t="s">
        <v>75</v>
      </c>
      <c r="L58" s="15" t="s">
        <v>75</v>
      </c>
      <c r="M58" s="16" t="s">
        <v>75</v>
      </c>
      <c r="O58" s="17"/>
    </row>
    <row r="59" spans="1:16" x14ac:dyDescent="0.3">
      <c r="A59" s="14">
        <v>76</v>
      </c>
      <c r="B59" s="15" t="s">
        <v>168</v>
      </c>
      <c r="C59" s="15" t="s">
        <v>169</v>
      </c>
      <c r="D59" s="15" t="s">
        <v>65</v>
      </c>
      <c r="E59" s="15" t="s">
        <v>65</v>
      </c>
      <c r="F59" s="15" t="s">
        <v>65</v>
      </c>
      <c r="G59" s="15" t="s">
        <v>65</v>
      </c>
      <c r="H59" s="15" t="s">
        <v>65</v>
      </c>
      <c r="I59" s="15" t="s">
        <v>65</v>
      </c>
      <c r="J59" s="15" t="s">
        <v>65</v>
      </c>
      <c r="K59" s="15" t="s">
        <v>65</v>
      </c>
      <c r="L59" s="15" t="s">
        <v>65</v>
      </c>
      <c r="M59" s="16" t="s">
        <v>65</v>
      </c>
      <c r="O59" s="17"/>
    </row>
    <row r="60" spans="1:16" x14ac:dyDescent="0.3">
      <c r="A60" s="14">
        <v>8</v>
      </c>
      <c r="B60" s="15" t="s">
        <v>170</v>
      </c>
      <c r="C60" s="15" t="s">
        <v>171</v>
      </c>
      <c r="D60" s="15" t="s">
        <v>75</v>
      </c>
      <c r="E60" s="15" t="s">
        <v>75</v>
      </c>
      <c r="F60" s="15" t="s">
        <v>75</v>
      </c>
      <c r="G60" s="15" t="s">
        <v>75</v>
      </c>
      <c r="H60" s="15" t="s">
        <v>75</v>
      </c>
      <c r="I60" s="15" t="s">
        <v>75</v>
      </c>
      <c r="J60" s="15" t="s">
        <v>75</v>
      </c>
      <c r="K60" s="15" t="s">
        <v>75</v>
      </c>
      <c r="L60" s="15" t="s">
        <v>75</v>
      </c>
      <c r="M60" s="16" t="s">
        <v>75</v>
      </c>
      <c r="O60" s="17"/>
    </row>
    <row r="61" spans="1:16" x14ac:dyDescent="0.3">
      <c r="A61" s="14">
        <v>46</v>
      </c>
      <c r="B61" s="15" t="s">
        <v>172</v>
      </c>
      <c r="C61" s="15" t="s">
        <v>173</v>
      </c>
      <c r="D61" s="15">
        <v>0.12</v>
      </c>
      <c r="E61" s="15">
        <v>0.02</v>
      </c>
      <c r="F61" s="15" t="s">
        <v>118</v>
      </c>
      <c r="G61" s="15" t="s">
        <v>118</v>
      </c>
      <c r="H61" s="15" t="s">
        <v>65</v>
      </c>
      <c r="I61" s="15" t="s">
        <v>65</v>
      </c>
      <c r="J61" s="15" t="s">
        <v>65</v>
      </c>
      <c r="K61" s="15" t="s">
        <v>65</v>
      </c>
      <c r="L61" s="15" t="s">
        <v>65</v>
      </c>
      <c r="M61" s="16" t="s">
        <v>65</v>
      </c>
      <c r="O61" s="17"/>
    </row>
    <row r="62" spans="1:16" x14ac:dyDescent="0.3">
      <c r="A62" s="14">
        <v>15</v>
      </c>
      <c r="B62" s="15" t="s">
        <v>174</v>
      </c>
      <c r="C62" s="15" t="s">
        <v>175</v>
      </c>
      <c r="D62" s="15">
        <v>220</v>
      </c>
      <c r="E62" s="15">
        <v>1100</v>
      </c>
      <c r="F62" s="15">
        <v>920</v>
      </c>
      <c r="G62" s="15">
        <v>600</v>
      </c>
      <c r="H62" s="15">
        <v>800</v>
      </c>
      <c r="I62" s="15">
        <v>700</v>
      </c>
      <c r="J62" s="15">
        <v>170</v>
      </c>
      <c r="K62" s="15">
        <v>400</v>
      </c>
      <c r="L62" s="15">
        <v>350</v>
      </c>
      <c r="M62" s="16">
        <v>1500</v>
      </c>
      <c r="O62" s="17"/>
    </row>
    <row r="63" spans="1:16" x14ac:dyDescent="0.3">
      <c r="A63" s="14">
        <v>78</v>
      </c>
      <c r="B63" s="15" t="s">
        <v>176</v>
      </c>
      <c r="C63" s="15" t="s">
        <v>177</v>
      </c>
      <c r="D63" s="15" t="s">
        <v>65</v>
      </c>
      <c r="E63" s="15" t="s">
        <v>65</v>
      </c>
      <c r="F63" s="15" t="s">
        <v>65</v>
      </c>
      <c r="G63" s="15" t="s">
        <v>65</v>
      </c>
      <c r="H63" s="15" t="s">
        <v>65</v>
      </c>
      <c r="I63" s="15" t="s">
        <v>65</v>
      </c>
      <c r="J63" s="15" t="s">
        <v>65</v>
      </c>
      <c r="K63" s="15" t="s">
        <v>65</v>
      </c>
      <c r="L63" s="15" t="s">
        <v>65</v>
      </c>
      <c r="M63" s="16" t="s">
        <v>65</v>
      </c>
      <c r="P63" s="21"/>
    </row>
    <row r="64" spans="1:16" x14ac:dyDescent="0.3">
      <c r="A64" s="14">
        <v>94</v>
      </c>
      <c r="B64" s="15" t="s">
        <v>178</v>
      </c>
      <c r="C64" s="15" t="s">
        <v>179</v>
      </c>
      <c r="D64" s="15" t="s">
        <v>103</v>
      </c>
      <c r="E64" s="15" t="s">
        <v>103</v>
      </c>
      <c r="F64" s="15" t="s">
        <v>103</v>
      </c>
      <c r="G64" s="15" t="s">
        <v>103</v>
      </c>
      <c r="H64" s="15" t="s">
        <v>103</v>
      </c>
      <c r="I64" s="15" t="s">
        <v>103</v>
      </c>
      <c r="J64" s="15" t="s">
        <v>103</v>
      </c>
      <c r="K64" s="15" t="s">
        <v>103</v>
      </c>
      <c r="L64" s="15" t="s">
        <v>103</v>
      </c>
      <c r="M64" s="16" t="s">
        <v>103</v>
      </c>
      <c r="P64" s="21"/>
    </row>
    <row r="65" spans="1:16" x14ac:dyDescent="0.3">
      <c r="A65" s="14">
        <v>84</v>
      </c>
      <c r="B65" s="15" t="s">
        <v>180</v>
      </c>
      <c r="C65" s="15" t="s">
        <v>181</v>
      </c>
      <c r="D65" s="15" t="s">
        <v>41</v>
      </c>
      <c r="E65" s="15" t="s">
        <v>41</v>
      </c>
      <c r="F65" s="15" t="s">
        <v>41</v>
      </c>
      <c r="G65" s="15" t="s">
        <v>41</v>
      </c>
      <c r="H65" s="15" t="s">
        <v>41</v>
      </c>
      <c r="I65" s="15" t="s">
        <v>41</v>
      </c>
      <c r="J65" s="15" t="s">
        <v>41</v>
      </c>
      <c r="K65" s="15" t="s">
        <v>41</v>
      </c>
      <c r="L65" s="15" t="s">
        <v>41</v>
      </c>
      <c r="M65" s="16" t="s">
        <v>41</v>
      </c>
      <c r="P65" s="21"/>
    </row>
    <row r="66" spans="1:16" x14ac:dyDescent="0.3">
      <c r="A66" s="14">
        <v>19</v>
      </c>
      <c r="B66" s="15" t="s">
        <v>182</v>
      </c>
      <c r="C66" s="15" t="s">
        <v>87</v>
      </c>
      <c r="D66" s="15">
        <v>40</v>
      </c>
      <c r="E66" s="15">
        <v>8300</v>
      </c>
      <c r="F66" s="15">
        <v>25000</v>
      </c>
      <c r="G66" s="15">
        <v>42000</v>
      </c>
      <c r="H66" s="15">
        <v>4800</v>
      </c>
      <c r="I66" s="15">
        <v>26600</v>
      </c>
      <c r="J66" s="15">
        <v>10700</v>
      </c>
      <c r="K66" s="15">
        <v>2700</v>
      </c>
      <c r="L66" s="15">
        <v>2900</v>
      </c>
      <c r="M66" s="16">
        <v>25000</v>
      </c>
      <c r="P66" s="21"/>
    </row>
    <row r="67" spans="1:16" x14ac:dyDescent="0.3">
      <c r="A67" s="14">
        <v>59</v>
      </c>
      <c r="B67" s="15" t="s">
        <v>183</v>
      </c>
      <c r="C67" s="15" t="s">
        <v>184</v>
      </c>
      <c r="D67" s="15" t="s">
        <v>46</v>
      </c>
      <c r="E67" s="15">
        <v>4.5999999999999996</v>
      </c>
      <c r="F67" s="15">
        <v>77</v>
      </c>
      <c r="G67" s="15">
        <v>8.8000000000000007</v>
      </c>
      <c r="H67" s="15">
        <v>15</v>
      </c>
      <c r="I67" s="15">
        <v>5.6</v>
      </c>
      <c r="J67" s="15">
        <v>8.8000000000000007</v>
      </c>
      <c r="K67" s="15">
        <v>1.1000000000000001</v>
      </c>
      <c r="L67" s="15">
        <v>3.3</v>
      </c>
      <c r="M67" s="16">
        <v>33</v>
      </c>
      <c r="P67" s="21"/>
    </row>
    <row r="68" spans="1:16" x14ac:dyDescent="0.3">
      <c r="A68" s="14">
        <v>61</v>
      </c>
      <c r="B68" s="15" t="s">
        <v>185</v>
      </c>
      <c r="C68" s="15" t="s">
        <v>186</v>
      </c>
      <c r="D68" s="15" t="s">
        <v>74</v>
      </c>
      <c r="E68" s="15" t="s">
        <v>74</v>
      </c>
      <c r="F68" s="15" t="s">
        <v>74</v>
      </c>
      <c r="G68" s="15" t="s">
        <v>74</v>
      </c>
      <c r="H68" s="15" t="s">
        <v>74</v>
      </c>
      <c r="I68" s="15" t="s">
        <v>74</v>
      </c>
      <c r="J68" s="15" t="s">
        <v>74</v>
      </c>
      <c r="K68" s="15" t="s">
        <v>74</v>
      </c>
      <c r="L68" s="15" t="s">
        <v>74</v>
      </c>
      <c r="M68" s="16" t="s">
        <v>34</v>
      </c>
      <c r="P68" s="21"/>
    </row>
    <row r="69" spans="1:16" x14ac:dyDescent="0.3">
      <c r="A69" s="14">
        <v>91</v>
      </c>
      <c r="B69" s="15" t="s">
        <v>187</v>
      </c>
      <c r="C69" s="15" t="s">
        <v>188</v>
      </c>
      <c r="D69" s="15" t="s">
        <v>41</v>
      </c>
      <c r="E69" s="15" t="s">
        <v>41</v>
      </c>
      <c r="F69" s="15" t="s">
        <v>41</v>
      </c>
      <c r="G69" s="15" t="s">
        <v>41</v>
      </c>
      <c r="H69" s="15" t="s">
        <v>41</v>
      </c>
      <c r="I69" s="15" t="s">
        <v>41</v>
      </c>
      <c r="J69" s="15" t="s">
        <v>41</v>
      </c>
      <c r="K69" s="15" t="s">
        <v>41</v>
      </c>
      <c r="L69" s="15" t="s">
        <v>41</v>
      </c>
      <c r="M69" s="16" t="s">
        <v>41</v>
      </c>
      <c r="P69" s="21"/>
    </row>
    <row r="70" spans="1:16" x14ac:dyDescent="0.3">
      <c r="A70" s="14">
        <v>88</v>
      </c>
      <c r="B70" s="15" t="s">
        <v>189</v>
      </c>
      <c r="C70" s="15" t="s">
        <v>190</v>
      </c>
      <c r="D70" s="15" t="s">
        <v>41</v>
      </c>
      <c r="E70" s="15" t="s">
        <v>41</v>
      </c>
      <c r="F70" s="15" t="s">
        <v>41</v>
      </c>
      <c r="G70" s="15" t="s">
        <v>41</v>
      </c>
      <c r="H70" s="15" t="s">
        <v>41</v>
      </c>
      <c r="I70" s="15" t="s">
        <v>41</v>
      </c>
      <c r="J70" s="15" t="s">
        <v>41</v>
      </c>
      <c r="K70" s="15" t="s">
        <v>41</v>
      </c>
      <c r="L70" s="15" t="s">
        <v>41</v>
      </c>
      <c r="M70" s="16" t="s">
        <v>41</v>
      </c>
      <c r="P70" s="21"/>
    </row>
    <row r="71" spans="1:16" x14ac:dyDescent="0.3">
      <c r="A71" s="14">
        <v>86</v>
      </c>
      <c r="B71" s="15" t="s">
        <v>191</v>
      </c>
      <c r="C71" s="15" t="s">
        <v>192</v>
      </c>
      <c r="D71" s="15" t="s">
        <v>41</v>
      </c>
      <c r="E71" s="15" t="s">
        <v>41</v>
      </c>
      <c r="F71" s="15" t="s">
        <v>41</v>
      </c>
      <c r="G71" s="15" t="s">
        <v>41</v>
      </c>
      <c r="H71" s="15" t="s">
        <v>41</v>
      </c>
      <c r="I71" s="15" t="s">
        <v>41</v>
      </c>
      <c r="J71" s="15" t="s">
        <v>41</v>
      </c>
      <c r="K71" s="15" t="s">
        <v>41</v>
      </c>
      <c r="L71" s="15" t="s">
        <v>41</v>
      </c>
      <c r="M71" s="16" t="s">
        <v>41</v>
      </c>
      <c r="P71" s="21"/>
    </row>
    <row r="72" spans="1:16" x14ac:dyDescent="0.3">
      <c r="A72" s="14">
        <v>75</v>
      </c>
      <c r="B72" s="15" t="s">
        <v>193</v>
      </c>
      <c r="C72" s="15" t="s">
        <v>194</v>
      </c>
      <c r="D72" s="15" t="s">
        <v>65</v>
      </c>
      <c r="E72" s="15" t="s">
        <v>65</v>
      </c>
      <c r="F72" s="15" t="s">
        <v>65</v>
      </c>
      <c r="G72" s="15" t="s">
        <v>65</v>
      </c>
      <c r="H72" s="15" t="s">
        <v>65</v>
      </c>
      <c r="I72" s="15" t="s">
        <v>65</v>
      </c>
      <c r="J72" s="15" t="s">
        <v>65</v>
      </c>
      <c r="K72" s="15" t="s">
        <v>65</v>
      </c>
      <c r="L72" s="15" t="s">
        <v>65</v>
      </c>
      <c r="M72" s="16" t="s">
        <v>65</v>
      </c>
      <c r="P72" s="21"/>
    </row>
    <row r="73" spans="1:16" x14ac:dyDescent="0.3">
      <c r="A73" s="14">
        <v>45</v>
      </c>
      <c r="B73" s="15" t="s">
        <v>195</v>
      </c>
      <c r="C73" s="15" t="s">
        <v>196</v>
      </c>
      <c r="D73" s="15" t="s">
        <v>65</v>
      </c>
      <c r="E73" s="15" t="s">
        <v>65</v>
      </c>
      <c r="F73" s="15" t="s">
        <v>65</v>
      </c>
      <c r="G73" s="15" t="s">
        <v>65</v>
      </c>
      <c r="H73" s="15" t="s">
        <v>65</v>
      </c>
      <c r="I73" s="15" t="s">
        <v>65</v>
      </c>
      <c r="J73" s="15" t="s">
        <v>65</v>
      </c>
      <c r="K73" s="15" t="s">
        <v>65</v>
      </c>
      <c r="L73" s="15" t="s">
        <v>65</v>
      </c>
      <c r="M73" s="16" t="s">
        <v>65</v>
      </c>
      <c r="P73" s="21"/>
    </row>
    <row r="74" spans="1:16" x14ac:dyDescent="0.3">
      <c r="A74" s="14">
        <v>37</v>
      </c>
      <c r="B74" s="15" t="s">
        <v>197</v>
      </c>
      <c r="C74" s="15" t="s">
        <v>198</v>
      </c>
      <c r="D74" s="15">
        <v>0.2</v>
      </c>
      <c r="E74" s="15">
        <v>30</v>
      </c>
      <c r="F74" s="15">
        <v>110</v>
      </c>
      <c r="G74" s="15">
        <v>170</v>
      </c>
      <c r="H74" s="15">
        <v>110</v>
      </c>
      <c r="I74" s="15">
        <v>140</v>
      </c>
      <c r="J74" s="15">
        <v>60</v>
      </c>
      <c r="K74" s="15">
        <v>3</v>
      </c>
      <c r="L74" s="15">
        <v>10</v>
      </c>
      <c r="M74" s="16">
        <v>110</v>
      </c>
    </row>
    <row r="75" spans="1:16" x14ac:dyDescent="0.3">
      <c r="A75" s="14">
        <v>44</v>
      </c>
      <c r="B75" s="15" t="s">
        <v>199</v>
      </c>
      <c r="C75" s="15" t="s">
        <v>200</v>
      </c>
      <c r="D75" s="15" t="s">
        <v>65</v>
      </c>
      <c r="E75" s="15" t="s">
        <v>65</v>
      </c>
      <c r="F75" s="15" t="s">
        <v>65</v>
      </c>
      <c r="G75" s="15" t="s">
        <v>65</v>
      </c>
      <c r="H75" s="15" t="s">
        <v>65</v>
      </c>
      <c r="I75" s="15" t="s">
        <v>65</v>
      </c>
      <c r="J75" s="15" t="s">
        <v>65</v>
      </c>
      <c r="K75" s="15" t="s">
        <v>65</v>
      </c>
      <c r="L75" s="15" t="s">
        <v>65</v>
      </c>
      <c r="M75" s="16" t="s">
        <v>65</v>
      </c>
    </row>
    <row r="76" spans="1:16" x14ac:dyDescent="0.3">
      <c r="A76" s="14">
        <v>62</v>
      </c>
      <c r="B76" s="15" t="s">
        <v>201</v>
      </c>
      <c r="C76" s="15" t="s">
        <v>202</v>
      </c>
      <c r="D76" s="15" t="s">
        <v>46</v>
      </c>
      <c r="E76" s="15">
        <v>5.3</v>
      </c>
      <c r="F76" s="15">
        <v>8.8000000000000007</v>
      </c>
      <c r="G76" s="15">
        <v>10</v>
      </c>
      <c r="H76" s="15">
        <v>18</v>
      </c>
      <c r="I76" s="15">
        <v>6.4</v>
      </c>
      <c r="J76" s="15">
        <v>10</v>
      </c>
      <c r="K76" s="15">
        <v>1.3</v>
      </c>
      <c r="L76" s="15">
        <v>3.8</v>
      </c>
      <c r="M76" s="16">
        <v>38</v>
      </c>
    </row>
    <row r="77" spans="1:16" x14ac:dyDescent="0.3">
      <c r="A77" s="14">
        <v>21</v>
      </c>
      <c r="B77" s="15" t="s">
        <v>203</v>
      </c>
      <c r="C77" s="15" t="s">
        <v>119</v>
      </c>
      <c r="D77" s="15">
        <v>15</v>
      </c>
      <c r="E77" s="15">
        <v>30</v>
      </c>
      <c r="F77" s="15">
        <v>14</v>
      </c>
      <c r="G77" s="15">
        <v>7</v>
      </c>
      <c r="H77" s="15">
        <v>3</v>
      </c>
      <c r="I77" s="15">
        <v>13</v>
      </c>
      <c r="J77" s="15">
        <v>1</v>
      </c>
      <c r="K77" s="15">
        <v>1</v>
      </c>
      <c r="L77" s="15">
        <v>2</v>
      </c>
      <c r="M77" s="16">
        <v>19</v>
      </c>
    </row>
    <row r="78" spans="1:16" x14ac:dyDescent="0.3">
      <c r="A78" s="14">
        <v>34</v>
      </c>
      <c r="B78" s="15" t="s">
        <v>204</v>
      </c>
      <c r="C78" s="15" t="s">
        <v>205</v>
      </c>
      <c r="D78" s="15">
        <v>0.05</v>
      </c>
      <c r="E78" s="15">
        <v>0.05</v>
      </c>
      <c r="F78" s="15">
        <v>0.05</v>
      </c>
      <c r="G78" s="15">
        <v>0.05</v>
      </c>
      <c r="H78" s="15">
        <v>0.05</v>
      </c>
      <c r="I78" s="15">
        <v>0.6</v>
      </c>
      <c r="J78" s="15">
        <v>0.05</v>
      </c>
      <c r="K78" s="15">
        <v>0.08</v>
      </c>
      <c r="L78" s="15">
        <v>0.17</v>
      </c>
      <c r="M78" s="16">
        <v>0.17</v>
      </c>
    </row>
    <row r="79" spans="1:16" x14ac:dyDescent="0.3">
      <c r="A79" s="14">
        <v>14</v>
      </c>
      <c r="B79" s="15" t="s">
        <v>206</v>
      </c>
      <c r="C79" s="15" t="s">
        <v>207</v>
      </c>
      <c r="D79" s="15">
        <v>205000</v>
      </c>
      <c r="E79" s="15">
        <v>230000</v>
      </c>
      <c r="F79" s="15">
        <v>314000</v>
      </c>
      <c r="G79" s="15">
        <v>347000</v>
      </c>
      <c r="H79" s="15">
        <v>291000</v>
      </c>
      <c r="I79" s="15">
        <v>73000</v>
      </c>
      <c r="J79" s="15">
        <v>368000</v>
      </c>
      <c r="K79" s="15">
        <v>24000</v>
      </c>
      <c r="L79" s="15">
        <v>32000</v>
      </c>
      <c r="M79" s="16">
        <v>250000</v>
      </c>
    </row>
    <row r="80" spans="1:16" x14ac:dyDescent="0.3">
      <c r="A80" s="14">
        <v>47</v>
      </c>
      <c r="B80" s="15" t="s">
        <v>208</v>
      </c>
      <c r="C80" s="15" t="s">
        <v>57</v>
      </c>
      <c r="D80" s="15">
        <v>0.06</v>
      </c>
      <c r="E80" s="15">
        <v>0.11</v>
      </c>
      <c r="F80" s="15">
        <v>5.0999999999999997E-2</v>
      </c>
      <c r="G80" s="15">
        <v>3.6999999999999998E-2</v>
      </c>
      <c r="H80" s="15" t="s">
        <v>47</v>
      </c>
      <c r="I80" s="15">
        <v>7.0000000000000007E-2</v>
      </c>
      <c r="J80" s="15" t="s">
        <v>47</v>
      </c>
      <c r="K80" s="15" t="s">
        <v>47</v>
      </c>
      <c r="L80" s="15" t="s">
        <v>47</v>
      </c>
      <c r="M80" s="16">
        <v>0.11</v>
      </c>
    </row>
    <row r="81" spans="1:13" x14ac:dyDescent="0.3">
      <c r="A81" s="14">
        <v>11</v>
      </c>
      <c r="B81" s="15" t="s">
        <v>209</v>
      </c>
      <c r="C81" s="15" t="s">
        <v>101</v>
      </c>
      <c r="D81" s="15">
        <v>4200</v>
      </c>
      <c r="E81" s="15">
        <v>18000</v>
      </c>
      <c r="F81" s="15">
        <v>28400</v>
      </c>
      <c r="G81" s="15">
        <v>25800</v>
      </c>
      <c r="H81" s="15">
        <v>40400</v>
      </c>
      <c r="I81" s="15">
        <v>9600</v>
      </c>
      <c r="J81" s="15">
        <v>3300</v>
      </c>
      <c r="K81" s="15">
        <v>400</v>
      </c>
      <c r="L81" s="15">
        <v>20000</v>
      </c>
      <c r="M81" s="16">
        <v>40000</v>
      </c>
    </row>
    <row r="82" spans="1:13" x14ac:dyDescent="0.3">
      <c r="A82" s="14">
        <v>38</v>
      </c>
      <c r="B82" s="15" t="s">
        <v>210</v>
      </c>
      <c r="C82" s="15" t="s">
        <v>122</v>
      </c>
      <c r="D82" s="15">
        <v>1</v>
      </c>
      <c r="E82" s="15">
        <v>465</v>
      </c>
      <c r="F82" s="15">
        <v>440</v>
      </c>
      <c r="G82" s="15">
        <v>100</v>
      </c>
      <c r="H82" s="15">
        <v>200</v>
      </c>
      <c r="I82" s="15">
        <v>300</v>
      </c>
      <c r="J82" s="15">
        <v>20</v>
      </c>
      <c r="K82" s="15">
        <v>610</v>
      </c>
      <c r="L82" s="15">
        <v>2000</v>
      </c>
      <c r="M82" s="16">
        <v>180</v>
      </c>
    </row>
    <row r="83" spans="1:13" x14ac:dyDescent="0.3">
      <c r="A83" s="14">
        <v>16</v>
      </c>
      <c r="B83" s="15" t="s">
        <v>211</v>
      </c>
      <c r="C83" s="15" t="s">
        <v>113</v>
      </c>
      <c r="D83" s="15">
        <v>300</v>
      </c>
      <c r="E83" s="15">
        <v>300</v>
      </c>
      <c r="F83" s="15">
        <v>300</v>
      </c>
      <c r="G83" s="15">
        <v>300</v>
      </c>
      <c r="H83" s="15">
        <v>300</v>
      </c>
      <c r="I83" s="15">
        <v>2400</v>
      </c>
      <c r="J83" s="15">
        <v>240</v>
      </c>
      <c r="K83" s="15">
        <v>1200</v>
      </c>
      <c r="L83" s="15">
        <v>1300</v>
      </c>
      <c r="M83" s="16">
        <v>1300</v>
      </c>
    </row>
    <row r="84" spans="1:13" x14ac:dyDescent="0.3">
      <c r="A84" s="14">
        <v>73</v>
      </c>
      <c r="B84" s="15" t="s">
        <v>212</v>
      </c>
      <c r="C84" s="15" t="s">
        <v>213</v>
      </c>
      <c r="D84" s="15">
        <v>1</v>
      </c>
      <c r="E84" s="15">
        <v>1.1000000000000001</v>
      </c>
      <c r="F84" s="15">
        <v>3.6</v>
      </c>
      <c r="G84" s="15">
        <v>4.2</v>
      </c>
      <c r="H84" s="15">
        <v>2.1</v>
      </c>
      <c r="I84" s="15">
        <v>0.8</v>
      </c>
      <c r="J84" s="15" t="s">
        <v>47</v>
      </c>
      <c r="K84" s="15" t="s">
        <v>47</v>
      </c>
      <c r="L84" s="15" t="s">
        <v>47</v>
      </c>
      <c r="M84" s="16" t="s">
        <v>47</v>
      </c>
    </row>
    <row r="85" spans="1:13" x14ac:dyDescent="0.3">
      <c r="A85" s="14">
        <v>43</v>
      </c>
      <c r="B85" s="15" t="s">
        <v>214</v>
      </c>
      <c r="C85" s="15" t="s">
        <v>215</v>
      </c>
      <c r="D85" s="15" t="s">
        <v>74</v>
      </c>
      <c r="E85" s="15" t="s">
        <v>74</v>
      </c>
      <c r="F85" s="15" t="s">
        <v>74</v>
      </c>
      <c r="G85" s="15" t="s">
        <v>74</v>
      </c>
      <c r="H85" s="15" t="s">
        <v>74</v>
      </c>
      <c r="I85" s="15" t="s">
        <v>74</v>
      </c>
      <c r="J85" s="15" t="s">
        <v>74</v>
      </c>
      <c r="K85" s="15" t="s">
        <v>74</v>
      </c>
      <c r="L85" s="15" t="s">
        <v>74</v>
      </c>
      <c r="M85" s="16" t="s">
        <v>74</v>
      </c>
    </row>
    <row r="86" spans="1:13" x14ac:dyDescent="0.3">
      <c r="A86" s="14">
        <v>52</v>
      </c>
      <c r="B86" s="15" t="s">
        <v>216</v>
      </c>
      <c r="C86" s="15" t="s">
        <v>144</v>
      </c>
      <c r="D86" s="15" t="s">
        <v>65</v>
      </c>
      <c r="E86" s="15" t="s">
        <v>65</v>
      </c>
      <c r="F86" s="15" t="s">
        <v>65</v>
      </c>
      <c r="G86" s="15" t="s">
        <v>65</v>
      </c>
      <c r="H86" s="15" t="s">
        <v>65</v>
      </c>
      <c r="I86" s="15" t="s">
        <v>65</v>
      </c>
      <c r="J86" s="15" t="s">
        <v>65</v>
      </c>
      <c r="K86" s="15" t="s">
        <v>65</v>
      </c>
      <c r="L86" s="15" t="s">
        <v>65</v>
      </c>
      <c r="M86" s="16" t="s">
        <v>65</v>
      </c>
    </row>
    <row r="87" spans="1:13" x14ac:dyDescent="0.3">
      <c r="A87" s="14">
        <v>65</v>
      </c>
      <c r="B87" s="15" t="s">
        <v>217</v>
      </c>
      <c r="C87" s="15" t="s">
        <v>218</v>
      </c>
      <c r="D87" s="15" t="s">
        <v>46</v>
      </c>
      <c r="E87" s="15">
        <v>0.8</v>
      </c>
      <c r="F87" s="15">
        <v>1.4</v>
      </c>
      <c r="G87" s="15">
        <v>1.6</v>
      </c>
      <c r="H87" s="15">
        <v>2.8</v>
      </c>
      <c r="I87" s="15">
        <v>1</v>
      </c>
      <c r="J87" s="15">
        <v>1.6</v>
      </c>
      <c r="K87" s="15">
        <v>0.2</v>
      </c>
      <c r="L87" s="15">
        <v>0.6</v>
      </c>
      <c r="M87" s="16">
        <v>6</v>
      </c>
    </row>
    <row r="88" spans="1:13" x14ac:dyDescent="0.3">
      <c r="A88" s="14">
        <v>81</v>
      </c>
      <c r="B88" s="15" t="s">
        <v>219</v>
      </c>
      <c r="C88" s="15" t="s">
        <v>54</v>
      </c>
      <c r="D88" s="15">
        <v>0.06</v>
      </c>
      <c r="E88" s="15">
        <v>0.21</v>
      </c>
      <c r="F88" s="15">
        <v>0.72</v>
      </c>
      <c r="G88" s="15">
        <v>2.2999999999999998</v>
      </c>
      <c r="H88" s="15">
        <v>1.4</v>
      </c>
      <c r="I88" s="15">
        <v>1.4</v>
      </c>
      <c r="J88" s="15">
        <v>0.82</v>
      </c>
      <c r="K88" s="15" t="s">
        <v>47</v>
      </c>
      <c r="L88" s="15">
        <v>0.16</v>
      </c>
      <c r="M88" s="16">
        <v>0.8</v>
      </c>
    </row>
    <row r="89" spans="1:13" x14ac:dyDescent="0.3">
      <c r="A89" s="14">
        <v>90</v>
      </c>
      <c r="B89" s="15" t="s">
        <v>220</v>
      </c>
      <c r="C89" s="15" t="s">
        <v>125</v>
      </c>
      <c r="D89" s="15">
        <v>4.0000000000000001E-3</v>
      </c>
      <c r="E89" s="15">
        <v>4</v>
      </c>
      <c r="F89" s="15">
        <v>8.5</v>
      </c>
      <c r="G89" s="15">
        <v>17</v>
      </c>
      <c r="H89" s="15">
        <v>13</v>
      </c>
      <c r="I89" s="15">
        <v>12</v>
      </c>
      <c r="J89" s="15">
        <v>1.7</v>
      </c>
      <c r="K89" s="15">
        <v>1.7</v>
      </c>
      <c r="L89" s="15" t="s">
        <v>91</v>
      </c>
      <c r="M89" s="16">
        <v>7</v>
      </c>
    </row>
    <row r="90" spans="1:13" x14ac:dyDescent="0.3">
      <c r="A90" s="14">
        <v>69</v>
      </c>
      <c r="B90" s="15" t="s">
        <v>221</v>
      </c>
      <c r="C90" s="15" t="s">
        <v>222</v>
      </c>
      <c r="D90" s="15" t="s">
        <v>46</v>
      </c>
      <c r="E90" s="15">
        <v>0.2</v>
      </c>
      <c r="F90" s="15">
        <v>0.3</v>
      </c>
      <c r="G90" s="15">
        <v>0.3</v>
      </c>
      <c r="H90" s="15">
        <v>0.6</v>
      </c>
      <c r="I90" s="15">
        <v>0.2</v>
      </c>
      <c r="J90" s="15">
        <v>0.3</v>
      </c>
      <c r="K90" s="15">
        <v>0.04</v>
      </c>
      <c r="L90" s="15">
        <v>0.1</v>
      </c>
      <c r="M90" s="16">
        <v>1.2</v>
      </c>
    </row>
    <row r="91" spans="1:13" x14ac:dyDescent="0.3">
      <c r="A91" s="14">
        <v>50</v>
      </c>
      <c r="B91" s="15" t="s">
        <v>223</v>
      </c>
      <c r="C91" s="15" t="s">
        <v>224</v>
      </c>
      <c r="D91" s="15">
        <v>0.5</v>
      </c>
      <c r="E91" s="15">
        <v>1.5</v>
      </c>
      <c r="F91" s="15">
        <v>1.5</v>
      </c>
      <c r="G91" s="15">
        <v>3</v>
      </c>
      <c r="H91" s="15" t="s">
        <v>91</v>
      </c>
      <c r="I91" s="15">
        <v>6</v>
      </c>
      <c r="J91" s="15" t="s">
        <v>46</v>
      </c>
      <c r="K91" s="15" t="s">
        <v>46</v>
      </c>
      <c r="L91" s="15" t="s">
        <v>46</v>
      </c>
      <c r="M91" s="16">
        <v>1.5</v>
      </c>
    </row>
    <row r="92" spans="1:13" x14ac:dyDescent="0.3">
      <c r="A92" s="14">
        <v>22</v>
      </c>
      <c r="B92" s="15" t="s">
        <v>225</v>
      </c>
      <c r="C92" s="15" t="s">
        <v>128</v>
      </c>
      <c r="D92" s="15">
        <v>300</v>
      </c>
      <c r="E92" s="15">
        <v>13800</v>
      </c>
      <c r="F92" s="15">
        <v>3400</v>
      </c>
      <c r="G92" s="15">
        <v>1200</v>
      </c>
      <c r="H92" s="15">
        <v>3500</v>
      </c>
      <c r="I92" s="15">
        <v>4600</v>
      </c>
      <c r="J92" s="15">
        <v>1500</v>
      </c>
      <c r="K92" s="15">
        <v>400</v>
      </c>
      <c r="L92" s="15">
        <v>770</v>
      </c>
      <c r="M92" s="16">
        <v>4600</v>
      </c>
    </row>
    <row r="93" spans="1:13" x14ac:dyDescent="0.3">
      <c r="A93" s="14">
        <v>74</v>
      </c>
      <c r="B93" s="15" t="s">
        <v>226</v>
      </c>
      <c r="C93" s="15" t="s">
        <v>137</v>
      </c>
      <c r="D93" s="15">
        <v>0.77</v>
      </c>
      <c r="E93" s="15">
        <v>0.7</v>
      </c>
      <c r="F93" s="15">
        <v>1.3</v>
      </c>
      <c r="G93" s="15">
        <v>2.2000000000000002</v>
      </c>
      <c r="H93" s="15">
        <v>1.3</v>
      </c>
      <c r="I93" s="15">
        <v>1.8</v>
      </c>
      <c r="J93" s="15">
        <v>1.6</v>
      </c>
      <c r="K93" s="15">
        <v>0.6</v>
      </c>
      <c r="L93" s="15" t="s">
        <v>46</v>
      </c>
      <c r="M93" s="16" t="s">
        <v>91</v>
      </c>
    </row>
    <row r="94" spans="1:13" x14ac:dyDescent="0.3">
      <c r="A94" s="14">
        <v>92</v>
      </c>
      <c r="B94" s="15" t="s">
        <v>227</v>
      </c>
      <c r="C94" s="15" t="s">
        <v>51</v>
      </c>
      <c r="D94" s="15">
        <v>1E-3</v>
      </c>
      <c r="E94" s="15">
        <v>1</v>
      </c>
      <c r="F94" s="15">
        <v>3</v>
      </c>
      <c r="G94" s="15">
        <v>3</v>
      </c>
      <c r="H94" s="15">
        <v>3</v>
      </c>
      <c r="I94" s="15">
        <v>3.7</v>
      </c>
      <c r="J94" s="15">
        <v>0.45</v>
      </c>
      <c r="K94" s="15">
        <v>2.2000000000000002</v>
      </c>
      <c r="L94" s="15" t="s">
        <v>46</v>
      </c>
      <c r="M94" s="16">
        <v>1.3</v>
      </c>
    </row>
    <row r="95" spans="1:13" x14ac:dyDescent="0.3">
      <c r="A95" s="14">
        <v>23</v>
      </c>
      <c r="B95" s="15" t="s">
        <v>228</v>
      </c>
      <c r="C95" s="15" t="s">
        <v>135</v>
      </c>
      <c r="D95" s="15">
        <v>40</v>
      </c>
      <c r="E95" s="15">
        <v>250</v>
      </c>
      <c r="F95" s="15">
        <v>88</v>
      </c>
      <c r="G95" s="15">
        <v>44</v>
      </c>
      <c r="H95" s="15">
        <v>30</v>
      </c>
      <c r="I95" s="15">
        <v>130</v>
      </c>
      <c r="J95" s="15">
        <v>20</v>
      </c>
      <c r="K95" s="15">
        <v>20</v>
      </c>
      <c r="L95" s="15">
        <v>20</v>
      </c>
      <c r="M95" s="16">
        <v>120</v>
      </c>
    </row>
    <row r="96" spans="1:13" x14ac:dyDescent="0.3">
      <c r="A96" s="14">
        <v>54</v>
      </c>
      <c r="B96" s="15" t="s">
        <v>229</v>
      </c>
      <c r="C96" s="15" t="s">
        <v>230</v>
      </c>
      <c r="D96" s="15" t="s">
        <v>50</v>
      </c>
      <c r="E96" s="15" t="s">
        <v>50</v>
      </c>
      <c r="F96" s="15" t="s">
        <v>50</v>
      </c>
      <c r="G96" s="15" t="s">
        <v>50</v>
      </c>
      <c r="H96" s="15" t="s">
        <v>50</v>
      </c>
      <c r="I96" s="15" t="s">
        <v>50</v>
      </c>
      <c r="J96" s="15" t="s">
        <v>50</v>
      </c>
      <c r="K96" s="15" t="s">
        <v>50</v>
      </c>
      <c r="L96" s="15" t="s">
        <v>50</v>
      </c>
      <c r="M96" s="16" t="s">
        <v>50</v>
      </c>
    </row>
    <row r="97" spans="1:13" x14ac:dyDescent="0.3">
      <c r="A97" s="14">
        <v>70</v>
      </c>
      <c r="B97" s="15" t="s">
        <v>231</v>
      </c>
      <c r="C97" s="15" t="s">
        <v>232</v>
      </c>
      <c r="D97" s="15" t="s">
        <v>46</v>
      </c>
      <c r="E97" s="15">
        <v>2.1</v>
      </c>
      <c r="F97" s="15">
        <v>3.5</v>
      </c>
      <c r="G97" s="15">
        <v>4</v>
      </c>
      <c r="H97" s="15">
        <v>7</v>
      </c>
      <c r="I97" s="15">
        <v>2.6</v>
      </c>
      <c r="J97" s="15">
        <v>4</v>
      </c>
      <c r="K97" s="15">
        <v>0.5</v>
      </c>
      <c r="L97" s="15">
        <v>1.5</v>
      </c>
      <c r="M97" s="16">
        <v>15</v>
      </c>
    </row>
    <row r="98" spans="1:13" x14ac:dyDescent="0.3">
      <c r="A98" s="14">
        <v>39</v>
      </c>
      <c r="B98" s="15" t="s">
        <v>233</v>
      </c>
      <c r="C98" s="15" t="s">
        <v>234</v>
      </c>
      <c r="D98" s="15" t="s">
        <v>46</v>
      </c>
      <c r="E98" s="15">
        <v>21</v>
      </c>
      <c r="F98" s="15">
        <v>35</v>
      </c>
      <c r="G98" s="15">
        <v>40</v>
      </c>
      <c r="H98" s="15">
        <v>20</v>
      </c>
      <c r="I98" s="15">
        <v>26</v>
      </c>
      <c r="J98" s="15">
        <v>40</v>
      </c>
      <c r="K98" s="15">
        <v>30</v>
      </c>
      <c r="L98" s="15">
        <v>42</v>
      </c>
      <c r="M98" s="16">
        <v>90</v>
      </c>
    </row>
    <row r="99" spans="1:13" ht="15" thickBot="1" x14ac:dyDescent="0.35">
      <c r="A99" s="22">
        <v>30</v>
      </c>
      <c r="B99" s="23" t="s">
        <v>235</v>
      </c>
      <c r="C99" s="23" t="s">
        <v>140</v>
      </c>
      <c r="D99" s="23">
        <v>50</v>
      </c>
      <c r="E99" s="23">
        <v>105</v>
      </c>
      <c r="F99" s="23">
        <v>60</v>
      </c>
      <c r="G99" s="23">
        <v>39</v>
      </c>
      <c r="H99" s="23">
        <v>130</v>
      </c>
      <c r="I99" s="23">
        <v>95</v>
      </c>
      <c r="J99" s="23">
        <v>16</v>
      </c>
      <c r="K99" s="23">
        <v>20</v>
      </c>
      <c r="L99" s="23">
        <v>35</v>
      </c>
      <c r="M99" s="24">
        <v>165</v>
      </c>
    </row>
    <row r="101" spans="1:13" x14ac:dyDescent="0.3">
      <c r="A101" s="6" t="s">
        <v>236</v>
      </c>
      <c r="B101" s="6" t="s">
        <v>237</v>
      </c>
    </row>
    <row r="102" spans="1:13" x14ac:dyDescent="0.3">
      <c r="A102" s="6" t="s">
        <v>75</v>
      </c>
      <c r="B102" s="25" t="s">
        <v>238</v>
      </c>
    </row>
    <row r="103" spans="1:13" x14ac:dyDescent="0.3">
      <c r="A103" s="6" t="s">
        <v>50</v>
      </c>
      <c r="B103" s="6" t="s">
        <v>239</v>
      </c>
    </row>
    <row r="104" spans="1:13" x14ac:dyDescent="0.3">
      <c r="A104" s="6" t="s">
        <v>74</v>
      </c>
      <c r="B104" s="6" t="s">
        <v>240</v>
      </c>
    </row>
    <row r="105" spans="1:13" x14ac:dyDescent="0.3">
      <c r="A105" s="6" t="s">
        <v>65</v>
      </c>
      <c r="B105" s="6" t="s">
        <v>241</v>
      </c>
    </row>
    <row r="106" spans="1:13" x14ac:dyDescent="0.3">
      <c r="A106" s="6" t="s">
        <v>41</v>
      </c>
      <c r="B106" s="6" t="s">
        <v>242</v>
      </c>
    </row>
    <row r="107" spans="1:13" x14ac:dyDescent="0.3">
      <c r="A107" s="6" t="s">
        <v>243</v>
      </c>
    </row>
  </sheetData>
  <autoFilter ref="A6:M99"/>
  <mergeCells count="15">
    <mergeCell ref="A3:M3"/>
    <mergeCell ref="A4:A6"/>
    <mergeCell ref="B4:B6"/>
    <mergeCell ref="C4:C6"/>
    <mergeCell ref="D4:H4"/>
    <mergeCell ref="I4:K4"/>
    <mergeCell ref="L4:M4"/>
    <mergeCell ref="D5:D6"/>
    <mergeCell ref="E5:E6"/>
    <mergeCell ref="F5:H5"/>
    <mergeCell ref="I5:I6"/>
    <mergeCell ref="J5:J6"/>
    <mergeCell ref="K5:K6"/>
    <mergeCell ref="L5:L6"/>
    <mergeCell ref="M5:M6"/>
  </mergeCells>
  <conditionalFormatting sqref="R10:R46">
    <cfRule type="containsText" dxfId="0" priority="1" stopIfTrue="1" operator="containsText" text="false">
      <formula>NOT(ISERROR(SEARCH("false",R10)))</formula>
    </cfRule>
  </conditionalFormatting>
  <pageMargins left="0.7" right="0.7" top="0.75" bottom="0.75" header="0.3" footer="0.3"/>
  <pageSetup scale="70"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1:B3"/>
  <sheetViews>
    <sheetView workbookViewId="0">
      <selection activeCell="B4" sqref="B4"/>
    </sheetView>
  </sheetViews>
  <sheetFormatPr defaultColWidth="9.109375" defaultRowHeight="13.2" x14ac:dyDescent="0.25"/>
  <sheetData>
    <row r="1" spans="2:2" x14ac:dyDescent="0.25">
      <c r="B1" s="45"/>
    </row>
    <row r="3" spans="2:2" ht="17.399999999999999" x14ac:dyDescent="0.3">
      <c r="B3" s="50" t="s">
        <v>338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
  <sheetViews>
    <sheetView topLeftCell="B1" zoomScaleNormal="100" workbookViewId="0">
      <selection activeCell="A22" sqref="A22"/>
    </sheetView>
  </sheetViews>
  <sheetFormatPr defaultColWidth="9.109375" defaultRowHeight="13.2" x14ac:dyDescent="0.25"/>
  <cols>
    <col min="1" max="1" width="3.33203125" customWidth="1"/>
    <col min="2" max="2" width="19.6640625" customWidth="1"/>
    <col min="3" max="3" width="12.5546875" bestFit="1" customWidth="1"/>
    <col min="4" max="4" width="12.5546875" customWidth="1"/>
    <col min="5" max="5" width="18.88671875" bestFit="1" customWidth="1"/>
    <col min="6" max="6" width="18.88671875" customWidth="1"/>
    <col min="13" max="13" width="14.109375" customWidth="1"/>
    <col min="14" max="14" width="14.5546875" bestFit="1" customWidth="1"/>
    <col min="15" max="15" width="16.5546875" bestFit="1" customWidth="1"/>
    <col min="17" max="17" width="12.77734375" customWidth="1"/>
  </cols>
  <sheetData>
    <row r="1" spans="1:17" x14ac:dyDescent="0.25">
      <c r="A1" t="s">
        <v>6</v>
      </c>
    </row>
    <row r="3" spans="1:17" x14ac:dyDescent="0.25">
      <c r="M3" s="85" t="s">
        <v>322</v>
      </c>
      <c r="N3" s="85"/>
    </row>
    <row r="4" spans="1:17" x14ac:dyDescent="0.25">
      <c r="M4" s="55" t="s">
        <v>323</v>
      </c>
      <c r="N4" s="52">
        <v>83.33</v>
      </c>
    </row>
    <row r="5" spans="1:17" x14ac:dyDescent="0.25">
      <c r="M5" s="55" t="s">
        <v>324</v>
      </c>
      <c r="N5" s="52">
        <v>22.73</v>
      </c>
    </row>
    <row r="6" spans="1:17" x14ac:dyDescent="0.25">
      <c r="M6" s="55" t="s">
        <v>325</v>
      </c>
      <c r="N6" s="52">
        <v>16.670000000000002</v>
      </c>
    </row>
    <row r="12" spans="1:17" x14ac:dyDescent="0.25">
      <c r="L12" s="82" t="s">
        <v>281</v>
      </c>
      <c r="M12" s="83"/>
      <c r="N12" s="84"/>
    </row>
    <row r="13" spans="1:17" ht="13.2" customHeight="1" x14ac:dyDescent="0.25">
      <c r="C13" s="31" t="s">
        <v>9</v>
      </c>
      <c r="G13" s="82" t="s">
        <v>280</v>
      </c>
      <c r="H13" s="83"/>
      <c r="I13" s="83"/>
      <c r="J13" s="83"/>
      <c r="K13" s="57" t="s">
        <v>306</v>
      </c>
      <c r="L13" s="53" t="s">
        <v>254</v>
      </c>
      <c r="M13" s="53" t="s">
        <v>252</v>
      </c>
      <c r="N13" s="53" t="s">
        <v>253</v>
      </c>
      <c r="Q13" s="86" t="s">
        <v>282</v>
      </c>
    </row>
    <row r="14" spans="1:17" x14ac:dyDescent="0.25">
      <c r="B14" s="4" t="s">
        <v>8</v>
      </c>
      <c r="C14" s="41" t="s">
        <v>319</v>
      </c>
      <c r="D14" s="41" t="s">
        <v>320</v>
      </c>
      <c r="E14" s="4" t="s">
        <v>10</v>
      </c>
      <c r="F14" s="4" t="s">
        <v>19</v>
      </c>
      <c r="G14" s="44" t="s">
        <v>248</v>
      </c>
      <c r="H14" s="5" t="s">
        <v>249</v>
      </c>
      <c r="I14" s="5" t="s">
        <v>250</v>
      </c>
      <c r="J14" s="5" t="s">
        <v>251</v>
      </c>
      <c r="K14" s="58" t="s">
        <v>328</v>
      </c>
      <c r="L14" s="33" t="s">
        <v>321</v>
      </c>
      <c r="M14" s="33" t="s">
        <v>15</v>
      </c>
      <c r="N14" s="33" t="s">
        <v>15</v>
      </c>
      <c r="O14" s="5" t="s">
        <v>255</v>
      </c>
      <c r="P14" s="32" t="s">
        <v>16</v>
      </c>
      <c r="Q14" s="87"/>
    </row>
    <row r="15" spans="1:17" x14ac:dyDescent="0.25">
      <c r="B15" t="str">
        <f>Drill_Core_logging!B14</f>
        <v>BDD0083_219027</v>
      </c>
      <c r="C15">
        <f>Drill_Core_logging!C14</f>
        <v>14</v>
      </c>
      <c r="D15">
        <f>Drill_Core_logging!D14</f>
        <v>17</v>
      </c>
      <c r="E15" t="str">
        <f>Drill_Core_logging!E14</f>
        <v>Btc</v>
      </c>
      <c r="F15" s="31" t="s">
        <v>284</v>
      </c>
      <c r="G15">
        <v>0.3</v>
      </c>
      <c r="H15">
        <v>0.02</v>
      </c>
      <c r="I15">
        <f>G15-H15</f>
        <v>0.27999999999999997</v>
      </c>
      <c r="J15" s="56" t="s">
        <v>326</v>
      </c>
      <c r="K15" s="56">
        <f>31.25*I15</f>
        <v>8.7499999999999982</v>
      </c>
      <c r="L15" s="51">
        <v>0.12000480019200768</v>
      </c>
      <c r="M15">
        <v>10</v>
      </c>
      <c r="N15">
        <f>M15*0.85</f>
        <v>8.5</v>
      </c>
      <c r="O15" t="s">
        <v>327</v>
      </c>
      <c r="P15" s="59">
        <f>N15/K15</f>
        <v>0.97142857142857164</v>
      </c>
      <c r="Q15" t="str">
        <f>IF(P15&lt;1, "PAG", IF(P15&gt;3, "non-PAG", "uncertain"))</f>
        <v>PAG</v>
      </c>
    </row>
    <row r="16" spans="1:17" x14ac:dyDescent="0.25">
      <c r="B16" t="str">
        <f>'ML+S_Assess'!B16</f>
        <v>BDD0083_219028</v>
      </c>
      <c r="C16">
        <f>'ML+S_Assess'!C16</f>
        <v>17</v>
      </c>
      <c r="D16">
        <f>'ML+S_Assess'!D16</f>
        <v>20</v>
      </c>
      <c r="E16" t="str">
        <f>'ML+S_Assess'!E16</f>
        <v>Btc</v>
      </c>
      <c r="F16" t="str">
        <f>'ML+S_Assess'!F16</f>
        <v>waste</v>
      </c>
      <c r="G16">
        <v>0.5</v>
      </c>
      <c r="H16">
        <v>0.1</v>
      </c>
      <c r="I16">
        <f t="shared" ref="I16:I22" si="0">G16-H16</f>
        <v>0.4</v>
      </c>
      <c r="J16" s="56" t="s">
        <v>326</v>
      </c>
      <c r="K16" s="56">
        <f t="shared" ref="K16:K22" si="1">31.25*I16</f>
        <v>12.5</v>
      </c>
      <c r="L16" s="51">
        <v>0.36001440057602307</v>
      </c>
      <c r="M16">
        <v>30</v>
      </c>
      <c r="N16">
        <f>M16*0.9</f>
        <v>27</v>
      </c>
      <c r="P16" s="59">
        <f t="shared" ref="P16:P22" si="2">N16/K16</f>
        <v>2.16</v>
      </c>
      <c r="Q16" t="str">
        <f t="shared" ref="Q16:Q22" si="3">IF(P16&lt;1, "PAG", IF(P16&gt;3, "non-PAG", "uncertain"))</f>
        <v>uncertain</v>
      </c>
    </row>
    <row r="17" spans="2:17" x14ac:dyDescent="0.25">
      <c r="B17" t="str">
        <f>'ML+S_Assess'!B17</f>
        <v>BDD0083_219029</v>
      </c>
      <c r="C17">
        <f>'ML+S_Assess'!C17</f>
        <v>23</v>
      </c>
      <c r="D17">
        <f>'ML+S_Assess'!D17</f>
        <v>26</v>
      </c>
      <c r="E17" t="str">
        <f>'ML+S_Assess'!E17</f>
        <v>Btc</v>
      </c>
      <c r="F17" t="str">
        <f>'ML+S_Assess'!F17</f>
        <v>waste</v>
      </c>
      <c r="G17">
        <v>0.1</v>
      </c>
      <c r="H17">
        <v>0</v>
      </c>
      <c r="I17">
        <f t="shared" si="0"/>
        <v>0.1</v>
      </c>
      <c r="J17" s="56" t="s">
        <v>326</v>
      </c>
      <c r="K17" s="56">
        <f t="shared" si="1"/>
        <v>3.125</v>
      </c>
      <c r="L17" s="51">
        <v>0.60002400096003838</v>
      </c>
      <c r="M17">
        <v>50</v>
      </c>
      <c r="N17">
        <f t="shared" ref="N17:N21" si="4">M17*0.85</f>
        <v>42.5</v>
      </c>
      <c r="P17" s="60">
        <f t="shared" si="2"/>
        <v>13.6</v>
      </c>
      <c r="Q17" t="str">
        <f t="shared" si="3"/>
        <v>non-PAG</v>
      </c>
    </row>
    <row r="18" spans="2:17" x14ac:dyDescent="0.25">
      <c r="B18" t="str">
        <f>'ML+S_Assess'!B18</f>
        <v>BDD0083_219030</v>
      </c>
      <c r="C18">
        <f>'ML+S_Assess'!C18</f>
        <v>29</v>
      </c>
      <c r="D18">
        <f>'ML+S_Assess'!D18</f>
        <v>32</v>
      </c>
      <c r="E18" t="str">
        <f>'ML+S_Assess'!E18</f>
        <v>Btc</v>
      </c>
      <c r="F18" t="str">
        <f>'ML+S_Assess'!F18</f>
        <v>waste</v>
      </c>
      <c r="G18">
        <v>0.03</v>
      </c>
      <c r="H18">
        <v>0</v>
      </c>
      <c r="I18">
        <f t="shared" si="0"/>
        <v>0.03</v>
      </c>
      <c r="J18" s="56" t="s">
        <v>326</v>
      </c>
      <c r="K18" s="56">
        <f t="shared" si="1"/>
        <v>0.9375</v>
      </c>
      <c r="L18" s="51">
        <v>1.2000480019200768</v>
      </c>
      <c r="M18">
        <v>100</v>
      </c>
      <c r="N18">
        <f>M18*0.9</f>
        <v>90</v>
      </c>
      <c r="P18" s="60">
        <f t="shared" si="2"/>
        <v>96</v>
      </c>
      <c r="Q18" t="str">
        <f t="shared" si="3"/>
        <v>non-PAG</v>
      </c>
    </row>
    <row r="19" spans="2:17" x14ac:dyDescent="0.25">
      <c r="B19" t="str">
        <f>'ML+S_Assess'!B19</f>
        <v>BDD0083_219031</v>
      </c>
      <c r="C19">
        <f>'ML+S_Assess'!C19</f>
        <v>35</v>
      </c>
      <c r="D19">
        <f>'ML+S_Assess'!D19</f>
        <v>38</v>
      </c>
      <c r="E19" t="str">
        <f>'ML+S_Assess'!E19</f>
        <v>Btc</v>
      </c>
      <c r="F19" t="str">
        <f>'ML+S_Assess'!F19</f>
        <v>waste</v>
      </c>
      <c r="G19">
        <v>0.8</v>
      </c>
      <c r="H19">
        <v>0.2</v>
      </c>
      <c r="I19">
        <f t="shared" si="0"/>
        <v>0.60000000000000009</v>
      </c>
      <c r="J19" s="56" t="s">
        <v>326</v>
      </c>
      <c r="K19" s="56">
        <f t="shared" si="1"/>
        <v>18.750000000000004</v>
      </c>
      <c r="L19" s="51">
        <v>0.27601104044161767</v>
      </c>
      <c r="M19">
        <v>23</v>
      </c>
      <c r="N19">
        <f>M19*0.65</f>
        <v>14.950000000000001</v>
      </c>
      <c r="P19" s="59">
        <f t="shared" si="2"/>
        <v>0.79733333333333323</v>
      </c>
      <c r="Q19" t="str">
        <f t="shared" si="3"/>
        <v>PAG</v>
      </c>
    </row>
    <row r="20" spans="2:17" x14ac:dyDescent="0.25">
      <c r="B20" t="str">
        <f>'ML+S_Assess'!B20</f>
        <v>BDD0083_219032</v>
      </c>
      <c r="C20">
        <f>'ML+S_Assess'!C20</f>
        <v>41</v>
      </c>
      <c r="D20">
        <f>'ML+S_Assess'!D20</f>
        <v>44</v>
      </c>
      <c r="E20" t="str">
        <f>'ML+S_Assess'!E20</f>
        <v>Btc</v>
      </c>
      <c r="F20" t="str">
        <f>'ML+S_Assess'!F20</f>
        <v>waste</v>
      </c>
      <c r="G20">
        <v>0.1</v>
      </c>
      <c r="H20">
        <v>0</v>
      </c>
      <c r="I20">
        <f t="shared" si="0"/>
        <v>0.1</v>
      </c>
      <c r="J20" s="56" t="s">
        <v>326</v>
      </c>
      <c r="K20" s="56">
        <f t="shared" si="1"/>
        <v>3.125</v>
      </c>
      <c r="L20" s="51">
        <v>6.0002400096003841E-2</v>
      </c>
      <c r="M20">
        <v>5</v>
      </c>
      <c r="N20">
        <f t="shared" si="4"/>
        <v>4.25</v>
      </c>
      <c r="P20" s="59">
        <f t="shared" si="2"/>
        <v>1.36</v>
      </c>
      <c r="Q20" t="str">
        <f t="shared" si="3"/>
        <v>uncertain</v>
      </c>
    </row>
    <row r="21" spans="2:17" x14ac:dyDescent="0.25">
      <c r="B21" t="str">
        <f>'ML+S_Assess'!B21</f>
        <v>BDD0083_219033</v>
      </c>
      <c r="C21">
        <f>'ML+S_Assess'!C21</f>
        <v>47</v>
      </c>
      <c r="D21">
        <f>'ML+S_Assess'!D21</f>
        <v>50</v>
      </c>
      <c r="E21" t="str">
        <f>'ML+S_Assess'!E21</f>
        <v>Btc</v>
      </c>
      <c r="F21" t="str">
        <f>'ML+S_Assess'!F21</f>
        <v>waste</v>
      </c>
      <c r="G21">
        <v>1.2</v>
      </c>
      <c r="H21">
        <v>0.5</v>
      </c>
      <c r="I21">
        <f t="shared" si="0"/>
        <v>0.7</v>
      </c>
      <c r="J21" s="56" t="s">
        <v>326</v>
      </c>
      <c r="K21" s="56">
        <f t="shared" si="1"/>
        <v>21.875</v>
      </c>
      <c r="L21" s="51">
        <v>9.6003840153606149E-2</v>
      </c>
      <c r="M21">
        <v>8</v>
      </c>
      <c r="N21">
        <f t="shared" si="4"/>
        <v>6.8</v>
      </c>
      <c r="P21" s="59">
        <f t="shared" si="2"/>
        <v>0.31085714285714283</v>
      </c>
      <c r="Q21" t="str">
        <f t="shared" si="3"/>
        <v>PAG</v>
      </c>
    </row>
    <row r="22" spans="2:17" x14ac:dyDescent="0.25">
      <c r="B22" t="str">
        <f>B21</f>
        <v>BDD0083_219033</v>
      </c>
      <c r="C22">
        <v>50</v>
      </c>
      <c r="D22">
        <v>53</v>
      </c>
      <c r="E22" t="s">
        <v>291</v>
      </c>
      <c r="F22" t="s">
        <v>331</v>
      </c>
      <c r="G22">
        <v>0.8</v>
      </c>
      <c r="H22">
        <v>0.1</v>
      </c>
      <c r="I22">
        <f t="shared" si="0"/>
        <v>0.70000000000000007</v>
      </c>
      <c r="J22" s="56" t="s">
        <v>326</v>
      </c>
      <c r="K22" s="56">
        <f t="shared" si="1"/>
        <v>21.875000000000004</v>
      </c>
      <c r="L22" s="51">
        <v>0.5040201608064323</v>
      </c>
      <c r="M22">
        <v>42</v>
      </c>
      <c r="N22">
        <f>M22*0.65</f>
        <v>27.3</v>
      </c>
      <c r="P22" s="59">
        <f t="shared" si="2"/>
        <v>1.2479999999999998</v>
      </c>
      <c r="Q22" t="str">
        <f t="shared" si="3"/>
        <v>uncertain</v>
      </c>
    </row>
  </sheetData>
  <mergeCells count="4">
    <mergeCell ref="G13:J13"/>
    <mergeCell ref="L12:N12"/>
    <mergeCell ref="M3:N3"/>
    <mergeCell ref="Q13:Q14"/>
  </mergeCells>
  <pageMargins left="0.75" right="0.75" top="1" bottom="1" header="0.5" footer="0.5"/>
  <pageSetup orientation="portrait" r:id="rId1"/>
  <headerFooter alignWithMargins="0">
    <oddHeader>&amp;L&amp;12Appendix XX&amp;R&amp;12Page &amp;P of &amp;N</oddHeader>
    <oddFooter>&amp;L&amp;F&amp;A&amp;R&amp;"Arial,Italic"&amp;12SRK Consulting
&amp;D</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2</vt:i4>
      </vt:variant>
      <vt:variant>
        <vt:lpstr>Named Ranges</vt:lpstr>
      </vt:variant>
      <vt:variant>
        <vt:i4>1</vt:i4>
      </vt:variant>
    </vt:vector>
  </HeadingPairs>
  <TitlesOfParts>
    <vt:vector size="14" baseType="lpstr">
      <vt:lpstr>Sheet History</vt:lpstr>
      <vt:lpstr>Labels</vt:lpstr>
      <vt:lpstr>DDMenu</vt:lpstr>
      <vt:lpstr>Stage 1--&gt;</vt:lpstr>
      <vt:lpstr>Drill_Core_logging</vt:lpstr>
      <vt:lpstr>ML+S_Assess</vt:lpstr>
      <vt:lpstr>Price_CrustalAb</vt:lpstr>
      <vt:lpstr>Stage 2 --&gt;</vt:lpstr>
      <vt:lpstr>ABA_Assess</vt:lpstr>
      <vt:lpstr>Mineralogy</vt:lpstr>
      <vt:lpstr>SFE_tests</vt:lpstr>
      <vt:lpstr>NP-comp_chart</vt:lpstr>
      <vt:lpstr>ARD_Chart</vt:lpstr>
      <vt:lpstr>MaterialType</vt:lpstr>
    </vt:vector>
  </TitlesOfParts>
  <Company>SRK Consulting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Day</dc:creator>
  <cp:lastModifiedBy>Chris Kennedy</cp:lastModifiedBy>
  <dcterms:created xsi:type="dcterms:W3CDTF">2007-10-12T01:42:10Z</dcterms:created>
  <dcterms:modified xsi:type="dcterms:W3CDTF">2018-03-05T18:44:16Z</dcterms:modified>
</cp:coreProperties>
</file>