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EPFL_python\FBD\project\data\portfolios\"/>
    </mc:Choice>
  </mc:AlternateContent>
  <xr:revisionPtr revIDLastSave="0" documentId="13_ncr:1_{FF3C8325-9DCA-4207-A47C-4C704742907B}" xr6:coauthVersionLast="45" xr6:coauthVersionMax="45" xr10:uidLastSave="{00000000-0000-0000-0000-000000000000}"/>
  <bookViews>
    <workbookView xWindow="-7605" yWindow="2670" windowWidth="16875" windowHeight="10522" xr2:uid="{C52D25B5-3C40-43DC-88F7-EBB86088867F}"/>
  </bookViews>
  <sheets>
    <sheet name="Sheet2" sheetId="2" r:id="rId1"/>
  </sheets>
  <definedNames>
    <definedName name="ExternalData_1" localSheetId="0" hidden="1">Sheet2!$A$1:$E$6</definedName>
    <definedName name="ExternalData_2" localSheetId="0" hidden="1">Sheet2!$A$11:$E$16</definedName>
    <definedName name="ExternalData_3" localSheetId="0" hidden="1">Sheet2!$A$21:$E$26</definedName>
    <definedName name="ExternalData_4" localSheetId="0" hidden="1">Sheet2!$A$31:$E$36</definedName>
    <definedName name="ExternalData_5" localSheetId="0" hidden="1">Sheet2!$A$41:$E$46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2" l="1"/>
  <c r="I42" i="2" a="1"/>
  <c r="I42" i="2" s="1"/>
  <c r="I32" i="2" a="1"/>
  <c r="I32" i="2" s="1"/>
  <c r="I22" i="2" a="1"/>
  <c r="I22" i="2" s="1"/>
  <c r="I12" i="2" a="1"/>
  <c r="I12" i="2" s="1"/>
  <c r="G42" i="2"/>
  <c r="G43" i="2"/>
  <c r="G44" i="2"/>
  <c r="G45" i="2"/>
  <c r="G46" i="2"/>
  <c r="G32" i="2"/>
  <c r="G33" i="2"/>
  <c r="G34" i="2"/>
  <c r="G35" i="2"/>
  <c r="G36" i="2"/>
  <c r="G22" i="2"/>
  <c r="G23" i="2"/>
  <c r="G24" i="2"/>
  <c r="G25" i="2"/>
  <c r="G26" i="2"/>
  <c r="G12" i="2"/>
  <c r="G13" i="2"/>
  <c r="G14" i="2"/>
  <c r="G15" i="2"/>
  <c r="G16" i="2"/>
  <c r="I2" i="2" a="1"/>
  <c r="I2" i="2" s="1"/>
  <c r="J2" i="2"/>
  <c r="G2" i="2"/>
  <c r="G3" i="2"/>
  <c r="G4" i="2"/>
  <c r="G5" i="2"/>
  <c r="G6" i="2"/>
  <c r="J42" i="2" l="1"/>
  <c r="K42" i="2" s="1"/>
  <c r="J32" i="2"/>
  <c r="K32" i="2" s="1"/>
  <c r="J22" i="2"/>
  <c r="K22" i="2" s="1"/>
  <c r="J12" i="2"/>
  <c r="K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7EB0C-3B79-4B78-8B99-7FF653177B2D}" keepAlive="1" name="Query - port_2010" description="Connection to the 'port_2010' query in the workbook." type="5" refreshedVersion="6" background="1" saveData="1">
    <dbPr connection="Provider=Microsoft.Mashup.OleDb.1;Data Source=$Workbook$;Location=port_2010;Extended Properties=&quot;&quot;" command="SELECT * FROM [port_2010]"/>
  </connection>
  <connection id="2" xr16:uid="{0D21EE9D-8F0A-4038-A77E-9B59A0C1C6F3}" keepAlive="1" name="Query - port_2011" description="Connection to the 'port_2011' query in the workbook." type="5" refreshedVersion="6" background="1" saveData="1">
    <dbPr connection="Provider=Microsoft.Mashup.OleDb.1;Data Source=$Workbook$;Location=port_2011;Extended Properties=&quot;&quot;" command="SELECT * FROM [port_2011]"/>
  </connection>
  <connection id="3" xr16:uid="{BD2A3F8E-AD74-4DFD-BAB6-F755EE8158BD}" keepAlive="1" name="Query - port_2012" description="Connection to the 'port_2012' query in the workbook." type="5" refreshedVersion="6" background="1" saveData="1">
    <dbPr connection="Provider=Microsoft.Mashup.OleDb.1;Data Source=$Workbook$;Location=port_2012;Extended Properties=&quot;&quot;" command="SELECT * FROM [port_2012]"/>
  </connection>
  <connection id="4" xr16:uid="{A14DB483-841D-4EA2-B933-418D3D0ED7B1}" keepAlive="1" name="Query - port_2013" description="Connection to the 'port_2013' query in the workbook." type="5" refreshedVersion="6" background="1" saveData="1">
    <dbPr connection="Provider=Microsoft.Mashup.OleDb.1;Data Source=$Workbook$;Location=port_2013;Extended Properties=&quot;&quot;" command="SELECT * FROM [port_2013]"/>
  </connection>
  <connection id="5" xr16:uid="{35052F9A-3CA1-4A8E-A0A0-65E7B2820F97}" keepAlive="1" name="Query - port_2014" description="Connection to the 'port_2014' query in the workbook." type="5" refreshedVersion="6" background="1" saveData="1">
    <dbPr connection="Provider=Microsoft.Mashup.OleDb.1;Data Source=$Workbook$;Location=port_2014;Extended Properties=&quot;&quot;" command="SELECT * FROM [port_201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<sst xmlns="http://schemas.openxmlformats.org/spreadsheetml/2006/main" count="75" uniqueCount="30">
  <si>
    <t>index</t>
  </si>
  <si>
    <t>Name</t>
  </si>
  <si>
    <t>Yf Market price</t>
  </si>
  <si>
    <t>Prediction</t>
  </si>
  <si>
    <t>Shares</t>
  </si>
  <si>
    <t>ELEKTA AB (PUBL)</t>
  </si>
  <si>
    <t>WISE GROUP AB</t>
  </si>
  <si>
    <t>COREM PROPERTY GROUP AB</t>
  </si>
  <si>
    <t>WESC AB</t>
  </si>
  <si>
    <t>ARISE AB</t>
  </si>
  <si>
    <t>New price</t>
  </si>
  <si>
    <t>Value</t>
  </si>
  <si>
    <t>NOVOTEK AB</t>
  </si>
  <si>
    <t>HALDEX AB</t>
  </si>
  <si>
    <t>MEDCAP AB</t>
  </si>
  <si>
    <t>VITROLIFE AB</t>
  </si>
  <si>
    <t>SEMCON AB</t>
  </si>
  <si>
    <t>BIOGAIA AB</t>
  </si>
  <si>
    <t>IMPACT COATINGS AB</t>
  </si>
  <si>
    <t>SINTERCAST AB</t>
  </si>
  <si>
    <t>OPUS GROUP AB</t>
  </si>
  <si>
    <t>XANO INDUSTRI AB</t>
  </si>
  <si>
    <t>ICTA AB</t>
  </si>
  <si>
    <t>CONSILIUM AB</t>
  </si>
  <si>
    <t>INVISIO COMMUNICATIONS AB</t>
  </si>
  <si>
    <t>UNLIMITED TRAVEL GROUP UTG AB</t>
  </si>
  <si>
    <t>IAR SYSTEM GROUP AB</t>
  </si>
  <si>
    <t>Original value</t>
  </si>
  <si>
    <t>End value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</si>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</sst>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AFA3AC-1256-4373-9BAE-6743BED6D222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index" tableColumnId="1"/>
      <queryTableField id="2" name="Name" tableColumnId="2"/>
      <queryTableField id="3" name="Yf Market price" tableColumnId="3"/>
      <queryTableField id="4" name="Prediction" tableColumnId="4"/>
      <queryTableField id="5" name="Shares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3C22D54-4E29-4EA1-8EFF-31E5FFA68D52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index" tableColumnId="1"/>
      <queryTableField id="2" name="Name" tableColumnId="2"/>
      <queryTableField id="3" name="Yf Market price" tableColumnId="3"/>
      <queryTableField id="4" name="Prediction" tableColumnId="4"/>
      <queryTableField id="5" name="Shares" tableColumnId="5"/>
      <queryTableField id="6" dataBound="0" tableColumnId="6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7B4F163-A015-45BE-A473-CCF4CF65169C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index" tableColumnId="1"/>
      <queryTableField id="2" name="Name" tableColumnId="2"/>
      <queryTableField id="3" name="Yf Market price" tableColumnId="3"/>
      <queryTableField id="4" name="Prediction" tableColumnId="4"/>
      <queryTableField id="5" name="Shares" tableColumnId="5"/>
      <queryTableField id="6" dataBound="0" tableColumnId="6"/>
      <queryTableField id="7" dataBound="0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93A8F91-5E41-4493-B0ED-D98DD3DD0165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index" tableColumnId="1"/>
      <queryTableField id="2" name="Name" tableColumnId="2"/>
      <queryTableField id="3" name="Yf Market price" tableColumnId="3"/>
      <queryTableField id="4" name="Prediction" tableColumnId="4"/>
      <queryTableField id="5" name="Shares" tableColumnId="5"/>
      <queryTableField id="6" dataBound="0" tableColumnId="6"/>
      <queryTableField id="7" dataBound="0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6BBFCD4-6D14-4496-AEC5-8C034C1D3C03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index" tableColumnId="1"/>
      <queryTableField id="2" name="Name" tableColumnId="2"/>
      <queryTableField id="3" name="Yf Market price" tableColumnId="3"/>
      <queryTableField id="4" name="Prediction" tableColumnId="4"/>
      <queryTableField id="5" name="Shares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7B753-8760-4685-B45A-2102392C852F}" name="port_2010" displayName="port_2010" ref="A1:G6" tableType="queryTable" totalsRowShown="0">
  <autoFilter ref="A1:G6" xr:uid="{0D0E26B7-5A64-403F-B56D-D9192D42FA0F}"/>
  <tableColumns count="7">
    <tableColumn id="1" xr3:uid="{7FEBD003-D6E3-414F-A509-1CD63F172144}" uniqueName="1" name="index" queryTableFieldId="1"/>
    <tableColumn id="2" xr3:uid="{DE277343-525F-4AE4-B9DB-87FB94F2EFB8}" uniqueName="2" name="Name" queryTableFieldId="2" dataDxfId="29"/>
    <tableColumn id="3" xr3:uid="{61532A3C-9B42-48E4-91F0-BBEB8FED0A48}" uniqueName="3" name="Yf Market price" queryTableFieldId="3" dataDxfId="28"/>
    <tableColumn id="4" xr3:uid="{BA59CC18-C5C1-496B-A2B1-32A0AC186105}" uniqueName="4" name="Prediction" queryTableFieldId="4" dataDxfId="27"/>
    <tableColumn id="5" xr3:uid="{5A4A36EA-11CB-42C9-AD37-657B25E9EBF9}" uniqueName="5" name="Shares" queryTableFieldId="5" dataDxfId="26"/>
    <tableColumn id="6" xr3:uid="{CF50A8BA-90D0-43E6-BFE3-65C7F8341AB4}" uniqueName="6" name="New price" queryTableFieldId="6" dataDxfId="25"/>
    <tableColumn id="7" xr3:uid="{8354AA90-FDA7-4BB1-B154-A1DCEA52CB9F}" uniqueName="7" name="Value" queryTableFieldId="7" dataDxfId="24">
      <calculatedColumnFormula>port_2010[[#This Row],[New price]]*port_2010[[#This Row],[Shares]]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F571E-8AA3-4E8F-9D74-FB8F605E7026}" name="port_2011" displayName="port_2011" ref="A11:G16" tableType="queryTable" totalsRowShown="0">
  <autoFilter ref="A11:G16" xr:uid="{6878AD7B-F86A-428A-BC23-C0AB333D3E9A}"/>
  <tableColumns count="7">
    <tableColumn id="1" xr3:uid="{C02449C5-9FBD-4840-A45C-7CC09C21AB72}" uniqueName="1" name="index" queryTableFieldId="1"/>
    <tableColumn id="2" xr3:uid="{2DF3CBE6-986C-4455-90DA-D6D6A118EE4E}" uniqueName="2" name="Name" queryTableFieldId="2" dataDxfId="23"/>
    <tableColumn id="3" xr3:uid="{CC4D373E-26AC-4735-A232-CB95DCC4F36F}" uniqueName="3" name="Yf Market price" queryTableFieldId="3" dataDxfId="22"/>
    <tableColumn id="4" xr3:uid="{2ED75F07-5010-4795-A0AE-1FCF415F44C6}" uniqueName="4" name="Prediction" queryTableFieldId="4" dataDxfId="21"/>
    <tableColumn id="5" xr3:uid="{26625FF7-1D68-4167-8F1D-02A71B68EED5}" uniqueName="5" name="Shares" queryTableFieldId="5" dataDxfId="20"/>
    <tableColumn id="6" xr3:uid="{A68FADBF-F531-4C58-80F6-CC58ACB00B66}" uniqueName="6" name="New price" queryTableFieldId="6" dataDxfId="19"/>
    <tableColumn id="7" xr3:uid="{AF82F3D2-EF28-4DBC-A52D-4FC003879937}" uniqueName="7" name="Value" queryTableFieldId="7" dataDxfId="3">
      <calculatedColumnFormula>port_2011[[#This Row],[New price]]*port_2011[[#This Row],[Shares]]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11C609-2944-457F-A172-64E602B89BF4}" name="port_2012" displayName="port_2012" ref="A21:G26" tableType="queryTable" totalsRowShown="0">
  <autoFilter ref="A21:G26" xr:uid="{8614EF13-033E-4D65-AF30-7469EDB251B0}"/>
  <tableColumns count="7">
    <tableColumn id="1" xr3:uid="{A9B9952C-4406-4EFD-A93A-2CDED2D09558}" uniqueName="1" name="index" queryTableFieldId="1"/>
    <tableColumn id="2" xr3:uid="{0DA8F411-5BF2-41EE-86A7-318E1C1F1C89}" uniqueName="2" name="Name" queryTableFieldId="2" dataDxfId="18"/>
    <tableColumn id="3" xr3:uid="{5E9CBECC-B427-4DAD-BE51-D033699A61E8}" uniqueName="3" name="Yf Market price" queryTableFieldId="3" dataDxfId="17"/>
    <tableColumn id="4" xr3:uid="{4C846D20-2E23-4C33-A167-4A7B411AD091}" uniqueName="4" name="Prediction" queryTableFieldId="4" dataDxfId="16"/>
    <tableColumn id="5" xr3:uid="{FB59156A-E475-4270-85AF-1C6E3B920120}" uniqueName="5" name="Shares" queryTableFieldId="5" dataDxfId="15"/>
    <tableColumn id="6" xr3:uid="{6F0082E5-9986-4A39-BBB0-08DB7B6A387A}" uniqueName="6" name="New price" queryTableFieldId="6" dataDxfId="6"/>
    <tableColumn id="7" xr3:uid="{38C75645-B49D-43FC-905B-88C9A3432022}" uniqueName="7" name="Value" queryTableFieldId="7" dataDxfId="2">
      <calculatedColumnFormula>port_2012[[#This Row],[New price]]*port_2012[[#This Row],[Shares]]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941B9B-087F-424E-899A-E35182C2192A}" name="port_2013" displayName="port_2013" ref="A31:G36" tableType="queryTable" totalsRowShown="0">
  <autoFilter ref="A31:G36" xr:uid="{430D6874-BBE9-4316-B634-BC48DEE4A143}"/>
  <tableColumns count="7">
    <tableColumn id="1" xr3:uid="{CD4B233A-D72E-41CD-8F46-786C8A296AFB}" uniqueName="1" name="index" queryTableFieldId="1"/>
    <tableColumn id="2" xr3:uid="{79A7096A-B96F-48C1-BE85-49E082B2137C}" uniqueName="2" name="Name" queryTableFieldId="2" dataDxfId="14"/>
    <tableColumn id="3" xr3:uid="{8770FD53-7EE0-46FE-8E16-3CB8DF5009AE}" uniqueName="3" name="Yf Market price" queryTableFieldId="3" dataDxfId="13"/>
    <tableColumn id="4" xr3:uid="{4E90A002-247D-4863-B339-7AC3567602E8}" uniqueName="4" name="Prediction" queryTableFieldId="4" dataDxfId="12"/>
    <tableColumn id="5" xr3:uid="{47272CCC-6709-4C99-BF15-0CEE57410129}" uniqueName="5" name="Shares" queryTableFieldId="5" dataDxfId="11"/>
    <tableColumn id="6" xr3:uid="{C9872937-3CCE-4D33-8E6F-BA21107BDE6A}" uniqueName="6" name="New price" queryTableFieldId="6" dataDxfId="5"/>
    <tableColumn id="7" xr3:uid="{C0128D5F-C68D-4F9D-9D34-35236A18693A}" uniqueName="7" name="Value" queryTableFieldId="7" dataDxfId="1">
      <calculatedColumnFormula>port_2013[[#This Row],[New price]]*port_2013[[#This Row],[Shares]]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30553B-B5F6-45A6-AFF4-6BE4071E0ACF}" name="port_2014" displayName="port_2014" ref="A41:G46" tableType="queryTable" totalsRowShown="0">
  <autoFilter ref="A41:G46" xr:uid="{91B0493E-28DF-4B66-872F-809A91A02B5E}"/>
  <tableColumns count="7">
    <tableColumn id="1" xr3:uid="{73051D3C-C5F4-48B3-8DEC-1854CCB57F16}" uniqueName="1" name="index" queryTableFieldId="1"/>
    <tableColumn id="2" xr3:uid="{FC4D4E6F-05F5-4DAC-83E0-20741A5383A3}" uniqueName="2" name="Name" queryTableFieldId="2" dataDxfId="10"/>
    <tableColumn id="3" xr3:uid="{E7229B4D-4071-40BF-8F49-6B72EEB21660}" uniqueName="3" name="Yf Market price" queryTableFieldId="3" dataDxfId="9"/>
    <tableColumn id="4" xr3:uid="{5F54A1CF-3172-401C-A478-C8BBF2C29FFA}" uniqueName="4" name="Prediction" queryTableFieldId="4" dataDxfId="8"/>
    <tableColumn id="5" xr3:uid="{071CD5D7-AE17-4A5C-ACC3-2E84B76F144E}" uniqueName="5" name="Shares" queryTableFieldId="5" dataDxfId="7"/>
    <tableColumn id="6" xr3:uid="{7840067F-66A0-4CF0-8491-7142072BBF53}" uniqueName="6" name="New price" queryTableFieldId="6" dataDxfId="4"/>
    <tableColumn id="7" xr3:uid="{B1A4A6DA-61F7-43B1-A015-27A2FB26E736}" uniqueName="7" name="Value" queryTableFieldId="7" dataDxfId="0">
      <calculatedColumnFormula>port_2014[[#This Row],[New price]]*port_2014[[#This Row],[Shares]]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9B90-FF1E-4EC4-A7B0-1B9BBF20DC48}">
  <dimension ref="A1:K46"/>
  <sheetViews>
    <sheetView tabSelected="1" topLeftCell="A16" workbookViewId="0">
      <selection activeCell="F47" sqref="F47"/>
    </sheetView>
  </sheetViews>
  <sheetFormatPr defaultRowHeight="14.25" x14ac:dyDescent="0.45"/>
  <cols>
    <col min="1" max="1" width="7.3984375" bestFit="1" customWidth="1"/>
    <col min="2" max="2" width="29.265625" bestFit="1" customWidth="1"/>
    <col min="3" max="3" width="18.33203125" bestFit="1" customWidth="1"/>
    <col min="4" max="4" width="11.19921875" bestFit="1" customWidth="1"/>
    <col min="5" max="5" width="8.33203125" bestFit="1" customWidth="1"/>
    <col min="9" max="9" width="11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I1" t="s">
        <v>27</v>
      </c>
      <c r="J1" t="s">
        <v>28</v>
      </c>
      <c r="K1" t="s">
        <v>29</v>
      </c>
    </row>
    <row r="2" spans="1:11" x14ac:dyDescent="0.45">
      <c r="A2">
        <v>84431</v>
      </c>
      <c r="B2" s="1" t="s">
        <v>5</v>
      </c>
      <c r="C2" s="1">
        <v>50.5</v>
      </c>
      <c r="D2" s="1">
        <v>0.52087030000000001</v>
      </c>
      <c r="E2" s="1">
        <v>396.04</v>
      </c>
      <c r="F2" s="1">
        <v>63.1</v>
      </c>
      <c r="G2" s="1">
        <f>port_2010[[#This Row],[New price]]*port_2010[[#This Row],[Shares]]</f>
        <v>24990.124000000003</v>
      </c>
      <c r="I2" cm="1">
        <f t="array" ref="I2">SUM(port_2010[Shares]*port_2010[Yf Market price])</f>
        <v>99999.995226132363</v>
      </c>
      <c r="J2">
        <f>SUM(port_2010[Value])</f>
        <v>122291.55886359999</v>
      </c>
      <c r="K2">
        <f>J2-I2</f>
        <v>22291.563637467625</v>
      </c>
    </row>
    <row r="3" spans="1:11" x14ac:dyDescent="0.45">
      <c r="A3">
        <v>84599</v>
      </c>
      <c r="B3" s="1" t="s">
        <v>6</v>
      </c>
      <c r="C3" s="1">
        <v>10</v>
      </c>
      <c r="D3" s="1">
        <v>0.44465575000000002</v>
      </c>
      <c r="E3" s="1">
        <v>2000</v>
      </c>
      <c r="F3" s="1">
        <v>19</v>
      </c>
      <c r="G3" s="1">
        <f>port_2010[[#This Row],[New price]]*port_2010[[#This Row],[Shares]]</f>
        <v>38000</v>
      </c>
    </row>
    <row r="4" spans="1:11" x14ac:dyDescent="0.45">
      <c r="A4">
        <v>84596</v>
      </c>
      <c r="B4" s="1" t="s">
        <v>7</v>
      </c>
      <c r="C4" s="1">
        <v>3.1822800636291499</v>
      </c>
      <c r="D4" s="1">
        <v>0.43110365</v>
      </c>
      <c r="E4" s="1">
        <v>6284.8019999999997</v>
      </c>
      <c r="F4" s="1">
        <v>4.5270000000000001</v>
      </c>
      <c r="G4" s="1">
        <f>port_2010[[#This Row],[New price]]*port_2010[[#This Row],[Shares]]</f>
        <v>28451.298653999998</v>
      </c>
    </row>
    <row r="5" spans="1:11" x14ac:dyDescent="0.45">
      <c r="A5">
        <v>84803</v>
      </c>
      <c r="B5" s="1" t="s">
        <v>8</v>
      </c>
      <c r="C5" s="1">
        <v>51.360000610351499</v>
      </c>
      <c r="D5" s="1">
        <v>0.34191936000000001</v>
      </c>
      <c r="E5" s="1">
        <v>389.40800000000002</v>
      </c>
      <c r="F5" s="1">
        <v>38.991199999999999</v>
      </c>
      <c r="G5" s="1">
        <f>port_2010[[#This Row],[New price]]*port_2010[[#This Row],[Shares]]</f>
        <v>15183.4852096</v>
      </c>
    </row>
    <row r="6" spans="1:11" x14ac:dyDescent="0.45">
      <c r="A6">
        <v>84666</v>
      </c>
      <c r="B6" s="1" t="s">
        <v>9</v>
      </c>
      <c r="C6" s="1">
        <v>54</v>
      </c>
      <c r="D6" s="1">
        <v>0.33156762000000001</v>
      </c>
      <c r="E6" s="1">
        <v>370.37</v>
      </c>
      <c r="F6" s="1">
        <v>42.3</v>
      </c>
      <c r="G6" s="1">
        <f>port_2010[[#This Row],[New price]]*port_2010[[#This Row],[Shares]]</f>
        <v>15666.651</v>
      </c>
    </row>
    <row r="11" spans="1:11" x14ac:dyDescent="0.4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10</v>
      </c>
      <c r="G11" t="s">
        <v>11</v>
      </c>
      <c r="I11" t="s">
        <v>27</v>
      </c>
      <c r="J11" t="s">
        <v>28</v>
      </c>
      <c r="K11" t="s">
        <v>29</v>
      </c>
    </row>
    <row r="12" spans="1:11" x14ac:dyDescent="0.45">
      <c r="A12">
        <v>84071</v>
      </c>
      <c r="B12" s="1" t="s">
        <v>12</v>
      </c>
      <c r="C12" s="1">
        <v>14</v>
      </c>
      <c r="D12" s="1">
        <v>0.47747865</v>
      </c>
      <c r="E12" s="1">
        <v>1747.046</v>
      </c>
      <c r="F12" s="1">
        <v>11.3</v>
      </c>
      <c r="G12" s="1">
        <f>port_2011[[#This Row],[New price]]*port_2011[[#This Row],[Shares]]</f>
        <v>19741.6198</v>
      </c>
      <c r="I12" cm="1">
        <f t="array" ref="I12">SUM(port_2011[Shares]*port_2011[Yf Market price])</f>
        <v>122293.23230718792</v>
      </c>
      <c r="J12">
        <f>SUM(port_2011[Value])</f>
        <v>152516.86672500003</v>
      </c>
      <c r="K12">
        <f>J12-I12</f>
        <v>30223.634417812107</v>
      </c>
    </row>
    <row r="13" spans="1:11" x14ac:dyDescent="0.45">
      <c r="A13">
        <v>83992</v>
      </c>
      <c r="B13" s="1" t="s">
        <v>6</v>
      </c>
      <c r="C13" s="1">
        <v>19</v>
      </c>
      <c r="D13" s="1">
        <v>0.35817527999999998</v>
      </c>
      <c r="E13" s="1">
        <v>1287.297</v>
      </c>
      <c r="F13" s="1">
        <v>36.200000000000003</v>
      </c>
      <c r="G13" s="1">
        <f>port_2011[[#This Row],[New price]]*port_2011[[#This Row],[Shares]]</f>
        <v>46600.151400000002</v>
      </c>
    </row>
    <row r="14" spans="1:11" x14ac:dyDescent="0.45">
      <c r="A14">
        <v>83865</v>
      </c>
      <c r="B14" s="1" t="s">
        <v>13</v>
      </c>
      <c r="C14" s="1">
        <v>31.697099685668899</v>
      </c>
      <c r="D14" s="1">
        <v>0.32192009999999999</v>
      </c>
      <c r="E14" s="1">
        <v>771.63699999999994</v>
      </c>
      <c r="F14" s="1">
        <v>43.4</v>
      </c>
      <c r="G14" s="1">
        <f>port_2011[[#This Row],[New price]]*port_2011[[#This Row],[Shares]]</f>
        <v>33489.0458</v>
      </c>
    </row>
    <row r="15" spans="1:11" x14ac:dyDescent="0.45">
      <c r="A15">
        <v>83824</v>
      </c>
      <c r="B15" s="1" t="s">
        <v>5</v>
      </c>
      <c r="C15" s="1">
        <v>63.099998474121001</v>
      </c>
      <c r="D15" s="1">
        <v>0.30336027999999998</v>
      </c>
      <c r="E15" s="1">
        <v>387.61700000000002</v>
      </c>
      <c r="F15" s="1">
        <v>83.724999999999994</v>
      </c>
      <c r="G15" s="1">
        <f>port_2011[[#This Row],[New price]]*port_2011[[#This Row],[Shares]]</f>
        <v>32453.233325000001</v>
      </c>
    </row>
    <row r="16" spans="1:11" x14ac:dyDescent="0.45">
      <c r="A16">
        <v>84006</v>
      </c>
      <c r="B16" s="1" t="s">
        <v>14</v>
      </c>
      <c r="C16" s="1">
        <v>19.100000381469702</v>
      </c>
      <c r="D16" s="1">
        <v>0.26940330000000001</v>
      </c>
      <c r="E16" s="1">
        <v>1280.558</v>
      </c>
      <c r="F16" s="1">
        <v>15.8</v>
      </c>
      <c r="G16" s="1">
        <f>port_2011[[#This Row],[New price]]*port_2011[[#This Row],[Shares]]</f>
        <v>20232.8164</v>
      </c>
    </row>
    <row r="21" spans="1:11" x14ac:dyDescent="0.4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10</v>
      </c>
      <c r="G21" t="s">
        <v>11</v>
      </c>
      <c r="I21" t="s">
        <v>27</v>
      </c>
      <c r="J21" t="s">
        <v>28</v>
      </c>
      <c r="K21" t="s">
        <v>29</v>
      </c>
    </row>
    <row r="22" spans="1:11" x14ac:dyDescent="0.45">
      <c r="A22">
        <v>83360</v>
      </c>
      <c r="B22" s="1" t="s">
        <v>15</v>
      </c>
      <c r="C22" s="1">
        <v>6.6031098365783603</v>
      </c>
      <c r="D22" s="1">
        <v>1.0003082000000001</v>
      </c>
      <c r="E22" s="1">
        <v>4619.5469999999996</v>
      </c>
      <c r="F22" s="1">
        <v>10.4</v>
      </c>
      <c r="G22" s="1">
        <f>port_2012[[#This Row],[New price]]*port_2012[[#This Row],[Shares]]</f>
        <v>48043.288799999995</v>
      </c>
      <c r="I22" cm="1">
        <f t="array" ref="I22">SUM(port_2012[Shares]*port_2012[Yf Market price])</f>
        <v>152516.8345359739</v>
      </c>
      <c r="J22">
        <f>SUM(port_2012[Value])</f>
        <v>175878.683472</v>
      </c>
      <c r="K22">
        <f>J22-I22</f>
        <v>23361.848936026101</v>
      </c>
    </row>
    <row r="23" spans="1:11" x14ac:dyDescent="0.45">
      <c r="A23">
        <v>83324</v>
      </c>
      <c r="B23" s="1" t="s">
        <v>16</v>
      </c>
      <c r="C23" s="1">
        <v>38</v>
      </c>
      <c r="D23" s="1">
        <v>0.6336986</v>
      </c>
      <c r="E23" s="1">
        <v>802.72</v>
      </c>
      <c r="F23" s="1">
        <v>56</v>
      </c>
      <c r="G23" s="1">
        <f>port_2012[[#This Row],[New price]]*port_2012[[#This Row],[Shares]]</f>
        <v>44952.32</v>
      </c>
    </row>
    <row r="24" spans="1:11" x14ac:dyDescent="0.45">
      <c r="A24">
        <v>83401</v>
      </c>
      <c r="B24" s="1" t="s">
        <v>17</v>
      </c>
      <c r="C24" s="1">
        <v>180.97200012207</v>
      </c>
      <c r="D24" s="1">
        <v>0.62594190000000005</v>
      </c>
      <c r="E24" s="1">
        <v>168.553</v>
      </c>
      <c r="F24" s="1">
        <v>209.54599999999999</v>
      </c>
      <c r="G24" s="1">
        <f>port_2012[[#This Row],[New price]]*port_2012[[#This Row],[Shares]]</f>
        <v>35319.606937999997</v>
      </c>
    </row>
    <row r="25" spans="1:11" x14ac:dyDescent="0.45">
      <c r="A25">
        <v>83615</v>
      </c>
      <c r="B25" s="1" t="s">
        <v>18</v>
      </c>
      <c r="C25" s="1">
        <v>7.8112401962280202</v>
      </c>
      <c r="D25" s="1">
        <v>0.52017396999999999</v>
      </c>
      <c r="E25" s="1">
        <v>3905.0619999999999</v>
      </c>
      <c r="F25" s="1">
        <v>6.2569999999999997</v>
      </c>
      <c r="G25" s="1">
        <f>port_2012[[#This Row],[New price]]*port_2012[[#This Row],[Shares]]</f>
        <v>24433.972933999998</v>
      </c>
    </row>
    <row r="26" spans="1:11" x14ac:dyDescent="0.45">
      <c r="A26">
        <v>83540</v>
      </c>
      <c r="B26" s="1" t="s">
        <v>19</v>
      </c>
      <c r="C26" s="1">
        <v>57.5</v>
      </c>
      <c r="D26" s="1">
        <v>0.48758653000000002</v>
      </c>
      <c r="E26" s="1">
        <v>530.49300000000005</v>
      </c>
      <c r="F26" s="1">
        <v>43.6</v>
      </c>
      <c r="G26" s="1">
        <f>port_2012[[#This Row],[New price]]*port_2012[[#This Row],[Shares]]</f>
        <v>23129.494800000004</v>
      </c>
    </row>
    <row r="31" spans="1:11" x14ac:dyDescent="0.4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10</v>
      </c>
      <c r="G31" t="s">
        <v>11</v>
      </c>
      <c r="I31" t="s">
        <v>27</v>
      </c>
      <c r="J31" t="s">
        <v>28</v>
      </c>
      <c r="K31" t="s">
        <v>29</v>
      </c>
    </row>
    <row r="32" spans="1:11" x14ac:dyDescent="0.45">
      <c r="A32">
        <v>82696</v>
      </c>
      <c r="B32" s="1" t="s">
        <v>20</v>
      </c>
      <c r="C32" s="1">
        <v>3.6712698936462398</v>
      </c>
      <c r="D32" s="1">
        <v>0.48586797999999998</v>
      </c>
      <c r="E32" s="1">
        <v>9581.4369999999999</v>
      </c>
      <c r="F32" s="1">
        <v>10.696</v>
      </c>
      <c r="G32" s="1">
        <f>port_2013[[#This Row],[New price]]*port_2013[[#This Row],[Shares]]</f>
        <v>102483.050152</v>
      </c>
      <c r="I32" cm="1">
        <f t="array" ref="I32">SUM(port_2013[Shares]*port_2013[Yf Market price])</f>
        <v>175880.21266170699</v>
      </c>
      <c r="J32">
        <f>SUM(port_2013[Value])</f>
        <v>309644.32773729996</v>
      </c>
      <c r="K32">
        <f>J32-I32</f>
        <v>133764.11507559297</v>
      </c>
    </row>
    <row r="33" spans="1:11" x14ac:dyDescent="0.45">
      <c r="A33">
        <v>82709</v>
      </c>
      <c r="B33" s="1" t="s">
        <v>21</v>
      </c>
      <c r="C33" s="1">
        <v>33.718299865722599</v>
      </c>
      <c r="D33" s="1">
        <v>0.48037429999999998</v>
      </c>
      <c r="E33" s="1">
        <v>1043.2329999999999</v>
      </c>
      <c r="F33" s="1">
        <v>32.514099999999999</v>
      </c>
      <c r="G33" s="1">
        <f>port_2013[[#This Row],[New price]]*port_2013[[#This Row],[Shares]]</f>
        <v>33919.782085299994</v>
      </c>
    </row>
    <row r="34" spans="1:11" x14ac:dyDescent="0.45">
      <c r="A34">
        <v>82933</v>
      </c>
      <c r="B34" s="1" t="s">
        <v>19</v>
      </c>
      <c r="C34" s="1">
        <v>43.599998474121001</v>
      </c>
      <c r="D34" s="1">
        <v>0.43030825</v>
      </c>
      <c r="E34" s="1">
        <v>806.79</v>
      </c>
      <c r="F34" s="1">
        <v>83.5</v>
      </c>
      <c r="G34" s="1">
        <f>port_2013[[#This Row],[New price]]*port_2013[[#This Row],[Shares]]</f>
        <v>67366.964999999997</v>
      </c>
    </row>
    <row r="35" spans="1:11" x14ac:dyDescent="0.45">
      <c r="A35">
        <v>82850</v>
      </c>
      <c r="B35" s="1" t="s">
        <v>22</v>
      </c>
      <c r="C35" s="1">
        <v>28.399999618530199</v>
      </c>
      <c r="D35" s="1">
        <v>0.39693410000000001</v>
      </c>
      <c r="E35" s="1">
        <v>1238.5930000000001</v>
      </c>
      <c r="F35" s="1">
        <v>52</v>
      </c>
      <c r="G35" s="1">
        <f>port_2013[[#This Row],[New price]]*port_2013[[#This Row],[Shares]]</f>
        <v>64406.836000000003</v>
      </c>
    </row>
    <row r="36" spans="1:11" x14ac:dyDescent="0.45">
      <c r="A36">
        <v>82857</v>
      </c>
      <c r="B36" s="1" t="s">
        <v>12</v>
      </c>
      <c r="C36" s="1">
        <v>12.300000190734799</v>
      </c>
      <c r="D36" s="1">
        <v>0.37898399999999999</v>
      </c>
      <c r="E36" s="1">
        <v>2859.8409999999999</v>
      </c>
      <c r="F36" s="1">
        <v>14.5</v>
      </c>
      <c r="G36" s="1">
        <f>port_2013[[#This Row],[New price]]*port_2013[[#This Row],[Shares]]</f>
        <v>41467.694499999998</v>
      </c>
    </row>
    <row r="41" spans="1:11" x14ac:dyDescent="0.4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10</v>
      </c>
      <c r="G41" t="s">
        <v>11</v>
      </c>
      <c r="I41" t="s">
        <v>27</v>
      </c>
      <c r="J41" t="s">
        <v>28</v>
      </c>
      <c r="K41" t="s">
        <v>29</v>
      </c>
    </row>
    <row r="42" spans="1:11" x14ac:dyDescent="0.45">
      <c r="A42">
        <v>82115</v>
      </c>
      <c r="B42" s="1" t="s">
        <v>23</v>
      </c>
      <c r="C42" s="1">
        <v>24.5</v>
      </c>
      <c r="D42" s="1">
        <v>0.68101149999999999</v>
      </c>
      <c r="E42" s="1">
        <v>2527.7089999999998</v>
      </c>
      <c r="F42" s="1">
        <v>66.75</v>
      </c>
      <c r="G42" s="1">
        <f>port_2014[[#This Row],[New price]]*port_2014[[#This Row],[Shares]]</f>
        <v>168724.57574999999</v>
      </c>
      <c r="I42" cm="1">
        <f t="array" ref="I42">SUM(port_2014[Shares]*port_2014[Yf Market price])</f>
        <v>309644.32491813443</v>
      </c>
      <c r="J42">
        <f>SUM(port_2014[Value])</f>
        <v>585025.63254999998</v>
      </c>
      <c r="K42">
        <f>J42-I42</f>
        <v>275381.30763186555</v>
      </c>
    </row>
    <row r="43" spans="1:11" x14ac:dyDescent="0.45">
      <c r="A43">
        <v>82234</v>
      </c>
      <c r="B43" s="1" t="s">
        <v>24</v>
      </c>
      <c r="C43" s="1">
        <v>7.3000001907348597</v>
      </c>
      <c r="D43" s="1">
        <v>0.65038110000000005</v>
      </c>
      <c r="E43" s="1">
        <v>8483.4060000000009</v>
      </c>
      <c r="F43" s="1">
        <v>13.9</v>
      </c>
      <c r="G43" s="1">
        <f>port_2014[[#This Row],[New price]]*port_2014[[#This Row],[Shares]]</f>
        <v>117919.34340000001</v>
      </c>
    </row>
    <row r="44" spans="1:11" x14ac:dyDescent="0.45">
      <c r="A44">
        <v>82146</v>
      </c>
      <c r="B44" s="1" t="s">
        <v>15</v>
      </c>
      <c r="C44" s="1">
        <v>18.899999618530199</v>
      </c>
      <c r="D44" s="1">
        <v>0.60773809999999995</v>
      </c>
      <c r="E44" s="1">
        <v>3276.66</v>
      </c>
      <c r="F44" s="1">
        <v>32.200000000000003</v>
      </c>
      <c r="G44" s="1">
        <f>port_2014[[#This Row],[New price]]*port_2014[[#This Row],[Shares]]</f>
        <v>105508.452</v>
      </c>
    </row>
    <row r="45" spans="1:11" x14ac:dyDescent="0.45">
      <c r="A45">
        <v>82198</v>
      </c>
      <c r="B45" s="1" t="s">
        <v>25</v>
      </c>
      <c r="C45" s="1">
        <v>16</v>
      </c>
      <c r="D45" s="1">
        <v>0.52377342999999998</v>
      </c>
      <c r="E45" s="1">
        <v>3870.5540000000001</v>
      </c>
      <c r="F45" s="1">
        <v>23.1</v>
      </c>
      <c r="G45" s="1">
        <f>port_2014[[#This Row],[New price]]*port_2014[[#This Row],[Shares]]</f>
        <v>89409.79740000001</v>
      </c>
    </row>
    <row r="46" spans="1:11" x14ac:dyDescent="0.45">
      <c r="A46">
        <v>82228</v>
      </c>
      <c r="B46" s="1" t="s">
        <v>26</v>
      </c>
      <c r="C46" s="1">
        <v>62.25</v>
      </c>
      <c r="D46" s="1">
        <v>0.43996902999999998</v>
      </c>
      <c r="E46" s="1">
        <v>994.84100000000001</v>
      </c>
      <c r="F46" s="1">
        <v>104</v>
      </c>
      <c r="G46" s="1">
        <f>port_2014[[#This Row],[New price]]*port_2014[[#This Row],[Shares]]</f>
        <v>103463.46400000001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3DE4B4-644D-4ED2-B9CD-36CC6AD08F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2020-01-12T17:34:25Z</dcterms:created>
  <dcterms:modified xsi:type="dcterms:W3CDTF">2020-01-12T18:32:17Z</dcterms:modified>
</cp:coreProperties>
</file>