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phanieagbenorhevi/Desktop/mods/mods 2/itp/"/>
    </mc:Choice>
  </mc:AlternateContent>
  <xr:revisionPtr revIDLastSave="0" documentId="8_{198BBCA0-A668-2249-8799-43FA9281844D}" xr6:coauthVersionLast="46" xr6:coauthVersionMax="46" xr10:uidLastSave="{00000000-0000-0000-0000-000000000000}"/>
  <bookViews>
    <workbookView xWindow="0" yWindow="460" windowWidth="28800" windowHeight="16220" tabRatio="855" firstSheet="22" activeTab="27" xr2:uid="{00000000-000D-0000-FFFF-FFFF00000000}"/>
  </bookViews>
  <sheets>
    <sheet name="Documentation" sheetId="38" r:id="rId1"/>
    <sheet name="Weekly_Summary" sheetId="12" r:id="rId2"/>
    <sheet name="Filter_Criteria" sheetId="28" r:id="rId3"/>
    <sheet name="Reference_Table" sheetId="13" r:id="rId4"/>
    <sheet name="Sunday" sheetId="8" r:id="rId5"/>
    <sheet name="Monday" sheetId="4" r:id="rId6"/>
    <sheet name="Tuesday" sheetId="9" r:id="rId7"/>
    <sheet name="Wed" sheetId="5" r:id="rId8"/>
    <sheet name="Thursday" sheetId="6" r:id="rId9"/>
    <sheet name="Friday" sheetId="7" r:id="rId10"/>
    <sheet name="Saturday" sheetId="11" r:id="rId11"/>
    <sheet name="IS1-Dept_Comm_and_Sales_Pie" sheetId="18" r:id="rId12"/>
    <sheet name="IS2_Individual_Commission" sheetId="19" r:id="rId13"/>
    <sheet name="IS3_Individual_Sales_By_Dept" sheetId="20" r:id="rId14"/>
    <sheet name="ISQ1_Method1" sheetId="21" r:id="rId15"/>
    <sheet name="ISQ1_Method2" sheetId="22" r:id="rId16"/>
    <sheet name="ISQ2_Weekly_Quota_Not_Met" sheetId="23" r:id="rId17"/>
    <sheet name="ISQ3_Max_Dept_Sales" sheetId="24" r:id="rId18"/>
    <sheet name="ISQ4_Average_Quota_Met" sheetId="25" r:id="rId19"/>
    <sheet name="ISQ5_Comm_Sales_By_Dept" sheetId="26" r:id="rId20"/>
    <sheet name="ISQ6_Pay_By_Classification" sheetId="27" r:id="rId21"/>
    <sheet name="AFQ1_Sales" sheetId="29" r:id="rId22"/>
    <sheet name="AFQ2_PartTime_Stats" sheetId="30" r:id="rId23"/>
    <sheet name="AF3_Average_Excluding_Furniture" sheetId="31" r:id="rId24"/>
    <sheet name="AFQ4_Sales_Greater_Than_Average" sheetId="32" r:id="rId25"/>
    <sheet name="AFQ5_Top_Sellers" sheetId="33" r:id="rId26"/>
    <sheet name="AFQ6_Commission_Over_Base_Pay" sheetId="34" r:id="rId27"/>
    <sheet name="Case5_Report" sheetId="35" r:id="rId28"/>
    <sheet name="Spring2021Control" sheetId="14" r:id="rId29"/>
  </sheets>
  <definedNames>
    <definedName name="_xlnm._FilterDatabase" localSheetId="4" hidden="1">Sunday!$A$1:$F$43</definedName>
    <definedName name="_xlnm._FilterDatabase" localSheetId="1" hidden="1">Weekly_Summary!$A$1:$K$53</definedName>
    <definedName name="_xlnm.Criteria">Filter_Criteria!$A$1:$K$6</definedName>
    <definedName name="_xlnm.Database">Weekly_Summary!$A$1:$K$53</definedName>
    <definedName name="_xlnm.Extract">Weekly_Summary!$A$100:$K$100</definedName>
  </definedNames>
  <calcPr calcId="191029"/>
  <pivotCaches>
    <pivotCache cacheId="20" r:id="rId30"/>
    <pivotCache cacheId="40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2" l="1"/>
  <c r="J27" i="12"/>
  <c r="J45" i="12"/>
  <c r="J46" i="12"/>
  <c r="J6" i="12"/>
  <c r="J12" i="12"/>
  <c r="J9" i="12"/>
  <c r="J29" i="12"/>
  <c r="J15" i="12"/>
  <c r="J10" i="12"/>
  <c r="J20" i="12"/>
  <c r="J44" i="12"/>
  <c r="J33" i="12"/>
  <c r="J31" i="12"/>
  <c r="J36" i="12"/>
  <c r="J16" i="12"/>
  <c r="J11" i="12"/>
  <c r="J24" i="12"/>
  <c r="J32" i="12"/>
  <c r="J5" i="12"/>
  <c r="J23" i="12"/>
  <c r="J21" i="12"/>
  <c r="J30" i="12"/>
  <c r="J8" i="12"/>
  <c r="J19" i="12"/>
  <c r="J37" i="12"/>
  <c r="J38" i="12"/>
  <c r="J48" i="12"/>
  <c r="J13" i="12"/>
  <c r="J4" i="12"/>
  <c r="J25" i="12"/>
  <c r="J40" i="12"/>
  <c r="J47" i="12"/>
  <c r="J49" i="12"/>
  <c r="J17" i="12"/>
  <c r="J39" i="12"/>
  <c r="J14" i="12"/>
  <c r="J34" i="12"/>
  <c r="J2" i="12"/>
  <c r="J28" i="12"/>
  <c r="J26" i="12"/>
  <c r="J50" i="12"/>
  <c r="J52" i="12"/>
  <c r="J42" i="12"/>
  <c r="J18" i="12"/>
  <c r="J3" i="12"/>
  <c r="J53" i="12"/>
  <c r="J51" i="12"/>
  <c r="J43" i="12"/>
  <c r="J35" i="12"/>
  <c r="J22" i="12"/>
  <c r="J7" i="12"/>
  <c r="I27" i="12"/>
  <c r="I45" i="12"/>
  <c r="I46" i="12"/>
  <c r="I6" i="12"/>
  <c r="I12" i="12"/>
  <c r="I9" i="12"/>
  <c r="I29" i="12"/>
  <c r="I15" i="12"/>
  <c r="I10" i="12"/>
  <c r="I20" i="12"/>
  <c r="I44" i="12"/>
  <c r="I33" i="12"/>
  <c r="I31" i="12"/>
  <c r="I36" i="12"/>
  <c r="I16" i="12"/>
  <c r="I11" i="12"/>
  <c r="I24" i="12"/>
  <c r="I32" i="12"/>
  <c r="I5" i="12"/>
  <c r="I23" i="12"/>
  <c r="I21" i="12"/>
  <c r="I30" i="12"/>
  <c r="I8" i="12"/>
  <c r="I19" i="12"/>
  <c r="I37" i="12"/>
  <c r="I38" i="12"/>
  <c r="I48" i="12"/>
  <c r="I13" i="12"/>
  <c r="I4" i="12"/>
  <c r="I25" i="12"/>
  <c r="I41" i="12"/>
  <c r="I40" i="12"/>
  <c r="I47" i="12"/>
  <c r="I49" i="12"/>
  <c r="I17" i="12"/>
  <c r="I39" i="12"/>
  <c r="I14" i="12"/>
  <c r="I34" i="12"/>
  <c r="I2" i="12"/>
  <c r="I28" i="12"/>
  <c r="I26" i="12"/>
  <c r="I50" i="12"/>
  <c r="I52" i="12"/>
  <c r="I42" i="12"/>
  <c r="I18" i="12"/>
  <c r="I3" i="12"/>
  <c r="I53" i="12"/>
  <c r="I51" i="12"/>
  <c r="I43" i="12"/>
  <c r="I35" i="12"/>
  <c r="I22" i="12"/>
  <c r="H27" i="12"/>
  <c r="H45" i="12"/>
  <c r="H46" i="12"/>
  <c r="H6" i="12"/>
  <c r="H12" i="12"/>
  <c r="H9" i="12"/>
  <c r="H29" i="12"/>
  <c r="H15" i="12"/>
  <c r="H10" i="12"/>
  <c r="H20" i="12"/>
  <c r="H44" i="12"/>
  <c r="H33" i="12"/>
  <c r="H31" i="12"/>
  <c r="H36" i="12"/>
  <c r="H16" i="12"/>
  <c r="H11" i="12"/>
  <c r="H24" i="12"/>
  <c r="H32" i="12"/>
  <c r="H5" i="12"/>
  <c r="H23" i="12"/>
  <c r="H21" i="12"/>
  <c r="H30" i="12"/>
  <c r="H8" i="12"/>
  <c r="H19" i="12"/>
  <c r="H37" i="12"/>
  <c r="H38" i="12"/>
  <c r="H48" i="12"/>
  <c r="H13" i="12"/>
  <c r="H4" i="12"/>
  <c r="H25" i="12"/>
  <c r="H41" i="12"/>
  <c r="H40" i="12"/>
  <c r="H47" i="12"/>
  <c r="H49" i="12"/>
  <c r="H17" i="12"/>
  <c r="H39" i="12"/>
  <c r="H14" i="12"/>
  <c r="H34" i="12"/>
  <c r="H2" i="12"/>
  <c r="H28" i="12"/>
  <c r="H26" i="12"/>
  <c r="H50" i="12"/>
  <c r="H52" i="12"/>
  <c r="H42" i="12"/>
  <c r="H18" i="12"/>
  <c r="H3" i="12"/>
  <c r="H53" i="12"/>
  <c r="H51" i="12"/>
  <c r="H43" i="12"/>
  <c r="H35" i="12"/>
  <c r="H22" i="12"/>
  <c r="F27" i="12"/>
  <c r="F45" i="12"/>
  <c r="F46" i="12"/>
  <c r="F6" i="12"/>
  <c r="F12" i="12"/>
  <c r="F9" i="12"/>
  <c r="F29" i="12"/>
  <c r="F15" i="12"/>
  <c r="F10" i="12"/>
  <c r="F20" i="12"/>
  <c r="F44" i="12"/>
  <c r="F33" i="12"/>
  <c r="F31" i="12"/>
  <c r="F36" i="12"/>
  <c r="F16" i="12"/>
  <c r="F11" i="12"/>
  <c r="F24" i="12"/>
  <c r="F32" i="12"/>
  <c r="F5" i="12"/>
  <c r="F23" i="12"/>
  <c r="F21" i="12"/>
  <c r="F30" i="12"/>
  <c r="F8" i="12"/>
  <c r="F19" i="12"/>
  <c r="F37" i="12"/>
  <c r="F38" i="12"/>
  <c r="F48" i="12"/>
  <c r="F13" i="12"/>
  <c r="F4" i="12"/>
  <c r="F25" i="12"/>
  <c r="F41" i="12"/>
  <c r="F40" i="12"/>
  <c r="F47" i="12"/>
  <c r="F49" i="12"/>
  <c r="F17" i="12"/>
  <c r="F39" i="12"/>
  <c r="F14" i="12"/>
  <c r="F34" i="12"/>
  <c r="F2" i="12"/>
  <c r="F28" i="12"/>
  <c r="F26" i="12"/>
  <c r="F50" i="12"/>
  <c r="F52" i="12"/>
  <c r="F42" i="12"/>
  <c r="F18" i="12"/>
  <c r="F3" i="12"/>
  <c r="F53" i="12"/>
  <c r="F51" i="12"/>
  <c r="F43" i="12"/>
  <c r="F35" i="12"/>
  <c r="F22" i="12"/>
  <c r="G27" i="12"/>
  <c r="G45" i="12"/>
  <c r="G46" i="12"/>
  <c r="G6" i="12"/>
  <c r="G12" i="12"/>
  <c r="G9" i="12"/>
  <c r="G29" i="12"/>
  <c r="G15" i="12"/>
  <c r="G10" i="12"/>
  <c r="G20" i="12"/>
  <c r="G44" i="12"/>
  <c r="G33" i="12"/>
  <c r="G31" i="12"/>
  <c r="G36" i="12"/>
  <c r="G16" i="12"/>
  <c r="G11" i="12"/>
  <c r="G24" i="12"/>
  <c r="G32" i="12"/>
  <c r="G5" i="12"/>
  <c r="G23" i="12"/>
  <c r="G21" i="12"/>
  <c r="G30" i="12"/>
  <c r="G8" i="12"/>
  <c r="G19" i="12"/>
  <c r="G37" i="12"/>
  <c r="G38" i="12"/>
  <c r="G48" i="12"/>
  <c r="G13" i="12"/>
  <c r="G4" i="12"/>
  <c r="G25" i="12"/>
  <c r="G41" i="12"/>
  <c r="G40" i="12"/>
  <c r="G47" i="12"/>
  <c r="G49" i="12"/>
  <c r="G17" i="12"/>
  <c r="G39" i="12"/>
  <c r="G14" i="12"/>
  <c r="G34" i="12"/>
  <c r="G2" i="12"/>
  <c r="G28" i="12"/>
  <c r="G26" i="12"/>
  <c r="G50" i="12"/>
  <c r="G52" i="12"/>
  <c r="G42" i="12"/>
  <c r="G18" i="12"/>
  <c r="G3" i="12"/>
  <c r="G53" i="12"/>
  <c r="G51" i="12"/>
  <c r="G43" i="12"/>
  <c r="G35" i="12"/>
  <c r="G22" i="12"/>
  <c r="I7" i="12"/>
  <c r="H7" i="12"/>
  <c r="G7" i="12"/>
  <c r="F7" i="12"/>
  <c r="E27" i="12"/>
  <c r="E45" i="12"/>
  <c r="E46" i="12"/>
  <c r="E6" i="12"/>
  <c r="E12" i="12"/>
  <c r="E9" i="12"/>
  <c r="E29" i="12"/>
  <c r="E15" i="12"/>
  <c r="E10" i="12"/>
  <c r="E20" i="12"/>
  <c r="E44" i="12"/>
  <c r="E33" i="12"/>
  <c r="E31" i="12"/>
  <c r="E36" i="12"/>
  <c r="E16" i="12"/>
  <c r="E11" i="12"/>
  <c r="E24" i="12"/>
  <c r="E32" i="12"/>
  <c r="E5" i="12"/>
  <c r="E23" i="12"/>
  <c r="E21" i="12"/>
  <c r="E30" i="12"/>
  <c r="E8" i="12"/>
  <c r="E19" i="12"/>
  <c r="E37" i="12"/>
  <c r="E38" i="12"/>
  <c r="E48" i="12"/>
  <c r="E13" i="12"/>
  <c r="E4" i="12"/>
  <c r="E25" i="12"/>
  <c r="E41" i="12"/>
  <c r="E40" i="12"/>
  <c r="E47" i="12"/>
  <c r="E49" i="12"/>
  <c r="E17" i="12"/>
  <c r="E39" i="12"/>
  <c r="E14" i="12"/>
  <c r="E34" i="12"/>
  <c r="E2" i="12"/>
  <c r="E28" i="12"/>
  <c r="E26" i="12"/>
  <c r="E50" i="12"/>
  <c r="E52" i="12"/>
  <c r="E42" i="12"/>
  <c r="E18" i="12"/>
  <c r="E3" i="12"/>
  <c r="E53" i="12"/>
  <c r="E51" i="12"/>
  <c r="E43" i="12"/>
  <c r="E35" i="12"/>
  <c r="E22" i="12"/>
  <c r="E7" i="12"/>
  <c r="K7" i="12" s="1"/>
  <c r="I64" i="4"/>
  <c r="H64" i="4"/>
  <c r="G64" i="4"/>
  <c r="I63" i="4"/>
  <c r="H63" i="4"/>
  <c r="G63" i="4"/>
  <c r="I62" i="4"/>
  <c r="H62" i="4"/>
  <c r="G62" i="4"/>
  <c r="I61" i="4"/>
  <c r="H61" i="4"/>
  <c r="G61" i="4"/>
  <c r="I64" i="9"/>
  <c r="H64" i="9"/>
  <c r="G64" i="9"/>
  <c r="I63" i="9"/>
  <c r="H63" i="9"/>
  <c r="G63" i="9"/>
  <c r="I62" i="9"/>
  <c r="H62" i="9"/>
  <c r="G62" i="9"/>
  <c r="I61" i="9"/>
  <c r="H61" i="9"/>
  <c r="G61" i="9"/>
  <c r="I64" i="5"/>
  <c r="H64" i="5"/>
  <c r="G64" i="5"/>
  <c r="I63" i="5"/>
  <c r="H63" i="5"/>
  <c r="G63" i="5"/>
  <c r="I62" i="5"/>
  <c r="H62" i="5"/>
  <c r="G62" i="5"/>
  <c r="I61" i="5"/>
  <c r="H61" i="5"/>
  <c r="G61" i="5"/>
  <c r="I64" i="6"/>
  <c r="H64" i="6"/>
  <c r="G64" i="6"/>
  <c r="I63" i="6"/>
  <c r="H63" i="6"/>
  <c r="G63" i="6"/>
  <c r="I62" i="6"/>
  <c r="H62" i="6"/>
  <c r="G62" i="6"/>
  <c r="I61" i="6"/>
  <c r="H61" i="6"/>
  <c r="G61" i="6"/>
  <c r="I64" i="7"/>
  <c r="H64" i="7"/>
  <c r="G64" i="7"/>
  <c r="I63" i="7"/>
  <c r="H63" i="7"/>
  <c r="G63" i="7"/>
  <c r="I62" i="7"/>
  <c r="H62" i="7"/>
  <c r="G62" i="7"/>
  <c r="I61" i="7"/>
  <c r="H61" i="7"/>
  <c r="G61" i="7"/>
  <c r="I64" i="11"/>
  <c r="H64" i="11"/>
  <c r="G64" i="11"/>
  <c r="I63" i="11"/>
  <c r="H63" i="11"/>
  <c r="G63" i="11"/>
  <c r="I62" i="11"/>
  <c r="H62" i="11"/>
  <c r="G62" i="11"/>
  <c r="I61" i="11"/>
  <c r="H61" i="11"/>
  <c r="G61" i="11"/>
  <c r="I64" i="8"/>
  <c r="H64" i="8"/>
  <c r="G64" i="8"/>
  <c r="I63" i="8"/>
  <c r="H63" i="8"/>
  <c r="G63" i="8"/>
  <c r="I62" i="8"/>
  <c r="H62" i="8"/>
  <c r="G62" i="8"/>
  <c r="I61" i="8"/>
  <c r="H61" i="8"/>
  <c r="G61" i="8"/>
  <c r="E64" i="4"/>
  <c r="E64" i="9"/>
  <c r="E64" i="5"/>
  <c r="E64" i="6"/>
  <c r="E64" i="7"/>
  <c r="E64" i="11"/>
  <c r="E64" i="8"/>
  <c r="E63" i="4"/>
  <c r="E63" i="9"/>
  <c r="E63" i="5"/>
  <c r="E63" i="6"/>
  <c r="E63" i="7"/>
  <c r="E63" i="11"/>
  <c r="E63" i="8"/>
  <c r="E62" i="4"/>
  <c r="E62" i="9"/>
  <c r="E62" i="5"/>
  <c r="E62" i="6"/>
  <c r="E62" i="7"/>
  <c r="E62" i="11"/>
  <c r="E62" i="8"/>
  <c r="E61" i="4"/>
  <c r="E61" i="9"/>
  <c r="E61" i="5"/>
  <c r="E61" i="6"/>
  <c r="E61" i="7"/>
  <c r="E61" i="11"/>
  <c r="E61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2" i="4"/>
  <c r="I2" i="9"/>
  <c r="I2" i="5"/>
  <c r="I2" i="6"/>
  <c r="I2" i="7"/>
  <c r="I2" i="11"/>
  <c r="I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2" i="4"/>
  <c r="H2" i="9"/>
  <c r="H2" i="5"/>
  <c r="H2" i="6"/>
  <c r="H2" i="7"/>
  <c r="H2" i="11"/>
  <c r="H2" i="8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2" i="4"/>
  <c r="G2" i="9"/>
  <c r="G2" i="5"/>
  <c r="G2" i="6"/>
  <c r="G2" i="7"/>
  <c r="G2" i="11"/>
  <c r="G2" i="8"/>
  <c r="K22" i="12" l="1"/>
  <c r="K53" i="12"/>
  <c r="K52" i="12"/>
  <c r="K2" i="12"/>
  <c r="K17" i="12"/>
  <c r="K41" i="12"/>
  <c r="K48" i="12"/>
  <c r="K8" i="12"/>
  <c r="K5" i="12"/>
  <c r="K16" i="12"/>
  <c r="K44" i="12"/>
  <c r="K29" i="12"/>
  <c r="K46" i="12"/>
  <c r="L2" i="28"/>
  <c r="B2" i="31"/>
  <c r="K51" i="12"/>
  <c r="K42" i="12"/>
  <c r="K28" i="12"/>
  <c r="K39" i="12"/>
  <c r="K40" i="12"/>
  <c r="K13" i="12"/>
  <c r="K19" i="12"/>
  <c r="K23" i="12"/>
  <c r="K11" i="12"/>
  <c r="K33" i="12"/>
  <c r="K15" i="12"/>
  <c r="K6" i="12"/>
  <c r="H62" i="12"/>
  <c r="K43" i="12"/>
  <c r="K18" i="12"/>
  <c r="K26" i="12"/>
  <c r="K14" i="12"/>
  <c r="K47" i="12"/>
  <c r="K4" i="12"/>
  <c r="K37" i="12"/>
  <c r="K21" i="12"/>
  <c r="K24" i="12"/>
  <c r="K31" i="12"/>
  <c r="K10" i="12"/>
  <c r="K12" i="12"/>
  <c r="K27" i="12"/>
  <c r="K35" i="12"/>
  <c r="K3" i="12"/>
  <c r="K50" i="12"/>
  <c r="K34" i="12"/>
  <c r="K49" i="12"/>
  <c r="K25" i="12"/>
  <c r="K38" i="12"/>
  <c r="K30" i="12"/>
  <c r="K32" i="12"/>
  <c r="K36" i="12"/>
  <c r="K20" i="12"/>
  <c r="K9" i="12"/>
  <c r="K45" i="12"/>
  <c r="J64" i="12"/>
  <c r="J61" i="12"/>
  <c r="J62" i="12"/>
  <c r="J63" i="12"/>
  <c r="H61" i="12"/>
  <c r="A142" i="35" l="1"/>
  <c r="G63" i="12"/>
  <c r="G61" i="12"/>
  <c r="I61" i="12"/>
  <c r="I62" i="12"/>
  <c r="H64" i="12"/>
  <c r="H63" i="12"/>
  <c r="A2" i="25"/>
  <c r="E64" i="12"/>
  <c r="I63" i="12" l="1"/>
  <c r="I64" i="12"/>
  <c r="G64" i="12"/>
  <c r="G62" i="12"/>
  <c r="E62" i="12"/>
  <c r="E63" i="12"/>
  <c r="E61" i="12"/>
</calcChain>
</file>

<file path=xl/sharedStrings.xml><?xml version="1.0" encoding="utf-8"?>
<sst xmlns="http://schemas.openxmlformats.org/spreadsheetml/2006/main" count="2507" uniqueCount="241">
  <si>
    <t>Last Name</t>
  </si>
  <si>
    <t>First Name</t>
  </si>
  <si>
    <t>Department</t>
  </si>
  <si>
    <t>Allbaugh</t>
  </si>
  <si>
    <t>Joshua</t>
  </si>
  <si>
    <t>AM</t>
  </si>
  <si>
    <t>Bourque</t>
  </si>
  <si>
    <t>Elizabeth</t>
  </si>
  <si>
    <t>Linens</t>
  </si>
  <si>
    <t>Mazza</t>
  </si>
  <si>
    <t>Pamela</t>
  </si>
  <si>
    <t>Furniture</t>
  </si>
  <si>
    <t>Reyes</t>
  </si>
  <si>
    <t>Rayna</t>
  </si>
  <si>
    <t>Stone</t>
  </si>
  <si>
    <t>David</t>
  </si>
  <si>
    <t>Cosmetics</t>
  </si>
  <si>
    <t>Freeman</t>
  </si>
  <si>
    <t>Jerry</t>
  </si>
  <si>
    <t>S1</t>
  </si>
  <si>
    <t>Housewares</t>
  </si>
  <si>
    <t>Henning</t>
  </si>
  <si>
    <t>Patricia</t>
  </si>
  <si>
    <t>Jwang</t>
  </si>
  <si>
    <t>Buyung</t>
  </si>
  <si>
    <t>Monac</t>
  </si>
  <si>
    <t>Levitica</t>
  </si>
  <si>
    <t>Stanton</t>
  </si>
  <si>
    <t>Catrina</t>
  </si>
  <si>
    <t>Watts</t>
  </si>
  <si>
    <t>Kelly</t>
  </si>
  <si>
    <t>Blake</t>
  </si>
  <si>
    <t>Barney</t>
  </si>
  <si>
    <t>S2</t>
  </si>
  <si>
    <t>Bolyard</t>
  </si>
  <si>
    <t>Pat</t>
  </si>
  <si>
    <t>Lessert</t>
  </si>
  <si>
    <t>Linda</t>
  </si>
  <si>
    <t>Ruaz</t>
  </si>
  <si>
    <t>Monica</t>
  </si>
  <si>
    <t>Walker</t>
  </si>
  <si>
    <t>Donny</t>
  </si>
  <si>
    <t>Bibb</t>
  </si>
  <si>
    <t>Robin</t>
  </si>
  <si>
    <t>PT2</t>
  </si>
  <si>
    <t>Huang</t>
  </si>
  <si>
    <t>Woody</t>
  </si>
  <si>
    <t>Rodman</t>
  </si>
  <si>
    <t>Johnny</t>
  </si>
  <si>
    <t>Roselius</t>
  </si>
  <si>
    <t>Reginald</t>
  </si>
  <si>
    <t>Yu</t>
  </si>
  <si>
    <t>William</t>
  </si>
  <si>
    <t>Sales</t>
  </si>
  <si>
    <t>Men's</t>
  </si>
  <si>
    <t>Women's</t>
  </si>
  <si>
    <t>Children's</t>
  </si>
  <si>
    <t>PT1</t>
  </si>
  <si>
    <t>Classification</t>
  </si>
  <si>
    <t>Hulsman</t>
  </si>
  <si>
    <t>Russell</t>
  </si>
  <si>
    <t>Crouse</t>
  </si>
  <si>
    <t>Aleta</t>
  </si>
  <si>
    <t>Cronk</t>
  </si>
  <si>
    <t>June</t>
  </si>
  <si>
    <t>Duarte</t>
  </si>
  <si>
    <t>Shawn</t>
  </si>
  <si>
    <t>Duck</t>
  </si>
  <si>
    <t>Kelee</t>
  </si>
  <si>
    <t>Dubben</t>
  </si>
  <si>
    <t>Fiddes</t>
  </si>
  <si>
    <t>Rick</t>
  </si>
  <si>
    <t>Porterfield</t>
  </si>
  <si>
    <t>Jimmy</t>
  </si>
  <si>
    <t>Fetchik</t>
  </si>
  <si>
    <t>Vearl</t>
  </si>
  <si>
    <t>Harpole</t>
  </si>
  <si>
    <t>Frank</t>
  </si>
  <si>
    <t>Hauch</t>
  </si>
  <si>
    <t>Joann</t>
  </si>
  <si>
    <t>Hornbeek</t>
  </si>
  <si>
    <t>Kent</t>
  </si>
  <si>
    <t>Lax</t>
  </si>
  <si>
    <t>Rafael</t>
  </si>
  <si>
    <t>Mallouf</t>
  </si>
  <si>
    <t>Pedro</t>
  </si>
  <si>
    <t>McMath</t>
  </si>
  <si>
    <t>Olivia</t>
  </si>
  <si>
    <t>Pomales</t>
  </si>
  <si>
    <t>Oseas</t>
  </si>
  <si>
    <t>Pomura</t>
  </si>
  <si>
    <t>Joaquin</t>
  </si>
  <si>
    <t>Nigel</t>
  </si>
  <si>
    <t>Emmett</t>
  </si>
  <si>
    <t>Plumbtree</t>
  </si>
  <si>
    <t>Leslie</t>
  </si>
  <si>
    <t>Stephens</t>
  </si>
  <si>
    <t>Lacretia</t>
  </si>
  <si>
    <t>Vandrey</t>
  </si>
  <si>
    <t>Yvonne</t>
  </si>
  <si>
    <t>Hours Worked</t>
  </si>
  <si>
    <t>Deyoe</t>
  </si>
  <si>
    <t>Gauger</t>
  </si>
  <si>
    <t>Hughes</t>
  </si>
  <si>
    <t>Ketakea</t>
  </si>
  <si>
    <t>Loraine</t>
  </si>
  <si>
    <t>Lenfestey</t>
  </si>
  <si>
    <t>Montague</t>
  </si>
  <si>
    <t>Carmen</t>
  </si>
  <si>
    <t>Kionna</t>
  </si>
  <si>
    <t>Rayundo</t>
  </si>
  <si>
    <t>Samone</t>
  </si>
  <si>
    <t>Picazo</t>
  </si>
  <si>
    <t>Luciano</t>
  </si>
  <si>
    <t>Schoemann</t>
  </si>
  <si>
    <t>Dale</t>
  </si>
  <si>
    <t>Wilson</t>
  </si>
  <si>
    <t>Jay</t>
  </si>
  <si>
    <t>Craddock</t>
  </si>
  <si>
    <t>Sales Code</t>
  </si>
  <si>
    <t>Sales Title</t>
  </si>
  <si>
    <t>Hourly Wage</t>
  </si>
  <si>
    <t>Quota</t>
  </si>
  <si>
    <t>Commission</t>
  </si>
  <si>
    <t>Assistant Manager</t>
  </si>
  <si>
    <t>Sales Assistant</t>
  </si>
  <si>
    <t>Sales Partner</t>
  </si>
  <si>
    <t>Sales Associate</t>
  </si>
  <si>
    <t>Sales Consultant</t>
  </si>
  <si>
    <t>CODE</t>
  </si>
  <si>
    <t>Spring 2021</t>
  </si>
  <si>
    <t>Data Version 1A</t>
  </si>
  <si>
    <t>CODEFP2</t>
  </si>
  <si>
    <t>Base Pay</t>
  </si>
  <si>
    <t>Gross Pay</t>
  </si>
  <si>
    <t>Summary Information</t>
  </si>
  <si>
    <t>Total</t>
  </si>
  <si>
    <t>Average</t>
  </si>
  <si>
    <t>Minimum</t>
  </si>
  <si>
    <t>Maximum</t>
  </si>
  <si>
    <t>Days Quota Met</t>
  </si>
  <si>
    <t>Summary Info</t>
  </si>
  <si>
    <t>Sum of Commission</t>
  </si>
  <si>
    <t>Sum of Sales</t>
  </si>
  <si>
    <t>Grand Total</t>
  </si>
  <si>
    <t>(All)</t>
  </si>
  <si>
    <t>Weekly Quota</t>
  </si>
  <si>
    <t>Children's Max</t>
  </si>
  <si>
    <t>Cosmetics Max</t>
  </si>
  <si>
    <t>Furniture Max</t>
  </si>
  <si>
    <t>Housewares Max</t>
  </si>
  <si>
    <t>Linens Max</t>
  </si>
  <si>
    <t>Men's Max</t>
  </si>
  <si>
    <t>Women's Max</t>
  </si>
  <si>
    <t>Grand Max</t>
  </si>
  <si>
    <t>Average Quota Met</t>
  </si>
  <si>
    <t>Total Sum of Sales</t>
  </si>
  <si>
    <t>Total Sum of Commission</t>
  </si>
  <si>
    <t>AM Total</t>
  </si>
  <si>
    <t>PT1 Total</t>
  </si>
  <si>
    <t>PT2 Total</t>
  </si>
  <si>
    <t>S1 Total</t>
  </si>
  <si>
    <t>S2 Total</t>
  </si>
  <si>
    <t>x</t>
  </si>
  <si>
    <t>Statistics on Part Time Employees</t>
  </si>
  <si>
    <t>Average Sales</t>
  </si>
  <si>
    <t>Largest Single Sale</t>
  </si>
  <si>
    <t>Number of Employees</t>
  </si>
  <si>
    <t>Total Sales</t>
  </si>
  <si>
    <t>Average Sales Excluding Furniture Sales</t>
  </si>
  <si>
    <t>Average:</t>
  </si>
  <si>
    <t>&lt;&gt;Furniture</t>
  </si>
  <si>
    <t>Top Selling Sales Representatives</t>
  </si>
  <si>
    <t>Sales Commission Greater Than Base Pay</t>
  </si>
  <si>
    <t>Question 1</t>
  </si>
  <si>
    <t>Question 2</t>
  </si>
  <si>
    <t>Question 3</t>
  </si>
  <si>
    <t>Top 10</t>
  </si>
  <si>
    <t>Bottom 5</t>
  </si>
  <si>
    <t>Question 4</t>
  </si>
  <si>
    <t>Question 5</t>
  </si>
  <si>
    <t>Question 6</t>
  </si>
  <si>
    <t>Question 7</t>
  </si>
  <si>
    <t>Question 8</t>
  </si>
  <si>
    <t>Created By</t>
  </si>
  <si>
    <t>Stephanie Agbenorhevi</t>
  </si>
  <si>
    <t>Date Completed</t>
  </si>
  <si>
    <t>Purpose</t>
  </si>
  <si>
    <t>Worksheet</t>
  </si>
  <si>
    <t>Description</t>
  </si>
  <si>
    <t>Documentation Sheet</t>
  </si>
  <si>
    <t>Provides information about the creator, each individual worksheet, and the date
created.</t>
  </si>
  <si>
    <t>Weekly_Summary</t>
  </si>
  <si>
    <t>Filter_Criteria</t>
  </si>
  <si>
    <t>Reference_Table</t>
  </si>
  <si>
    <t>Sunday</t>
  </si>
  <si>
    <t>Monday</t>
  </si>
  <si>
    <t>Tuesday</t>
  </si>
  <si>
    <t>Thursday</t>
  </si>
  <si>
    <t>Friday</t>
  </si>
  <si>
    <t>Saturday</t>
  </si>
  <si>
    <t>IS1_Dept_Comm_and_Sales_Pie</t>
  </si>
  <si>
    <t>IS2_Individual_Commission</t>
  </si>
  <si>
    <t>ISQ1_Method1</t>
  </si>
  <si>
    <t>ISQ1_Method2</t>
  </si>
  <si>
    <t>ISQ2_Weekly_Quota_Not_Met</t>
  </si>
  <si>
    <t>ISQ3_Max_Dept_Sales</t>
  </si>
  <si>
    <t>ISQ4_Average_Quota_Met</t>
  </si>
  <si>
    <t>ISQ5_Comm_Sales_By_Dept</t>
  </si>
  <si>
    <t>ISQ6_Pay_By_Classification</t>
  </si>
  <si>
    <t>AFQ1_Sales</t>
  </si>
  <si>
    <t>AFQ2_PartTime_Stats</t>
  </si>
  <si>
    <t>AF3_Average_Excluding_Furniture</t>
  </si>
  <si>
    <t>AFQ4_Sales_Greater_Than_Average</t>
  </si>
  <si>
    <t>AFQ5_Top_Sellers</t>
  </si>
  <si>
    <t>AFQ6_ Commission_Over_Base_Pay</t>
  </si>
  <si>
    <t>This workbook uses Vlookup, advanced filters, database functions, math functions, statistical functions, pivot tables, and pivot charts.</t>
  </si>
  <si>
    <t>This worksheet contains employee information and productivity information for each employee, as well as summarized financial information.</t>
  </si>
  <si>
    <t>This worksheet contains summarized data from the daily activity reports for each employee.</t>
  </si>
  <si>
    <t>This worksheet contains information used as a lookup table for calculations in the daily sheets.</t>
  </si>
  <si>
    <t>This worksheet contains a pivot table and pie chart comparing weekly commissions and sales by department.</t>
  </si>
  <si>
    <t>This worksheet contains a pivot table showing the commissions by individuals within each department.</t>
  </si>
  <si>
    <t>This worksheet contains a pivot table and pie chart showing each department's sales by sales reps, filtered by department.</t>
  </si>
  <si>
    <t>This worksheet contains a pivot table showing the top ten sales reps with the highest commissions.</t>
  </si>
  <si>
    <t>This worksheet contains a table showing the top ten sales rep with the highest commissions and how many days the quota was met.</t>
  </si>
  <si>
    <t>This worksheet contains a table with the employees that did not meet quota.</t>
  </si>
  <si>
    <t>This worksheet contains a table with the highest sales for each department.</t>
  </si>
  <si>
    <t>This worksheet displays how frequently the same staff will meet quota on average.</t>
  </si>
  <si>
    <t>This worksheet contains a pivot table showing the commissions and total sales for each sales position by department.</t>
  </si>
  <si>
    <t>This worksheet contains a table showing the base pay, commission, and gross pay for each sales position.</t>
  </si>
  <si>
    <t>This worksheet contains a table showing furniture sales greater than $50k, housewares sales greater than $5k, and linens sales over $10k.</t>
  </si>
  <si>
    <t>This worksheet contains the average sales, maximum sale, and total sales for part time employees.</t>
  </si>
  <si>
    <t>This worksheet contains average sales excluding furniture sales.</t>
  </si>
  <si>
    <t>This worksheet contains a table showing the sales that are above average.</t>
  </si>
  <si>
    <t>This worksheet contains a table showing sales reps who either made their quota 6 times a week or whose weekly quota was over $10k.</t>
  </si>
  <si>
    <t>This worksheet contains a table showing the employees whose commission is greater than their base pay.</t>
  </si>
  <si>
    <t>Madison's Department Store</t>
  </si>
  <si>
    <t>This worksheet contains the criteria for the advanced filter.</t>
  </si>
  <si>
    <t>Wed</t>
  </si>
  <si>
    <t>ISQ3_Individual_Sales_By_Dept</t>
  </si>
  <si>
    <t>This workbook is designed to analyze and summarize daily and weekly productivity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</si>
</sst>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2" fillId="0" borderId="0"/>
  </cellStyleXfs>
  <cellXfs count="6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 applyProtection="1">
      <protection hidden="1"/>
    </xf>
    <xf numFmtId="0" fontId="8" fillId="0" borderId="0" xfId="0" applyFont="1"/>
    <xf numFmtId="0" fontId="2" fillId="0" borderId="0" xfId="0" applyFont="1"/>
    <xf numFmtId="1" fontId="2" fillId="0" borderId="0" xfId="0" applyNumberFormat="1" applyFont="1"/>
    <xf numFmtId="166" fontId="2" fillId="0" borderId="0" xfId="2" applyNumberFormat="1" applyFont="1"/>
    <xf numFmtId="44" fontId="2" fillId="0" borderId="0" xfId="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7" fontId="0" fillId="0" borderId="0" xfId="0" applyNumberFormat="1"/>
    <xf numFmtId="168" fontId="2" fillId="0" borderId="0" xfId="1" applyNumberFormat="1" applyFont="1"/>
    <xf numFmtId="0" fontId="0" fillId="0" borderId="0" xfId="0" applyAlignment="1">
      <alignment horizontal="left" indent="1"/>
    </xf>
    <xf numFmtId="0" fontId="8" fillId="4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2" fontId="2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1" fillId="0" borderId="0" xfId="4"/>
    <xf numFmtId="0" fontId="1" fillId="0" borderId="0" xfId="4" applyAlignment="1">
      <alignment horizontal="center"/>
    </xf>
    <xf numFmtId="0" fontId="9" fillId="0" borderId="0" xfId="4" applyFont="1"/>
    <xf numFmtId="14" fontId="1" fillId="0" borderId="0" xfId="4" applyNumberFormat="1"/>
    <xf numFmtId="0" fontId="1" fillId="0" borderId="0" xfId="4" applyAlignment="1">
      <alignment wrapText="1"/>
    </xf>
    <xf numFmtId="0" fontId="10" fillId="0" borderId="0" xfId="5" applyFont="1" applyAlignment="1">
      <alignment vertical="center" wrapText="1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wrapText="1"/>
    </xf>
    <xf numFmtId="0" fontId="2" fillId="0" borderId="0" xfId="0" applyFont="1" applyAlignment="1">
      <alignment vertical="center" wrapText="1"/>
    </xf>
    <xf numFmtId="168" fontId="0" fillId="0" borderId="0" xfId="1" applyNumberFormat="1" applyFont="1"/>
    <xf numFmtId="0" fontId="8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6" fontId="2" fillId="0" borderId="1" xfId="2" applyNumberFormat="1" applyFont="1" applyBorder="1"/>
    <xf numFmtId="44" fontId="2" fillId="0" borderId="1" xfId="3" applyFont="1" applyBorder="1"/>
    <xf numFmtId="1" fontId="2" fillId="0" borderId="1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1" xfId="3" applyFon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</cellXfs>
  <cellStyles count="6">
    <cellStyle name="Comma" xfId="2" builtinId="3"/>
    <cellStyle name="Currency" xfId="3" builtinId="4"/>
    <cellStyle name="Normal" xfId="0" builtinId="0"/>
    <cellStyle name="Normal 2" xfId="4" xr:uid="{BA0E5BAC-F36E-684A-AD7A-0B16DA63BCB3}"/>
    <cellStyle name="Normal 3" xfId="5" xr:uid="{E7BDB5F6-5403-BA4B-9CE4-2DE6C324B113}"/>
    <cellStyle name="Percent" xfId="1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[Agbenorhevi_Case5.xlsx]IS1-Dept_Comm_and_Sales_Pie!PivotTable4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'IS1-Dept_Comm_and_Sales_Pie'!$B$1</c:f>
              <c:strCache>
                <c:ptCount val="1"/>
                <c:pt idx="0">
                  <c:v>Sum of Commission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'IS1-Dept_Comm_and_Sales_Pie'!$B$2:$B$9</c:f>
              <c:numCache>
                <c:formatCode>_("$"* #,##0_);_("$"* \(#,##0\);_("$"* "-"??_);_(@_)</c:formatCode>
                <c:ptCount val="7"/>
                <c:pt idx="0">
                  <c:v>580.13864999999998</c:v>
                </c:pt>
                <c:pt idx="1">
                  <c:v>283.22080000000005</c:v>
                </c:pt>
                <c:pt idx="2">
                  <c:v>5357.2170000000006</c:v>
                </c:pt>
                <c:pt idx="3">
                  <c:v>389.80189999999999</c:v>
                </c:pt>
                <c:pt idx="4">
                  <c:v>735.21309999999994</c:v>
                </c:pt>
                <c:pt idx="5">
                  <c:v>701.41603999999995</c:v>
                </c:pt>
                <c:pt idx="6">
                  <c:v>1007.2742499999998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7-6048-99BB-5156E1596CAA}"/>
            </c:ext>
          </c:extLst>
        </c:ser>
        <c:ser>
          <c:idx val="1"/>
          <c:order val="1"/>
          <c:tx>
            <c:strRef>
              <c:f>'IS1-Dept_Comm_and_Sales_Pie'!$C$1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'IS1-Dept_Comm_and_Sales_Pie'!$C$2:$C$9</c:f>
              <c:numCache>
                <c:formatCode>_("$"* #,##0_);_("$"* \(#,##0\);_("$"* "-"??_);_(@_)</c:formatCode>
                <c:ptCount val="7"/>
                <c:pt idx="0">
                  <c:v>62128.25</c:v>
                </c:pt>
                <c:pt idx="1">
                  <c:v>48589.43</c:v>
                </c:pt>
                <c:pt idx="2">
                  <c:v>344735.79000000004</c:v>
                </c:pt>
                <c:pt idx="3">
                  <c:v>47476.810000000005</c:v>
                </c:pt>
                <c:pt idx="4">
                  <c:v>68044.58</c:v>
                </c:pt>
                <c:pt idx="5">
                  <c:v>76212.622000000003</c:v>
                </c:pt>
                <c:pt idx="6">
                  <c:v>82195.340000000011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6048-99BB-5156E1596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[Agbenorhevi_Case5.xlsx]IS3_Individual_Sales_By_Dept!PivotTable6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IS3_Individual_Sales_By_Dept!$B$3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E-4C4A-9504-7E2AAB1C8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E-4C4A-9504-7E2AAB1C8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CE-4C4A-9504-7E2AAB1C8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E-4C4A-9504-7E2AAB1C87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CE-4C4A-9504-7E2AAB1C87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CE-4C4A-9504-7E2AAB1C87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CE-4C4A-9504-7E2AAB1C8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IS3_Individual_Sales_By_Dept!$A$4:$A$11</c:f>
              <c:strCache>
                <c:ptCount val="7"/>
                <c:pt idx="0">
                  <c:v>Cronk</c:v>
                </c:pt>
                <c:pt idx="1">
                  <c:v>Crouse</c:v>
                </c:pt>
                <c:pt idx="2">
                  <c:v>Duarte</c:v>
                </c:pt>
                <c:pt idx="3">
                  <c:v>Duck</c:v>
                </c:pt>
                <c:pt idx="4">
                  <c:v>Hulsman</c:v>
                </c:pt>
                <c:pt idx="5">
                  <c:v>Ketakea</c:v>
                </c:pt>
                <c:pt idx="6">
                  <c:v>Reyes</c:v>
                </c:pt>
              </c:strCache>
            </c:strRef>
          </c:cat>
          <c:val>
            <c:numRef>
              <c:f>IS3_Individual_Sales_By_Dept!$B$4:$B$11</c:f>
              <c:numCache>
                <c:formatCode>General</c:formatCode>
                <c:ptCount val="7"/>
                <c:pt idx="0">
                  <c:v>7324.31</c:v>
                </c:pt>
                <c:pt idx="1">
                  <c:v>12448.050000000001</c:v>
                </c:pt>
                <c:pt idx="2">
                  <c:v>7873.5700000000006</c:v>
                </c:pt>
                <c:pt idx="3">
                  <c:v>9553.8700000000008</c:v>
                </c:pt>
                <c:pt idx="4">
                  <c:v>12057.629999999997</c:v>
                </c:pt>
                <c:pt idx="5">
                  <c:v>3673.08</c:v>
                </c:pt>
                <c:pt idx="6">
                  <c:v>9197.74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8-3F41-A0F2-AD233501C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Commissions in Children's Dept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6-0246-8042-6C6F37378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6-0246-8042-6C6F37378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6-0246-8042-6C6F37378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76-0246-8042-6C6F37378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6-0246-8042-6C6F37378C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76-0246-8042-6C6F37378C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76-0246-8042-6C6F37378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Cronk</c:v>
              </c:pt>
              <c:pt idx="1">
                <c:v>Crouse</c:v>
              </c:pt>
              <c:pt idx="2">
                <c:v>Duarte</c:v>
              </c:pt>
              <c:pt idx="3">
                <c:v>Duck</c:v>
              </c:pt>
              <c:pt idx="4">
                <c:v>Hulsman</c:v>
              </c:pt>
              <c:pt idx="5">
                <c:v>Ketakea</c:v>
              </c:pt>
              <c:pt idx="6">
                <c:v>Reyes</c:v>
              </c:pt>
            </c:strLit>
          </c:cat>
          <c:val>
            <c:numLit>
              <c:formatCode>General</c:formatCode>
              <c:ptCount val="7"/>
              <c:pt idx="0">
                <c:v>79.864649999999983</c:v>
              </c:pt>
              <c:pt idx="1">
                <c:v>139.97560000000001</c:v>
              </c:pt>
              <c:pt idx="2">
                <c:v>88.103549999999984</c:v>
              </c:pt>
              <c:pt idx="3">
                <c:v>75.785250000000019</c:v>
              </c:pt>
              <c:pt idx="4">
                <c:v>126.2448</c:v>
              </c:pt>
              <c:pt idx="5">
                <c:v>19.726399999999998</c:v>
              </c:pt>
              <c:pt idx="6">
                <c:v>50.438400000000001</c:v>
              </c:pt>
            </c:numLit>
          </c:val>
          <c:extLst>
            <c:ext xmlns:c16="http://schemas.microsoft.com/office/drawing/2014/chart" uri="{C3380CC4-5D6E-409C-BE32-E72D297353CC}">
              <c16:uniqueId val="{0000000E-F476-0246-8042-6C6F37378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Furniture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A-2446-9F5C-89A939DF7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A-2446-9F5C-89A939DF7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A-2446-9F5C-89A939DF7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FA-2446-9F5C-89A939DF7A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FA-2446-9F5C-89A939DF7A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FA-2446-9F5C-89A939DF7A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FA-2446-9F5C-89A939DF7A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FA-2446-9F5C-89A939DF7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Craddock</c:v>
              </c:pt>
              <c:pt idx="1">
                <c:v>Fetchik</c:v>
              </c:pt>
              <c:pt idx="2">
                <c:v>Harpole</c:v>
              </c:pt>
              <c:pt idx="3">
                <c:v>Hauch</c:v>
              </c:pt>
              <c:pt idx="4">
                <c:v>Huang</c:v>
              </c:pt>
              <c:pt idx="5">
                <c:v>Mazza</c:v>
              </c:pt>
              <c:pt idx="6">
                <c:v>Porterfield</c:v>
              </c:pt>
              <c:pt idx="7">
                <c:v>Wilson</c:v>
              </c:pt>
            </c:strLit>
          </c:cat>
          <c:val>
            <c:numLit>
              <c:formatCode>General</c:formatCode>
              <c:ptCount val="8"/>
              <c:pt idx="0">
                <c:v>431.08034999999995</c:v>
              </c:pt>
              <c:pt idx="1">
                <c:v>870.93619999999999</c:v>
              </c:pt>
              <c:pt idx="2">
                <c:v>537.88934999999992</c:v>
              </c:pt>
              <c:pt idx="3">
                <c:v>550.56380000000001</c:v>
              </c:pt>
              <c:pt idx="4">
                <c:v>574.84310000000005</c:v>
              </c:pt>
              <c:pt idx="5">
                <c:v>1520.5254</c:v>
              </c:pt>
              <c:pt idx="6">
                <c:v>868.2392000000001</c:v>
              </c:pt>
              <c:pt idx="7">
                <c:v>3.1396000000000006</c:v>
              </c:pt>
            </c:numLit>
          </c:val>
          <c:extLst>
            <c:ext xmlns:c16="http://schemas.microsoft.com/office/drawing/2014/chart" uri="{C3380CC4-5D6E-409C-BE32-E72D297353CC}">
              <c16:uniqueId val="{00000010-E8FA-2446-9F5C-89A939DF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Linens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B-1246-9C56-EB20BE670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B-1246-9C56-EB20BE670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B-1246-9C56-EB20BE670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B-1246-9C56-EB20BE670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1B-1246-9C56-EB20BE670F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1B-1246-9C56-EB20BE670F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1B-1246-9C56-EB20BE670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Bourque</c:v>
              </c:pt>
              <c:pt idx="1">
                <c:v>Lenfestey</c:v>
              </c:pt>
              <c:pt idx="2">
                <c:v>Lessert</c:v>
              </c:pt>
              <c:pt idx="3">
                <c:v>Nigel</c:v>
              </c:pt>
              <c:pt idx="4">
                <c:v>Pomales</c:v>
              </c:pt>
              <c:pt idx="5">
                <c:v>Pomura</c:v>
              </c:pt>
              <c:pt idx="6">
                <c:v>Roselius</c:v>
              </c:pt>
            </c:strLit>
          </c:cat>
          <c:val>
            <c:numLit>
              <c:formatCode>General</c:formatCode>
              <c:ptCount val="7"/>
              <c:pt idx="0">
                <c:v>14.0097</c:v>
              </c:pt>
              <c:pt idx="1">
                <c:v>83.131399999999999</c:v>
              </c:pt>
              <c:pt idx="2">
                <c:v>195.25475</c:v>
              </c:pt>
              <c:pt idx="3">
                <c:v>142.13749999999999</c:v>
              </c:pt>
              <c:pt idx="4">
                <c:v>153.56640000000002</c:v>
              </c:pt>
              <c:pt idx="5">
                <c:v>112.11735</c:v>
              </c:pt>
              <c:pt idx="6">
                <c:v>34.996000000000002</c:v>
              </c:pt>
            </c:numLit>
          </c:val>
          <c:extLst>
            <c:ext xmlns:c16="http://schemas.microsoft.com/office/drawing/2014/chart" uri="{C3380CC4-5D6E-409C-BE32-E72D297353CC}">
              <c16:uniqueId val="{0000000E-DA1B-1246-9C56-EB20BE670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4</xdr:col>
      <xdr:colOff>50800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C339A-A4C1-134C-8210-1AB006D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139700</xdr:rowOff>
    </xdr:from>
    <xdr:to>
      <xdr:col>5</xdr:col>
      <xdr:colOff>241300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DBF4-0F21-AB48-80D0-8C75E9CD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1528185</xdr:colOff>
      <xdr:row>4</xdr:row>
      <xdr:rowOff>139701</xdr:rowOff>
    </xdr:to>
    <xdr:pic>
      <xdr:nvPicPr>
        <xdr:cNvPr id="2" name="Picture 1" descr="MadisonStyle - Shop Premiere Fashion Shoes, Bags &amp; Accessories">
          <a:extLst>
            <a:ext uri="{FF2B5EF4-FFF2-40B4-BE49-F238E27FC236}">
              <a16:creationId xmlns:a16="http://schemas.microsoft.com/office/drawing/2014/main" id="{9723C95F-557F-6946-9D97-445BCA53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28853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7</xdr:row>
      <xdr:rowOff>50801</xdr:rowOff>
    </xdr:from>
    <xdr:to>
      <xdr:col>3</xdr:col>
      <xdr:colOff>1008529</xdr:colOff>
      <xdr:row>23</xdr:row>
      <xdr:rowOff>18678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B4343-0EE5-194B-A0CB-13F2DE6F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24</xdr:row>
      <xdr:rowOff>0</xdr:rowOff>
    </xdr:from>
    <xdr:to>
      <xdr:col>3</xdr:col>
      <xdr:colOff>1064558</xdr:colOff>
      <xdr:row>42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368D2-7F92-8844-ABF1-A489650E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52</xdr:row>
      <xdr:rowOff>12700</xdr:rowOff>
    </xdr:from>
    <xdr:to>
      <xdr:col>3</xdr:col>
      <xdr:colOff>1064558</xdr:colOff>
      <xdr:row>69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89D5F-DE91-4A49-90E0-93C1AB84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6</xdr:row>
      <xdr:rowOff>104775</xdr:rowOff>
    </xdr:from>
    <xdr:ext cx="4311437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993D30-11E8-48B9-9708-023D052F5ED5}"/>
            </a:ext>
          </a:extLst>
        </xdr:cNvPr>
        <xdr:cNvSpPr txBox="1"/>
      </xdr:nvSpPr>
      <xdr:spPr>
        <a:xfrm>
          <a:off x="76200" y="1076325"/>
          <a:ext cx="4311437" cy="530658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FF0000"/>
              </a:solidFill>
            </a:rPr>
            <a:t>DO NOT</a:t>
          </a:r>
          <a:r>
            <a:rPr lang="en-US" sz="2800" b="1" baseline="0">
              <a:solidFill>
                <a:srgbClr val="FF0000"/>
              </a:solidFill>
            </a:rPr>
            <a:t> DELETE THIS SHEET</a:t>
          </a:r>
          <a:endParaRPr lang="en-US" sz="2800" b="1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2.631328240743" createdVersion="7" refreshedVersion="7" minRefreshableVersion="3" recordCount="52" xr:uid="{247A02D5-BB49-A04C-A4AA-6352F502E8D3}">
  <cacheSource type="worksheet">
    <worksheetSource ref="A1:J53" sheet="Weekly_Summary"/>
  </cacheSource>
  <cacheFields count="10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/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10730.69"/>
        <n v="12972.86"/>
        <n v="8023.6"/>
        <n v="6456.81"/>
        <n v="6404.3099999999995"/>
        <n v="30559.340000000004"/>
        <n v="7324.31"/>
        <n v="12448.050000000001"/>
        <n v="2549.7599999999998"/>
        <n v="7873.5700000000006"/>
        <n v="5417.1"/>
        <n v="9553.8700000000008"/>
        <n v="48346.81"/>
        <n v="4768.67"/>
        <n v="8966.32"/>
        <n v="9143.4900000000016"/>
        <n v="37859.29"/>
        <n v="57525.899999999994"/>
        <n v="7411.5899999999992"/>
        <n v="9289.89"/>
        <n v="59984.310000000005"/>
        <n v="8463.0499999999993"/>
        <n v="12057.629999999997"/>
        <n v="11957.08"/>
        <n v="3673.08"/>
        <n v="10655.25"/>
        <n v="6553.78"/>
        <n v="14154.630000000001"/>
        <n v="7606.25"/>
        <n v="58684.18"/>
        <n v="4502.29"/>
        <n v="15463.781999999999"/>
        <n v="3420.68"/>
        <n v="12352.46"/>
        <n v="2900.73"/>
        <n v="4695.0399999999991"/>
        <n v="13553.95"/>
        <n v="9025.85"/>
        <n v="49111.960000000006"/>
        <n v="9197.74"/>
        <n v="6161.32"/>
        <n v="5999.6"/>
        <n v="10832.800000000001"/>
        <n v="9661.91"/>
        <n v="16069.11"/>
        <n v="7849.9500000000007"/>
        <n v="8800.5400000000009"/>
        <n v="12195.070000000002"/>
        <n v="11180"/>
        <n v="10623.689999999999"/>
        <n v="2664"/>
        <n v="5704.88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108.3111"/>
        <n v="105.77839999999999"/>
        <n v="50.0595"/>
        <n v="50.554250000000003"/>
        <n v="14.0097"/>
        <n v="431.08034999999995"/>
        <n v="79.864649999999983"/>
        <n v="139.97560000000001"/>
        <n v="18.746399999999998"/>
        <n v="88.103549999999984"/>
        <n v="32.570799999999998"/>
        <n v="75.785250000000019"/>
        <n v="870.93619999999999"/>
        <n v="14.0062"/>
        <n v="65.326399999999992"/>
        <n v="106.40235"/>
        <n v="537.88934999999992"/>
        <n v="550.56380000000001"/>
        <n v="37.020200000000003"/>
        <n v="59.982599999999998"/>
        <n v="574.84310000000005"/>
        <n v="57.125300000000003"/>
        <n v="126.2448"/>
        <n v="172.91970000000001"/>
        <n v="19.726399999999998"/>
        <n v="101.2574"/>
        <n v="83.131399999999999"/>
        <n v="195.25475"/>
        <n v="84.09375"/>
        <n v="1520.5254"/>
        <n v="28.587499999999999"/>
        <n v="189.27564000000001"/>
        <n v="22.2624"/>
        <n v="142.13749999999999"/>
        <n v="2.8064999999999998"/>
        <n v="40.425599999999996"/>
        <n v="153.56640000000002"/>
        <n v="112.11735"/>
        <n v="868.2392000000001"/>
        <n v="50.438400000000001"/>
        <n v="37.114100000000001"/>
        <n v="34.996000000000002"/>
        <n v="103.87150000000001"/>
        <n v="138.79974999999999"/>
        <n v="205.95499999999998"/>
        <n v="87.749250000000004"/>
        <n v="60.39"/>
        <n v="139.58600000000001"/>
        <n v="113.25"/>
        <n v="115.4366"/>
        <n v="3.1396000000000006"/>
        <n v="32.0488"/>
      </sharedItems>
    </cacheField>
    <cacheField name="Gross Pay" numFmtId="44">
      <sharedItems containsSemiMixedTypes="0" containsString="0" containsNumber="1" minValue="129.24639999999999" maxValue="2320.5254"/>
    </cacheField>
    <cacheField name="Days Quota Met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5.642894560187" createdVersion="7" refreshedVersion="7" minRefreshableVersion="3" recordCount="52" xr:uid="{5C6661DA-7F2E-2F4F-8C9C-2FB0A322A24C}">
  <cacheSource type="worksheet">
    <worksheetSource ref="A1:K53" sheet="Weekly_Summary"/>
  </cacheSource>
  <cacheFields count="11">
    <cacheField name="Last Name" numFmtId="0">
      <sharedItems count="52">
        <s v="Reyes"/>
        <s v="Stone"/>
        <s v="Mazza"/>
        <s v="Hornbeek"/>
        <s v="Bourque"/>
        <s v="Allbaugh"/>
        <s v="Jwang"/>
        <s v="Cronk"/>
        <s v="Duarte"/>
        <s v="Harpole"/>
        <s v="Craddock"/>
        <s v="Mallouf"/>
        <s v="Pomura"/>
        <s v="Deyoe"/>
        <s v="Gauger"/>
        <s v="Plumbtree"/>
        <s v="Stephens"/>
        <s v="Ketakea"/>
        <s v="Dubben"/>
        <s v="Hughes"/>
        <s v="Yu"/>
        <s v="Huang"/>
        <s v="Hauch"/>
        <s v="McMath"/>
        <s v="Roselius"/>
        <s v="Bibb"/>
        <s v="Rodman"/>
        <s v="Crouse"/>
        <s v="Hulsman"/>
        <s v="Fiddes"/>
        <s v="Henning"/>
        <s v="Fetchik"/>
        <s v="Porterfield"/>
        <s v="Wilson"/>
        <s v="Freeman"/>
        <s v="Lax"/>
        <s v="Lenfestey"/>
        <s v="Pomales"/>
        <s v="Montague"/>
        <s v="Monac"/>
        <s v="Stanton"/>
        <s v="Watts"/>
        <s v="Duck"/>
        <s v="Blake"/>
        <s v="Bolyard"/>
        <s v="Nigel"/>
        <s v="Lessert"/>
        <s v="Picazo"/>
        <s v="Ruaz"/>
        <s v="Walker"/>
        <s v="Schoemann"/>
        <s v="Vandrey"/>
      </sharedItems>
    </cacheField>
    <cacheField name="First Name" numFmtId="0">
      <sharedItems/>
    </cacheField>
    <cacheField name="Classification" numFmtId="0">
      <sharedItems count="5">
        <s v="AM"/>
        <s v="PT1"/>
        <s v="PT2"/>
        <s v="S1"/>
        <s v="S2"/>
      </sharedItems>
    </cacheField>
    <cacheField name="Department" numFmtId="0">
      <sharedItems count="7">
        <s v="Children's"/>
        <s v="Cosmetics"/>
        <s v="Furniture"/>
        <s v="Housewares"/>
        <s v="Linens"/>
        <s v="M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9197.74"/>
        <n v="8800.5400000000009"/>
        <n v="58684.18"/>
        <n v="9289.89"/>
        <n v="6404.3099999999995"/>
        <n v="10730.69"/>
        <n v="11957.08"/>
        <n v="7324.31"/>
        <n v="7873.5700000000006"/>
        <n v="37859.29"/>
        <n v="30559.340000000004"/>
        <n v="7606.25"/>
        <n v="9025.85"/>
        <n v="2549.7599999999998"/>
        <n v="9143.4900000000016"/>
        <n v="4695.0399999999991"/>
        <n v="7849.9500000000007"/>
        <n v="3673.08"/>
        <n v="5417.1"/>
        <n v="8463.0499999999993"/>
        <n v="5704.88"/>
        <n v="59984.310000000005"/>
        <n v="57525.899999999994"/>
        <n v="4502.29"/>
        <n v="5999.6"/>
        <n v="12972.86"/>
        <n v="6161.32"/>
        <n v="12448.050000000001"/>
        <n v="12057.629999999997"/>
        <n v="4768.67"/>
        <n v="7411.5899999999992"/>
        <n v="48346.81"/>
        <n v="49111.960000000006"/>
        <n v="2664"/>
        <n v="8966.32"/>
        <n v="10655.25"/>
        <n v="6553.78"/>
        <n v="13553.95"/>
        <n v="3420.68"/>
        <n v="15463.781999999999"/>
        <n v="16069.11"/>
        <n v="10623.689999999999"/>
        <n v="9553.8700000000008"/>
        <n v="8023.6"/>
        <n v="6456.81"/>
        <n v="12352.46"/>
        <n v="14154.630000000001"/>
        <n v="2900.73"/>
        <n v="10832.800000000001"/>
        <n v="11180"/>
        <n v="9661.91"/>
        <n v="12195.070000000002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50.438400000000001"/>
        <n v="60.39"/>
        <n v="1520.5254"/>
        <n v="59.982599999999998"/>
        <n v="14.0097"/>
        <n v="108.3111"/>
        <n v="172.91970000000001"/>
        <n v="79.864649999999983"/>
        <n v="88.103549999999984"/>
        <n v="537.88934999999992"/>
        <n v="431.08034999999995"/>
        <n v="84.09375"/>
        <n v="112.11735"/>
        <n v="18.746399999999998"/>
        <n v="106.40235"/>
        <n v="40.425599999999996"/>
        <n v="87.749250000000004"/>
        <n v="19.726399999999998"/>
        <n v="32.570799999999998"/>
        <n v="57.125300000000003"/>
        <n v="32.0488"/>
        <n v="574.84310000000005"/>
        <n v="550.56380000000001"/>
        <n v="28.587499999999999"/>
        <n v="34.996000000000002"/>
        <n v="105.77839999999999"/>
        <n v="37.114100000000001"/>
        <n v="139.97560000000001"/>
        <n v="126.2448"/>
        <n v="14.0062"/>
        <n v="37.020200000000003"/>
        <n v="870.93619999999999"/>
        <n v="868.2392000000001"/>
        <n v="3.1396000000000006"/>
        <n v="65.326399999999992"/>
        <n v="101.2574"/>
        <n v="83.131399999999999"/>
        <n v="153.56640000000002"/>
        <n v="22.2624"/>
        <n v="189.27564000000001"/>
        <n v="205.95499999999998"/>
        <n v="115.4366"/>
        <n v="75.785250000000019"/>
        <n v="50.0595"/>
        <n v="50.554250000000003"/>
        <n v="142.13749999999999"/>
        <n v="195.25475"/>
        <n v="2.8064999999999998"/>
        <n v="103.87150000000001"/>
        <n v="113.25"/>
        <n v="138.79974999999999"/>
        <n v="139.58600000000001"/>
      </sharedItems>
    </cacheField>
    <cacheField name="Gross Pay" numFmtId="44">
      <sharedItems containsSemiMixedTypes="0" containsString="0" containsNumber="1" minValue="129.24639999999999" maxValue="2320.5254" count="52">
        <n v="850.4384"/>
        <n v="860.39"/>
        <n v="2320.5254"/>
        <n v="859.98260000000005"/>
        <n v="814.00970000000007"/>
        <n v="868.31110000000001"/>
        <n v="972.91969999999992"/>
        <n v="249.86464999999998"/>
        <n v="258.10354999999998"/>
        <n v="707.88934999999992"/>
        <n v="601.08034999999995"/>
        <n v="254.09375"/>
        <n v="248.11734999999999"/>
        <n v="129.24639999999999"/>
        <n v="293.40235000000001"/>
        <n v="210.42559999999997"/>
        <n v="257.74924999999996"/>
        <n v="194.72640000000001"/>
        <n v="207.57079999999999"/>
        <n v="258.37530000000004"/>
        <n v="207.04880000000003"/>
        <n v="749.84310000000005"/>
        <n v="725.56380000000001"/>
        <n v="151.08750000000001"/>
        <n v="209.99600000000001"/>
        <n v="280.77840000000003"/>
        <n v="212.11410000000001"/>
        <n v="559.97559999999999"/>
        <n v="546.24479999999994"/>
        <n v="434.00620000000004"/>
        <n v="457.02019999999999"/>
        <n v="1206.9362000000001"/>
        <n v="1267.2392"/>
        <n v="223.6396"/>
        <n v="464.32640000000004"/>
        <n v="521.25739999999996"/>
        <n v="471.63139999999999"/>
        <n v="573.56640000000004"/>
        <n v="326.76239999999996"/>
        <n v="609.27563999999995"/>
        <n v="625.95499999999993"/>
        <n v="535.4366"/>
        <n v="555.78525000000002"/>
        <n v="530.05949999999996"/>
        <n v="410.55425000000002"/>
        <n v="622.13750000000005"/>
        <n v="675.25475000000006"/>
        <n v="254.8065"/>
        <n v="583.87149999999997"/>
        <n v="569.25"/>
        <n v="618.79975000000002"/>
        <n v="619.58600000000001"/>
      </sharedItems>
    </cacheField>
    <cacheField name="Days Quota Met" numFmtId="0">
      <sharedItems containsSemiMixedTypes="0" containsString="0" containsNumber="1" containsInteger="1" minValue="1" maxValue="6"/>
    </cacheField>
    <cacheField name="Weekly Quota" numFmtId="1">
      <sharedItems containsSemiMixedTypes="0" containsString="0" containsNumber="1" minValue="-1595.6900000000005" maxValue="57484.31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Joshua"/>
    <x v="0"/>
    <x v="0"/>
    <x v="0"/>
    <n v="38"/>
    <n v="760"/>
    <x v="0"/>
    <n v="868.31110000000001"/>
    <n v="4"/>
  </r>
  <r>
    <x v="1"/>
    <s v="Robin"/>
    <x v="1"/>
    <x v="0"/>
    <x v="1"/>
    <n v="20"/>
    <n v="175"/>
    <x v="1"/>
    <n v="280.77840000000003"/>
    <n v="4"/>
  </r>
  <r>
    <x v="2"/>
    <s v="Barney"/>
    <x v="2"/>
    <x v="1"/>
    <x v="2"/>
    <n v="40"/>
    <n v="480"/>
    <x v="2"/>
    <n v="530.05949999999996"/>
    <n v="5"/>
  </r>
  <r>
    <x v="3"/>
    <s v="Pat"/>
    <x v="2"/>
    <x v="2"/>
    <x v="3"/>
    <n v="30"/>
    <n v="360"/>
    <x v="3"/>
    <n v="410.55425000000002"/>
    <n v="1"/>
  </r>
  <r>
    <x v="4"/>
    <s v="Elizabeth"/>
    <x v="0"/>
    <x v="3"/>
    <x v="4"/>
    <n v="40"/>
    <n v="800"/>
    <x v="4"/>
    <n v="814.00970000000007"/>
    <n v="1"/>
  </r>
  <r>
    <x v="5"/>
    <s v="David"/>
    <x v="3"/>
    <x v="4"/>
    <x v="5"/>
    <n v="20"/>
    <n v="170"/>
    <x v="5"/>
    <n v="601.08034999999995"/>
    <n v="3"/>
  </r>
  <r>
    <x v="6"/>
    <s v="June"/>
    <x v="3"/>
    <x v="5"/>
    <x v="6"/>
    <n v="20"/>
    <n v="170"/>
    <x v="6"/>
    <n v="249.86464999999998"/>
    <n v="3"/>
  </r>
  <r>
    <x v="7"/>
    <s v="Aleta"/>
    <x v="4"/>
    <x v="5"/>
    <x v="7"/>
    <n v="40"/>
    <n v="420"/>
    <x v="7"/>
    <n v="559.97559999999999"/>
    <n v="4"/>
  </r>
  <r>
    <x v="8"/>
    <s v="Rayundo"/>
    <x v="3"/>
    <x v="0"/>
    <x v="8"/>
    <n v="13"/>
    <n v="110.5"/>
    <x v="8"/>
    <n v="129.24639999999999"/>
    <n v="3"/>
  </r>
  <r>
    <x v="9"/>
    <s v="Shawn"/>
    <x v="3"/>
    <x v="5"/>
    <x v="9"/>
    <n v="20"/>
    <n v="170"/>
    <x v="9"/>
    <n v="258.10354999999998"/>
    <n v="4"/>
  </r>
  <r>
    <x v="10"/>
    <s v="Pamela"/>
    <x v="1"/>
    <x v="1"/>
    <x v="10"/>
    <n v="20"/>
    <n v="175"/>
    <x v="10"/>
    <n v="207.57079999999999"/>
    <n v="3"/>
  </r>
  <r>
    <x v="11"/>
    <s v="Kelee"/>
    <x v="2"/>
    <x v="5"/>
    <x v="11"/>
    <n v="40"/>
    <n v="480"/>
    <x v="11"/>
    <n v="555.78525000000002"/>
    <n v="4"/>
  </r>
  <r>
    <x v="12"/>
    <s v="Vearl"/>
    <x v="4"/>
    <x v="4"/>
    <x v="12"/>
    <n v="32"/>
    <n v="336"/>
    <x v="12"/>
    <n v="1206.9362000000001"/>
    <n v="5"/>
  </r>
  <r>
    <x v="13"/>
    <s v="Rick"/>
    <x v="4"/>
    <x v="1"/>
    <x v="13"/>
    <n v="40"/>
    <n v="420"/>
    <x v="13"/>
    <n v="434.00620000000004"/>
    <n v="2"/>
  </r>
  <r>
    <x v="14"/>
    <s v="Jerry"/>
    <x v="4"/>
    <x v="2"/>
    <x v="14"/>
    <n v="38"/>
    <n v="399"/>
    <x v="14"/>
    <n v="464.32640000000004"/>
    <n v="6"/>
  </r>
  <r>
    <x v="15"/>
    <s v="Samone"/>
    <x v="3"/>
    <x v="6"/>
    <x v="15"/>
    <n v="22"/>
    <n v="187"/>
    <x v="15"/>
    <n v="293.40235000000001"/>
    <n v="4"/>
  </r>
  <r>
    <x v="16"/>
    <s v="Frank"/>
    <x v="3"/>
    <x v="4"/>
    <x v="16"/>
    <n v="20"/>
    <n v="170"/>
    <x v="16"/>
    <n v="707.88934999999992"/>
    <n v="4"/>
  </r>
  <r>
    <x v="17"/>
    <s v="Joann"/>
    <x v="1"/>
    <x v="4"/>
    <x v="17"/>
    <n v="20"/>
    <n v="175"/>
    <x v="17"/>
    <n v="725.56380000000001"/>
    <n v="5"/>
  </r>
  <r>
    <x v="18"/>
    <s v="Patricia"/>
    <x v="4"/>
    <x v="1"/>
    <x v="18"/>
    <n v="40"/>
    <n v="420"/>
    <x v="18"/>
    <n v="457.02019999999999"/>
    <n v="3"/>
  </r>
  <r>
    <x v="19"/>
    <s v="Kent"/>
    <x v="0"/>
    <x v="2"/>
    <x v="19"/>
    <n v="40"/>
    <n v="800"/>
    <x v="19"/>
    <n v="859.98260000000005"/>
    <n v="4"/>
  </r>
  <r>
    <x v="20"/>
    <s v="Woody"/>
    <x v="1"/>
    <x v="4"/>
    <x v="20"/>
    <n v="20"/>
    <n v="175"/>
    <x v="20"/>
    <n v="749.84310000000005"/>
    <n v="3"/>
  </r>
  <r>
    <x v="21"/>
    <s v="Frank"/>
    <x v="1"/>
    <x v="1"/>
    <x v="21"/>
    <n v="23"/>
    <n v="201.25"/>
    <x v="21"/>
    <n v="258.37530000000004"/>
    <n v="4"/>
  </r>
  <r>
    <x v="22"/>
    <s v="Russell"/>
    <x v="4"/>
    <x v="5"/>
    <x v="22"/>
    <n v="40"/>
    <n v="420"/>
    <x v="22"/>
    <n v="546.24479999999994"/>
    <n v="6"/>
  </r>
  <r>
    <x v="23"/>
    <s v="Buyung"/>
    <x v="0"/>
    <x v="6"/>
    <x v="23"/>
    <n v="40"/>
    <n v="800"/>
    <x v="23"/>
    <n v="972.91969999999992"/>
    <n v="4"/>
  </r>
  <r>
    <x v="24"/>
    <s v="Loraine"/>
    <x v="1"/>
    <x v="5"/>
    <x v="24"/>
    <n v="20"/>
    <n v="175"/>
    <x v="24"/>
    <n v="194.72640000000001"/>
    <n v="2"/>
  </r>
  <r>
    <x v="25"/>
    <s v="Rafael"/>
    <x v="4"/>
    <x v="2"/>
    <x v="25"/>
    <n v="40"/>
    <n v="420"/>
    <x v="25"/>
    <n v="521.25739999999996"/>
    <n v="4"/>
  </r>
  <r>
    <x v="26"/>
    <s v="Kionna"/>
    <x v="4"/>
    <x v="3"/>
    <x v="26"/>
    <n v="37"/>
    <n v="388.5"/>
    <x v="26"/>
    <n v="471.63139999999999"/>
    <n v="2"/>
  </r>
  <r>
    <x v="27"/>
    <s v="Linda"/>
    <x v="2"/>
    <x v="3"/>
    <x v="27"/>
    <n v="40"/>
    <n v="480"/>
    <x v="27"/>
    <n v="675.25475000000006"/>
    <n v="6"/>
  </r>
  <r>
    <x v="28"/>
    <s v="Pedro"/>
    <x v="3"/>
    <x v="2"/>
    <x v="28"/>
    <n v="20"/>
    <n v="170"/>
    <x v="28"/>
    <n v="254.09375"/>
    <n v="5"/>
  </r>
  <r>
    <x v="29"/>
    <s v="Pamela"/>
    <x v="0"/>
    <x v="4"/>
    <x v="29"/>
    <n v="40"/>
    <n v="800"/>
    <x v="29"/>
    <n v="2320.5254"/>
    <n v="5"/>
  </r>
  <r>
    <x v="30"/>
    <s v="Olivia"/>
    <x v="1"/>
    <x v="2"/>
    <x v="30"/>
    <n v="14"/>
    <n v="122.5"/>
    <x v="30"/>
    <n v="151.08750000000001"/>
    <n v="3"/>
  </r>
  <r>
    <x v="31"/>
    <s v="Levitica"/>
    <x v="4"/>
    <x v="0"/>
    <x v="31"/>
    <n v="40"/>
    <n v="420"/>
    <x v="31"/>
    <n v="609.27563999999995"/>
    <n v="5"/>
  </r>
  <r>
    <x v="32"/>
    <s v="Carmen"/>
    <x v="4"/>
    <x v="0"/>
    <x v="32"/>
    <n v="29"/>
    <n v="304.5"/>
    <x v="32"/>
    <n v="326.76239999999996"/>
    <n v="3"/>
  </r>
  <r>
    <x v="33"/>
    <s v="Emmett"/>
    <x v="2"/>
    <x v="3"/>
    <x v="33"/>
    <n v="40"/>
    <n v="480"/>
    <x v="33"/>
    <n v="622.13750000000005"/>
    <n v="4"/>
  </r>
  <r>
    <x v="34"/>
    <s v="Luciano"/>
    <x v="2"/>
    <x v="0"/>
    <x v="34"/>
    <n v="21"/>
    <n v="252"/>
    <x v="34"/>
    <n v="254.8065"/>
    <n v="1"/>
  </r>
  <r>
    <x v="35"/>
    <s v="Leslie"/>
    <x v="3"/>
    <x v="6"/>
    <x v="35"/>
    <n v="20"/>
    <n v="170"/>
    <x v="35"/>
    <n v="210.42559999999997"/>
    <n v="4"/>
  </r>
  <r>
    <x v="36"/>
    <s v="Oseas"/>
    <x v="4"/>
    <x v="3"/>
    <x v="36"/>
    <n v="40"/>
    <n v="420"/>
    <x v="36"/>
    <n v="573.56640000000004"/>
    <n v="5"/>
  </r>
  <r>
    <x v="37"/>
    <s v="Joaquin"/>
    <x v="3"/>
    <x v="3"/>
    <x v="37"/>
    <n v="16"/>
    <n v="136"/>
    <x v="37"/>
    <n v="248.11734999999999"/>
    <n v="2"/>
  </r>
  <r>
    <x v="38"/>
    <s v="Jimmy"/>
    <x v="4"/>
    <x v="4"/>
    <x v="38"/>
    <n v="38"/>
    <n v="399"/>
    <x v="38"/>
    <n v="1267.2392"/>
    <n v="5"/>
  </r>
  <r>
    <x v="39"/>
    <s v="Rayna"/>
    <x v="0"/>
    <x v="5"/>
    <x v="39"/>
    <n v="40"/>
    <n v="800"/>
    <x v="39"/>
    <n v="850.4384"/>
    <n v="3"/>
  </r>
  <r>
    <x v="40"/>
    <s v="Johnny"/>
    <x v="1"/>
    <x v="0"/>
    <x v="40"/>
    <n v="20"/>
    <n v="175"/>
    <x v="40"/>
    <n v="212.11410000000001"/>
    <n v="4"/>
  </r>
  <r>
    <x v="41"/>
    <s v="Reginald"/>
    <x v="1"/>
    <x v="3"/>
    <x v="41"/>
    <n v="20"/>
    <n v="175"/>
    <x v="41"/>
    <n v="209.99600000000001"/>
    <n v="3"/>
  </r>
  <r>
    <x v="42"/>
    <s v="Monica"/>
    <x v="2"/>
    <x v="0"/>
    <x v="42"/>
    <n v="40"/>
    <n v="480"/>
    <x v="42"/>
    <n v="583.87149999999997"/>
    <n v="5"/>
  </r>
  <r>
    <x v="43"/>
    <s v="Dale"/>
    <x v="2"/>
    <x v="6"/>
    <x v="43"/>
    <n v="40"/>
    <n v="480"/>
    <x v="43"/>
    <n v="618.79975000000002"/>
    <n v="3"/>
  </r>
  <r>
    <x v="44"/>
    <s v="Catrina"/>
    <x v="4"/>
    <x v="6"/>
    <x v="44"/>
    <n v="40"/>
    <n v="420"/>
    <x v="44"/>
    <n v="625.95499999999993"/>
    <n v="5"/>
  </r>
  <r>
    <x v="45"/>
    <s v="Lacretia"/>
    <x v="3"/>
    <x v="6"/>
    <x v="45"/>
    <n v="20"/>
    <n v="170"/>
    <x v="45"/>
    <n v="257.74924999999996"/>
    <n v="3"/>
  </r>
  <r>
    <x v="46"/>
    <s v="David"/>
    <x v="0"/>
    <x v="1"/>
    <x v="46"/>
    <n v="40"/>
    <n v="800"/>
    <x v="46"/>
    <n v="860.39"/>
    <n v="2"/>
  </r>
  <r>
    <x v="47"/>
    <s v="Yvonne"/>
    <x v="2"/>
    <x v="6"/>
    <x v="47"/>
    <n v="40"/>
    <n v="480"/>
    <x v="47"/>
    <n v="619.58600000000001"/>
    <n v="5"/>
  </r>
  <r>
    <x v="48"/>
    <s v="Donny"/>
    <x v="2"/>
    <x v="0"/>
    <x v="48"/>
    <n v="38"/>
    <n v="456"/>
    <x v="48"/>
    <n v="569.25"/>
    <n v="5"/>
  </r>
  <r>
    <x v="49"/>
    <s v="Kelly"/>
    <x v="4"/>
    <x v="6"/>
    <x v="49"/>
    <n v="40"/>
    <n v="420"/>
    <x v="49"/>
    <n v="535.4366"/>
    <n v="4"/>
  </r>
  <r>
    <x v="50"/>
    <s v="Jay"/>
    <x v="4"/>
    <x v="4"/>
    <x v="50"/>
    <n v="21"/>
    <n v="220.5"/>
    <x v="50"/>
    <n v="223.6396"/>
    <n v="1"/>
  </r>
  <r>
    <x v="51"/>
    <s v="William"/>
    <x v="1"/>
    <x v="1"/>
    <x v="51"/>
    <n v="20"/>
    <n v="175"/>
    <x v="51"/>
    <n v="207.0488000000000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Rayna"/>
    <x v="0"/>
    <x v="0"/>
    <x v="0"/>
    <n v="40"/>
    <n v="800"/>
    <x v="0"/>
    <x v="0"/>
    <n v="3"/>
    <n v="1197.7399999999998"/>
  </r>
  <r>
    <x v="1"/>
    <s v="David"/>
    <x v="0"/>
    <x v="1"/>
    <x v="1"/>
    <n v="40"/>
    <n v="800"/>
    <x v="1"/>
    <x v="1"/>
    <n v="2"/>
    <n v="800.54000000000087"/>
  </r>
  <r>
    <x v="2"/>
    <s v="Pamela"/>
    <x v="0"/>
    <x v="2"/>
    <x v="2"/>
    <n v="40"/>
    <n v="800"/>
    <x v="2"/>
    <x v="2"/>
    <n v="5"/>
    <n v="50684.18"/>
  </r>
  <r>
    <x v="3"/>
    <s v="Kent"/>
    <x v="0"/>
    <x v="3"/>
    <x v="3"/>
    <n v="40"/>
    <n v="800"/>
    <x v="3"/>
    <x v="3"/>
    <n v="4"/>
    <n v="1289.8899999999994"/>
  </r>
  <r>
    <x v="4"/>
    <s v="Elizabeth"/>
    <x v="0"/>
    <x v="4"/>
    <x v="4"/>
    <n v="40"/>
    <n v="800"/>
    <x v="4"/>
    <x v="4"/>
    <n v="1"/>
    <n v="-1595.6900000000005"/>
  </r>
  <r>
    <x v="5"/>
    <s v="Joshua"/>
    <x v="0"/>
    <x v="5"/>
    <x v="5"/>
    <n v="38"/>
    <n v="760"/>
    <x v="5"/>
    <x v="5"/>
    <n v="4"/>
    <n v="3130.6900000000005"/>
  </r>
  <r>
    <x v="6"/>
    <s v="Buyung"/>
    <x v="0"/>
    <x v="6"/>
    <x v="6"/>
    <n v="40"/>
    <n v="800"/>
    <x v="6"/>
    <x v="6"/>
    <n v="4"/>
    <n v="3957.08"/>
  </r>
  <r>
    <x v="7"/>
    <s v="June"/>
    <x v="1"/>
    <x v="0"/>
    <x v="7"/>
    <n v="20"/>
    <n v="170"/>
    <x v="7"/>
    <x v="7"/>
    <n v="3"/>
    <n v="5324.31"/>
  </r>
  <r>
    <x v="8"/>
    <s v="Shawn"/>
    <x v="1"/>
    <x v="0"/>
    <x v="8"/>
    <n v="20"/>
    <n v="170"/>
    <x v="8"/>
    <x v="8"/>
    <n v="4"/>
    <n v="5873.5700000000006"/>
  </r>
  <r>
    <x v="9"/>
    <s v="Frank"/>
    <x v="1"/>
    <x v="2"/>
    <x v="9"/>
    <n v="20"/>
    <n v="170"/>
    <x v="9"/>
    <x v="9"/>
    <n v="4"/>
    <n v="35859.29"/>
  </r>
  <r>
    <x v="10"/>
    <s v="David"/>
    <x v="1"/>
    <x v="2"/>
    <x v="10"/>
    <n v="20"/>
    <n v="170"/>
    <x v="10"/>
    <x v="10"/>
    <n v="3"/>
    <n v="28559.340000000004"/>
  </r>
  <r>
    <x v="11"/>
    <s v="Pedro"/>
    <x v="1"/>
    <x v="3"/>
    <x v="11"/>
    <n v="20"/>
    <n v="170"/>
    <x v="11"/>
    <x v="11"/>
    <n v="5"/>
    <n v="5606.25"/>
  </r>
  <r>
    <x v="12"/>
    <s v="Joaquin"/>
    <x v="1"/>
    <x v="4"/>
    <x v="12"/>
    <n v="16"/>
    <n v="136"/>
    <x v="12"/>
    <x v="12"/>
    <n v="2"/>
    <n v="7425.85"/>
  </r>
  <r>
    <x v="13"/>
    <s v="Rayundo"/>
    <x v="1"/>
    <x v="5"/>
    <x v="13"/>
    <n v="13"/>
    <n v="110.5"/>
    <x v="13"/>
    <x v="13"/>
    <n v="3"/>
    <n v="1249.7599999999998"/>
  </r>
  <r>
    <x v="14"/>
    <s v="Samone"/>
    <x v="1"/>
    <x v="6"/>
    <x v="14"/>
    <n v="22"/>
    <n v="187"/>
    <x v="14"/>
    <x v="14"/>
    <n v="4"/>
    <n v="6943.4900000000016"/>
  </r>
  <r>
    <x v="15"/>
    <s v="Leslie"/>
    <x v="1"/>
    <x v="6"/>
    <x v="15"/>
    <n v="20"/>
    <n v="170"/>
    <x v="15"/>
    <x v="15"/>
    <n v="4"/>
    <n v="2695.0399999999991"/>
  </r>
  <r>
    <x v="16"/>
    <s v="Lacretia"/>
    <x v="1"/>
    <x v="6"/>
    <x v="16"/>
    <n v="20"/>
    <n v="170"/>
    <x v="16"/>
    <x v="16"/>
    <n v="3"/>
    <n v="5849.9500000000007"/>
  </r>
  <r>
    <x v="17"/>
    <s v="Loraine"/>
    <x v="2"/>
    <x v="0"/>
    <x v="17"/>
    <n v="20"/>
    <n v="175"/>
    <x v="17"/>
    <x v="17"/>
    <n v="2"/>
    <n v="1173.08"/>
  </r>
  <r>
    <x v="18"/>
    <s v="Pamela"/>
    <x v="2"/>
    <x v="1"/>
    <x v="18"/>
    <n v="20"/>
    <n v="175"/>
    <x v="18"/>
    <x v="18"/>
    <n v="3"/>
    <n v="2917.1000000000004"/>
  </r>
  <r>
    <x v="19"/>
    <s v="Frank"/>
    <x v="2"/>
    <x v="1"/>
    <x v="19"/>
    <n v="23"/>
    <n v="201.25"/>
    <x v="19"/>
    <x v="19"/>
    <n v="4"/>
    <n v="5588.0499999999993"/>
  </r>
  <r>
    <x v="20"/>
    <s v="William"/>
    <x v="2"/>
    <x v="1"/>
    <x v="20"/>
    <n v="20"/>
    <n v="175"/>
    <x v="20"/>
    <x v="20"/>
    <n v="3"/>
    <n v="3204.88"/>
  </r>
  <r>
    <x v="21"/>
    <s v="Woody"/>
    <x v="2"/>
    <x v="2"/>
    <x v="21"/>
    <n v="20"/>
    <n v="175"/>
    <x v="21"/>
    <x v="21"/>
    <n v="3"/>
    <n v="57484.310000000005"/>
  </r>
  <r>
    <x v="22"/>
    <s v="Joann"/>
    <x v="2"/>
    <x v="2"/>
    <x v="22"/>
    <n v="20"/>
    <n v="175"/>
    <x v="22"/>
    <x v="22"/>
    <n v="5"/>
    <n v="55025.899999999994"/>
  </r>
  <r>
    <x v="23"/>
    <s v="Olivia"/>
    <x v="2"/>
    <x v="3"/>
    <x v="23"/>
    <n v="14"/>
    <n v="122.5"/>
    <x v="23"/>
    <x v="23"/>
    <n v="3"/>
    <n v="2752.29"/>
  </r>
  <r>
    <x v="24"/>
    <s v="Reginald"/>
    <x v="2"/>
    <x v="4"/>
    <x v="24"/>
    <n v="20"/>
    <n v="175"/>
    <x v="24"/>
    <x v="24"/>
    <n v="3"/>
    <n v="3499.6000000000004"/>
  </r>
  <r>
    <x v="25"/>
    <s v="Robin"/>
    <x v="2"/>
    <x v="5"/>
    <x v="25"/>
    <n v="20"/>
    <n v="175"/>
    <x v="25"/>
    <x v="25"/>
    <n v="4"/>
    <n v="10472.86"/>
  </r>
  <r>
    <x v="26"/>
    <s v="Johnny"/>
    <x v="2"/>
    <x v="5"/>
    <x v="26"/>
    <n v="20"/>
    <n v="175"/>
    <x v="26"/>
    <x v="26"/>
    <n v="4"/>
    <n v="3661.3199999999997"/>
  </r>
  <r>
    <x v="27"/>
    <s v="Aleta"/>
    <x v="3"/>
    <x v="0"/>
    <x v="27"/>
    <n v="40"/>
    <n v="420"/>
    <x v="27"/>
    <x v="27"/>
    <n v="4"/>
    <n v="6448.0500000000011"/>
  </r>
  <r>
    <x v="28"/>
    <s v="Russell"/>
    <x v="3"/>
    <x v="0"/>
    <x v="28"/>
    <n v="40"/>
    <n v="420"/>
    <x v="28"/>
    <x v="28"/>
    <n v="6"/>
    <n v="6057.6299999999974"/>
  </r>
  <r>
    <x v="29"/>
    <s v="Rick"/>
    <x v="3"/>
    <x v="1"/>
    <x v="29"/>
    <n v="40"/>
    <n v="420"/>
    <x v="29"/>
    <x v="29"/>
    <n v="2"/>
    <n v="-1231.33"/>
  </r>
  <r>
    <x v="30"/>
    <s v="Patricia"/>
    <x v="3"/>
    <x v="1"/>
    <x v="30"/>
    <n v="40"/>
    <n v="420"/>
    <x v="30"/>
    <x v="30"/>
    <n v="3"/>
    <n v="1411.5899999999992"/>
  </r>
  <r>
    <x v="31"/>
    <s v="Vearl"/>
    <x v="3"/>
    <x v="2"/>
    <x v="31"/>
    <n v="32"/>
    <n v="336"/>
    <x v="31"/>
    <x v="31"/>
    <n v="5"/>
    <n v="43546.81"/>
  </r>
  <r>
    <x v="32"/>
    <s v="Jimmy"/>
    <x v="3"/>
    <x v="2"/>
    <x v="32"/>
    <n v="38"/>
    <n v="399"/>
    <x v="32"/>
    <x v="32"/>
    <n v="5"/>
    <n v="43411.960000000006"/>
  </r>
  <r>
    <x v="33"/>
    <s v="Jay"/>
    <x v="3"/>
    <x v="2"/>
    <x v="33"/>
    <n v="21"/>
    <n v="220.5"/>
    <x v="33"/>
    <x v="33"/>
    <n v="1"/>
    <n v="-486"/>
  </r>
  <r>
    <x v="34"/>
    <s v="Jerry"/>
    <x v="3"/>
    <x v="3"/>
    <x v="34"/>
    <n v="38"/>
    <n v="399"/>
    <x v="34"/>
    <x v="34"/>
    <n v="6"/>
    <n v="3266.3199999999997"/>
  </r>
  <r>
    <x v="35"/>
    <s v="Rafael"/>
    <x v="3"/>
    <x v="3"/>
    <x v="35"/>
    <n v="40"/>
    <n v="420"/>
    <x v="35"/>
    <x v="35"/>
    <n v="4"/>
    <n v="4655.25"/>
  </r>
  <r>
    <x v="36"/>
    <s v="Kionna"/>
    <x v="3"/>
    <x v="4"/>
    <x v="36"/>
    <n v="37"/>
    <n v="388.5"/>
    <x v="36"/>
    <x v="36"/>
    <n v="2"/>
    <n v="1003.7799999999997"/>
  </r>
  <r>
    <x v="37"/>
    <s v="Oseas"/>
    <x v="3"/>
    <x v="4"/>
    <x v="37"/>
    <n v="40"/>
    <n v="420"/>
    <x v="37"/>
    <x v="37"/>
    <n v="5"/>
    <n v="7553.9500000000007"/>
  </r>
  <r>
    <x v="38"/>
    <s v="Carmen"/>
    <x v="3"/>
    <x v="5"/>
    <x v="38"/>
    <n v="29"/>
    <n v="304.5"/>
    <x v="38"/>
    <x v="38"/>
    <n v="3"/>
    <n v="-929.32000000000016"/>
  </r>
  <r>
    <x v="39"/>
    <s v="Levitica"/>
    <x v="3"/>
    <x v="5"/>
    <x v="39"/>
    <n v="40"/>
    <n v="420"/>
    <x v="39"/>
    <x v="39"/>
    <n v="5"/>
    <n v="9463.7819999999992"/>
  </r>
  <r>
    <x v="40"/>
    <s v="Catrina"/>
    <x v="3"/>
    <x v="6"/>
    <x v="40"/>
    <n v="40"/>
    <n v="420"/>
    <x v="40"/>
    <x v="40"/>
    <n v="5"/>
    <n v="10069.11"/>
  </r>
  <r>
    <x v="41"/>
    <s v="Kelly"/>
    <x v="3"/>
    <x v="6"/>
    <x v="41"/>
    <n v="40"/>
    <n v="420"/>
    <x v="41"/>
    <x v="41"/>
    <n v="4"/>
    <n v="4623.6899999999987"/>
  </r>
  <r>
    <x v="42"/>
    <s v="Kelee"/>
    <x v="4"/>
    <x v="0"/>
    <x v="42"/>
    <n v="40"/>
    <n v="480"/>
    <x v="42"/>
    <x v="42"/>
    <n v="4"/>
    <n v="2553.8700000000008"/>
  </r>
  <r>
    <x v="43"/>
    <s v="Barney"/>
    <x v="4"/>
    <x v="1"/>
    <x v="43"/>
    <n v="40"/>
    <n v="480"/>
    <x v="43"/>
    <x v="43"/>
    <n v="5"/>
    <n v="1023.6000000000004"/>
  </r>
  <r>
    <x v="44"/>
    <s v="Pat"/>
    <x v="4"/>
    <x v="3"/>
    <x v="44"/>
    <n v="30"/>
    <n v="360"/>
    <x v="44"/>
    <x v="44"/>
    <n v="1"/>
    <n v="1206.8100000000004"/>
  </r>
  <r>
    <x v="45"/>
    <s v="Emmett"/>
    <x v="4"/>
    <x v="4"/>
    <x v="45"/>
    <n v="40"/>
    <n v="480"/>
    <x v="45"/>
    <x v="45"/>
    <n v="4"/>
    <n v="5352.4599999999991"/>
  </r>
  <r>
    <x v="46"/>
    <s v="Linda"/>
    <x v="4"/>
    <x v="4"/>
    <x v="46"/>
    <n v="40"/>
    <n v="480"/>
    <x v="46"/>
    <x v="46"/>
    <n v="6"/>
    <n v="7154.630000000001"/>
  </r>
  <r>
    <x v="47"/>
    <s v="Luciano"/>
    <x v="4"/>
    <x v="5"/>
    <x v="47"/>
    <n v="21"/>
    <n v="252"/>
    <x v="47"/>
    <x v="47"/>
    <n v="1"/>
    <n v="-774.27"/>
  </r>
  <r>
    <x v="48"/>
    <s v="Monica"/>
    <x v="4"/>
    <x v="5"/>
    <x v="48"/>
    <n v="40"/>
    <n v="480"/>
    <x v="48"/>
    <x v="48"/>
    <n v="5"/>
    <n v="3832.8000000000011"/>
  </r>
  <r>
    <x v="49"/>
    <s v="Donny"/>
    <x v="4"/>
    <x v="5"/>
    <x v="49"/>
    <n v="38"/>
    <n v="456"/>
    <x v="49"/>
    <x v="49"/>
    <n v="5"/>
    <n v="4530"/>
  </r>
  <r>
    <x v="50"/>
    <s v="Dale"/>
    <x v="4"/>
    <x v="6"/>
    <x v="50"/>
    <n v="40"/>
    <n v="480"/>
    <x v="50"/>
    <x v="50"/>
    <n v="3"/>
    <n v="2661.91"/>
  </r>
  <r>
    <x v="51"/>
    <s v="Yvonne"/>
    <x v="4"/>
    <x v="6"/>
    <x v="51"/>
    <n v="40"/>
    <n v="480"/>
    <x v="51"/>
    <x v="51"/>
    <n v="5"/>
    <n v="5195.07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54EAC-4DAE-174C-81FE-894A0CD58B6A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>
  <location ref="A1:C9" firstHeaderRow="0" firstDataRow="1" firstDataCol="1"/>
  <pivotFields count="10">
    <pivotField showAll="0"/>
    <pivotField showAll="0"/>
    <pivotField showAll="0"/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ission" fld="7" baseField="0" baseItem="0"/>
    <dataField name="Sum of Sales" fld="4" baseField="0" baseItem="0"/>
  </dataFields>
  <formats count="1">
    <format dxfId="5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561EF-3950-5047-B641-C06568D868B4}" name="PivotTable1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 colHeaderCaption="Department">
  <location ref="A72:E96" firstHeaderRow="1" firstDataRow="2" firstDataCol="1"/>
  <pivotFields count="11">
    <pivotField axis="axisRow" showAll="0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Col" multipleItemSelectionAllowed="1" showAll="0">
      <items count="8">
        <item h="1" x="0"/>
        <item x="1"/>
        <item h="1" x="2"/>
        <item x="3"/>
        <item h="1" x="4"/>
        <item x="5"/>
        <item h="1"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1">
    <field x="0"/>
  </rowFields>
  <rowItems count="23">
    <i>
      <x/>
    </i>
    <i>
      <x v="1"/>
    </i>
    <i>
      <x v="2"/>
    </i>
    <i>
      <x v="3"/>
    </i>
    <i>
      <x v="8"/>
    </i>
    <i>
      <x v="10"/>
    </i>
    <i>
      <x v="13"/>
    </i>
    <i>
      <x v="14"/>
    </i>
    <i>
      <x v="18"/>
    </i>
    <i>
      <x v="19"/>
    </i>
    <i>
      <x v="21"/>
    </i>
    <i>
      <x v="25"/>
    </i>
    <i>
      <x v="28"/>
    </i>
    <i>
      <x v="30"/>
    </i>
    <i>
      <x v="31"/>
    </i>
    <i>
      <x v="32"/>
    </i>
    <i>
      <x v="34"/>
    </i>
    <i>
      <x v="40"/>
    </i>
    <i>
      <x v="42"/>
    </i>
    <i>
      <x v="46"/>
    </i>
    <i>
      <x v="48"/>
    </i>
    <i>
      <x v="51"/>
    </i>
    <i t="grand">
      <x/>
    </i>
  </rowItems>
  <colFields count="1">
    <field x="3"/>
  </colFields>
  <colItems count="4">
    <i>
      <x v="1"/>
    </i>
    <i>
      <x v="3"/>
    </i>
    <i>
      <x v="5"/>
    </i>
    <i t="grand">
      <x/>
    </i>
  </colItems>
  <dataFields count="1">
    <dataField name="Sum of Sales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FB04-1E9D-454D-BB8B-966F1C3804DB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56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1663-4FA0-FF4E-A78E-FB7F84F01751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ast Name">
  <location ref="A3:B11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multipleItemSelectionAllowed="1" showAll="0">
      <items count="8">
        <item x="5"/>
        <item h="1" x="1"/>
        <item h="1" x="4"/>
        <item h="1" x="2"/>
        <item h="1" x="3"/>
        <item h="1" x="0"/>
        <item h="1"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numFmtId="44" showAll="0"/>
    <pivotField numFmtId="44" showAll="0"/>
    <pivotField showAll="0"/>
  </pivotFields>
  <rowFields count="1">
    <field x="0"/>
  </rowFields>
  <rowItems count="8">
    <i>
      <x v="6"/>
    </i>
    <i>
      <x v="7"/>
    </i>
    <i>
      <x v="9"/>
    </i>
    <i>
      <x v="11"/>
    </i>
    <i>
      <x v="22"/>
    </i>
    <i>
      <x v="24"/>
    </i>
    <i>
      <x v="39"/>
    </i>
    <i t="grand">
      <x/>
    </i>
  </rowItems>
  <colItems count="1">
    <i/>
  </colItems>
  <pageFields count="1">
    <pageField fld="3" hier="-1"/>
  </pageFields>
  <dataFields count="1">
    <dataField name="Sum of Sale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02A59-EA51-AC40-9956-29F14D401DC2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14" firstHeaderRow="1" firstDataRow="1" firstDataCol="1" rowPageCount="1" colPageCount="1"/>
  <pivotFields count="10">
    <pivotField axis="axisRow" showAll="0" measureFilter="1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26DBC-5827-4845-BA90-C5B75061B479}" name="PivotTable7" cacheId="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3:G27" firstHeaderRow="1" firstDataRow="2" firstDataCol="1"/>
  <pivotFields count="10"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12D83-9524-584F-B8F4-FA984E76F85A}" name="PivotTable17" cacheId="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146:E170" firstHeaderRow="1" firstDataRow="2" firstDataCol="1"/>
  <pivotFields count="10">
    <pivotField showAll="0"/>
    <pivotField showAll="0"/>
    <pivotField axis="axisCol" showAll="0">
      <items count="6">
        <item x="0"/>
        <item h="1" x="3"/>
        <item h="1"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612D5-D1F1-9F46-BFA8-D0FF280F2657}" name="PivotTable1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124:B139" firstHeaderRow="1" firstDataRow="1" firstDataCol="1"/>
  <pivotFields count="11">
    <pivotField axis="axisRow" showAll="0" measureFilter="1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Row" showAll="0" measure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2">
    <field x="3"/>
    <field x="0"/>
  </rowFields>
  <rowItems count="15">
    <i>
      <x/>
    </i>
    <i r="1">
      <x v="7"/>
    </i>
    <i>
      <x v="1"/>
    </i>
    <i r="1">
      <x v="46"/>
    </i>
    <i>
      <x v="2"/>
    </i>
    <i r="1">
      <x v="20"/>
    </i>
    <i>
      <x v="3"/>
    </i>
    <i r="1">
      <x v="25"/>
    </i>
    <i>
      <x v="4"/>
    </i>
    <i r="1">
      <x v="27"/>
    </i>
    <i>
      <x v="5"/>
    </i>
    <i r="1">
      <x v="31"/>
    </i>
    <i>
      <x v="6"/>
    </i>
    <i r="1">
      <x v="44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filters count="2">
    <filter fld="3" type="count" evalOrder="-1" id="8" iMeasureFld="0">
      <autoFilter ref="A1">
        <filterColumn colId="0">
          <top10 val="8" filterVal="8"/>
        </filterColumn>
      </autoFilter>
    </filter>
    <filter fld="0" type="count" evalOrder="-1" id="1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49841-4DB5-8047-BDAB-F45612B6A975}" name="PivotTable1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D102:E108" firstHeaderRow="1" firstDataRow="1" firstDataCol="1" rowPageCount="1" colPageCount="1"/>
  <pivotFields count="11">
    <pivotField axis="axisRow" showAll="0" measureFilter="1" sortType="a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6">
    <i>
      <x v="34"/>
    </i>
    <i>
      <x v="50"/>
    </i>
    <i>
      <x v="13"/>
    </i>
    <i>
      <x v="4"/>
    </i>
    <i>
      <x v="8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A881-AB08-0944-B7A4-BCFF2FA1E7E2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102:B113" firstHeaderRow="1" firstDataRow="1" firstDataCol="1" rowPageCount="1" colPageCount="1"/>
  <pivotFields count="11">
    <pivotField axis="axisRow" showAll="0" measureFilter="1" sortType="de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FB21-A35C-A24F-B55E-8D6436B7BE1B}">
  <dimension ref="A1:B38"/>
  <sheetViews>
    <sheetView view="pageLayout" zoomScaleNormal="100" workbookViewId="0">
      <selection activeCell="C13" sqref="C13"/>
    </sheetView>
  </sheetViews>
  <sheetFormatPr baseColWidth="10" defaultRowHeight="16" x14ac:dyDescent="0.2"/>
  <cols>
    <col min="1" max="1" width="61.83203125" style="32" customWidth="1"/>
    <col min="2" max="2" width="68.6640625" style="32" customWidth="1"/>
    <col min="3" max="16384" width="10.83203125" style="32"/>
  </cols>
  <sheetData>
    <row r="1" spans="1:2" x14ac:dyDescent="0.2">
      <c r="A1" s="31" t="s">
        <v>236</v>
      </c>
      <c r="B1" s="31"/>
    </row>
    <row r="2" spans="1:2" x14ac:dyDescent="0.2">
      <c r="A2" s="33"/>
      <c r="B2" s="33"/>
    </row>
    <row r="3" spans="1:2" x14ac:dyDescent="0.2">
      <c r="A3" s="34" t="s">
        <v>184</v>
      </c>
      <c r="B3" s="32" t="s">
        <v>185</v>
      </c>
    </row>
    <row r="4" spans="1:2" x14ac:dyDescent="0.2">
      <c r="A4" s="34" t="s">
        <v>186</v>
      </c>
      <c r="B4" s="35">
        <v>44285</v>
      </c>
    </row>
    <row r="5" spans="1:2" ht="34" x14ac:dyDescent="0.2">
      <c r="A5" s="34" t="s">
        <v>187</v>
      </c>
      <c r="B5" s="36" t="s">
        <v>240</v>
      </c>
    </row>
    <row r="6" spans="1:2" x14ac:dyDescent="0.2">
      <c r="A6" s="34"/>
    </row>
    <row r="7" spans="1:2" x14ac:dyDescent="0.2">
      <c r="A7" s="34" t="s">
        <v>188</v>
      </c>
      <c r="B7" s="34" t="s">
        <v>189</v>
      </c>
    </row>
    <row r="8" spans="1:2" x14ac:dyDescent="0.2">
      <c r="A8" s="34"/>
      <c r="B8" s="34"/>
    </row>
    <row r="9" spans="1:2" ht="34" x14ac:dyDescent="0.2">
      <c r="A9" s="34" t="s">
        <v>190</v>
      </c>
      <c r="B9" s="36" t="s">
        <v>191</v>
      </c>
    </row>
    <row r="10" spans="1:2" ht="16" customHeight="1" x14ac:dyDescent="0.2">
      <c r="A10" s="34" t="s">
        <v>192</v>
      </c>
      <c r="B10" s="37" t="s">
        <v>218</v>
      </c>
    </row>
    <row r="11" spans="1:2" ht="17" x14ac:dyDescent="0.2">
      <c r="A11" s="34" t="s">
        <v>193</v>
      </c>
      <c r="B11" s="38" t="s">
        <v>237</v>
      </c>
    </row>
    <row r="12" spans="1:2" ht="34" x14ac:dyDescent="0.2">
      <c r="A12" s="34" t="s">
        <v>194</v>
      </c>
      <c r="B12" s="39" t="s">
        <v>219</v>
      </c>
    </row>
    <row r="13" spans="1:2" ht="34" x14ac:dyDescent="0.2">
      <c r="A13" s="34" t="s">
        <v>195</v>
      </c>
      <c r="B13" s="39" t="s">
        <v>217</v>
      </c>
    </row>
    <row r="14" spans="1:2" ht="34" x14ac:dyDescent="0.2">
      <c r="A14" s="34" t="s">
        <v>196</v>
      </c>
      <c r="B14" s="39" t="s">
        <v>217</v>
      </c>
    </row>
    <row r="15" spans="1:2" ht="34" x14ac:dyDescent="0.2">
      <c r="A15" s="34" t="s">
        <v>197</v>
      </c>
      <c r="B15" s="39" t="s">
        <v>217</v>
      </c>
    </row>
    <row r="16" spans="1:2" ht="34" x14ac:dyDescent="0.2">
      <c r="A16" s="34" t="s">
        <v>238</v>
      </c>
      <c r="B16" s="39" t="s">
        <v>217</v>
      </c>
    </row>
    <row r="17" spans="1:2" ht="34" x14ac:dyDescent="0.2">
      <c r="A17" s="34" t="s">
        <v>198</v>
      </c>
      <c r="B17" s="39" t="s">
        <v>217</v>
      </c>
    </row>
    <row r="18" spans="1:2" ht="34" x14ac:dyDescent="0.2">
      <c r="A18" s="34" t="s">
        <v>199</v>
      </c>
      <c r="B18" s="36" t="s">
        <v>217</v>
      </c>
    </row>
    <row r="19" spans="1:2" ht="34" x14ac:dyDescent="0.2">
      <c r="A19" s="34" t="s">
        <v>200</v>
      </c>
      <c r="B19" s="36" t="s">
        <v>217</v>
      </c>
    </row>
    <row r="20" spans="1:2" ht="34" x14ac:dyDescent="0.2">
      <c r="A20" s="34" t="s">
        <v>201</v>
      </c>
      <c r="B20" s="36" t="s">
        <v>220</v>
      </c>
    </row>
    <row r="21" spans="1:2" ht="34" x14ac:dyDescent="0.2">
      <c r="A21" s="34" t="s">
        <v>202</v>
      </c>
      <c r="B21" s="36" t="s">
        <v>221</v>
      </c>
    </row>
    <row r="22" spans="1:2" ht="34" x14ac:dyDescent="0.2">
      <c r="A22" s="34" t="s">
        <v>239</v>
      </c>
      <c r="B22" s="36" t="s">
        <v>222</v>
      </c>
    </row>
    <row r="23" spans="1:2" ht="34" x14ac:dyDescent="0.2">
      <c r="A23" s="3" t="s">
        <v>203</v>
      </c>
      <c r="B23" s="36" t="s">
        <v>223</v>
      </c>
    </row>
    <row r="24" spans="1:2" ht="16" customHeight="1" x14ac:dyDescent="0.2">
      <c r="A24" s="34" t="s">
        <v>204</v>
      </c>
      <c r="B24" s="36" t="s">
        <v>224</v>
      </c>
    </row>
    <row r="25" spans="1:2" ht="17" x14ac:dyDescent="0.2">
      <c r="A25" s="34" t="s">
        <v>205</v>
      </c>
      <c r="B25" s="36" t="s">
        <v>225</v>
      </c>
    </row>
    <row r="26" spans="1:2" ht="17" x14ac:dyDescent="0.2">
      <c r="A26" s="34" t="s">
        <v>206</v>
      </c>
      <c r="B26" s="36" t="s">
        <v>226</v>
      </c>
    </row>
    <row r="27" spans="1:2" ht="34" x14ac:dyDescent="0.2">
      <c r="A27" s="34" t="s">
        <v>207</v>
      </c>
      <c r="B27" s="36" t="s">
        <v>227</v>
      </c>
    </row>
    <row r="28" spans="1:2" ht="34" x14ac:dyDescent="0.2">
      <c r="A28" s="34" t="s">
        <v>208</v>
      </c>
      <c r="B28" s="36" t="s">
        <v>228</v>
      </c>
    </row>
    <row r="29" spans="1:2" ht="34" x14ac:dyDescent="0.2">
      <c r="A29" s="34" t="s">
        <v>209</v>
      </c>
      <c r="B29" s="36" t="s">
        <v>229</v>
      </c>
    </row>
    <row r="30" spans="1:2" ht="34" x14ac:dyDescent="0.2">
      <c r="A30" s="3" t="s">
        <v>210</v>
      </c>
      <c r="B30" s="39" t="s">
        <v>230</v>
      </c>
    </row>
    <row r="31" spans="1:2" ht="34" x14ac:dyDescent="0.2">
      <c r="A31" s="3" t="s">
        <v>211</v>
      </c>
      <c r="B31" s="36" t="s">
        <v>231</v>
      </c>
    </row>
    <row r="32" spans="1:2" ht="17" x14ac:dyDescent="0.2">
      <c r="A32" s="3" t="s">
        <v>212</v>
      </c>
      <c r="B32" s="36" t="s">
        <v>232</v>
      </c>
    </row>
    <row r="33" spans="1:2" ht="17" x14ac:dyDescent="0.2">
      <c r="A33" s="3" t="s">
        <v>213</v>
      </c>
      <c r="B33" s="36" t="s">
        <v>233</v>
      </c>
    </row>
    <row r="34" spans="1:2" ht="34" x14ac:dyDescent="0.2">
      <c r="A34" s="3" t="s">
        <v>214</v>
      </c>
      <c r="B34" s="36" t="s">
        <v>234</v>
      </c>
    </row>
    <row r="35" spans="1:2" ht="34" x14ac:dyDescent="0.2">
      <c r="A35" s="3" t="s">
        <v>215</v>
      </c>
      <c r="B35" s="36" t="s">
        <v>235</v>
      </c>
    </row>
    <row r="38" spans="1:2" ht="34" x14ac:dyDescent="0.2">
      <c r="B38" s="39" t="s">
        <v>216</v>
      </c>
    </row>
  </sheetData>
  <mergeCells count="1">
    <mergeCell ref="A1:B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71"/>
  <sheetViews>
    <sheetView view="pageLayout" zoomScaleNormal="100" workbookViewId="0">
      <selection activeCell="F57" sqref="F57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66406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1120.32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160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0</v>
      </c>
      <c r="F3" s="45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508.72</v>
      </c>
      <c r="F4" s="45">
        <v>8.5</v>
      </c>
      <c r="G4" s="6">
        <f>F4*VLOOKUP(C4,Reference_Table!$A$2:$E$6,3,FALSE)</f>
        <v>102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102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921.86</v>
      </c>
      <c r="F5" s="45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96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1698.2</v>
      </c>
      <c r="F6" s="45">
        <v>12</v>
      </c>
      <c r="G6" s="6">
        <f>F6*VLOOKUP(C6,Reference_Table!$A$2:$E$6,3,FALSE)</f>
        <v>240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240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19836.36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291.54539999999997</v>
      </c>
      <c r="I7" s="6">
        <f t="shared" si="0"/>
        <v>325.54539999999997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1324.25</v>
      </c>
      <c r="F9" s="45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8.4849999999999994</v>
      </c>
      <c r="I9" s="6">
        <f t="shared" si="0"/>
        <v>71.484999999999999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35.020000000000003</v>
      </c>
      <c r="F12" s="45">
        <v>3</v>
      </c>
      <c r="G12" s="6">
        <f>F12*VLOOKUP(C12,Reference_Table!$A$2:$E$6,3,FALSE)</f>
        <v>26.25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26.25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2558.96</v>
      </c>
      <c r="F13" s="45">
        <v>12</v>
      </c>
      <c r="G13" s="6">
        <f>F13*VLOOKUP(C13,Reference_Table!$A$2:$E$6,3,FALSE)</f>
        <v>144</v>
      </c>
      <c r="H13" s="6">
        <f>IF(E13-F13*VLOOKUP(C13,Reference_Table!$A$2:$E$6,4,FALSE)&gt;0, (E13-F13*VLOOKUP(C13,Reference_Table!A$2:E$6,4,FALSE)) *VLOOKUP(C13,Reference_Table!A$2:E$6,5,FALSE),0)</f>
        <v>11.474000000000002</v>
      </c>
      <c r="I13" s="6">
        <f t="shared" si="0"/>
        <v>155.47399999999999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0</v>
      </c>
      <c r="F14" s="45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383.84</v>
      </c>
      <c r="F15" s="45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1455.57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5.1113999999999988</v>
      </c>
      <c r="I16" s="6">
        <f t="shared" si="0"/>
        <v>89.111400000000003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3609.65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48.144750000000002</v>
      </c>
      <c r="I17" s="6">
        <f t="shared" si="0"/>
        <v>82.144750000000002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969.52</v>
      </c>
      <c r="F19" s="45">
        <v>8</v>
      </c>
      <c r="G19" s="6">
        <f>F19*VLOOKUP(C19,Reference_Table!$A$2:$E$6,3,FALSE)</f>
        <v>70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70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1298.4000000000001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1.968000000000002</v>
      </c>
      <c r="I20" s="6">
        <f t="shared" si="0"/>
        <v>85.968000000000004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1643.02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1.2905999999999993</v>
      </c>
      <c r="I21" s="6">
        <f t="shared" si="0"/>
        <v>161.29060000000001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2969.97</v>
      </c>
      <c r="F22" s="45">
        <v>8</v>
      </c>
      <c r="G22" s="6">
        <f>F22*VLOOKUP(C22,Reference_Table!$A$2:$E$6,3,FALSE)</f>
        <v>70</v>
      </c>
      <c r="H22" s="6">
        <f>IF(E22-F22*VLOOKUP(C22,Reference_Table!$A$2:$E$6,4,FALSE)&gt;0, (E22-F22*VLOOKUP(C22,Reference_Table!A$2:E$6,4,FALSE)) *VLOOKUP(C22,Reference_Table!A$2:E$6,5,FALSE),0)</f>
        <v>19.6997</v>
      </c>
      <c r="I22" s="6">
        <f t="shared" si="0"/>
        <v>89.699700000000007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0</v>
      </c>
      <c r="F23" s="45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945.39</v>
      </c>
      <c r="F24" s="45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0</v>
      </c>
      <c r="I24" s="6">
        <f t="shared" si="0"/>
        <v>84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991.07</v>
      </c>
      <c r="F25" s="45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160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1987.25</v>
      </c>
      <c r="F26" s="45">
        <v>3</v>
      </c>
      <c r="G26" s="6">
        <f>F26*VLOOKUP(C26,Reference_Table!$A$2:$E$6,3,FALSE)</f>
        <v>26.25</v>
      </c>
      <c r="H26" s="6">
        <f>IF(E26-F26*VLOOKUP(C26,Reference_Table!$A$2:$E$6,4,FALSE)&gt;0, (E26-F26*VLOOKUP(C26,Reference_Table!A$2:E$6,4,FALSE)) *VLOOKUP(C26,Reference_Table!A$2:E$6,5,FALSE),0)</f>
        <v>16.122499999999999</v>
      </c>
      <c r="I26" s="6">
        <f t="shared" si="0"/>
        <v>42.372500000000002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886.95</v>
      </c>
      <c r="F27" s="45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5.7390000000000008</v>
      </c>
      <c r="I27" s="6">
        <f t="shared" si="0"/>
        <v>47.739000000000004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1605.78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8.1155999999999988</v>
      </c>
      <c r="I28" s="6">
        <f t="shared" si="0"/>
        <v>92.115600000000001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569.44000000000005</v>
      </c>
      <c r="F29" s="45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0</v>
      </c>
      <c r="I29" s="6">
        <f t="shared" si="0"/>
        <v>84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1400.55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15.008249999999999</v>
      </c>
      <c r="I30" s="6">
        <f t="shared" si="0"/>
        <v>49.008249999999997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29704.21</v>
      </c>
      <c r="F31" s="45">
        <v>10</v>
      </c>
      <c r="G31" s="6">
        <f>F31*VLOOKUP(C31,Reference_Table!$A$2:$E$6,3,FALSE)</f>
        <v>200</v>
      </c>
      <c r="H31" s="6">
        <f>IF(E31-F31*VLOOKUP(C31,Reference_Table!$A$2:$E$6,4,FALSE)&gt;0, (E31-F31*VLOOKUP(C31,Reference_Table!A$2:E$6,4,FALSE)) *VLOOKUP(C31,Reference_Table!A$2:E$6,5,FALSE),0)</f>
        <v>831.1262999999999</v>
      </c>
      <c r="I31" s="6">
        <f t="shared" si="0"/>
        <v>1031.1262999999999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2215.5500000000002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20.311000000000003</v>
      </c>
      <c r="I33" s="6">
        <f t="shared" si="0"/>
        <v>104.31100000000001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1408.98</v>
      </c>
      <c r="F34" s="45">
        <v>6</v>
      </c>
      <c r="G34" s="6">
        <f>F34*VLOOKUP(C34,Reference_Table!$A$2:$E$6,3,FALSE)</f>
        <v>63</v>
      </c>
      <c r="H34" s="6">
        <f>IF(E34-F34*VLOOKUP(C34,Reference_Table!$A$2:$E$6,4,FALSE)&gt;0, (E34-F34*VLOOKUP(C34,Reference_Table!A$2:E$6,4,FALSE)) *VLOOKUP(C34,Reference_Table!A$2:E$6,5,FALSE),0)</f>
        <v>10.179600000000001</v>
      </c>
      <c r="I34" s="6">
        <f t="shared" si="0"/>
        <v>73.179599999999994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5896.94</v>
      </c>
      <c r="F35" s="45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103.67349999999999</v>
      </c>
      <c r="I35" s="6">
        <f t="shared" si="0"/>
        <v>223.67349999999999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256.48</v>
      </c>
      <c r="F36" s="45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1436.1</v>
      </c>
      <c r="F37" s="45">
        <v>3</v>
      </c>
      <c r="G37" s="6">
        <f>F37*VLOOKUP(C37,Reference_Table!$A$2:$E$6,3,FALSE)</f>
        <v>25.5</v>
      </c>
      <c r="H37" s="6">
        <f>IF(E37-F37*VLOOKUP(C37,Reference_Table!$A$2:$E$6,4,FALSE)&gt;0, (E37-F37*VLOOKUP(C37,Reference_Table!A$2:E$6,4,FALSE)) *VLOOKUP(C37,Reference_Table!A$2:E$6,5,FALSE),0)</f>
        <v>17.041499999999999</v>
      </c>
      <c r="I37" s="6">
        <f t="shared" si="0"/>
        <v>42.541499999999999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4478.3100000000004</v>
      </c>
      <c r="F38" s="45">
        <v>5.5</v>
      </c>
      <c r="G38" s="6">
        <f>F38*VLOOKUP(C38,Reference_Table!$A$2:$E$6,3,FALSE)</f>
        <v>57.75</v>
      </c>
      <c r="H38" s="6">
        <f>IF(E38-F38*VLOOKUP(C38,Reference_Table!$A$2:$E$6,4,FALSE)&gt;0, (E38-F38*VLOOKUP(C38,Reference_Table!A$2:E$6,4,FALSE)) *VLOOKUP(C38,Reference_Table!A$2:E$6,5,FALSE),0)</f>
        <v>73.066200000000009</v>
      </c>
      <c r="I38" s="6">
        <f t="shared" si="0"/>
        <v>130.81620000000001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5964.47</v>
      </c>
      <c r="F39" s="45">
        <v>8</v>
      </c>
      <c r="G39" s="6">
        <f>F39*VLOOKUP(C39,Reference_Table!$A$2:$E$6,3,FALSE)</f>
        <v>68</v>
      </c>
      <c r="H39" s="6">
        <f>IF(E39-F39*VLOOKUP(C39,Reference_Table!$A$2:$E$6,4,FALSE)&gt;0, (E39-F39*VLOOKUP(C39,Reference_Table!A$2:E$6,4,FALSE)) *VLOOKUP(C39,Reference_Table!A$2:E$6,5,FALSE),0)</f>
        <v>77.46705</v>
      </c>
      <c r="I39" s="6">
        <f t="shared" si="0"/>
        <v>145.46705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13060.67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237.21340000000001</v>
      </c>
      <c r="I40" s="6">
        <f t="shared" si="0"/>
        <v>321.21339999999998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2499.15</v>
      </c>
      <c r="F41" s="45">
        <v>7</v>
      </c>
      <c r="G41" s="6">
        <f>F41*VLOOKUP(C41,Reference_Table!$A$2:$E$6,3,FALSE)</f>
        <v>140</v>
      </c>
      <c r="H41" s="6">
        <f>IF(E41-F41*VLOOKUP(C41,Reference_Table!$A$2:$E$6,4,FALSE)&gt;0, (E41-F41*VLOOKUP(C41,Reference_Table!A$2:E$6,4,FALSE)) *VLOOKUP(C41,Reference_Table!A$2:E$6,5,FALSE),0)</f>
        <v>32.974499999999999</v>
      </c>
      <c r="I41" s="6">
        <f t="shared" si="0"/>
        <v>172.97450000000001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0</v>
      </c>
      <c r="F42" s="45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2598.86</v>
      </c>
      <c r="F44" s="45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29.971500000000006</v>
      </c>
      <c r="I44" s="6">
        <f t="shared" si="0"/>
        <v>125.97150000000001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4508.9799999999996</v>
      </c>
      <c r="F45" s="45">
        <v>7</v>
      </c>
      <c r="G45" s="6">
        <f>F45*VLOOKUP(C45,Reference_Table!$A$2:$E$6,3,FALSE)</f>
        <v>84</v>
      </c>
      <c r="H45" s="6">
        <f>IF(E45-F45*VLOOKUP(C45,Reference_Table!$A$2:$E$6,4,FALSE)&gt;0, (E45-F45*VLOOKUP(C45,Reference_Table!A$2:E$6,4,FALSE)) *VLOOKUP(C45,Reference_Table!A$2:E$6,5,FALSE),0)</f>
        <v>82.099499999999992</v>
      </c>
      <c r="I45" s="6">
        <f t="shared" si="0"/>
        <v>166.09949999999998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4456.1099999999997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65.122199999999992</v>
      </c>
      <c r="I46" s="6">
        <f t="shared" si="0"/>
        <v>149.12219999999999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3633.11</v>
      </c>
      <c r="F47" s="45">
        <v>11</v>
      </c>
      <c r="G47" s="6">
        <f>F47*VLOOKUP(C47,Reference_Table!$A$2:$E$6,3,FALSE)</f>
        <v>93.5</v>
      </c>
      <c r="H47" s="6">
        <f>IF(E47-F47*VLOOKUP(C47,Reference_Table!$A$2:$E$6,4,FALSE)&gt;0, (E47-F47*VLOOKUP(C47,Reference_Table!A$2:E$6,4,FALSE)) *VLOOKUP(C47,Reference_Table!A$2:E$6,5,FALSE),0)</f>
        <v>37.996650000000002</v>
      </c>
      <c r="I47" s="6">
        <f t="shared" si="0"/>
        <v>131.49664999999999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3844.13</v>
      </c>
      <c r="F48" s="45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55.323900000000002</v>
      </c>
      <c r="I48" s="6">
        <f t="shared" si="0"/>
        <v>255.32390000000001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2781.36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34.534000000000006</v>
      </c>
      <c r="I49" s="6">
        <f t="shared" si="0"/>
        <v>130.53399999999999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0</v>
      </c>
      <c r="F50" s="45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4673.92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69.478400000000008</v>
      </c>
      <c r="I51" s="6">
        <f t="shared" si="0"/>
        <v>153.47840000000002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1508.88</v>
      </c>
      <c r="F52" s="45">
        <v>12</v>
      </c>
      <c r="G52" s="6">
        <f>F52*VLOOKUP(C52,Reference_Table!$A$2:$E$6,3,FALSE)</f>
        <v>126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126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143646.29999999999</v>
      </c>
      <c r="F61" s="6"/>
      <c r="G61" s="56">
        <f t="shared" ref="G61:I61" si="1">SUM(G2:G58)</f>
        <v>3714</v>
      </c>
      <c r="H61" s="56">
        <f t="shared" si="1"/>
        <v>2210.2833999999998</v>
      </c>
      <c r="I61" s="56">
        <f t="shared" si="1"/>
        <v>5924.2833999999993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2762.4288461538458</v>
      </c>
      <c r="F62" s="6"/>
      <c r="G62" s="56">
        <f t="shared" ref="G62:I62" si="2">AVERAGE(G2:G58)</f>
        <v>71.42307692307692</v>
      </c>
      <c r="H62" s="56">
        <f t="shared" si="2"/>
        <v>42.505449999999996</v>
      </c>
      <c r="I62" s="56">
        <f t="shared" si="2"/>
        <v>113.92852692307692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29704.21</v>
      </c>
      <c r="F64" s="6"/>
      <c r="G64" s="56">
        <f t="shared" ref="G64:I64" si="4">MAX(G2:G58)</f>
        <v>240</v>
      </c>
      <c r="H64" s="56">
        <f t="shared" si="4"/>
        <v>831.1262999999999</v>
      </c>
      <c r="I64" s="56">
        <f t="shared" si="4"/>
        <v>1031.1262999999999</v>
      </c>
    </row>
    <row r="69" spans="1:5" x14ac:dyDescent="0.15">
      <c r="A69" s="30" t="s">
        <v>217</v>
      </c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70"/>
  <sheetViews>
    <sheetView view="pageLayout" zoomScaleNormal="100" workbookViewId="0">
      <selection activeCell="K68" sqref="K68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3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2366.77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23.0031</v>
      </c>
      <c r="I2" s="6">
        <f>G2+H2</f>
        <v>183.00309999999999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759.32</v>
      </c>
      <c r="F3" s="45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2.5932000000000004</v>
      </c>
      <c r="I3" s="6">
        <f t="shared" ref="I3:I53" si="0">G3+H3</f>
        <v>37.593200000000003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1459.98</v>
      </c>
      <c r="F4" s="45">
        <v>7</v>
      </c>
      <c r="G4" s="6">
        <f>F4*VLOOKUP(C4,Reference_Table!$A$2:$E$6,3,FALSE)</f>
        <v>84</v>
      </c>
      <c r="H4" s="6">
        <f>IF(E4-F4*VLOOKUP(C4,Reference_Table!$A$2:$E$6,4,FALSE)&gt;0, (E4-F4*VLOOKUP(C4,Reference_Table!A$2:E$6,4,FALSE)) *VLOOKUP(C4,Reference_Table!A$2:E$6,5,FALSE),0)</f>
        <v>5.8745000000000012</v>
      </c>
      <c r="I4" s="6">
        <f t="shared" si="0"/>
        <v>89.874499999999998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3422.17</v>
      </c>
      <c r="F5" s="45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50.554250000000003</v>
      </c>
      <c r="I5" s="6">
        <f t="shared" si="0"/>
        <v>146.55425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0</v>
      </c>
      <c r="F6" s="45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0</v>
      </c>
      <c r="F7" s="45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1455.09</v>
      </c>
      <c r="F8" s="45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9.8263499999999979</v>
      </c>
      <c r="I8" s="6">
        <f t="shared" si="0"/>
        <v>77.826349999999991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3241.17</v>
      </c>
      <c r="F9" s="45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40.823399999999999</v>
      </c>
      <c r="I9" s="6">
        <f t="shared" si="0"/>
        <v>124.82339999999999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1408.87</v>
      </c>
      <c r="F10" s="45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15.133049999999997</v>
      </c>
      <c r="I10" s="6">
        <f t="shared" si="0"/>
        <v>49.133049999999997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1349.96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14.2494</v>
      </c>
      <c r="I11" s="6">
        <f t="shared" si="0"/>
        <v>48.249400000000001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1875.93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25.023250000000004</v>
      </c>
      <c r="I13" s="6">
        <f t="shared" si="0"/>
        <v>85.023250000000004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23336.05</v>
      </c>
      <c r="F14" s="45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451.721</v>
      </c>
      <c r="I14" s="6">
        <f t="shared" si="0"/>
        <v>504.221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0</v>
      </c>
      <c r="F15" s="45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2488.39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25.767799999999998</v>
      </c>
      <c r="I16" s="6">
        <f t="shared" si="0"/>
        <v>109.76779999999999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1568.63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17.529450000000001</v>
      </c>
      <c r="I17" s="6">
        <f t="shared" si="0"/>
        <v>51.529449999999997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0</v>
      </c>
      <c r="F19" s="45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0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1310.22</v>
      </c>
      <c r="F20" s="45">
        <v>9</v>
      </c>
      <c r="G20" s="6">
        <f>F20*VLOOKUP(C20,Reference_Table!$A$2:$E$6,3,FALSE)</f>
        <v>94.5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94.5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0</v>
      </c>
      <c r="F21" s="45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2566.4699999999998</v>
      </c>
      <c r="F22" s="45">
        <v>5</v>
      </c>
      <c r="G22" s="6">
        <f>F22*VLOOKUP(C22,Reference_Table!$A$2:$E$6,3,FALSE)</f>
        <v>43.75</v>
      </c>
      <c r="H22" s="6">
        <f>IF(E22-F22*VLOOKUP(C22,Reference_Table!$A$2:$E$6,4,FALSE)&gt;0, (E22-F22*VLOOKUP(C22,Reference_Table!A$2:E$6,4,FALSE)) *VLOOKUP(C22,Reference_Table!A$2:E$6,5,FALSE),0)</f>
        <v>19.4147</v>
      </c>
      <c r="I22" s="6">
        <f t="shared" si="0"/>
        <v>63.164699999999996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2598.3200000000002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20.983200000000004</v>
      </c>
      <c r="I23" s="6">
        <f t="shared" si="0"/>
        <v>55.983200000000004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1588.87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13.777399999999998</v>
      </c>
      <c r="I24" s="6">
        <f t="shared" si="0"/>
        <v>76.7774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2201.0700000000002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42.032100000000007</v>
      </c>
      <c r="I25" s="6">
        <f t="shared" si="0"/>
        <v>122.03210000000001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985.39</v>
      </c>
      <c r="F26" s="45">
        <v>5</v>
      </c>
      <c r="G26" s="6">
        <f>F26*VLOOKUP(C26,Reference_Table!$A$2:$E$6,3,FALSE)</f>
        <v>43.75</v>
      </c>
      <c r="H26" s="6">
        <f>IF(E26-F26*VLOOKUP(C26,Reference_Table!$A$2:$E$6,4,FALSE)&gt;0, (E26-F26*VLOOKUP(C26,Reference_Table!A$2:E$6,4,FALSE)) *VLOOKUP(C26,Reference_Table!A$2:E$6,5,FALSE),0)</f>
        <v>3.6038999999999999</v>
      </c>
      <c r="I26" s="6">
        <f t="shared" si="0"/>
        <v>47.353900000000003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1189.92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0</v>
      </c>
      <c r="F28" s="45">
        <v>0</v>
      </c>
      <c r="G28" s="6">
        <f>F28*VLOOKUP(C28,Reference_Table!$A$2:$E$6,3,FALSE)</f>
        <v>0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0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620.45000000000005</v>
      </c>
      <c r="F29" s="45">
        <v>3</v>
      </c>
      <c r="G29" s="6">
        <f>F29*VLOOKUP(C29,Reference_Table!$A$2:$E$6,3,FALSE)</f>
        <v>36</v>
      </c>
      <c r="H29" s="6">
        <f>IF(E29-F29*VLOOKUP(C29,Reference_Table!$A$2:$E$6,4,FALSE)&gt;0, (E29-F29*VLOOKUP(C29,Reference_Table!A$2:E$6,4,FALSE)) *VLOOKUP(C29,Reference_Table!A$2:E$6,5,FALSE),0)</f>
        <v>2.3862500000000013</v>
      </c>
      <c r="I29" s="6">
        <f t="shared" si="0"/>
        <v>38.386250000000004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0</v>
      </c>
      <c r="F30" s="45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0</v>
      </c>
      <c r="F31" s="45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4711.6719999999996</v>
      </c>
      <c r="F33" s="45">
        <v>10</v>
      </c>
      <c r="G33" s="6">
        <f>F33*VLOOKUP(C33,Reference_Table!$A$2:$E$6,3,FALSE)</f>
        <v>105</v>
      </c>
      <c r="H33" s="6">
        <f>IF(E33-F33*VLOOKUP(C33,Reference_Table!$A$2:$E$6,4,FALSE)&gt;0, (E33-F33*VLOOKUP(C33,Reference_Table!A$2:E$6,4,FALSE)) *VLOOKUP(C33,Reference_Table!A$2:E$6,5,FALSE),0)</f>
        <v>64.233439999999987</v>
      </c>
      <c r="I33" s="6">
        <f t="shared" si="0"/>
        <v>169.23343999999997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10</v>
      </c>
      <c r="G34" s="6">
        <f>F34*VLOOKUP(C34,Reference_Table!$A$2:$E$6,3,FALSE)</f>
        <v>105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105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2917.79</v>
      </c>
      <c r="F35" s="45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29.194749999999999</v>
      </c>
      <c r="I35" s="6">
        <f t="shared" si="0"/>
        <v>149.19475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987.26</v>
      </c>
      <c r="F36" s="45">
        <v>5</v>
      </c>
      <c r="G36" s="6">
        <f>F36*VLOOKUP(C36,Reference_Table!$A$2:$E$6,3,FALSE)</f>
        <v>60</v>
      </c>
      <c r="H36" s="6">
        <f>IF(E36-F36*VLOOKUP(C36,Reference_Table!$A$2:$E$6,4,FALSE)&gt;0, (E36-F36*VLOOKUP(C36,Reference_Table!A$2:E$6,4,FALSE)) *VLOOKUP(C36,Reference_Table!A$2:E$6,5,FALSE),0)</f>
        <v>2.8064999999999998</v>
      </c>
      <c r="I36" s="6">
        <f t="shared" si="0"/>
        <v>62.8065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0</v>
      </c>
      <c r="F38" s="45">
        <v>0</v>
      </c>
      <c r="G38" s="6">
        <f>F38*VLOOKUP(C38,Reference_Table!$A$2:$E$6,3,FALSE)</f>
        <v>0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0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2589.33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27.7866</v>
      </c>
      <c r="I40" s="6">
        <f t="shared" si="0"/>
        <v>111.78659999999999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0</v>
      </c>
      <c r="F41" s="45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1661.35</v>
      </c>
      <c r="F42" s="45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11.6135</v>
      </c>
      <c r="I42" s="6">
        <f t="shared" si="0"/>
        <v>46.613500000000002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394.48</v>
      </c>
      <c r="F44" s="45">
        <v>2</v>
      </c>
      <c r="G44" s="6">
        <f>F44*VLOOKUP(C44,Reference_Table!$A$2:$E$6,3,FALSE)</f>
        <v>24</v>
      </c>
      <c r="H44" s="6">
        <f>IF(E44-F44*VLOOKUP(C44,Reference_Table!$A$2:$E$6,4,FALSE)&gt;0, (E44-F44*VLOOKUP(C44,Reference_Table!A$2:E$6,4,FALSE)) *VLOOKUP(C44,Reference_Table!A$2:E$6,5,FALSE),0)</f>
        <v>1.1120000000000005</v>
      </c>
      <c r="I44" s="6">
        <f t="shared" si="0"/>
        <v>25.112000000000002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982.75</v>
      </c>
      <c r="F45" s="45">
        <v>2</v>
      </c>
      <c r="G45" s="6">
        <f>F45*VLOOKUP(C45,Reference_Table!$A$2:$E$6,3,FALSE)</f>
        <v>24</v>
      </c>
      <c r="H45" s="6">
        <f>IF(E45-F45*VLOOKUP(C45,Reference_Table!$A$2:$E$6,4,FALSE)&gt;0, (E45-F45*VLOOKUP(C45,Reference_Table!A$2:E$6,4,FALSE)) *VLOOKUP(C45,Reference_Table!A$2:E$6,5,FALSE),0)</f>
        <v>15.818750000000001</v>
      </c>
      <c r="I45" s="6">
        <f t="shared" si="0"/>
        <v>39.818750000000001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1934.88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14.697600000000003</v>
      </c>
      <c r="I46" s="6">
        <f t="shared" si="0"/>
        <v>98.697600000000008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0</v>
      </c>
      <c r="F48" s="45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1293.44</v>
      </c>
      <c r="F49" s="45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6.0860000000000021</v>
      </c>
      <c r="I49" s="6">
        <f t="shared" si="0"/>
        <v>78.085999999999999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2309.66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22.741499999999998</v>
      </c>
      <c r="I50" s="6">
        <f t="shared" si="0"/>
        <v>118.7415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267.41000000000003</v>
      </c>
      <c r="F51" s="45">
        <v>4.5</v>
      </c>
      <c r="G51" s="6">
        <f>F51*VLOOKUP(C51,Reference_Table!$A$2:$E$6,3,FALSE)</f>
        <v>47.25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47.25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698.14</v>
      </c>
      <c r="F52" s="45">
        <v>5</v>
      </c>
      <c r="G52" s="6">
        <f>F52*VLOOKUP(C52,Reference_Table!$A$2:$E$6,3,FALSE)</f>
        <v>52.5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52.5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780.25</v>
      </c>
      <c r="F53" s="45">
        <v>4</v>
      </c>
      <c r="G53" s="6">
        <f>F53*VLOOKUP(C53,Reference_Table!$A$2:$E$6,3,FALSE)</f>
        <v>35</v>
      </c>
      <c r="H53" s="6">
        <f>IF(E53-F53*VLOOKUP(C53,Reference_Table!$A$2:$E$6,4,FALSE)&gt;0, (E53-F53*VLOOKUP(C53,Reference_Table!A$2:E$6,4,FALSE)) *VLOOKUP(C53,Reference_Table!A$2:E$6,5,FALSE),0)</f>
        <v>2.8025000000000002</v>
      </c>
      <c r="I53" s="6">
        <f t="shared" si="0"/>
        <v>37.802500000000002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79321.452000000005</v>
      </c>
      <c r="F61" s="6"/>
      <c r="G61" s="56">
        <f t="shared" ref="G61:I61" si="1">SUM(G2:G58)</f>
        <v>2249.25</v>
      </c>
      <c r="H61" s="56">
        <f t="shared" si="1"/>
        <v>983.18943999999999</v>
      </c>
      <c r="I61" s="56">
        <f t="shared" si="1"/>
        <v>3232.4394399999996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1525.4125384615386</v>
      </c>
      <c r="F62" s="6"/>
      <c r="G62" s="56">
        <f t="shared" ref="G62:I62" si="2">AVERAGE(G2:G58)</f>
        <v>43.254807692307693</v>
      </c>
      <c r="H62" s="56">
        <f t="shared" si="2"/>
        <v>18.907489230769229</v>
      </c>
      <c r="I62" s="56">
        <f t="shared" si="2"/>
        <v>62.162296923076916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23336.05</v>
      </c>
      <c r="F64" s="6"/>
      <c r="G64" s="56">
        <f t="shared" ref="G64:I64" si="4">MAX(G2:G58)</f>
        <v>160</v>
      </c>
      <c r="H64" s="56">
        <f t="shared" si="4"/>
        <v>451.721</v>
      </c>
      <c r="I64" s="56">
        <f t="shared" si="4"/>
        <v>504.221</v>
      </c>
    </row>
    <row r="68" spans="1:5" x14ac:dyDescent="0.15">
      <c r="A68" s="30" t="s">
        <v>217</v>
      </c>
      <c r="B68" s="30"/>
      <c r="C68" s="30"/>
      <c r="D68" s="30"/>
      <c r="E68" s="30"/>
    </row>
    <row r="69" spans="1:5" x14ac:dyDescent="0.15">
      <c r="A69" s="30"/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4857-8656-8043-A12A-C12D71BE56AB}">
  <dimension ref="A1:E36"/>
  <sheetViews>
    <sheetView view="pageLayout" zoomScaleNormal="100" workbookViewId="0">
      <selection activeCell="F9" sqref="F9"/>
    </sheetView>
  </sheetViews>
  <sheetFormatPr baseColWidth="10" defaultRowHeight="13" x14ac:dyDescent="0.15"/>
  <cols>
    <col min="1" max="1" width="13.1640625" bestFit="1" customWidth="1"/>
    <col min="2" max="2" width="17.6640625" bestFit="1" customWidth="1"/>
    <col min="3" max="3" width="12" bestFit="1" customWidth="1"/>
  </cols>
  <sheetData>
    <row r="1" spans="1:3" x14ac:dyDescent="0.15">
      <c r="A1" s="15" t="s">
        <v>2</v>
      </c>
      <c r="B1" t="s">
        <v>142</v>
      </c>
      <c r="C1" t="s">
        <v>143</v>
      </c>
    </row>
    <row r="2" spans="1:3" x14ac:dyDescent="0.15">
      <c r="A2" s="16" t="s">
        <v>56</v>
      </c>
      <c r="B2" s="18">
        <v>580.13864999999998</v>
      </c>
      <c r="C2" s="18">
        <v>62128.25</v>
      </c>
    </row>
    <row r="3" spans="1:3" x14ac:dyDescent="0.15">
      <c r="A3" s="16" t="s">
        <v>16</v>
      </c>
      <c r="B3" s="18">
        <v>283.22080000000005</v>
      </c>
      <c r="C3" s="18">
        <v>48589.43</v>
      </c>
    </row>
    <row r="4" spans="1:3" x14ac:dyDescent="0.15">
      <c r="A4" s="16" t="s">
        <v>11</v>
      </c>
      <c r="B4" s="18">
        <v>5357.2170000000006</v>
      </c>
      <c r="C4" s="18">
        <v>344735.79000000004</v>
      </c>
    </row>
    <row r="5" spans="1:3" x14ac:dyDescent="0.15">
      <c r="A5" s="16" t="s">
        <v>20</v>
      </c>
      <c r="B5" s="18">
        <v>389.80189999999999</v>
      </c>
      <c r="C5" s="18">
        <v>47476.810000000005</v>
      </c>
    </row>
    <row r="6" spans="1:3" x14ac:dyDescent="0.15">
      <c r="A6" s="16" t="s">
        <v>8</v>
      </c>
      <c r="B6" s="18">
        <v>735.21309999999994</v>
      </c>
      <c r="C6" s="18">
        <v>68044.58</v>
      </c>
    </row>
    <row r="7" spans="1:3" x14ac:dyDescent="0.15">
      <c r="A7" s="16" t="s">
        <v>54</v>
      </c>
      <c r="B7" s="18">
        <v>701.41603999999995</v>
      </c>
      <c r="C7" s="18">
        <v>76212.622000000003</v>
      </c>
    </row>
    <row r="8" spans="1:3" x14ac:dyDescent="0.15">
      <c r="A8" s="16" t="s">
        <v>55</v>
      </c>
      <c r="B8" s="18">
        <v>1007.2742499999998</v>
      </c>
      <c r="C8" s="18">
        <v>82195.340000000011</v>
      </c>
    </row>
    <row r="9" spans="1:3" x14ac:dyDescent="0.15">
      <c r="A9" s="16" t="s">
        <v>144</v>
      </c>
      <c r="B9" s="18">
        <v>9054.2817400000004</v>
      </c>
      <c r="C9" s="18">
        <v>729382.82199999993</v>
      </c>
    </row>
    <row r="34" spans="1:5" x14ac:dyDescent="0.15">
      <c r="A34" s="30" t="s">
        <v>220</v>
      </c>
      <c r="B34" s="30"/>
      <c r="C34" s="30"/>
      <c r="D34" s="30"/>
      <c r="E34" s="30"/>
    </row>
    <row r="35" spans="1:5" x14ac:dyDescent="0.15">
      <c r="A35" s="30"/>
      <c r="B35" s="30"/>
      <c r="C35" s="30"/>
      <c r="D35" s="30"/>
      <c r="E35" s="30"/>
    </row>
    <row r="36" spans="1:5" x14ac:dyDescent="0.15">
      <c r="A36" s="30"/>
      <c r="B36" s="30"/>
      <c r="C36" s="30"/>
      <c r="D36" s="30"/>
      <c r="E36" s="30"/>
    </row>
  </sheetData>
  <mergeCells count="1">
    <mergeCell ref="A34:E36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00D1-BC00-F641-BA27-8C0533057CD7}">
  <dimension ref="A1:E61"/>
  <sheetViews>
    <sheetView view="pageLayout" zoomScaleNormal="100" workbookViewId="0">
      <selection activeCell="G55" sqref="G55"/>
    </sheetView>
  </sheetViews>
  <sheetFormatPr baseColWidth="10" defaultRowHeight="13" x14ac:dyDescent="0.15"/>
  <cols>
    <col min="1" max="1" width="13.16406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3</v>
      </c>
      <c r="B4" s="17">
        <v>108.3111</v>
      </c>
    </row>
    <row r="5" spans="1:2" x14ac:dyDescent="0.15">
      <c r="A5" s="16" t="s">
        <v>42</v>
      </c>
      <c r="B5" s="17">
        <v>105.77839999999999</v>
      </c>
    </row>
    <row r="6" spans="1:2" x14ac:dyDescent="0.15">
      <c r="A6" s="16" t="s">
        <v>31</v>
      </c>
      <c r="B6" s="17">
        <v>50.0595</v>
      </c>
    </row>
    <row r="7" spans="1:2" x14ac:dyDescent="0.15">
      <c r="A7" s="16" t="s">
        <v>34</v>
      </c>
      <c r="B7" s="17">
        <v>50.554250000000003</v>
      </c>
    </row>
    <row r="8" spans="1:2" x14ac:dyDescent="0.15">
      <c r="A8" s="16" t="s">
        <v>6</v>
      </c>
      <c r="B8" s="17">
        <v>14.0097</v>
      </c>
    </row>
    <row r="9" spans="1:2" x14ac:dyDescent="0.15">
      <c r="A9" s="16" t="s">
        <v>118</v>
      </c>
      <c r="B9" s="17">
        <v>431.08034999999995</v>
      </c>
    </row>
    <row r="10" spans="1:2" x14ac:dyDescent="0.15">
      <c r="A10" s="16" t="s">
        <v>63</v>
      </c>
      <c r="B10" s="17">
        <v>79.864649999999983</v>
      </c>
    </row>
    <row r="11" spans="1:2" x14ac:dyDescent="0.15">
      <c r="A11" s="16" t="s">
        <v>61</v>
      </c>
      <c r="B11" s="17">
        <v>139.97560000000001</v>
      </c>
    </row>
    <row r="12" spans="1:2" x14ac:dyDescent="0.15">
      <c r="A12" s="16" t="s">
        <v>101</v>
      </c>
      <c r="B12" s="17">
        <v>18.746399999999998</v>
      </c>
    </row>
    <row r="13" spans="1:2" x14ac:dyDescent="0.15">
      <c r="A13" s="16" t="s">
        <v>65</v>
      </c>
      <c r="B13" s="17">
        <v>88.103549999999984</v>
      </c>
    </row>
    <row r="14" spans="1:2" x14ac:dyDescent="0.15">
      <c r="A14" s="16" t="s">
        <v>69</v>
      </c>
      <c r="B14" s="17">
        <v>32.570799999999998</v>
      </c>
    </row>
    <row r="15" spans="1:2" x14ac:dyDescent="0.15">
      <c r="A15" s="16" t="s">
        <v>67</v>
      </c>
      <c r="B15" s="17">
        <v>75.785250000000019</v>
      </c>
    </row>
    <row r="16" spans="1:2" x14ac:dyDescent="0.15">
      <c r="A16" s="16" t="s">
        <v>74</v>
      </c>
      <c r="B16" s="17">
        <v>870.93619999999999</v>
      </c>
    </row>
    <row r="17" spans="1:2" x14ac:dyDescent="0.15">
      <c r="A17" s="16" t="s">
        <v>70</v>
      </c>
      <c r="B17" s="17">
        <v>14.0062</v>
      </c>
    </row>
    <row r="18" spans="1:2" x14ac:dyDescent="0.15">
      <c r="A18" s="16" t="s">
        <v>17</v>
      </c>
      <c r="B18" s="17">
        <v>65.326399999999992</v>
      </c>
    </row>
    <row r="19" spans="1:2" x14ac:dyDescent="0.15">
      <c r="A19" s="16" t="s">
        <v>102</v>
      </c>
      <c r="B19" s="17">
        <v>106.40235</v>
      </c>
    </row>
    <row r="20" spans="1:2" x14ac:dyDescent="0.15">
      <c r="A20" s="16" t="s">
        <v>76</v>
      </c>
      <c r="B20" s="17">
        <v>537.88934999999992</v>
      </c>
    </row>
    <row r="21" spans="1:2" x14ac:dyDescent="0.15">
      <c r="A21" s="16" t="s">
        <v>78</v>
      </c>
      <c r="B21" s="17">
        <v>550.56380000000001</v>
      </c>
    </row>
    <row r="22" spans="1:2" x14ac:dyDescent="0.15">
      <c r="A22" s="16" t="s">
        <v>21</v>
      </c>
      <c r="B22" s="17">
        <v>37.020200000000003</v>
      </c>
    </row>
    <row r="23" spans="1:2" x14ac:dyDescent="0.15">
      <c r="A23" s="16" t="s">
        <v>80</v>
      </c>
      <c r="B23" s="17">
        <v>59.982599999999998</v>
      </c>
    </row>
    <row r="24" spans="1:2" x14ac:dyDescent="0.15">
      <c r="A24" s="16" t="s">
        <v>45</v>
      </c>
      <c r="B24" s="17">
        <v>574.84310000000005</v>
      </c>
    </row>
    <row r="25" spans="1:2" x14ac:dyDescent="0.15">
      <c r="A25" s="16" t="s">
        <v>103</v>
      </c>
      <c r="B25" s="17">
        <v>57.125300000000003</v>
      </c>
    </row>
    <row r="26" spans="1:2" x14ac:dyDescent="0.15">
      <c r="A26" s="16" t="s">
        <v>59</v>
      </c>
      <c r="B26" s="17">
        <v>126.2448</v>
      </c>
    </row>
    <row r="27" spans="1:2" x14ac:dyDescent="0.15">
      <c r="A27" s="16" t="s">
        <v>23</v>
      </c>
      <c r="B27" s="17">
        <v>172.91970000000001</v>
      </c>
    </row>
    <row r="28" spans="1:2" x14ac:dyDescent="0.15">
      <c r="A28" s="16" t="s">
        <v>104</v>
      </c>
      <c r="B28" s="17">
        <v>19.726399999999998</v>
      </c>
    </row>
    <row r="29" spans="1:2" x14ac:dyDescent="0.15">
      <c r="A29" s="16" t="s">
        <v>82</v>
      </c>
      <c r="B29" s="17">
        <v>101.2574</v>
      </c>
    </row>
    <row r="30" spans="1:2" x14ac:dyDescent="0.15">
      <c r="A30" s="16" t="s">
        <v>106</v>
      </c>
      <c r="B30" s="17">
        <v>83.131399999999999</v>
      </c>
    </row>
    <row r="31" spans="1:2" x14ac:dyDescent="0.15">
      <c r="A31" s="16" t="s">
        <v>36</v>
      </c>
      <c r="B31" s="17">
        <v>195.25475</v>
      </c>
    </row>
    <row r="32" spans="1:2" x14ac:dyDescent="0.15">
      <c r="A32" s="16" t="s">
        <v>84</v>
      </c>
      <c r="B32" s="17">
        <v>84.09375</v>
      </c>
    </row>
    <row r="33" spans="1:2" x14ac:dyDescent="0.15">
      <c r="A33" s="16" t="s">
        <v>9</v>
      </c>
      <c r="B33" s="17">
        <v>1520.5254</v>
      </c>
    </row>
    <row r="34" spans="1:2" x14ac:dyDescent="0.15">
      <c r="A34" s="16" t="s">
        <v>86</v>
      </c>
      <c r="B34" s="17">
        <v>28.587499999999999</v>
      </c>
    </row>
    <row r="35" spans="1:2" x14ac:dyDescent="0.15">
      <c r="A35" s="16" t="s">
        <v>25</v>
      </c>
      <c r="B35" s="17">
        <v>189.27564000000001</v>
      </c>
    </row>
    <row r="36" spans="1:2" x14ac:dyDescent="0.15">
      <c r="A36" s="16" t="s">
        <v>107</v>
      </c>
      <c r="B36" s="17">
        <v>22.2624</v>
      </c>
    </row>
    <row r="37" spans="1:2" x14ac:dyDescent="0.15">
      <c r="A37" s="16" t="s">
        <v>92</v>
      </c>
      <c r="B37" s="17">
        <v>142.13749999999999</v>
      </c>
    </row>
    <row r="38" spans="1:2" x14ac:dyDescent="0.15">
      <c r="A38" s="16" t="s">
        <v>112</v>
      </c>
      <c r="B38" s="17">
        <v>2.8064999999999998</v>
      </c>
    </row>
    <row r="39" spans="1:2" x14ac:dyDescent="0.15">
      <c r="A39" s="16" t="s">
        <v>94</v>
      </c>
      <c r="B39" s="17">
        <v>40.425599999999996</v>
      </c>
    </row>
    <row r="40" spans="1:2" x14ac:dyDescent="0.15">
      <c r="A40" s="16" t="s">
        <v>88</v>
      </c>
      <c r="B40" s="17">
        <v>153.56640000000002</v>
      </c>
    </row>
    <row r="41" spans="1:2" x14ac:dyDescent="0.15">
      <c r="A41" s="16" t="s">
        <v>90</v>
      </c>
      <c r="B41" s="17">
        <v>112.11735</v>
      </c>
    </row>
    <row r="42" spans="1:2" x14ac:dyDescent="0.15">
      <c r="A42" s="16" t="s">
        <v>72</v>
      </c>
      <c r="B42" s="17">
        <v>868.2392000000001</v>
      </c>
    </row>
    <row r="43" spans="1:2" x14ac:dyDescent="0.15">
      <c r="A43" s="16" t="s">
        <v>12</v>
      </c>
      <c r="B43" s="17">
        <v>50.438400000000001</v>
      </c>
    </row>
    <row r="44" spans="1:2" x14ac:dyDescent="0.15">
      <c r="A44" s="16" t="s">
        <v>47</v>
      </c>
      <c r="B44" s="17">
        <v>37.114100000000001</v>
      </c>
    </row>
    <row r="45" spans="1:2" x14ac:dyDescent="0.15">
      <c r="A45" s="16" t="s">
        <v>49</v>
      </c>
      <c r="B45" s="17">
        <v>34.996000000000002</v>
      </c>
    </row>
    <row r="46" spans="1:2" x14ac:dyDescent="0.15">
      <c r="A46" s="16" t="s">
        <v>38</v>
      </c>
      <c r="B46" s="17">
        <v>103.87150000000001</v>
      </c>
    </row>
    <row r="47" spans="1:2" x14ac:dyDescent="0.15">
      <c r="A47" s="16" t="s">
        <v>114</v>
      </c>
      <c r="B47" s="17">
        <v>138.79974999999999</v>
      </c>
    </row>
    <row r="48" spans="1:2" x14ac:dyDescent="0.15">
      <c r="A48" s="16" t="s">
        <v>27</v>
      </c>
      <c r="B48" s="17">
        <v>205.95499999999998</v>
      </c>
    </row>
    <row r="49" spans="1:5" x14ac:dyDescent="0.15">
      <c r="A49" s="16" t="s">
        <v>96</v>
      </c>
      <c r="B49" s="17">
        <v>87.749250000000004</v>
      </c>
    </row>
    <row r="50" spans="1:5" x14ac:dyDescent="0.15">
      <c r="A50" s="16" t="s">
        <v>14</v>
      </c>
      <c r="B50" s="17">
        <v>60.39</v>
      </c>
    </row>
    <row r="51" spans="1:5" x14ac:dyDescent="0.15">
      <c r="A51" s="16" t="s">
        <v>98</v>
      </c>
      <c r="B51" s="17">
        <v>139.58600000000001</v>
      </c>
    </row>
    <row r="52" spans="1:5" x14ac:dyDescent="0.15">
      <c r="A52" s="16" t="s">
        <v>40</v>
      </c>
      <c r="B52" s="17">
        <v>113.25</v>
      </c>
    </row>
    <row r="53" spans="1:5" x14ac:dyDescent="0.15">
      <c r="A53" s="16" t="s">
        <v>29</v>
      </c>
      <c r="B53" s="17">
        <v>115.4366</v>
      </c>
    </row>
    <row r="54" spans="1:5" x14ac:dyDescent="0.15">
      <c r="A54" s="16" t="s">
        <v>116</v>
      </c>
      <c r="B54" s="17">
        <v>3.1396000000000006</v>
      </c>
    </row>
    <row r="55" spans="1:5" x14ac:dyDescent="0.15">
      <c r="A55" s="16" t="s">
        <v>51</v>
      </c>
      <c r="B55" s="17">
        <v>32.0488</v>
      </c>
    </row>
    <row r="56" spans="1:5" x14ac:dyDescent="0.15">
      <c r="A56" s="16" t="s">
        <v>144</v>
      </c>
      <c r="B56" s="17">
        <v>9054.2817399999967</v>
      </c>
    </row>
    <row r="59" spans="1:5" x14ac:dyDescent="0.15">
      <c r="A59" s="30" t="s">
        <v>221</v>
      </c>
      <c r="B59" s="30"/>
      <c r="C59" s="30"/>
      <c r="D59" s="30"/>
      <c r="E59" s="30"/>
    </row>
    <row r="60" spans="1:5" x14ac:dyDescent="0.15">
      <c r="A60" s="30"/>
      <c r="B60" s="30"/>
      <c r="C60" s="30"/>
      <c r="D60" s="30"/>
      <c r="E60" s="30"/>
    </row>
    <row r="61" spans="1:5" x14ac:dyDescent="0.15">
      <c r="A61" s="30"/>
      <c r="B61" s="30"/>
      <c r="C61" s="30"/>
      <c r="D61" s="30"/>
      <c r="E61" s="30"/>
    </row>
  </sheetData>
  <mergeCells count="1">
    <mergeCell ref="A59:E6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D106-F68E-7C46-A45E-F4F8FFFC3E70}">
  <dimension ref="A1:E34"/>
  <sheetViews>
    <sheetView view="pageLayout" zoomScaleNormal="100" workbookViewId="0">
      <selection activeCell="A32" sqref="A32:E34"/>
    </sheetView>
  </sheetViews>
  <sheetFormatPr baseColWidth="10" defaultRowHeight="13" x14ac:dyDescent="0.15"/>
  <cols>
    <col min="1" max="1" width="12.33203125" bestFit="1" customWidth="1"/>
    <col min="2" max="2" width="12" bestFit="1" customWidth="1"/>
  </cols>
  <sheetData>
    <row r="1" spans="1:2" x14ac:dyDescent="0.15">
      <c r="A1" s="15" t="s">
        <v>2</v>
      </c>
      <c r="B1" t="s">
        <v>56</v>
      </c>
    </row>
    <row r="3" spans="1:2" x14ac:dyDescent="0.15">
      <c r="A3" s="15" t="s">
        <v>0</v>
      </c>
      <c r="B3" t="s">
        <v>143</v>
      </c>
    </row>
    <row r="4" spans="1:2" x14ac:dyDescent="0.15">
      <c r="A4" s="16" t="s">
        <v>63</v>
      </c>
      <c r="B4" s="14">
        <v>7324.31</v>
      </c>
    </row>
    <row r="5" spans="1:2" x14ac:dyDescent="0.15">
      <c r="A5" s="16" t="s">
        <v>61</v>
      </c>
      <c r="B5" s="14">
        <v>12448.050000000001</v>
      </c>
    </row>
    <row r="6" spans="1:2" x14ac:dyDescent="0.15">
      <c r="A6" s="16" t="s">
        <v>65</v>
      </c>
      <c r="B6" s="14">
        <v>7873.5700000000006</v>
      </c>
    </row>
    <row r="7" spans="1:2" x14ac:dyDescent="0.15">
      <c r="A7" s="16" t="s">
        <v>67</v>
      </c>
      <c r="B7" s="14">
        <v>9553.8700000000008</v>
      </c>
    </row>
    <row r="8" spans="1:2" x14ac:dyDescent="0.15">
      <c r="A8" s="16" t="s">
        <v>59</v>
      </c>
      <c r="B8" s="14">
        <v>12057.629999999997</v>
      </c>
    </row>
    <row r="9" spans="1:2" x14ac:dyDescent="0.15">
      <c r="A9" s="16" t="s">
        <v>104</v>
      </c>
      <c r="B9" s="14">
        <v>3673.08</v>
      </c>
    </row>
    <row r="10" spans="1:2" x14ac:dyDescent="0.15">
      <c r="A10" s="16" t="s">
        <v>12</v>
      </c>
      <c r="B10" s="14">
        <v>9197.74</v>
      </c>
    </row>
    <row r="11" spans="1:2" x14ac:dyDescent="0.15">
      <c r="A11" s="16" t="s">
        <v>144</v>
      </c>
      <c r="B11" s="14">
        <v>62128.25</v>
      </c>
    </row>
    <row r="32" spans="1:5" ht="13" customHeight="1" x14ac:dyDescent="0.15">
      <c r="A32" s="30" t="s">
        <v>222</v>
      </c>
      <c r="B32" s="30"/>
      <c r="C32" s="30"/>
      <c r="D32" s="30"/>
      <c r="E32" s="30"/>
    </row>
    <row r="33" spans="1:5" x14ac:dyDescent="0.15">
      <c r="A33" s="30"/>
      <c r="B33" s="30"/>
      <c r="C33" s="30"/>
      <c r="D33" s="30"/>
      <c r="E33" s="30"/>
    </row>
    <row r="34" spans="1:5" x14ac:dyDescent="0.15">
      <c r="A34" s="30"/>
      <c r="B34" s="30"/>
      <c r="C34" s="30"/>
      <c r="D34" s="30"/>
      <c r="E34" s="30"/>
    </row>
  </sheetData>
  <mergeCells count="1">
    <mergeCell ref="A32:E34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0F19-6821-9140-A299-4AF36ADB563F}">
  <dimension ref="A1:E19"/>
  <sheetViews>
    <sheetView view="pageLayout" zoomScaleNormal="100" workbookViewId="0">
      <selection activeCell="A17" sqref="A17:E19"/>
    </sheetView>
  </sheetViews>
  <sheetFormatPr baseColWidth="10" defaultRowHeight="13" x14ac:dyDescent="0.15"/>
  <cols>
    <col min="1" max="1" width="12.332031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9</v>
      </c>
      <c r="B4" s="17">
        <v>1520.5254</v>
      </c>
    </row>
    <row r="5" spans="1:2" x14ac:dyDescent="0.15">
      <c r="A5" s="16" t="s">
        <v>74</v>
      </c>
      <c r="B5" s="17">
        <v>870.93619999999999</v>
      </c>
    </row>
    <row r="6" spans="1:2" x14ac:dyDescent="0.15">
      <c r="A6" s="16" t="s">
        <v>72</v>
      </c>
      <c r="B6" s="17">
        <v>868.2392000000001</v>
      </c>
    </row>
    <row r="7" spans="1:2" x14ac:dyDescent="0.15">
      <c r="A7" s="16" t="s">
        <v>45</v>
      </c>
      <c r="B7" s="17">
        <v>574.84310000000005</v>
      </c>
    </row>
    <row r="8" spans="1:2" x14ac:dyDescent="0.15">
      <c r="A8" s="16" t="s">
        <v>78</v>
      </c>
      <c r="B8" s="17">
        <v>550.56380000000001</v>
      </c>
    </row>
    <row r="9" spans="1:2" x14ac:dyDescent="0.15">
      <c r="A9" s="16" t="s">
        <v>76</v>
      </c>
      <c r="B9" s="17">
        <v>537.88934999999992</v>
      </c>
    </row>
    <row r="10" spans="1:2" x14ac:dyDescent="0.15">
      <c r="A10" s="16" t="s">
        <v>118</v>
      </c>
      <c r="B10" s="17">
        <v>431.08034999999995</v>
      </c>
    </row>
    <row r="11" spans="1:2" x14ac:dyDescent="0.15">
      <c r="A11" s="16" t="s">
        <v>27</v>
      </c>
      <c r="B11" s="17">
        <v>205.95499999999998</v>
      </c>
    </row>
    <row r="12" spans="1:2" x14ac:dyDescent="0.15">
      <c r="A12" s="16" t="s">
        <v>36</v>
      </c>
      <c r="B12" s="17">
        <v>195.25475</v>
      </c>
    </row>
    <row r="13" spans="1:2" x14ac:dyDescent="0.15">
      <c r="A13" s="16" t="s">
        <v>25</v>
      </c>
      <c r="B13" s="17">
        <v>189.27564000000001</v>
      </c>
    </row>
    <row r="14" spans="1:2" x14ac:dyDescent="0.15">
      <c r="A14" s="16" t="s">
        <v>144</v>
      </c>
      <c r="B14" s="17">
        <v>5944.5627899999999</v>
      </c>
    </row>
    <row r="17" spans="1:5" x14ac:dyDescent="0.15">
      <c r="A17" s="30" t="s">
        <v>223</v>
      </c>
      <c r="B17" s="30"/>
      <c r="C17" s="30"/>
      <c r="D17" s="30"/>
      <c r="E17" s="30"/>
    </row>
    <row r="18" spans="1:5" x14ac:dyDescent="0.15">
      <c r="A18" s="30"/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</sheetData>
  <mergeCells count="1">
    <mergeCell ref="A17:E1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352F-F192-904C-B39C-1A94083B03E2}">
  <dimension ref="A1:J17"/>
  <sheetViews>
    <sheetView view="pageLayout" zoomScaleNormal="100" workbookViewId="0">
      <selection activeCell="G19" sqref="G19"/>
    </sheetView>
  </sheetViews>
  <sheetFormatPr baseColWidth="10" defaultRowHeight="13" x14ac:dyDescent="0.15"/>
  <cols>
    <col min="3" max="3" width="12.1640625" customWidth="1"/>
    <col min="6" max="6" width="13.1640625" customWidth="1"/>
    <col min="8" max="8" width="11.83203125" customWidth="1"/>
    <col min="10" max="10" width="14.83203125" customWidth="1"/>
  </cols>
  <sheetData>
    <row r="1" spans="1:10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</row>
    <row r="2" spans="1:10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</row>
    <row r="3" spans="1:10" x14ac:dyDescent="0.15">
      <c r="A3" s="44" t="s">
        <v>74</v>
      </c>
      <c r="B3" s="44" t="s">
        <v>75</v>
      </c>
      <c r="C3" s="45" t="s">
        <v>19</v>
      </c>
      <c r="D3" s="44" t="s">
        <v>11</v>
      </c>
      <c r="E3" s="46">
        <v>48346.81</v>
      </c>
      <c r="F3" s="5">
        <v>32</v>
      </c>
      <c r="G3" s="47">
        <v>336</v>
      </c>
      <c r="H3" s="47">
        <v>870.93619999999999</v>
      </c>
      <c r="I3" s="47">
        <v>1206.9362000000001</v>
      </c>
      <c r="J3" s="5">
        <v>5</v>
      </c>
    </row>
    <row r="4" spans="1:10" x14ac:dyDescent="0.15">
      <c r="A4" s="44" t="s">
        <v>72</v>
      </c>
      <c r="B4" s="44" t="s">
        <v>73</v>
      </c>
      <c r="C4" s="45" t="s">
        <v>19</v>
      </c>
      <c r="D4" s="44" t="s">
        <v>11</v>
      </c>
      <c r="E4" s="46">
        <v>49111.960000000006</v>
      </c>
      <c r="F4" s="5">
        <v>38</v>
      </c>
      <c r="G4" s="47">
        <v>399</v>
      </c>
      <c r="H4" s="47">
        <v>868.2392000000001</v>
      </c>
      <c r="I4" s="47">
        <v>1267.2392</v>
      </c>
      <c r="J4" s="5">
        <v>5</v>
      </c>
    </row>
    <row r="5" spans="1:10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</row>
    <row r="6" spans="1:10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</row>
    <row r="7" spans="1:10" x14ac:dyDescent="0.15">
      <c r="A7" s="44" t="s">
        <v>76</v>
      </c>
      <c r="B7" s="44" t="s">
        <v>77</v>
      </c>
      <c r="C7" s="45" t="s">
        <v>57</v>
      </c>
      <c r="D7" s="44" t="s">
        <v>11</v>
      </c>
      <c r="E7" s="46">
        <v>37859.29</v>
      </c>
      <c r="F7" s="5">
        <v>20</v>
      </c>
      <c r="G7" s="47">
        <v>170</v>
      </c>
      <c r="H7" s="47">
        <v>537.88934999999992</v>
      </c>
      <c r="I7" s="47">
        <v>707.88934999999992</v>
      </c>
      <c r="J7" s="5">
        <v>4</v>
      </c>
    </row>
    <row r="8" spans="1:10" x14ac:dyDescent="0.15">
      <c r="A8" s="44" t="s">
        <v>118</v>
      </c>
      <c r="B8" s="44" t="s">
        <v>15</v>
      </c>
      <c r="C8" s="45" t="s">
        <v>57</v>
      </c>
      <c r="D8" s="44" t="s">
        <v>11</v>
      </c>
      <c r="E8" s="46">
        <v>30559.340000000004</v>
      </c>
      <c r="F8" s="5">
        <v>20</v>
      </c>
      <c r="G8" s="47">
        <v>170</v>
      </c>
      <c r="H8" s="47">
        <v>431.08034999999995</v>
      </c>
      <c r="I8" s="47">
        <v>601.08034999999995</v>
      </c>
      <c r="J8" s="5">
        <v>3</v>
      </c>
    </row>
    <row r="9" spans="1:10" x14ac:dyDescent="0.15">
      <c r="A9" s="44" t="s">
        <v>27</v>
      </c>
      <c r="B9" s="44" t="s">
        <v>28</v>
      </c>
      <c r="C9" s="45" t="s">
        <v>19</v>
      </c>
      <c r="D9" s="44" t="s">
        <v>55</v>
      </c>
      <c r="E9" s="46">
        <v>16069.11</v>
      </c>
      <c r="F9" s="5">
        <v>40</v>
      </c>
      <c r="G9" s="47">
        <v>420</v>
      </c>
      <c r="H9" s="47">
        <v>205.95499999999998</v>
      </c>
      <c r="I9" s="47">
        <v>625.95499999999993</v>
      </c>
      <c r="J9" s="5">
        <v>5</v>
      </c>
    </row>
    <row r="10" spans="1:10" x14ac:dyDescent="0.15">
      <c r="A10" s="44" t="s">
        <v>36</v>
      </c>
      <c r="B10" s="44" t="s">
        <v>37</v>
      </c>
      <c r="C10" s="45" t="s">
        <v>33</v>
      </c>
      <c r="D10" s="44" t="s">
        <v>8</v>
      </c>
      <c r="E10" s="46">
        <v>14154.630000000001</v>
      </c>
      <c r="F10" s="5">
        <v>40</v>
      </c>
      <c r="G10" s="47">
        <v>480</v>
      </c>
      <c r="H10" s="47">
        <v>195.25475</v>
      </c>
      <c r="I10" s="47">
        <v>675.25475000000006</v>
      </c>
      <c r="J10" s="5">
        <v>6</v>
      </c>
    </row>
    <row r="11" spans="1:10" x14ac:dyDescent="0.15">
      <c r="A11" s="44" t="s">
        <v>25</v>
      </c>
      <c r="B11" s="44" t="s">
        <v>26</v>
      </c>
      <c r="C11" s="45" t="s">
        <v>19</v>
      </c>
      <c r="D11" s="44" t="s">
        <v>54</v>
      </c>
      <c r="E11" s="46">
        <v>15463.781999999999</v>
      </c>
      <c r="F11" s="5">
        <v>40</v>
      </c>
      <c r="G11" s="47">
        <v>420</v>
      </c>
      <c r="H11" s="47">
        <v>189.27564000000001</v>
      </c>
      <c r="I11" s="47">
        <v>609.27563999999995</v>
      </c>
      <c r="J11" s="5">
        <v>5</v>
      </c>
    </row>
    <row r="15" spans="1:10" ht="13" customHeight="1" x14ac:dyDescent="0.15">
      <c r="A15" s="30" t="s">
        <v>224</v>
      </c>
      <c r="B15" s="30"/>
      <c r="C15" s="30"/>
      <c r="D15" s="30"/>
      <c r="E15" s="30"/>
    </row>
    <row r="16" spans="1:10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421A-43E5-F945-A030-B2BC1C1AFF40}">
  <dimension ref="A1:E13"/>
  <sheetViews>
    <sheetView view="pageLayout" zoomScaleNormal="100" workbookViewId="0">
      <selection activeCell="G7" sqref="G7"/>
    </sheetView>
  </sheetViews>
  <sheetFormatPr baseColWidth="10" defaultRowHeight="13" x14ac:dyDescent="0.15"/>
  <cols>
    <col min="3" max="3" width="12.6640625" customWidth="1"/>
  </cols>
  <sheetData>
    <row r="1" spans="1:5" x14ac:dyDescent="0.15">
      <c r="A1" s="42" t="s">
        <v>0</v>
      </c>
      <c r="B1" s="42" t="s">
        <v>1</v>
      </c>
      <c r="C1" s="43" t="s">
        <v>146</v>
      </c>
    </row>
    <row r="2" spans="1:5" x14ac:dyDescent="0.15">
      <c r="A2" s="44" t="s">
        <v>6</v>
      </c>
      <c r="B2" s="44" t="s">
        <v>7</v>
      </c>
      <c r="C2" s="48">
        <v>-1595.6900000000005</v>
      </c>
    </row>
    <row r="3" spans="1:5" x14ac:dyDescent="0.15">
      <c r="A3" s="44" t="s">
        <v>70</v>
      </c>
      <c r="B3" s="44" t="s">
        <v>71</v>
      </c>
      <c r="C3" s="48">
        <v>-1231.33</v>
      </c>
    </row>
    <row r="4" spans="1:5" x14ac:dyDescent="0.15">
      <c r="A4" s="44" t="s">
        <v>107</v>
      </c>
      <c r="B4" s="44" t="s">
        <v>108</v>
      </c>
      <c r="C4" s="48">
        <v>-929.32000000000016</v>
      </c>
    </row>
    <row r="5" spans="1:5" x14ac:dyDescent="0.15">
      <c r="A5" s="44" t="s">
        <v>112</v>
      </c>
      <c r="B5" s="44" t="s">
        <v>113</v>
      </c>
      <c r="C5" s="48">
        <v>-774.27</v>
      </c>
    </row>
    <row r="6" spans="1:5" x14ac:dyDescent="0.15">
      <c r="A6" s="44" t="s">
        <v>116</v>
      </c>
      <c r="B6" s="44" t="s">
        <v>117</v>
      </c>
      <c r="C6" s="48">
        <v>-486</v>
      </c>
    </row>
    <row r="11" spans="1:5" ht="13" customHeight="1" x14ac:dyDescent="0.15">
      <c r="A11" s="30" t="s">
        <v>225</v>
      </c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D936-BDBF-A941-B360-C02E53225509}">
  <dimension ref="A1:E14"/>
  <sheetViews>
    <sheetView view="pageLayout" zoomScaleNormal="100" workbookViewId="0">
      <selection activeCell="H9" sqref="H9"/>
    </sheetView>
  </sheetViews>
  <sheetFormatPr baseColWidth="10" defaultRowHeight="13" x14ac:dyDescent="0.15"/>
  <cols>
    <col min="1" max="1" width="16" customWidth="1"/>
  </cols>
  <sheetData>
    <row r="1" spans="1:5" x14ac:dyDescent="0.15">
      <c r="A1" s="42" t="s">
        <v>2</v>
      </c>
      <c r="B1" s="42" t="s">
        <v>53</v>
      </c>
    </row>
    <row r="2" spans="1:5" x14ac:dyDescent="0.15">
      <c r="A2" s="55" t="s">
        <v>147</v>
      </c>
      <c r="B2" s="46">
        <v>12448.050000000001</v>
      </c>
    </row>
    <row r="3" spans="1:5" x14ac:dyDescent="0.15">
      <c r="A3" s="55" t="s">
        <v>148</v>
      </c>
      <c r="B3" s="46">
        <v>8800.5400000000009</v>
      </c>
    </row>
    <row r="4" spans="1:5" x14ac:dyDescent="0.15">
      <c r="A4" s="55" t="s">
        <v>149</v>
      </c>
      <c r="B4" s="46">
        <v>59984.310000000005</v>
      </c>
    </row>
    <row r="5" spans="1:5" x14ac:dyDescent="0.15">
      <c r="A5" s="55" t="s">
        <v>150</v>
      </c>
      <c r="B5" s="46">
        <v>10655.25</v>
      </c>
    </row>
    <row r="6" spans="1:5" x14ac:dyDescent="0.15">
      <c r="A6" s="55" t="s">
        <v>151</v>
      </c>
      <c r="B6" s="46">
        <v>14154.630000000001</v>
      </c>
    </row>
    <row r="7" spans="1:5" x14ac:dyDescent="0.15">
      <c r="A7" s="55" t="s">
        <v>152</v>
      </c>
      <c r="B7" s="46">
        <v>15463.781999999999</v>
      </c>
    </row>
    <row r="8" spans="1:5" x14ac:dyDescent="0.15">
      <c r="A8" s="55" t="s">
        <v>153</v>
      </c>
      <c r="B8" s="46">
        <v>16069.11</v>
      </c>
    </row>
    <row r="9" spans="1:5" x14ac:dyDescent="0.15">
      <c r="A9" s="55" t="s">
        <v>154</v>
      </c>
      <c r="B9" s="46">
        <v>59984.310000000005</v>
      </c>
    </row>
    <row r="12" spans="1:5" x14ac:dyDescent="0.15">
      <c r="A12" s="30" t="s">
        <v>226</v>
      </c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</sheetData>
  <mergeCells count="1">
    <mergeCell ref="A12:E14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3A38-5DF2-A547-8DE9-1A3399E18CFB}">
  <dimension ref="A1:E9"/>
  <sheetViews>
    <sheetView view="pageLayout" zoomScaleNormal="100" workbookViewId="0">
      <selection activeCell="I12" sqref="I12"/>
    </sheetView>
  </sheetViews>
  <sheetFormatPr baseColWidth="10" defaultRowHeight="13" x14ac:dyDescent="0.15"/>
  <cols>
    <col min="1" max="1" width="17.5" customWidth="1"/>
  </cols>
  <sheetData>
    <row r="1" spans="1:5" x14ac:dyDescent="0.15">
      <c r="A1" s="3" t="s">
        <v>155</v>
      </c>
    </row>
    <row r="2" spans="1:5" x14ac:dyDescent="0.15">
      <c r="A2" s="19">
        <f>COUNTIF(Weekly_Summary!K2:K53,"&gt;=0")/ COUNT(Weekly_Summary!K2:K53)</f>
        <v>0.90384615384615385</v>
      </c>
    </row>
    <row r="7" spans="1:5" x14ac:dyDescent="0.15">
      <c r="A7" s="30" t="s">
        <v>227</v>
      </c>
      <c r="B7" s="30"/>
      <c r="C7" s="30"/>
      <c r="D7" s="30"/>
      <c r="E7" s="30"/>
    </row>
    <row r="8" spans="1:5" x14ac:dyDescent="0.15">
      <c r="A8" s="30"/>
      <c r="B8" s="30"/>
      <c r="C8" s="30"/>
      <c r="D8" s="30"/>
      <c r="E8" s="30"/>
    </row>
    <row r="9" spans="1:5" x14ac:dyDescent="0.15">
      <c r="A9" s="30"/>
      <c r="B9" s="30"/>
      <c r="C9" s="30"/>
      <c r="D9" s="30"/>
      <c r="E9" s="30"/>
    </row>
  </sheetData>
  <mergeCells count="1">
    <mergeCell ref="A7:E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2"/>
  <sheetViews>
    <sheetView view="pageLayout" zoomScaleNormal="100" workbookViewId="0">
      <selection activeCell="A110" sqref="A110:E112"/>
    </sheetView>
  </sheetViews>
  <sheetFormatPr baseColWidth="10" defaultColWidth="8.83203125" defaultRowHeight="13" x14ac:dyDescent="0.15"/>
  <cols>
    <col min="1" max="1" width="13.1640625" bestFit="1" customWidth="1"/>
    <col min="2" max="2" width="17.6640625" bestFit="1" customWidth="1"/>
    <col min="3" max="3" width="12" bestFit="1" customWidth="1"/>
    <col min="4" max="4" width="14.33203125" customWidth="1"/>
    <col min="5" max="5" width="12.1640625" bestFit="1" customWidth="1"/>
    <col min="6" max="6" width="12.83203125" bestFit="1" customWidth="1"/>
    <col min="7" max="8" width="11.5" customWidth="1"/>
    <col min="9" max="9" width="11" customWidth="1"/>
    <col min="10" max="10" width="14.1640625" customWidth="1"/>
    <col min="11" max="11" width="13.1640625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12</v>
      </c>
      <c r="B2" s="44" t="s">
        <v>13</v>
      </c>
      <c r="C2" s="45" t="s">
        <v>5</v>
      </c>
      <c r="D2" s="44" t="s">
        <v>56</v>
      </c>
      <c r="E2" s="46">
        <f>SUM(Sunday:Saturday!E41)</f>
        <v>9197.74</v>
      </c>
      <c r="F2" s="5">
        <f>SUM(Sunday:Saturday!F41)</f>
        <v>40</v>
      </c>
      <c r="G2" s="47">
        <f>SUM(Sunday:Saturday!G41)</f>
        <v>800</v>
      </c>
      <c r="H2" s="47">
        <f>SUM(Sunday:Saturday!H41)</f>
        <v>50.438400000000001</v>
      </c>
      <c r="I2" s="47">
        <f>SUM(Sunday:Saturday!I41)</f>
        <v>850.4384</v>
      </c>
      <c r="J2" s="5">
        <f>(Sunday!H41&gt;0)+(Monday!H41&gt;0)+(Tuesday!H41&gt;0)+(Wed!H41&gt;0)+(Thursday!H41&gt;0)+(Friday!H41&gt;0)+(Saturday!H41&gt;0)</f>
        <v>3</v>
      </c>
      <c r="K2" s="48">
        <f>E2-F2*VLOOKUP(C2,Reference_Table!$A$2:$E$6,4,FALSE)</f>
        <v>1197.7399999999998</v>
      </c>
    </row>
    <row r="3" spans="1:11" x14ac:dyDescent="0.15">
      <c r="A3" s="44" t="s">
        <v>14</v>
      </c>
      <c r="B3" s="44" t="s">
        <v>15</v>
      </c>
      <c r="C3" s="45" t="s">
        <v>5</v>
      </c>
      <c r="D3" s="44" t="s">
        <v>16</v>
      </c>
      <c r="E3" s="46">
        <f>SUM(Sunday:Saturday!E48)</f>
        <v>8800.5400000000009</v>
      </c>
      <c r="F3" s="5">
        <f>SUM(Sunday:Saturday!F48)</f>
        <v>40</v>
      </c>
      <c r="G3" s="47">
        <f>SUM(Sunday:Saturday!G48)</f>
        <v>800</v>
      </c>
      <c r="H3" s="47">
        <f>SUM(Sunday:Saturday!H48)</f>
        <v>60.39</v>
      </c>
      <c r="I3" s="47">
        <f>SUM(Sunday:Saturday!I48)</f>
        <v>860.39</v>
      </c>
      <c r="J3" s="5">
        <f>(Sunday!H48&gt;0)+(Monday!H48&gt;0)+(Tuesday!H48&gt;0)+(Wed!H48&gt;0)+(Thursday!H48&gt;0)+(Friday!H48&gt;0)+(Saturday!H48&gt;0)</f>
        <v>2</v>
      </c>
      <c r="K3" s="48">
        <f>E3-F3*VLOOKUP(C3,Reference_Table!$A$2:$E$6,4,FALSE)</f>
        <v>800.54000000000087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f>SUM(Sunday:Saturday!E31)</f>
        <v>58684.18</v>
      </c>
      <c r="F4" s="5">
        <f>SUM(Sunday:Saturday!F31)</f>
        <v>40</v>
      </c>
      <c r="G4" s="47">
        <f>SUM(Sunday:Saturday!G31)</f>
        <v>800</v>
      </c>
      <c r="H4" s="47">
        <f>SUM(Sunday:Saturday!H31)</f>
        <v>1520.5254</v>
      </c>
      <c r="I4" s="47">
        <f>SUM(Sunday:Saturday!I31)</f>
        <v>2320.5254</v>
      </c>
      <c r="J4" s="5">
        <f>(Sunday!H31&gt;0)+(Monday!H31&gt;0)+(Tuesday!H31&gt;0)+(Wed!H31&gt;0)+(Thursday!H31&gt;0)+(Friday!H31&gt;0)+(Saturday!H31&gt;0)</f>
        <v>5</v>
      </c>
      <c r="K4" s="48">
        <f>E4-F4*VLOOKUP(C4,Reference_Table!$A$2:$E$6,4,FALSE)</f>
        <v>50684.18</v>
      </c>
    </row>
    <row r="5" spans="1:11" x14ac:dyDescent="0.15">
      <c r="A5" s="44" t="s">
        <v>80</v>
      </c>
      <c r="B5" s="44" t="s">
        <v>81</v>
      </c>
      <c r="C5" s="45" t="s">
        <v>5</v>
      </c>
      <c r="D5" s="44" t="s">
        <v>20</v>
      </c>
      <c r="E5" s="46">
        <f>SUM(Sunday:Saturday!E21)</f>
        <v>9289.89</v>
      </c>
      <c r="F5" s="5">
        <f>SUM(Sunday:Saturday!F21)</f>
        <v>40</v>
      </c>
      <c r="G5" s="47">
        <f>SUM(Sunday:Saturday!G21)</f>
        <v>800</v>
      </c>
      <c r="H5" s="47">
        <f>SUM(Sunday:Saturday!H21)</f>
        <v>59.982599999999998</v>
      </c>
      <c r="I5" s="47">
        <f>SUM(Sunday:Saturday!I21)</f>
        <v>859.98260000000005</v>
      </c>
      <c r="J5" s="5">
        <f>(Sunday!H21&gt;0)+(Monday!H21&gt;0)+(Tuesday!H21&gt;0)+(Wed!H21&gt;0)+(Thursday!H21&gt;0)+(Friday!H21&gt;0)+(Saturday!H21&gt;0)</f>
        <v>4</v>
      </c>
      <c r="K5" s="48">
        <f>E5-F5*VLOOKUP(C5,Reference_Table!$A$2:$E$6,4,FALSE)</f>
        <v>1289.8899999999994</v>
      </c>
    </row>
    <row r="6" spans="1:11" x14ac:dyDescent="0.15">
      <c r="A6" s="44" t="s">
        <v>6</v>
      </c>
      <c r="B6" s="44" t="s">
        <v>7</v>
      </c>
      <c r="C6" s="45" t="s">
        <v>5</v>
      </c>
      <c r="D6" s="44" t="s">
        <v>8</v>
      </c>
      <c r="E6" s="46">
        <f>SUM(Sunday:Saturday!E6)</f>
        <v>6404.3099999999995</v>
      </c>
      <c r="F6" s="5">
        <f>SUM(Sunday:Saturday!F6)</f>
        <v>40</v>
      </c>
      <c r="G6" s="47">
        <f>SUM(Sunday:Saturday!G6)</f>
        <v>800</v>
      </c>
      <c r="H6" s="47">
        <f>SUM(Sunday:Saturday!H6)</f>
        <v>14.0097</v>
      </c>
      <c r="I6" s="47">
        <f>SUM(Sunday:Saturday!I6)</f>
        <v>814.00970000000007</v>
      </c>
      <c r="J6" s="5">
        <f>(Sunday!H6&gt;0)+(Monday!H6&gt;0)+(Tuesday!H6&gt;0)+(Wed!H6&gt;0)+(Thursday!H6&gt;0)+(Friday!H6&gt;0)+(Saturday!H6&gt;0)</f>
        <v>1</v>
      </c>
      <c r="K6" s="48">
        <f>E6-F6*VLOOKUP(C6,Reference_Table!$A$2:$E$6,4,FALSE)</f>
        <v>-1595.6900000000005</v>
      </c>
    </row>
    <row r="7" spans="1:11" x14ac:dyDescent="0.15">
      <c r="A7" s="44" t="s">
        <v>3</v>
      </c>
      <c r="B7" s="44" t="s">
        <v>4</v>
      </c>
      <c r="C7" s="45" t="s">
        <v>5</v>
      </c>
      <c r="D7" s="44" t="s">
        <v>54</v>
      </c>
      <c r="E7" s="46">
        <f>SUM(Sunday:Saturday!E2)</f>
        <v>10730.69</v>
      </c>
      <c r="F7" s="5">
        <f>SUM(Sunday:Saturday!F2)</f>
        <v>38</v>
      </c>
      <c r="G7" s="47">
        <f>SUM(Sunday:Saturday!G2)</f>
        <v>760</v>
      </c>
      <c r="H7" s="47">
        <f>SUM(Sunday:Saturday!H2)</f>
        <v>108.3111</v>
      </c>
      <c r="I7" s="47">
        <f>SUM(Sunday:Saturday!I2)</f>
        <v>868.31110000000001</v>
      </c>
      <c r="J7" s="5">
        <f>(Sunday!H2&gt;0)+(Monday!H2&gt;0)+(Tuesday!H2&gt;0)+(Wed!H2&gt;0)+(Thursday!H2&gt;0)+(Friday!H2&gt;0)+(Saturday!H2&gt;0)</f>
        <v>4</v>
      </c>
      <c r="K7" s="48">
        <f>E7-F7*VLOOKUP(C7,Reference_Table!$A$2:$E$6,4,FALSE)</f>
        <v>3130.6900000000005</v>
      </c>
    </row>
    <row r="8" spans="1:11" x14ac:dyDescent="0.15">
      <c r="A8" s="44" t="s">
        <v>23</v>
      </c>
      <c r="B8" s="44" t="s">
        <v>24</v>
      </c>
      <c r="C8" s="45" t="s">
        <v>5</v>
      </c>
      <c r="D8" s="44" t="s">
        <v>55</v>
      </c>
      <c r="E8" s="46">
        <f>SUM(Sunday:Saturday!E25)</f>
        <v>11957.08</v>
      </c>
      <c r="F8" s="5">
        <f>SUM(Sunday:Saturday!F25)</f>
        <v>40</v>
      </c>
      <c r="G8" s="47">
        <f>SUM(Sunday:Saturday!G25)</f>
        <v>800</v>
      </c>
      <c r="H8" s="47">
        <f>SUM(Sunday:Saturday!H25)</f>
        <v>172.91970000000001</v>
      </c>
      <c r="I8" s="47">
        <f>SUM(Sunday:Saturday!I25)</f>
        <v>972.91969999999992</v>
      </c>
      <c r="J8" s="5">
        <f>(Sunday!H25&gt;0)+(Monday!H25&gt;0)+(Tuesday!H25&gt;0)+(Wed!H25&gt;0)+(Thursday!H25&gt;0)+(Friday!H25&gt;0)+(Saturday!H25&gt;0)</f>
        <v>4</v>
      </c>
      <c r="K8" s="48">
        <f>E8-F8*VLOOKUP(C8,Reference_Table!$A$2:$E$6,4,FALSE)</f>
        <v>3957.08</v>
      </c>
    </row>
    <row r="9" spans="1:11" x14ac:dyDescent="0.15">
      <c r="A9" s="44" t="s">
        <v>63</v>
      </c>
      <c r="B9" s="44" t="s">
        <v>64</v>
      </c>
      <c r="C9" s="45" t="s">
        <v>57</v>
      </c>
      <c r="D9" s="44" t="s">
        <v>56</v>
      </c>
      <c r="E9" s="46">
        <f>SUM(Sunday:Saturday!E8)</f>
        <v>7324.31</v>
      </c>
      <c r="F9" s="5">
        <f>SUM(Sunday:Saturday!F8)</f>
        <v>20</v>
      </c>
      <c r="G9" s="47">
        <f>SUM(Sunday:Saturday!G8)</f>
        <v>170</v>
      </c>
      <c r="H9" s="47">
        <f>SUM(Sunday:Saturday!H8)</f>
        <v>79.864649999999983</v>
      </c>
      <c r="I9" s="47">
        <f>SUM(Sunday:Saturday!I8)</f>
        <v>249.86464999999998</v>
      </c>
      <c r="J9" s="5">
        <f>(Sunday!H8&gt;0)+(Monday!H8&gt;0)+(Tuesday!H8&gt;0)+(Wed!H8&gt;0)+(Thursday!H8&gt;0)+(Friday!H8&gt;0)+(Saturday!H8&gt;0)</f>
        <v>3</v>
      </c>
      <c r="K9" s="48">
        <f>E9-F9*VLOOKUP(C9,Reference_Table!$A$2:$E$6,4,FALSE)</f>
        <v>5324.31</v>
      </c>
    </row>
    <row r="10" spans="1:11" x14ac:dyDescent="0.15">
      <c r="A10" s="44" t="s">
        <v>65</v>
      </c>
      <c r="B10" s="44" t="s">
        <v>66</v>
      </c>
      <c r="C10" s="45" t="s">
        <v>57</v>
      </c>
      <c r="D10" s="44" t="s">
        <v>56</v>
      </c>
      <c r="E10" s="46">
        <f>SUM(Sunday:Saturday!E11)</f>
        <v>7873.5700000000006</v>
      </c>
      <c r="F10" s="5">
        <f>SUM(Sunday:Saturday!F11)</f>
        <v>20</v>
      </c>
      <c r="G10" s="47">
        <f>SUM(Sunday:Saturday!G11)</f>
        <v>170</v>
      </c>
      <c r="H10" s="47">
        <f>SUM(Sunday:Saturday!H11)</f>
        <v>88.103549999999984</v>
      </c>
      <c r="I10" s="47">
        <f>SUM(Sunday:Saturday!I11)</f>
        <v>258.10354999999998</v>
      </c>
      <c r="J10" s="5">
        <f>(Sunday!H11&gt;0)+(Monday!H11&gt;0)+(Tuesday!H11&gt;0)+(Wed!H11&gt;0)+(Thursday!H11&gt;0)+(Friday!H11&gt;0)+(Saturday!H11&gt;0)</f>
        <v>4</v>
      </c>
      <c r="K10" s="48">
        <f>E10-F10*VLOOKUP(C10,Reference_Table!$A$2:$E$6,4,FALSE)</f>
        <v>5873.5700000000006</v>
      </c>
    </row>
    <row r="11" spans="1:11" x14ac:dyDescent="0.15">
      <c r="A11" s="44" t="s">
        <v>76</v>
      </c>
      <c r="B11" s="44" t="s">
        <v>77</v>
      </c>
      <c r="C11" s="45" t="s">
        <v>57</v>
      </c>
      <c r="D11" s="44" t="s">
        <v>11</v>
      </c>
      <c r="E11" s="46">
        <f>SUM(Sunday:Saturday!E18)</f>
        <v>37859.29</v>
      </c>
      <c r="F11" s="5">
        <f>SUM(Sunday:Saturday!F18)</f>
        <v>20</v>
      </c>
      <c r="G11" s="47">
        <f>SUM(Sunday:Saturday!G18)</f>
        <v>170</v>
      </c>
      <c r="H11" s="47">
        <f>SUM(Sunday:Saturday!H18)</f>
        <v>537.88934999999992</v>
      </c>
      <c r="I11" s="47">
        <f>SUM(Sunday:Saturday!I18)</f>
        <v>707.88934999999992</v>
      </c>
      <c r="J11" s="5">
        <f>(Sunday!H18&gt;0)+(Monday!H18&gt;0)+(Tuesday!H18&gt;0)+(Wed!H18&gt;0)+(Thursday!H18&gt;0)+(Friday!H18&gt;0)+(Saturday!H18&gt;0)</f>
        <v>4</v>
      </c>
      <c r="K11" s="48">
        <f>E11-F11*VLOOKUP(C11,Reference_Table!$A$2:$E$6,4,FALSE)</f>
        <v>35859.29</v>
      </c>
    </row>
    <row r="12" spans="1:11" x14ac:dyDescent="0.15">
      <c r="A12" s="44" t="s">
        <v>118</v>
      </c>
      <c r="B12" s="44" t="s">
        <v>15</v>
      </c>
      <c r="C12" s="45" t="s">
        <v>57</v>
      </c>
      <c r="D12" s="44" t="s">
        <v>11</v>
      </c>
      <c r="E12" s="46">
        <f>SUM(Sunday:Saturday!E7)</f>
        <v>30559.340000000004</v>
      </c>
      <c r="F12" s="5">
        <f>SUM(Sunday:Saturday!F7)</f>
        <v>20</v>
      </c>
      <c r="G12" s="47">
        <f>SUM(Sunday:Saturday!G7)</f>
        <v>170</v>
      </c>
      <c r="H12" s="47">
        <f>SUM(Sunday:Saturday!H7)</f>
        <v>431.08034999999995</v>
      </c>
      <c r="I12" s="47">
        <f>SUM(Sunday:Saturday!I7)</f>
        <v>601.08034999999995</v>
      </c>
      <c r="J12" s="5">
        <f>(Sunday!H7&gt;0)+(Monday!H7&gt;0)+(Tuesday!H7&gt;0)+(Wed!H7&gt;0)+(Thursday!H7&gt;0)+(Friday!H7&gt;0)+(Saturday!H7&gt;0)</f>
        <v>3</v>
      </c>
      <c r="K12" s="48">
        <f>E12-F12*VLOOKUP(C12,Reference_Table!$A$2:$E$6,4,FALSE)</f>
        <v>28559.340000000004</v>
      </c>
    </row>
    <row r="13" spans="1:11" x14ac:dyDescent="0.15">
      <c r="A13" s="44" t="s">
        <v>84</v>
      </c>
      <c r="B13" s="44" t="s">
        <v>85</v>
      </c>
      <c r="C13" s="45" t="s">
        <v>57</v>
      </c>
      <c r="D13" s="44" t="s">
        <v>20</v>
      </c>
      <c r="E13" s="46">
        <f>SUM(Sunday:Saturday!E30)</f>
        <v>7606.25</v>
      </c>
      <c r="F13" s="5">
        <f>SUM(Sunday:Saturday!F30)</f>
        <v>20</v>
      </c>
      <c r="G13" s="47">
        <f>SUM(Sunday:Saturday!G30)</f>
        <v>170</v>
      </c>
      <c r="H13" s="47">
        <f>SUM(Sunday:Saturday!H30)</f>
        <v>84.09375</v>
      </c>
      <c r="I13" s="47">
        <f>SUM(Sunday:Saturday!I30)</f>
        <v>254.09375</v>
      </c>
      <c r="J13" s="5">
        <f>(Sunday!H30&gt;0)+(Monday!H30&gt;0)+(Tuesday!H30&gt;0)+(Wed!H30&gt;0)+(Thursday!H30&gt;0)+(Friday!H30&gt;0)+(Saturday!H30&gt;0)</f>
        <v>5</v>
      </c>
      <c r="K13" s="48">
        <f>E13-F13*VLOOKUP(C13,Reference_Table!$A$2:$E$6,4,FALSE)</f>
        <v>5606.25</v>
      </c>
    </row>
    <row r="14" spans="1:11" x14ac:dyDescent="0.15">
      <c r="A14" s="44" t="s">
        <v>90</v>
      </c>
      <c r="B14" s="44" t="s">
        <v>91</v>
      </c>
      <c r="C14" s="45" t="s">
        <v>57</v>
      </c>
      <c r="D14" s="44" t="s">
        <v>8</v>
      </c>
      <c r="E14" s="46">
        <f>SUM(Sunday:Saturday!E39)</f>
        <v>9025.85</v>
      </c>
      <c r="F14" s="5">
        <f>SUM(Sunday:Saturday!F39)</f>
        <v>16</v>
      </c>
      <c r="G14" s="47">
        <f>SUM(Sunday:Saturday!G39)</f>
        <v>136</v>
      </c>
      <c r="H14" s="47">
        <f>SUM(Sunday:Saturday!H39)</f>
        <v>112.11735</v>
      </c>
      <c r="I14" s="47">
        <f>SUM(Sunday:Saturday!I39)</f>
        <v>248.11734999999999</v>
      </c>
      <c r="J14" s="5">
        <f>(Sunday!H39&gt;0)+(Monday!H39&gt;0)+(Tuesday!H39&gt;0)+(Wed!H39&gt;0)+(Thursday!H39&gt;0)+(Friday!H39&gt;0)+(Saturday!H39&gt;0)</f>
        <v>2</v>
      </c>
      <c r="K14" s="48">
        <f>E14-F14*VLOOKUP(C14,Reference_Table!$A$2:$E$6,4,FALSE)</f>
        <v>7425.85</v>
      </c>
    </row>
    <row r="15" spans="1:11" x14ac:dyDescent="0.15">
      <c r="A15" s="44" t="s">
        <v>101</v>
      </c>
      <c r="B15" s="44" t="s">
        <v>110</v>
      </c>
      <c r="C15" s="45" t="s">
        <v>57</v>
      </c>
      <c r="D15" s="44" t="s">
        <v>54</v>
      </c>
      <c r="E15" s="46">
        <f>SUM(Sunday:Saturday!E10)</f>
        <v>2549.7599999999998</v>
      </c>
      <c r="F15" s="5">
        <f>SUM(Sunday:Saturday!F10)</f>
        <v>13</v>
      </c>
      <c r="G15" s="47">
        <f>SUM(Sunday:Saturday!G10)</f>
        <v>110.5</v>
      </c>
      <c r="H15" s="47">
        <f>SUM(Sunday:Saturday!H10)</f>
        <v>18.746399999999998</v>
      </c>
      <c r="I15" s="47">
        <f>SUM(Sunday:Saturday!I10)</f>
        <v>129.24639999999999</v>
      </c>
      <c r="J15" s="5">
        <f>(Sunday!H10&gt;0)+(Monday!H10&gt;0)+(Tuesday!H10&gt;0)+(Wed!H10&gt;0)+(Thursday!H10&gt;0)+(Friday!H10&gt;0)+(Saturday!H10&gt;0)</f>
        <v>3</v>
      </c>
      <c r="K15" s="48">
        <f>E15-F15*VLOOKUP(C15,Reference_Table!$A$2:$E$6,4,FALSE)</f>
        <v>1249.7599999999998</v>
      </c>
    </row>
    <row r="16" spans="1:11" x14ac:dyDescent="0.15">
      <c r="A16" s="44" t="s">
        <v>102</v>
      </c>
      <c r="B16" s="44" t="s">
        <v>111</v>
      </c>
      <c r="C16" s="45" t="s">
        <v>57</v>
      </c>
      <c r="D16" s="44" t="s">
        <v>55</v>
      </c>
      <c r="E16" s="46">
        <f>SUM(Sunday:Saturday!E17)</f>
        <v>9143.4900000000016</v>
      </c>
      <c r="F16" s="5">
        <f>SUM(Sunday:Saturday!F17)</f>
        <v>22</v>
      </c>
      <c r="G16" s="47">
        <f>SUM(Sunday:Saturday!G17)</f>
        <v>187</v>
      </c>
      <c r="H16" s="47">
        <f>SUM(Sunday:Saturday!H17)</f>
        <v>106.40235</v>
      </c>
      <c r="I16" s="47">
        <f>SUM(Sunday:Saturday!I17)</f>
        <v>293.40235000000001</v>
      </c>
      <c r="J16" s="5">
        <f>(Sunday!H17&gt;0)+(Monday!H17&gt;0)+(Tuesday!H17&gt;0)+(Wed!H17&gt;0)+(Thursday!H17&gt;0)+(Friday!H17&gt;0)+(Saturday!H17&gt;0)</f>
        <v>4</v>
      </c>
      <c r="K16" s="48">
        <f>E16-F16*VLOOKUP(C16,Reference_Table!$A$2:$E$6,4,FALSE)</f>
        <v>6943.4900000000016</v>
      </c>
    </row>
    <row r="17" spans="1:11" x14ac:dyDescent="0.15">
      <c r="A17" s="44" t="s">
        <v>94</v>
      </c>
      <c r="B17" s="44" t="s">
        <v>95</v>
      </c>
      <c r="C17" s="45" t="s">
        <v>57</v>
      </c>
      <c r="D17" s="44" t="s">
        <v>55</v>
      </c>
      <c r="E17" s="46">
        <f>SUM(Sunday:Saturday!E37)</f>
        <v>4695.0399999999991</v>
      </c>
      <c r="F17" s="5">
        <f>SUM(Sunday:Saturday!F37)</f>
        <v>20</v>
      </c>
      <c r="G17" s="47">
        <f>SUM(Sunday:Saturday!G37)</f>
        <v>170</v>
      </c>
      <c r="H17" s="47">
        <f>SUM(Sunday:Saturday!H37)</f>
        <v>40.425599999999996</v>
      </c>
      <c r="I17" s="47">
        <f>SUM(Sunday:Saturday!I37)</f>
        <v>210.42559999999997</v>
      </c>
      <c r="J17" s="5">
        <f>(Sunday!H37&gt;0)+(Monday!H37&gt;0)+(Tuesday!H37&gt;0)+(Wed!H37&gt;0)+(Thursday!H37&gt;0)+(Friday!H37&gt;0)+(Saturday!H37&gt;0)</f>
        <v>4</v>
      </c>
      <c r="K17" s="48">
        <f>E17-F17*VLOOKUP(C17,Reference_Table!$A$2:$E$6,4,FALSE)</f>
        <v>2695.0399999999991</v>
      </c>
    </row>
    <row r="18" spans="1:11" x14ac:dyDescent="0.15">
      <c r="A18" s="44" t="s">
        <v>96</v>
      </c>
      <c r="B18" s="44" t="s">
        <v>97</v>
      </c>
      <c r="C18" s="45" t="s">
        <v>57</v>
      </c>
      <c r="D18" s="44" t="s">
        <v>55</v>
      </c>
      <c r="E18" s="46">
        <f>SUM(Sunday:Saturday!E47)</f>
        <v>7849.9500000000007</v>
      </c>
      <c r="F18" s="5">
        <f>SUM(Sunday:Saturday!F47)</f>
        <v>20</v>
      </c>
      <c r="G18" s="47">
        <f>SUM(Sunday:Saturday!G47)</f>
        <v>170</v>
      </c>
      <c r="H18" s="47">
        <f>SUM(Sunday:Saturday!H47)</f>
        <v>87.749250000000004</v>
      </c>
      <c r="I18" s="47">
        <f>SUM(Sunday:Saturday!I47)</f>
        <v>257.74924999999996</v>
      </c>
      <c r="J18" s="5">
        <f>(Sunday!H47&gt;0)+(Monday!H47&gt;0)+(Tuesday!H47&gt;0)+(Wed!H47&gt;0)+(Thursday!H47&gt;0)+(Friday!H47&gt;0)+(Saturday!H47&gt;0)</f>
        <v>3</v>
      </c>
      <c r="K18" s="48">
        <f>E18-F18*VLOOKUP(C18,Reference_Table!$A$2:$E$6,4,FALSE)</f>
        <v>5849.9500000000007</v>
      </c>
    </row>
    <row r="19" spans="1:11" x14ac:dyDescent="0.15">
      <c r="A19" s="44" t="s">
        <v>104</v>
      </c>
      <c r="B19" s="44" t="s">
        <v>105</v>
      </c>
      <c r="C19" s="45" t="s">
        <v>44</v>
      </c>
      <c r="D19" s="44" t="s">
        <v>56</v>
      </c>
      <c r="E19" s="46">
        <f>SUM(Sunday:Saturday!E26)</f>
        <v>3673.08</v>
      </c>
      <c r="F19" s="5">
        <f>SUM(Sunday:Saturday!F26)</f>
        <v>20</v>
      </c>
      <c r="G19" s="47">
        <f>SUM(Sunday:Saturday!G26)</f>
        <v>175</v>
      </c>
      <c r="H19" s="47">
        <f>SUM(Sunday:Saturday!H26)</f>
        <v>19.726399999999998</v>
      </c>
      <c r="I19" s="47">
        <f>SUM(Sunday:Saturday!I26)</f>
        <v>194.72640000000001</v>
      </c>
      <c r="J19" s="5">
        <f>(Sunday!H26&gt;0)+(Monday!H26&gt;0)+(Tuesday!H26&gt;0)+(Wed!H26&gt;0)+(Thursday!H26&gt;0)+(Friday!H26&gt;0)+(Saturday!H26&gt;0)</f>
        <v>2</v>
      </c>
      <c r="K19" s="48">
        <f>E19-F19*VLOOKUP(C19,Reference_Table!$A$2:$E$6,4,FALSE)</f>
        <v>1173.08</v>
      </c>
    </row>
    <row r="20" spans="1:11" x14ac:dyDescent="0.15">
      <c r="A20" s="44" t="s">
        <v>69</v>
      </c>
      <c r="B20" s="44" t="s">
        <v>10</v>
      </c>
      <c r="C20" s="45" t="s">
        <v>44</v>
      </c>
      <c r="D20" s="44" t="s">
        <v>16</v>
      </c>
      <c r="E20" s="46">
        <f>SUM(Sunday:Saturday!E12)</f>
        <v>5417.1</v>
      </c>
      <c r="F20" s="5">
        <f>SUM(Sunday:Saturday!F12)</f>
        <v>20</v>
      </c>
      <c r="G20" s="47">
        <f>SUM(Sunday:Saturday!G12)</f>
        <v>175</v>
      </c>
      <c r="H20" s="47">
        <f>SUM(Sunday:Saturday!H12)</f>
        <v>32.570799999999998</v>
      </c>
      <c r="I20" s="47">
        <f>SUM(Sunday:Saturday!I12)</f>
        <v>207.57079999999999</v>
      </c>
      <c r="J20" s="5">
        <f>(Sunday!H12&gt;0)+(Monday!H12&gt;0)+(Tuesday!H12&gt;0)+(Wed!H12&gt;0)+(Thursday!H12&gt;0)+(Friday!H12&gt;0)+(Saturday!H12&gt;0)</f>
        <v>3</v>
      </c>
      <c r="K20" s="48">
        <f>E20-F20*VLOOKUP(C20,Reference_Table!$A$2:$E$6,4,FALSE)</f>
        <v>2917.1000000000004</v>
      </c>
    </row>
    <row r="21" spans="1:11" x14ac:dyDescent="0.15">
      <c r="A21" s="44" t="s">
        <v>103</v>
      </c>
      <c r="B21" s="44" t="s">
        <v>77</v>
      </c>
      <c r="C21" s="45" t="s">
        <v>44</v>
      </c>
      <c r="D21" s="44" t="s">
        <v>16</v>
      </c>
      <c r="E21" s="46">
        <f>SUM(Sunday:Saturday!E23)</f>
        <v>8463.0499999999993</v>
      </c>
      <c r="F21" s="5">
        <f>SUM(Sunday:Saturday!F23)</f>
        <v>23</v>
      </c>
      <c r="G21" s="47">
        <f>SUM(Sunday:Saturday!G23)</f>
        <v>201.25</v>
      </c>
      <c r="H21" s="47">
        <f>SUM(Sunday:Saturday!H23)</f>
        <v>57.125300000000003</v>
      </c>
      <c r="I21" s="47">
        <f>SUM(Sunday:Saturday!I23)</f>
        <v>258.37530000000004</v>
      </c>
      <c r="J21" s="5">
        <f>(Sunday!H23&gt;0)+(Monday!H23&gt;0)+(Tuesday!H23&gt;0)+(Wed!H23&gt;0)+(Thursday!H23&gt;0)+(Friday!H23&gt;0)+(Saturday!H23&gt;0)</f>
        <v>4</v>
      </c>
      <c r="K21" s="48">
        <f>E21-F21*VLOOKUP(C21,Reference_Table!$A$2:$E$6,4,FALSE)</f>
        <v>5588.0499999999993</v>
      </c>
    </row>
    <row r="22" spans="1:11" x14ac:dyDescent="0.15">
      <c r="A22" s="44" t="s">
        <v>51</v>
      </c>
      <c r="B22" s="44" t="s">
        <v>52</v>
      </c>
      <c r="C22" s="45" t="s">
        <v>44</v>
      </c>
      <c r="D22" s="44" t="s">
        <v>16</v>
      </c>
      <c r="E22" s="46">
        <f>SUM(Sunday:Saturday!E53)</f>
        <v>5704.88</v>
      </c>
      <c r="F22" s="5">
        <f>SUM(Sunday:Saturday!F53)</f>
        <v>20</v>
      </c>
      <c r="G22" s="47">
        <f>SUM(Sunday:Saturday!G53)</f>
        <v>175</v>
      </c>
      <c r="H22" s="47">
        <f>SUM(Sunday:Saturday!H53)</f>
        <v>32.0488</v>
      </c>
      <c r="I22" s="47">
        <f>SUM(Sunday:Saturday!I53)</f>
        <v>207.04880000000003</v>
      </c>
      <c r="J22" s="5">
        <f>(Sunday!H53&gt;0)+(Monday!H53&gt;0)+(Tuesday!H53&gt;0)+(Wed!H53&gt;0)+(Thursday!H53&gt;0)+(Friday!H53&gt;0)+(Saturday!H53&gt;0)</f>
        <v>3</v>
      </c>
      <c r="K22" s="48">
        <f>E22-F22*VLOOKUP(C22,Reference_Table!$A$2:$E$6,4,FALSE)</f>
        <v>3204.88</v>
      </c>
    </row>
    <row r="23" spans="1:11" x14ac:dyDescent="0.15">
      <c r="A23" s="44" t="s">
        <v>45</v>
      </c>
      <c r="B23" s="44" t="s">
        <v>46</v>
      </c>
      <c r="C23" s="45" t="s">
        <v>44</v>
      </c>
      <c r="D23" s="44" t="s">
        <v>11</v>
      </c>
      <c r="E23" s="46">
        <f>SUM(Sunday:Saturday!E22)</f>
        <v>59984.310000000005</v>
      </c>
      <c r="F23" s="5">
        <f>SUM(Sunday:Saturday!F22)</f>
        <v>20</v>
      </c>
      <c r="G23" s="47">
        <f>SUM(Sunday:Saturday!G22)</f>
        <v>175</v>
      </c>
      <c r="H23" s="47">
        <f>SUM(Sunday:Saturday!H22)</f>
        <v>574.84310000000005</v>
      </c>
      <c r="I23" s="47">
        <f>SUM(Sunday:Saturday!I22)</f>
        <v>749.84310000000005</v>
      </c>
      <c r="J23" s="5">
        <f>(Sunday!H22&gt;0)+(Monday!H22&gt;0)+(Tuesday!H22&gt;0)+(Wed!H22&gt;0)+(Thursday!H22&gt;0)+(Friday!H22&gt;0)+(Saturday!H22&gt;0)</f>
        <v>3</v>
      </c>
      <c r="K23" s="48">
        <f>E23-F23*VLOOKUP(C23,Reference_Table!$A$2:$E$6,4,FALSE)</f>
        <v>57484.310000000005</v>
      </c>
    </row>
    <row r="24" spans="1:11" x14ac:dyDescent="0.15">
      <c r="A24" s="44" t="s">
        <v>78</v>
      </c>
      <c r="B24" s="44" t="s">
        <v>79</v>
      </c>
      <c r="C24" s="45" t="s">
        <v>44</v>
      </c>
      <c r="D24" s="44" t="s">
        <v>11</v>
      </c>
      <c r="E24" s="46">
        <f>SUM(Sunday:Saturday!E19)</f>
        <v>57525.899999999994</v>
      </c>
      <c r="F24" s="5">
        <f>SUM(Sunday:Saturday!F19)</f>
        <v>20</v>
      </c>
      <c r="G24" s="47">
        <f>SUM(Sunday:Saturday!G19)</f>
        <v>175</v>
      </c>
      <c r="H24" s="47">
        <f>SUM(Sunday:Saturday!H19)</f>
        <v>550.56380000000001</v>
      </c>
      <c r="I24" s="47">
        <f>SUM(Sunday:Saturday!I19)</f>
        <v>725.56380000000001</v>
      </c>
      <c r="J24" s="5">
        <f>(Sunday!H19&gt;0)+(Monday!H19&gt;0)+(Tuesday!H19&gt;0)+(Wed!H19&gt;0)+(Thursday!H19&gt;0)+(Friday!H19&gt;0)+(Saturday!H19&gt;0)</f>
        <v>5</v>
      </c>
      <c r="K24" s="48">
        <f>E24-F24*VLOOKUP(C24,Reference_Table!$A$2:$E$6,4,FALSE)</f>
        <v>55025.899999999994</v>
      </c>
    </row>
    <row r="25" spans="1:11" x14ac:dyDescent="0.15">
      <c r="A25" s="44" t="s">
        <v>86</v>
      </c>
      <c r="B25" s="44" t="s">
        <v>87</v>
      </c>
      <c r="C25" s="45" t="s">
        <v>44</v>
      </c>
      <c r="D25" s="44" t="s">
        <v>20</v>
      </c>
      <c r="E25" s="46">
        <f>SUM(Sunday:Saturday!E32)</f>
        <v>4502.29</v>
      </c>
      <c r="F25" s="5">
        <f>SUM(Sunday:Saturday!F32)</f>
        <v>14</v>
      </c>
      <c r="G25" s="47">
        <f>SUM(Sunday:Saturday!G32)</f>
        <v>122.5</v>
      </c>
      <c r="H25" s="47">
        <f>SUM(Sunday:Saturday!H32)</f>
        <v>28.587499999999999</v>
      </c>
      <c r="I25" s="47">
        <f>SUM(Sunday:Saturday!I32)</f>
        <v>151.08750000000001</v>
      </c>
      <c r="J25" s="5">
        <f>(Sunday!H32&gt;0)+(Monday!H32&gt;0)+(Tuesday!H32&gt;0)+(Wed!H32&gt;0)+(Thursday!H32&gt;0)+(Friday!H32&gt;0)+(Saturday!H32&gt;0)</f>
        <v>3</v>
      </c>
      <c r="K25" s="48">
        <f>E25-F25*VLOOKUP(C25,Reference_Table!$A$2:$E$6,4,FALSE)</f>
        <v>2752.29</v>
      </c>
    </row>
    <row r="26" spans="1:11" x14ac:dyDescent="0.15">
      <c r="A26" s="44" t="s">
        <v>49</v>
      </c>
      <c r="B26" s="44" t="s">
        <v>50</v>
      </c>
      <c r="C26" s="45" t="s">
        <v>44</v>
      </c>
      <c r="D26" s="44" t="s">
        <v>8</v>
      </c>
      <c r="E26" s="46">
        <f>SUM(Sunday:Saturday!E43)</f>
        <v>5999.6</v>
      </c>
      <c r="F26" s="5">
        <f>SUM(Sunday:Saturday!F43)</f>
        <v>20</v>
      </c>
      <c r="G26" s="47">
        <f>SUM(Sunday:Saturday!G43)</f>
        <v>175</v>
      </c>
      <c r="H26" s="47">
        <f>SUM(Sunday:Saturday!H43)</f>
        <v>34.996000000000002</v>
      </c>
      <c r="I26" s="47">
        <f>SUM(Sunday:Saturday!I43)</f>
        <v>209.99600000000001</v>
      </c>
      <c r="J26" s="5">
        <f>(Sunday!H43&gt;0)+(Monday!H43&gt;0)+(Tuesday!H43&gt;0)+(Wed!H43&gt;0)+(Thursday!H43&gt;0)+(Friday!H43&gt;0)+(Saturday!H43&gt;0)</f>
        <v>3</v>
      </c>
      <c r="K26" s="48">
        <f>E26-F26*VLOOKUP(C26,Reference_Table!$A$2:$E$6,4,FALSE)</f>
        <v>3499.6000000000004</v>
      </c>
    </row>
    <row r="27" spans="1:11" x14ac:dyDescent="0.15">
      <c r="A27" s="44" t="s">
        <v>42</v>
      </c>
      <c r="B27" s="44" t="s">
        <v>43</v>
      </c>
      <c r="C27" s="45" t="s">
        <v>44</v>
      </c>
      <c r="D27" s="44" t="s">
        <v>54</v>
      </c>
      <c r="E27" s="46">
        <f>SUM(Sunday:Saturday!E3)</f>
        <v>12972.86</v>
      </c>
      <c r="F27" s="5">
        <f>SUM(Sunday:Saturday!F3)</f>
        <v>20</v>
      </c>
      <c r="G27" s="47">
        <f>SUM(Sunday:Saturday!G3)</f>
        <v>175</v>
      </c>
      <c r="H27" s="47">
        <f>SUM(Sunday:Saturday!H3)</f>
        <v>105.77839999999999</v>
      </c>
      <c r="I27" s="47">
        <f>SUM(Sunday:Saturday!I3)</f>
        <v>280.77840000000003</v>
      </c>
      <c r="J27" s="5">
        <f>(Sunday!H3&gt;0)+(Monday!H3&gt;0)+(Tuesday!H3&gt;0)+(Wed!H3&gt;0)+(Thursday!H3&gt;0)+(Friday!H3&gt;0)+(Saturday!H3&gt;0)</f>
        <v>4</v>
      </c>
      <c r="K27" s="48">
        <f>E27-F27*VLOOKUP(C27,Reference_Table!$A$2:$E$6,4,FALSE)</f>
        <v>10472.86</v>
      </c>
    </row>
    <row r="28" spans="1:11" x14ac:dyDescent="0.15">
      <c r="A28" s="44" t="s">
        <v>47</v>
      </c>
      <c r="B28" s="44" t="s">
        <v>48</v>
      </c>
      <c r="C28" s="45" t="s">
        <v>44</v>
      </c>
      <c r="D28" s="44" t="s">
        <v>54</v>
      </c>
      <c r="E28" s="46">
        <f>SUM(Sunday:Saturday!E42)</f>
        <v>6161.32</v>
      </c>
      <c r="F28" s="5">
        <f>SUM(Sunday:Saturday!F42)</f>
        <v>20</v>
      </c>
      <c r="G28" s="47">
        <f>SUM(Sunday:Saturday!G42)</f>
        <v>175</v>
      </c>
      <c r="H28" s="47">
        <f>SUM(Sunday:Saturday!H42)</f>
        <v>37.114100000000001</v>
      </c>
      <c r="I28" s="47">
        <f>SUM(Sunday:Saturday!I42)</f>
        <v>212.11410000000001</v>
      </c>
      <c r="J28" s="5">
        <f>(Sunday!H42&gt;0)+(Monday!H42&gt;0)+(Tuesday!H42&gt;0)+(Wed!H42&gt;0)+(Thursday!H42&gt;0)+(Friday!H42&gt;0)+(Saturday!H42&gt;0)</f>
        <v>4</v>
      </c>
      <c r="K28" s="48">
        <f>E28-F28*VLOOKUP(C28,Reference_Table!$A$2:$E$6,4,FALSE)</f>
        <v>3661.3199999999997</v>
      </c>
    </row>
    <row r="29" spans="1:11" x14ac:dyDescent="0.15">
      <c r="A29" s="44" t="s">
        <v>61</v>
      </c>
      <c r="B29" s="44" t="s">
        <v>62</v>
      </c>
      <c r="C29" s="45" t="s">
        <v>19</v>
      </c>
      <c r="D29" s="44" t="s">
        <v>56</v>
      </c>
      <c r="E29" s="46">
        <f>SUM(Sunday:Saturday!E9)</f>
        <v>12448.050000000001</v>
      </c>
      <c r="F29" s="5">
        <f>SUM(Sunday:Saturday!F9)</f>
        <v>40</v>
      </c>
      <c r="G29" s="47">
        <f>SUM(Sunday:Saturday!G9)</f>
        <v>420</v>
      </c>
      <c r="H29" s="47">
        <f>SUM(Sunday:Saturday!H9)</f>
        <v>139.97560000000001</v>
      </c>
      <c r="I29" s="47">
        <f>SUM(Sunday:Saturday!I9)</f>
        <v>559.97559999999999</v>
      </c>
      <c r="J29" s="5">
        <f>(Sunday!H9&gt;0)+(Monday!H9&gt;0)+(Tuesday!H9&gt;0)+(Wed!H9&gt;0)+(Thursday!H9&gt;0)+(Friday!H9&gt;0)+(Saturday!H9&gt;0)</f>
        <v>4</v>
      </c>
      <c r="K29" s="48">
        <f>E29-F29*VLOOKUP(C29,Reference_Table!$A$2:$E$6,4,FALSE)</f>
        <v>6448.0500000000011</v>
      </c>
    </row>
    <row r="30" spans="1:11" x14ac:dyDescent="0.15">
      <c r="A30" s="44" t="s">
        <v>59</v>
      </c>
      <c r="B30" s="44" t="s">
        <v>60</v>
      </c>
      <c r="C30" s="45" t="s">
        <v>19</v>
      </c>
      <c r="D30" s="44" t="s">
        <v>56</v>
      </c>
      <c r="E30" s="46">
        <f>SUM(Sunday:Saturday!E24)</f>
        <v>12057.629999999997</v>
      </c>
      <c r="F30" s="5">
        <f>SUM(Sunday:Saturday!F24)</f>
        <v>40</v>
      </c>
      <c r="G30" s="47">
        <f>SUM(Sunday:Saturday!G24)</f>
        <v>420</v>
      </c>
      <c r="H30" s="47">
        <f>SUM(Sunday:Saturday!H24)</f>
        <v>126.2448</v>
      </c>
      <c r="I30" s="47">
        <f>SUM(Sunday:Saturday!I24)</f>
        <v>546.24479999999994</v>
      </c>
      <c r="J30" s="5">
        <f>(Sunday!H24&gt;0)+(Monday!H24&gt;0)+(Tuesday!H24&gt;0)+(Wed!H24&gt;0)+(Thursday!H24&gt;0)+(Friday!H24&gt;0)+(Saturday!H24&gt;0)</f>
        <v>6</v>
      </c>
      <c r="K30" s="48">
        <f>E30-F30*VLOOKUP(C30,Reference_Table!$A$2:$E$6,4,FALSE)</f>
        <v>6057.6299999999974</v>
      </c>
    </row>
    <row r="31" spans="1:11" x14ac:dyDescent="0.15">
      <c r="A31" s="44" t="s">
        <v>70</v>
      </c>
      <c r="B31" s="44" t="s">
        <v>71</v>
      </c>
      <c r="C31" s="45" t="s">
        <v>19</v>
      </c>
      <c r="D31" s="44" t="s">
        <v>16</v>
      </c>
      <c r="E31" s="46">
        <f>SUM(Sunday:Saturday!E15)</f>
        <v>4768.67</v>
      </c>
      <c r="F31" s="5">
        <f>SUM(Sunday:Saturday!F15)</f>
        <v>40</v>
      </c>
      <c r="G31" s="47">
        <f>SUM(Sunday:Saturday!G15)</f>
        <v>420</v>
      </c>
      <c r="H31" s="47">
        <f>SUM(Sunday:Saturday!H15)</f>
        <v>14.0062</v>
      </c>
      <c r="I31" s="47">
        <f>SUM(Sunday:Saturday!I15)</f>
        <v>434.00620000000004</v>
      </c>
      <c r="J31" s="5">
        <f>(Sunday!H15&gt;0)+(Monday!H15&gt;0)+(Tuesday!H15&gt;0)+(Wed!H15&gt;0)+(Thursday!H15&gt;0)+(Friday!H15&gt;0)+(Saturday!H15&gt;0)</f>
        <v>2</v>
      </c>
      <c r="K31" s="48">
        <f>E31-F31*VLOOKUP(C31,Reference_Table!$A$2:$E$6,4,FALSE)</f>
        <v>-1231.33</v>
      </c>
    </row>
    <row r="32" spans="1:11" x14ac:dyDescent="0.15">
      <c r="A32" s="44" t="s">
        <v>21</v>
      </c>
      <c r="B32" s="44" t="s">
        <v>22</v>
      </c>
      <c r="C32" s="45" t="s">
        <v>19</v>
      </c>
      <c r="D32" s="44" t="s">
        <v>16</v>
      </c>
      <c r="E32" s="46">
        <f>SUM(Sunday:Saturday!E20)</f>
        <v>7411.5899999999992</v>
      </c>
      <c r="F32" s="5">
        <f>SUM(Sunday:Saturday!F20)</f>
        <v>40</v>
      </c>
      <c r="G32" s="47">
        <f>SUM(Sunday:Saturday!G20)</f>
        <v>420</v>
      </c>
      <c r="H32" s="47">
        <f>SUM(Sunday:Saturday!H20)</f>
        <v>37.020200000000003</v>
      </c>
      <c r="I32" s="47">
        <f>SUM(Sunday:Saturday!I20)</f>
        <v>457.02019999999999</v>
      </c>
      <c r="J32" s="5">
        <f>(Sunday!H20&gt;0)+(Monday!H20&gt;0)+(Tuesday!H20&gt;0)+(Wed!H20&gt;0)+(Thursday!H20&gt;0)+(Friday!H20&gt;0)+(Saturday!H20&gt;0)</f>
        <v>3</v>
      </c>
      <c r="K32" s="48">
        <f>E32-F32*VLOOKUP(C32,Reference_Table!$A$2:$E$6,4,FALSE)</f>
        <v>1411.5899999999992</v>
      </c>
    </row>
    <row r="33" spans="1:11" x14ac:dyDescent="0.15">
      <c r="A33" s="44" t="s">
        <v>74</v>
      </c>
      <c r="B33" s="44" t="s">
        <v>75</v>
      </c>
      <c r="C33" s="45" t="s">
        <v>19</v>
      </c>
      <c r="D33" s="44" t="s">
        <v>11</v>
      </c>
      <c r="E33" s="46">
        <f>SUM(Sunday:Saturday!E14)</f>
        <v>48346.81</v>
      </c>
      <c r="F33" s="5">
        <f>SUM(Sunday:Saturday!F14)</f>
        <v>32</v>
      </c>
      <c r="G33" s="47">
        <f>SUM(Sunday:Saturday!G14)</f>
        <v>336</v>
      </c>
      <c r="H33" s="47">
        <f>SUM(Sunday:Saturday!H14)</f>
        <v>870.93619999999999</v>
      </c>
      <c r="I33" s="47">
        <f>SUM(Sunday:Saturday!I14)</f>
        <v>1206.9362000000001</v>
      </c>
      <c r="J33" s="5">
        <f>(Sunday!H14&gt;0)+(Monday!H14&gt;0)+(Tuesday!H14&gt;0)+(Wed!H14&gt;0)+(Thursday!H14&gt;0)+(Friday!H14&gt;0)+(Saturday!H14&gt;0)</f>
        <v>5</v>
      </c>
      <c r="K33" s="48">
        <f>E33-F33*VLOOKUP(C33,Reference_Table!$A$2:$E$6,4,FALSE)</f>
        <v>43546.81</v>
      </c>
    </row>
    <row r="34" spans="1:11" x14ac:dyDescent="0.15">
      <c r="A34" s="44" t="s">
        <v>72</v>
      </c>
      <c r="B34" s="44" t="s">
        <v>73</v>
      </c>
      <c r="C34" s="45" t="s">
        <v>19</v>
      </c>
      <c r="D34" s="44" t="s">
        <v>11</v>
      </c>
      <c r="E34" s="46">
        <f>SUM(Sunday:Saturday!E40)</f>
        <v>49111.960000000006</v>
      </c>
      <c r="F34" s="5">
        <f>SUM(Sunday:Saturday!F40)</f>
        <v>38</v>
      </c>
      <c r="G34" s="47">
        <f>SUM(Sunday:Saturday!G40)</f>
        <v>399</v>
      </c>
      <c r="H34" s="47">
        <f>SUM(Sunday:Saturday!H40)</f>
        <v>868.2392000000001</v>
      </c>
      <c r="I34" s="47">
        <f>SUM(Sunday:Saturday!I40)</f>
        <v>1267.2392</v>
      </c>
      <c r="J34" s="5">
        <f>(Sunday!H40&gt;0)+(Monday!H40&gt;0)+(Tuesday!H40&gt;0)+(Wed!H40&gt;0)+(Thursday!H40&gt;0)+(Friday!H40&gt;0)+(Saturday!H40&gt;0)</f>
        <v>5</v>
      </c>
      <c r="K34" s="48">
        <f>E34-F34*VLOOKUP(C34,Reference_Table!$A$2:$E$6,4,FALSE)</f>
        <v>43411.960000000006</v>
      </c>
    </row>
    <row r="35" spans="1:11" x14ac:dyDescent="0.15">
      <c r="A35" s="44" t="s">
        <v>116</v>
      </c>
      <c r="B35" s="44" t="s">
        <v>117</v>
      </c>
      <c r="C35" s="45" t="s">
        <v>19</v>
      </c>
      <c r="D35" s="44" t="s">
        <v>11</v>
      </c>
      <c r="E35" s="46">
        <f>SUM(Sunday:Saturday!E52)</f>
        <v>2664</v>
      </c>
      <c r="F35" s="5">
        <f>SUM(Sunday:Saturday!F52)</f>
        <v>21</v>
      </c>
      <c r="G35" s="47">
        <f>SUM(Sunday:Saturday!G52)</f>
        <v>220.5</v>
      </c>
      <c r="H35" s="47">
        <f>SUM(Sunday:Saturday!H52)</f>
        <v>3.1396000000000006</v>
      </c>
      <c r="I35" s="47">
        <f>SUM(Sunday:Saturday!I52)</f>
        <v>223.6396</v>
      </c>
      <c r="J35" s="5">
        <f>(Sunday!H52&gt;0)+(Monday!H52&gt;0)+(Tuesday!H52&gt;0)+(Wed!H52&gt;0)+(Thursday!H52&gt;0)+(Friday!H52&gt;0)+(Saturday!H52&gt;0)</f>
        <v>1</v>
      </c>
      <c r="K35" s="48">
        <f>E35-F35*VLOOKUP(C35,Reference_Table!$A$2:$E$6,4,FALSE)</f>
        <v>-486</v>
      </c>
    </row>
    <row r="36" spans="1:11" x14ac:dyDescent="0.15">
      <c r="A36" s="44" t="s">
        <v>17</v>
      </c>
      <c r="B36" s="44" t="s">
        <v>18</v>
      </c>
      <c r="C36" s="45" t="s">
        <v>19</v>
      </c>
      <c r="D36" s="44" t="s">
        <v>20</v>
      </c>
      <c r="E36" s="46">
        <f>SUM(Sunday:Saturday!E16)</f>
        <v>8966.32</v>
      </c>
      <c r="F36" s="5">
        <f>SUM(Sunday:Saturday!F16)</f>
        <v>38</v>
      </c>
      <c r="G36" s="47">
        <f>SUM(Sunday:Saturday!G16)</f>
        <v>399</v>
      </c>
      <c r="H36" s="47">
        <f>SUM(Sunday:Saturday!H16)</f>
        <v>65.326399999999992</v>
      </c>
      <c r="I36" s="47">
        <f>SUM(Sunday:Saturday!I16)</f>
        <v>464.32640000000004</v>
      </c>
      <c r="J36" s="5">
        <f>(Sunday!H16&gt;0)+(Monday!H16&gt;0)+(Tuesday!H16&gt;0)+(Wed!H16&gt;0)+(Thursday!H16&gt;0)+(Friday!H16&gt;0)+(Saturday!H16&gt;0)</f>
        <v>6</v>
      </c>
      <c r="K36" s="48">
        <f>E36-F36*VLOOKUP(C36,Reference_Table!$A$2:$E$6,4,FALSE)</f>
        <v>3266.3199999999997</v>
      </c>
    </row>
    <row r="37" spans="1:11" x14ac:dyDescent="0.15">
      <c r="A37" s="44" t="s">
        <v>82</v>
      </c>
      <c r="B37" s="44" t="s">
        <v>83</v>
      </c>
      <c r="C37" s="45" t="s">
        <v>19</v>
      </c>
      <c r="D37" s="44" t="s">
        <v>20</v>
      </c>
      <c r="E37" s="46">
        <f>SUM(Sunday:Saturday!E27)</f>
        <v>10655.25</v>
      </c>
      <c r="F37" s="5">
        <f>SUM(Sunday:Saturday!F27)</f>
        <v>40</v>
      </c>
      <c r="G37" s="47">
        <f>SUM(Sunday:Saturday!G27)</f>
        <v>420</v>
      </c>
      <c r="H37" s="47">
        <f>SUM(Sunday:Saturday!H27)</f>
        <v>101.2574</v>
      </c>
      <c r="I37" s="47">
        <f>SUM(Sunday:Saturday!I27)</f>
        <v>521.25739999999996</v>
      </c>
      <c r="J37" s="5">
        <f>(Sunday!H27&gt;0)+(Monday!H27&gt;0)+(Tuesday!H27&gt;0)+(Wed!H27&gt;0)+(Thursday!H27&gt;0)+(Friday!H27&gt;0)+(Saturday!H27&gt;0)</f>
        <v>4</v>
      </c>
      <c r="K37" s="48">
        <f>E37-F37*VLOOKUP(C37,Reference_Table!$A$2:$E$6,4,FALSE)</f>
        <v>4655.25</v>
      </c>
    </row>
    <row r="38" spans="1:11" x14ac:dyDescent="0.15">
      <c r="A38" s="44" t="s">
        <v>106</v>
      </c>
      <c r="B38" s="44" t="s">
        <v>109</v>
      </c>
      <c r="C38" s="45" t="s">
        <v>19</v>
      </c>
      <c r="D38" s="44" t="s">
        <v>8</v>
      </c>
      <c r="E38" s="46">
        <f>SUM(Sunday:Saturday!E28)</f>
        <v>6553.78</v>
      </c>
      <c r="F38" s="5">
        <f>SUM(Sunday:Saturday!F28)</f>
        <v>37</v>
      </c>
      <c r="G38" s="47">
        <f>SUM(Sunday:Saturday!G28)</f>
        <v>388.5</v>
      </c>
      <c r="H38" s="47">
        <f>SUM(Sunday:Saturday!H28)</f>
        <v>83.131399999999999</v>
      </c>
      <c r="I38" s="47">
        <f>SUM(Sunday:Saturday!I28)</f>
        <v>471.63139999999999</v>
      </c>
      <c r="J38" s="5">
        <f>(Sunday!H28&gt;0)+(Monday!H28&gt;0)+(Tuesday!H28&gt;0)+(Wed!H28&gt;0)+(Thursday!H28&gt;0)+(Friday!H28&gt;0)+(Saturday!H28&gt;0)</f>
        <v>2</v>
      </c>
      <c r="K38" s="48">
        <f>E38-F38*VLOOKUP(C38,Reference_Table!$A$2:$E$6,4,FALSE)</f>
        <v>1003.7799999999997</v>
      </c>
    </row>
    <row r="39" spans="1:11" x14ac:dyDescent="0.15">
      <c r="A39" s="44" t="s">
        <v>88</v>
      </c>
      <c r="B39" s="44" t="s">
        <v>89</v>
      </c>
      <c r="C39" s="45" t="s">
        <v>19</v>
      </c>
      <c r="D39" s="44" t="s">
        <v>8</v>
      </c>
      <c r="E39" s="46">
        <f>SUM(Sunday:Saturday!E38)</f>
        <v>13553.95</v>
      </c>
      <c r="F39" s="5">
        <f>SUM(Sunday:Saturday!F38)</f>
        <v>40</v>
      </c>
      <c r="G39" s="47">
        <f>SUM(Sunday:Saturday!G38)</f>
        <v>420</v>
      </c>
      <c r="H39" s="47">
        <f>SUM(Sunday:Saturday!H38)</f>
        <v>153.56640000000002</v>
      </c>
      <c r="I39" s="47">
        <f>SUM(Sunday:Saturday!I38)</f>
        <v>573.56640000000004</v>
      </c>
      <c r="J39" s="5">
        <f>(Sunday!H38&gt;0)+(Monday!H38&gt;0)+(Tuesday!H38&gt;0)+(Wed!H38&gt;0)+(Thursday!H38&gt;0)+(Friday!H38&gt;0)+(Saturday!H38&gt;0)</f>
        <v>5</v>
      </c>
      <c r="K39" s="48">
        <f>E39-F39*VLOOKUP(C39,Reference_Table!$A$2:$E$6,4,FALSE)</f>
        <v>7553.9500000000007</v>
      </c>
    </row>
    <row r="40" spans="1:11" x14ac:dyDescent="0.15">
      <c r="A40" s="44" t="s">
        <v>107</v>
      </c>
      <c r="B40" s="44" t="s">
        <v>108</v>
      </c>
      <c r="C40" s="45" t="s">
        <v>19</v>
      </c>
      <c r="D40" s="44" t="s">
        <v>54</v>
      </c>
      <c r="E40" s="46">
        <f>SUM(Sunday:Saturday!E34)</f>
        <v>3420.68</v>
      </c>
      <c r="F40" s="5">
        <f>SUM(Sunday:Saturday!F34)</f>
        <v>29</v>
      </c>
      <c r="G40" s="47">
        <f>SUM(Sunday:Saturday!G34)</f>
        <v>304.5</v>
      </c>
      <c r="H40" s="47">
        <f>SUM(Sunday:Saturday!H34)</f>
        <v>22.2624</v>
      </c>
      <c r="I40" s="47">
        <f>SUM(Sunday:Saturday!I34)</f>
        <v>326.76239999999996</v>
      </c>
      <c r="J40" s="5">
        <f>(Sunday!H34&gt;0)+(Monday!H34&gt;0)+(Tuesday!H34&gt;0)+(Wed!H34&gt;0)+(Thursday!H34&gt;0)+(Friday!H34&gt;0)+(Saturday!H34&gt;0)</f>
        <v>3</v>
      </c>
      <c r="K40" s="48">
        <f>E40-F40*VLOOKUP(C40,Reference_Table!$A$2:$E$6,4,FALSE)</f>
        <v>-929.32000000000016</v>
      </c>
    </row>
    <row r="41" spans="1:11" x14ac:dyDescent="0.15">
      <c r="A41" s="44" t="s">
        <v>25</v>
      </c>
      <c r="B41" s="44" t="s">
        <v>26</v>
      </c>
      <c r="C41" s="45" t="s">
        <v>19</v>
      </c>
      <c r="D41" s="44" t="s">
        <v>54</v>
      </c>
      <c r="E41" s="46">
        <f>SUM(Sunday:Saturday!E33)</f>
        <v>15463.781999999999</v>
      </c>
      <c r="F41" s="5">
        <f>SUM(Sunday:Saturday!F33)</f>
        <v>40</v>
      </c>
      <c r="G41" s="47">
        <f>SUM(Sunday:Saturday!G33)</f>
        <v>420</v>
      </c>
      <c r="H41" s="47">
        <f>SUM(Sunday:Saturday!H33)</f>
        <v>189.27564000000001</v>
      </c>
      <c r="I41" s="47">
        <f>SUM(Sunday:Saturday!I33)</f>
        <v>609.27563999999995</v>
      </c>
      <c r="J41" s="5">
        <f>(Sunday!H33&gt;0)+(Monday!H33&gt;0)+(Tuesday!H33&gt;0)+(Wed!H33&gt;0)+(Thursday!H33&gt;0)+(Friday!H33&gt;0)+(Saturday!H33&gt;0)</f>
        <v>5</v>
      </c>
      <c r="K41" s="48">
        <f>E41-F41*VLOOKUP(C41,Reference_Table!$A$2:$E$6,4,FALSE)</f>
        <v>9463.7819999999992</v>
      </c>
    </row>
    <row r="42" spans="1:11" x14ac:dyDescent="0.15">
      <c r="A42" s="44" t="s">
        <v>27</v>
      </c>
      <c r="B42" s="44" t="s">
        <v>28</v>
      </c>
      <c r="C42" s="45" t="s">
        <v>19</v>
      </c>
      <c r="D42" s="44" t="s">
        <v>55</v>
      </c>
      <c r="E42" s="46">
        <f>SUM(Sunday:Saturday!E46)</f>
        <v>16069.11</v>
      </c>
      <c r="F42" s="5">
        <f>SUM(Sunday:Saturday!F46)</f>
        <v>40</v>
      </c>
      <c r="G42" s="47">
        <f>SUM(Sunday:Saturday!G46)</f>
        <v>420</v>
      </c>
      <c r="H42" s="47">
        <f>SUM(Sunday:Saturday!H46)</f>
        <v>205.95499999999998</v>
      </c>
      <c r="I42" s="47">
        <f>SUM(Sunday:Saturday!I46)</f>
        <v>625.95499999999993</v>
      </c>
      <c r="J42" s="5">
        <f>(Sunday!H46&gt;0)+(Monday!H46&gt;0)+(Tuesday!H46&gt;0)+(Wed!H46&gt;0)+(Thursday!H46&gt;0)+(Friday!H46&gt;0)+(Saturday!H46&gt;0)</f>
        <v>5</v>
      </c>
      <c r="K42" s="48">
        <f>E42-F42*VLOOKUP(C42,Reference_Table!$A$2:$E$6,4,FALSE)</f>
        <v>10069.11</v>
      </c>
    </row>
    <row r="43" spans="1:11" x14ac:dyDescent="0.15">
      <c r="A43" s="44" t="s">
        <v>29</v>
      </c>
      <c r="B43" s="44" t="s">
        <v>30</v>
      </c>
      <c r="C43" s="45" t="s">
        <v>19</v>
      </c>
      <c r="D43" s="44" t="s">
        <v>55</v>
      </c>
      <c r="E43" s="46">
        <f>SUM(Sunday:Saturday!E51)</f>
        <v>10623.689999999999</v>
      </c>
      <c r="F43" s="5">
        <f>SUM(Sunday:Saturday!F51)</f>
        <v>40</v>
      </c>
      <c r="G43" s="47">
        <f>SUM(Sunday:Saturday!G51)</f>
        <v>420</v>
      </c>
      <c r="H43" s="47">
        <f>SUM(Sunday:Saturday!H51)</f>
        <v>115.4366</v>
      </c>
      <c r="I43" s="47">
        <f>SUM(Sunday:Saturday!I51)</f>
        <v>535.4366</v>
      </c>
      <c r="J43" s="5">
        <f>(Sunday!H51&gt;0)+(Monday!H51&gt;0)+(Tuesday!H51&gt;0)+(Wed!H51&gt;0)+(Thursday!H51&gt;0)+(Friday!H51&gt;0)+(Saturday!H51&gt;0)</f>
        <v>4</v>
      </c>
      <c r="K43" s="48">
        <f>E43-F43*VLOOKUP(C43,Reference_Table!$A$2:$E$6,4,FALSE)</f>
        <v>4623.6899999999987</v>
      </c>
    </row>
    <row r="44" spans="1:11" x14ac:dyDescent="0.15">
      <c r="A44" s="44" t="s">
        <v>67</v>
      </c>
      <c r="B44" s="44" t="s">
        <v>68</v>
      </c>
      <c r="C44" s="45" t="s">
        <v>33</v>
      </c>
      <c r="D44" s="44" t="s">
        <v>56</v>
      </c>
      <c r="E44" s="46">
        <f>SUM(Sunday:Saturday!E13)</f>
        <v>9553.8700000000008</v>
      </c>
      <c r="F44" s="5">
        <f>SUM(Sunday:Saturday!F13)</f>
        <v>40</v>
      </c>
      <c r="G44" s="47">
        <f>SUM(Sunday:Saturday!G13)</f>
        <v>480</v>
      </c>
      <c r="H44" s="47">
        <f>SUM(Sunday:Saturday!H13)</f>
        <v>75.785250000000019</v>
      </c>
      <c r="I44" s="47">
        <f>SUM(Sunday:Saturday!I13)</f>
        <v>555.78525000000002</v>
      </c>
      <c r="J44" s="5">
        <f>(Sunday!H13&gt;0)+(Monday!H13&gt;0)+(Tuesday!H13&gt;0)+(Wed!H13&gt;0)+(Thursday!H13&gt;0)+(Friday!H13&gt;0)+(Saturday!H13&gt;0)</f>
        <v>4</v>
      </c>
      <c r="K44" s="48">
        <f>E44-F44*VLOOKUP(C44,Reference_Table!$A$2:$E$6,4,FALSE)</f>
        <v>2553.8700000000008</v>
      </c>
    </row>
    <row r="45" spans="1:11" x14ac:dyDescent="0.15">
      <c r="A45" s="44" t="s">
        <v>31</v>
      </c>
      <c r="B45" s="44" t="s">
        <v>32</v>
      </c>
      <c r="C45" s="45" t="s">
        <v>33</v>
      </c>
      <c r="D45" s="44" t="s">
        <v>16</v>
      </c>
      <c r="E45" s="46">
        <f>SUM(Sunday:Saturday!E4)</f>
        <v>8023.6</v>
      </c>
      <c r="F45" s="5">
        <f>SUM(Sunday:Saturday!F4)</f>
        <v>40</v>
      </c>
      <c r="G45" s="47">
        <f>SUM(Sunday:Saturday!G4)</f>
        <v>480</v>
      </c>
      <c r="H45" s="47">
        <f>SUM(Sunday:Saturday!H4)</f>
        <v>50.0595</v>
      </c>
      <c r="I45" s="47">
        <f>SUM(Sunday:Saturday!I4)</f>
        <v>530.05949999999996</v>
      </c>
      <c r="J45" s="5">
        <f>(Sunday!H4&gt;0)+(Monday!H4&gt;0)+(Tuesday!H4&gt;0)+(Wed!H4&gt;0)+(Thursday!H4&gt;0)+(Friday!H4&gt;0)+(Saturday!H4&gt;0)</f>
        <v>5</v>
      </c>
      <c r="K45" s="48">
        <f>E45-F45*VLOOKUP(C45,Reference_Table!$A$2:$E$6,4,FALSE)</f>
        <v>1023.6000000000004</v>
      </c>
    </row>
    <row r="46" spans="1:11" x14ac:dyDescent="0.15">
      <c r="A46" s="44" t="s">
        <v>34</v>
      </c>
      <c r="B46" s="44" t="s">
        <v>35</v>
      </c>
      <c r="C46" s="45" t="s">
        <v>33</v>
      </c>
      <c r="D46" s="44" t="s">
        <v>20</v>
      </c>
      <c r="E46" s="46">
        <f>SUM(Sunday:Saturday!E5)</f>
        <v>6456.81</v>
      </c>
      <c r="F46" s="5">
        <f>SUM(Sunday:Saturday!F5)</f>
        <v>30</v>
      </c>
      <c r="G46" s="47">
        <f>SUM(Sunday:Saturday!G5)</f>
        <v>360</v>
      </c>
      <c r="H46" s="47">
        <f>SUM(Sunday:Saturday!H5)</f>
        <v>50.554250000000003</v>
      </c>
      <c r="I46" s="47">
        <f>SUM(Sunday:Saturday!I5)</f>
        <v>410.55425000000002</v>
      </c>
      <c r="J46" s="5">
        <f>(Sunday!H5&gt;0)+(Monday!H5&gt;0)+(Tuesday!H5&gt;0)+(Wed!H5&gt;0)+(Thursday!H5&gt;0)+(Friday!H5&gt;0)+(Saturday!H5&gt;0)</f>
        <v>1</v>
      </c>
      <c r="K46" s="48">
        <f>E46-F46*VLOOKUP(C46,Reference_Table!$A$2:$E$6,4,FALSE)</f>
        <v>1206.8100000000004</v>
      </c>
    </row>
    <row r="47" spans="1:11" x14ac:dyDescent="0.15">
      <c r="A47" s="44" t="s">
        <v>92</v>
      </c>
      <c r="B47" s="44" t="s">
        <v>93</v>
      </c>
      <c r="C47" s="45" t="s">
        <v>33</v>
      </c>
      <c r="D47" s="44" t="s">
        <v>8</v>
      </c>
      <c r="E47" s="46">
        <f>SUM(Sunday:Saturday!E35)</f>
        <v>12352.46</v>
      </c>
      <c r="F47" s="5">
        <f>SUM(Sunday:Saturday!F35)</f>
        <v>40</v>
      </c>
      <c r="G47" s="47">
        <f>SUM(Sunday:Saturday!G35)</f>
        <v>480</v>
      </c>
      <c r="H47" s="47">
        <f>SUM(Sunday:Saturday!H35)</f>
        <v>142.13749999999999</v>
      </c>
      <c r="I47" s="47">
        <f>SUM(Sunday:Saturday!I35)</f>
        <v>622.13750000000005</v>
      </c>
      <c r="J47" s="5">
        <f>(Sunday!H35&gt;0)+(Monday!H35&gt;0)+(Tuesday!H35&gt;0)+(Wed!H35&gt;0)+(Thursday!H35&gt;0)+(Friday!H35&gt;0)+(Saturday!H35&gt;0)</f>
        <v>4</v>
      </c>
      <c r="K47" s="48">
        <f>E47-F47*VLOOKUP(C47,Reference_Table!$A$2:$E$6,4,FALSE)</f>
        <v>5352.4599999999991</v>
      </c>
    </row>
    <row r="48" spans="1:11" x14ac:dyDescent="0.15">
      <c r="A48" s="44" t="s">
        <v>36</v>
      </c>
      <c r="B48" s="44" t="s">
        <v>37</v>
      </c>
      <c r="C48" s="45" t="s">
        <v>33</v>
      </c>
      <c r="D48" s="44" t="s">
        <v>8</v>
      </c>
      <c r="E48" s="46">
        <f>SUM(Sunday:Saturday!E29)</f>
        <v>14154.630000000001</v>
      </c>
      <c r="F48" s="5">
        <f>SUM(Sunday:Saturday!F29)</f>
        <v>40</v>
      </c>
      <c r="G48" s="47">
        <f>SUM(Sunday:Saturday!G29)</f>
        <v>480</v>
      </c>
      <c r="H48" s="47">
        <f>SUM(Sunday:Saturday!H29)</f>
        <v>195.25475</v>
      </c>
      <c r="I48" s="47">
        <f>SUM(Sunday:Saturday!I29)</f>
        <v>675.25475000000006</v>
      </c>
      <c r="J48" s="5">
        <f>(Sunday!H29&gt;0)+(Monday!H29&gt;0)+(Tuesday!H29&gt;0)+(Wed!H29&gt;0)+(Thursday!H29&gt;0)+(Friday!H29&gt;0)+(Saturday!H29&gt;0)</f>
        <v>6</v>
      </c>
      <c r="K48" s="48">
        <f>E48-F48*VLOOKUP(C48,Reference_Table!$A$2:$E$6,4,FALSE)</f>
        <v>7154.630000000001</v>
      </c>
    </row>
    <row r="49" spans="1:11" x14ac:dyDescent="0.15">
      <c r="A49" s="44" t="s">
        <v>112</v>
      </c>
      <c r="B49" s="44" t="s">
        <v>113</v>
      </c>
      <c r="C49" s="45" t="s">
        <v>33</v>
      </c>
      <c r="D49" s="44" t="s">
        <v>54</v>
      </c>
      <c r="E49" s="46">
        <f>SUM(Sunday:Saturday!E36)</f>
        <v>2900.73</v>
      </c>
      <c r="F49" s="5">
        <f>SUM(Sunday:Saturday!F36)</f>
        <v>21</v>
      </c>
      <c r="G49" s="47">
        <f>SUM(Sunday:Saturday!G36)</f>
        <v>252</v>
      </c>
      <c r="H49" s="47">
        <f>SUM(Sunday:Saturday!H36)</f>
        <v>2.8064999999999998</v>
      </c>
      <c r="I49" s="47">
        <f>SUM(Sunday:Saturday!I36)</f>
        <v>254.8065</v>
      </c>
      <c r="J49" s="5">
        <f>(Sunday!H36&gt;0)+(Monday!H36&gt;0)+(Tuesday!H36&gt;0)+(Wed!H36&gt;0)+(Thursday!H36&gt;0)+(Friday!H36&gt;0)+(Saturday!H36&gt;0)</f>
        <v>1</v>
      </c>
      <c r="K49" s="48">
        <f>E49-F49*VLOOKUP(C49,Reference_Table!$A$2:$E$6,4,FALSE)</f>
        <v>-774.27</v>
      </c>
    </row>
    <row r="50" spans="1:11" x14ac:dyDescent="0.15">
      <c r="A50" s="44" t="s">
        <v>38</v>
      </c>
      <c r="B50" s="44" t="s">
        <v>39</v>
      </c>
      <c r="C50" s="45" t="s">
        <v>33</v>
      </c>
      <c r="D50" s="44" t="s">
        <v>54</v>
      </c>
      <c r="E50" s="46">
        <f>SUM(Sunday:Saturday!E44)</f>
        <v>10832.800000000001</v>
      </c>
      <c r="F50" s="5">
        <f>SUM(Sunday:Saturday!F44)</f>
        <v>40</v>
      </c>
      <c r="G50" s="47">
        <f>SUM(Sunday:Saturday!G44)</f>
        <v>480</v>
      </c>
      <c r="H50" s="47">
        <f>SUM(Sunday:Saturday!H44)</f>
        <v>103.87150000000001</v>
      </c>
      <c r="I50" s="47">
        <f>SUM(Sunday:Saturday!I44)</f>
        <v>583.87149999999997</v>
      </c>
      <c r="J50" s="5">
        <f>(Sunday!H44&gt;0)+(Monday!H44&gt;0)+(Tuesday!H44&gt;0)+(Wed!H44&gt;0)+(Thursday!H44&gt;0)+(Friday!H44&gt;0)+(Saturday!H44&gt;0)</f>
        <v>5</v>
      </c>
      <c r="K50" s="48">
        <f>E50-F50*VLOOKUP(C50,Reference_Table!$A$2:$E$6,4,FALSE)</f>
        <v>3832.8000000000011</v>
      </c>
    </row>
    <row r="51" spans="1:11" x14ac:dyDescent="0.15">
      <c r="A51" s="44" t="s">
        <v>40</v>
      </c>
      <c r="B51" s="44" t="s">
        <v>41</v>
      </c>
      <c r="C51" s="45" t="s">
        <v>33</v>
      </c>
      <c r="D51" s="44" t="s">
        <v>54</v>
      </c>
      <c r="E51" s="46">
        <f>SUM(Sunday:Saturday!E50)</f>
        <v>11180</v>
      </c>
      <c r="F51" s="5">
        <f>SUM(Sunday:Saturday!F50)</f>
        <v>38</v>
      </c>
      <c r="G51" s="47">
        <f>SUM(Sunday:Saturday!G50)</f>
        <v>456</v>
      </c>
      <c r="H51" s="47">
        <f>SUM(Sunday:Saturday!H50)</f>
        <v>113.25</v>
      </c>
      <c r="I51" s="47">
        <f>SUM(Sunday:Saturday!I50)</f>
        <v>569.25</v>
      </c>
      <c r="J51" s="5">
        <f>(Sunday!H50&gt;0)+(Monday!H50&gt;0)+(Tuesday!H50&gt;0)+(Wed!H50&gt;0)+(Thursday!H50&gt;0)+(Friday!H50&gt;0)+(Saturday!H50&gt;0)</f>
        <v>5</v>
      </c>
      <c r="K51" s="48">
        <f>E51-F51*VLOOKUP(C51,Reference_Table!$A$2:$E$6,4,FALSE)</f>
        <v>4530</v>
      </c>
    </row>
    <row r="52" spans="1:11" x14ac:dyDescent="0.15">
      <c r="A52" s="44" t="s">
        <v>114</v>
      </c>
      <c r="B52" s="44" t="s">
        <v>115</v>
      </c>
      <c r="C52" s="45" t="s">
        <v>33</v>
      </c>
      <c r="D52" s="44" t="s">
        <v>55</v>
      </c>
      <c r="E52" s="46">
        <f>SUM(Sunday:Saturday!E45)</f>
        <v>9661.91</v>
      </c>
      <c r="F52" s="5">
        <f>SUM(Sunday:Saturday!F45)</f>
        <v>40</v>
      </c>
      <c r="G52" s="47">
        <f>SUM(Sunday:Saturday!G45)</f>
        <v>480</v>
      </c>
      <c r="H52" s="47">
        <f>SUM(Sunday:Saturday!H45)</f>
        <v>138.79974999999999</v>
      </c>
      <c r="I52" s="47">
        <f>SUM(Sunday:Saturday!I45)</f>
        <v>618.79975000000002</v>
      </c>
      <c r="J52" s="5">
        <f>(Sunday!H45&gt;0)+(Monday!H45&gt;0)+(Tuesday!H45&gt;0)+(Wed!H45&gt;0)+(Thursday!H45&gt;0)+(Friday!H45&gt;0)+(Saturday!H45&gt;0)</f>
        <v>3</v>
      </c>
      <c r="K52" s="48">
        <f>E52-F52*VLOOKUP(C52,Reference_Table!$A$2:$E$6,4,FALSE)</f>
        <v>2661.91</v>
      </c>
    </row>
    <row r="53" spans="1:11" x14ac:dyDescent="0.15">
      <c r="A53" s="44" t="s">
        <v>98</v>
      </c>
      <c r="B53" s="44" t="s">
        <v>99</v>
      </c>
      <c r="C53" s="45" t="s">
        <v>33</v>
      </c>
      <c r="D53" s="44" t="s">
        <v>55</v>
      </c>
      <c r="E53" s="46">
        <f>SUM(Sunday:Saturday!E49)</f>
        <v>12195.070000000002</v>
      </c>
      <c r="F53" s="5">
        <f>SUM(Sunday:Saturday!F49)</f>
        <v>40</v>
      </c>
      <c r="G53" s="47">
        <f>SUM(Sunday:Saturday!G49)</f>
        <v>480</v>
      </c>
      <c r="H53" s="47">
        <f>SUM(Sunday:Saturday!H49)</f>
        <v>139.58600000000001</v>
      </c>
      <c r="I53" s="47">
        <f>SUM(Sunday:Saturday!I49)</f>
        <v>619.58600000000001</v>
      </c>
      <c r="J53" s="5">
        <f>(Sunday!H49&gt;0)+(Monday!H49&gt;0)+(Tuesday!H49&gt;0)+(Wed!H49&gt;0)+(Thursday!H49&gt;0)+(Friday!H49&gt;0)+(Saturday!H49&gt;0)</f>
        <v>5</v>
      </c>
      <c r="K53" s="48">
        <f>E53-F53*VLOOKUP(C53,Reference_Table!$A$2:$E$6,4,FALSE)</f>
        <v>5195.0700000000015</v>
      </c>
    </row>
    <row r="60" spans="1:11" x14ac:dyDescent="0.15">
      <c r="A60" s="49" t="s">
        <v>141</v>
      </c>
      <c r="B60" s="50"/>
      <c r="C60" s="50"/>
      <c r="D60" s="50"/>
      <c r="E60" s="50"/>
      <c r="F60" s="50"/>
      <c r="G60" s="50"/>
      <c r="H60" s="50"/>
      <c r="I60" s="50"/>
      <c r="J60" s="51"/>
    </row>
    <row r="61" spans="1:11" x14ac:dyDescent="0.15">
      <c r="A61" s="43" t="s">
        <v>136</v>
      </c>
      <c r="B61" s="6"/>
      <c r="C61" s="6"/>
      <c r="D61" s="6"/>
      <c r="E61" s="47">
        <f>SUM(E2:E58)</f>
        <v>729382.82199999981</v>
      </c>
      <c r="F61" s="6"/>
      <c r="G61" s="47">
        <f>SUM(G2:G58)</f>
        <v>19162.75</v>
      </c>
      <c r="H61" s="47">
        <f>SUM(H2:H58)</f>
        <v>9054.2817400000004</v>
      </c>
      <c r="I61" s="47">
        <f>SUM(I2:I58)</f>
        <v>28217.031739999995</v>
      </c>
      <c r="J61" s="47">
        <f>SUM(J2:J58)</f>
        <v>191</v>
      </c>
    </row>
    <row r="62" spans="1:11" x14ac:dyDescent="0.15">
      <c r="A62" s="43" t="s">
        <v>137</v>
      </c>
      <c r="B62" s="6"/>
      <c r="C62" s="6"/>
      <c r="D62" s="6"/>
      <c r="E62" s="47">
        <f>AVERAGE(E2:E58)</f>
        <v>14026.592730769227</v>
      </c>
      <c r="F62" s="6"/>
      <c r="G62" s="47">
        <f>AVERAGE(G2:G58)</f>
        <v>368.51442307692309</v>
      </c>
      <c r="H62" s="47">
        <f>AVERAGE(H2:H58)</f>
        <v>174.12080269230771</v>
      </c>
      <c r="I62" s="47">
        <f>AVERAGE(I2:I58)</f>
        <v>542.63522576923071</v>
      </c>
      <c r="J62" s="47">
        <f>AVERAGE(J2:J58)</f>
        <v>3.6730769230769229</v>
      </c>
    </row>
    <row r="63" spans="1:11" x14ac:dyDescent="0.15">
      <c r="A63" s="43" t="s">
        <v>138</v>
      </c>
      <c r="B63" s="6"/>
      <c r="C63" s="6"/>
      <c r="D63" s="6"/>
      <c r="E63" s="47">
        <f>MIN(E2:E58)</f>
        <v>2549.7599999999998</v>
      </c>
      <c r="F63" s="6"/>
      <c r="G63" s="47">
        <f>MIN(G2:G58)</f>
        <v>110.5</v>
      </c>
      <c r="H63" s="47">
        <f>MIN(H2:H58)</f>
        <v>2.8064999999999998</v>
      </c>
      <c r="I63" s="47">
        <f>MIN(I2:I58)</f>
        <v>129.24639999999999</v>
      </c>
      <c r="J63" s="47">
        <f>MIN(J2:J58)</f>
        <v>1</v>
      </c>
    </row>
    <row r="64" spans="1:11" x14ac:dyDescent="0.15">
      <c r="A64" s="43" t="s">
        <v>139</v>
      </c>
      <c r="B64" s="6"/>
      <c r="C64" s="6"/>
      <c r="D64" s="6"/>
      <c r="E64" s="47">
        <f>MAX(E2:E58)</f>
        <v>59984.310000000005</v>
      </c>
      <c r="F64" s="6"/>
      <c r="G64" s="47">
        <f t="shared" ref="G64:J64" si="0">MAX(G2:G58)</f>
        <v>800</v>
      </c>
      <c r="H64" s="47">
        <f t="shared" si="0"/>
        <v>1520.5254</v>
      </c>
      <c r="I64" s="47">
        <f t="shared" si="0"/>
        <v>2320.5254</v>
      </c>
      <c r="J64" s="47">
        <f t="shared" si="0"/>
        <v>6</v>
      </c>
    </row>
    <row r="69" spans="1:5" x14ac:dyDescent="0.15">
      <c r="A69" s="40"/>
      <c r="B69" s="40"/>
      <c r="C69" s="40"/>
      <c r="D69" s="40"/>
      <c r="E69" s="40"/>
    </row>
    <row r="70" spans="1:5" x14ac:dyDescent="0.15">
      <c r="A70" s="40"/>
      <c r="B70" s="40"/>
      <c r="C70" s="40"/>
      <c r="D70" s="40"/>
      <c r="E70" s="40"/>
    </row>
    <row r="71" spans="1:5" x14ac:dyDescent="0.15">
      <c r="A71" s="40"/>
      <c r="B71" s="40"/>
      <c r="C71" s="40"/>
      <c r="D71" s="40"/>
      <c r="E71" s="40"/>
    </row>
    <row r="100" spans="1:11" x14ac:dyDescent="0.15">
      <c r="A100" s="42" t="s">
        <v>0</v>
      </c>
      <c r="B100" s="42" t="s">
        <v>1</v>
      </c>
      <c r="C100" s="42" t="s">
        <v>58</v>
      </c>
      <c r="D100" s="42" t="s">
        <v>2</v>
      </c>
      <c r="E100" s="42" t="s">
        <v>53</v>
      </c>
      <c r="F100" s="42" t="s">
        <v>100</v>
      </c>
      <c r="G100" s="43" t="s">
        <v>133</v>
      </c>
      <c r="H100" s="43" t="s">
        <v>123</v>
      </c>
      <c r="I100" s="43" t="s">
        <v>134</v>
      </c>
      <c r="J100" s="43" t="s">
        <v>140</v>
      </c>
      <c r="K100" s="43" t="s">
        <v>146</v>
      </c>
    </row>
    <row r="101" spans="1:11" x14ac:dyDescent="0.15">
      <c r="A101" s="44" t="s">
        <v>9</v>
      </c>
      <c r="B101" s="44" t="s">
        <v>10</v>
      </c>
      <c r="C101" s="45" t="s">
        <v>5</v>
      </c>
      <c r="D101" s="44" t="s">
        <v>11</v>
      </c>
      <c r="E101" s="46">
        <v>58684.18</v>
      </c>
      <c r="F101" s="5">
        <v>40</v>
      </c>
      <c r="G101" s="47">
        <v>800</v>
      </c>
      <c r="H101" s="47">
        <v>1520.5254</v>
      </c>
      <c r="I101" s="47">
        <v>2320.5254</v>
      </c>
      <c r="J101" s="5">
        <v>5</v>
      </c>
      <c r="K101" s="48">
        <v>50684.18</v>
      </c>
    </row>
    <row r="102" spans="1:11" x14ac:dyDescent="0.15">
      <c r="A102" s="44" t="s">
        <v>76</v>
      </c>
      <c r="B102" s="44" t="s">
        <v>77</v>
      </c>
      <c r="C102" s="45" t="s">
        <v>57</v>
      </c>
      <c r="D102" s="44" t="s">
        <v>11</v>
      </c>
      <c r="E102" s="46">
        <v>37859.29</v>
      </c>
      <c r="F102" s="5">
        <v>20</v>
      </c>
      <c r="G102" s="47">
        <v>170</v>
      </c>
      <c r="H102" s="47">
        <v>537.88934999999992</v>
      </c>
      <c r="I102" s="47">
        <v>707.88934999999992</v>
      </c>
      <c r="J102" s="5">
        <v>4</v>
      </c>
      <c r="K102" s="48">
        <v>35859.29</v>
      </c>
    </row>
    <row r="103" spans="1:11" x14ac:dyDescent="0.15">
      <c r="A103" s="44" t="s">
        <v>118</v>
      </c>
      <c r="B103" s="44" t="s">
        <v>15</v>
      </c>
      <c r="C103" s="45" t="s">
        <v>57</v>
      </c>
      <c r="D103" s="44" t="s">
        <v>11</v>
      </c>
      <c r="E103" s="46">
        <v>30559.340000000004</v>
      </c>
      <c r="F103" s="5">
        <v>20</v>
      </c>
      <c r="G103" s="47">
        <v>170</v>
      </c>
      <c r="H103" s="47">
        <v>431.08034999999995</v>
      </c>
      <c r="I103" s="47">
        <v>601.08034999999995</v>
      </c>
      <c r="J103" s="5">
        <v>3</v>
      </c>
      <c r="K103" s="48">
        <v>28559.340000000004</v>
      </c>
    </row>
    <row r="104" spans="1:11" x14ac:dyDescent="0.15">
      <c r="A104" s="44" t="s">
        <v>45</v>
      </c>
      <c r="B104" s="44" t="s">
        <v>46</v>
      </c>
      <c r="C104" s="45" t="s">
        <v>44</v>
      </c>
      <c r="D104" s="44" t="s">
        <v>11</v>
      </c>
      <c r="E104" s="46">
        <v>59984.310000000005</v>
      </c>
      <c r="F104" s="5">
        <v>20</v>
      </c>
      <c r="G104" s="47">
        <v>175</v>
      </c>
      <c r="H104" s="47">
        <v>574.84310000000005</v>
      </c>
      <c r="I104" s="47">
        <v>749.84310000000005</v>
      </c>
      <c r="J104" s="5">
        <v>3</v>
      </c>
      <c r="K104" s="48">
        <v>57484.310000000005</v>
      </c>
    </row>
    <row r="105" spans="1:11" x14ac:dyDescent="0.15">
      <c r="A105" s="44" t="s">
        <v>78</v>
      </c>
      <c r="B105" s="44" t="s">
        <v>79</v>
      </c>
      <c r="C105" s="45" t="s">
        <v>44</v>
      </c>
      <c r="D105" s="44" t="s">
        <v>11</v>
      </c>
      <c r="E105" s="46">
        <v>57525.899999999994</v>
      </c>
      <c r="F105" s="5">
        <v>20</v>
      </c>
      <c r="G105" s="47">
        <v>175</v>
      </c>
      <c r="H105" s="47">
        <v>550.56380000000001</v>
      </c>
      <c r="I105" s="47">
        <v>725.56380000000001</v>
      </c>
      <c r="J105" s="5">
        <v>5</v>
      </c>
      <c r="K105" s="48">
        <v>55025.899999999994</v>
      </c>
    </row>
    <row r="106" spans="1:11" x14ac:dyDescent="0.15">
      <c r="A106" s="44" t="s">
        <v>74</v>
      </c>
      <c r="B106" s="44" t="s">
        <v>75</v>
      </c>
      <c r="C106" s="45" t="s">
        <v>19</v>
      </c>
      <c r="D106" s="44" t="s">
        <v>11</v>
      </c>
      <c r="E106" s="46">
        <v>48346.81</v>
      </c>
      <c r="F106" s="5">
        <v>32</v>
      </c>
      <c r="G106" s="47">
        <v>336</v>
      </c>
      <c r="H106" s="47">
        <v>870.93619999999999</v>
      </c>
      <c r="I106" s="47">
        <v>1206.9362000000001</v>
      </c>
      <c r="J106" s="5">
        <v>5</v>
      </c>
      <c r="K106" s="48">
        <v>43546.81</v>
      </c>
    </row>
    <row r="107" spans="1:11" x14ac:dyDescent="0.15">
      <c r="A107" s="44" t="s">
        <v>72</v>
      </c>
      <c r="B107" s="44" t="s">
        <v>73</v>
      </c>
      <c r="C107" s="45" t="s">
        <v>19</v>
      </c>
      <c r="D107" s="44" t="s">
        <v>11</v>
      </c>
      <c r="E107" s="46">
        <v>49111.960000000006</v>
      </c>
      <c r="F107" s="5">
        <v>38</v>
      </c>
      <c r="G107" s="47">
        <v>399</v>
      </c>
      <c r="H107" s="47">
        <v>868.2392000000001</v>
      </c>
      <c r="I107" s="47">
        <v>1267.2392</v>
      </c>
      <c r="J107" s="5">
        <v>5</v>
      </c>
      <c r="K107" s="48">
        <v>43411.960000000006</v>
      </c>
    </row>
    <row r="108" spans="1:11" x14ac:dyDescent="0.15">
      <c r="A108" s="4"/>
      <c r="B108" s="4"/>
      <c r="C108" s="2"/>
      <c r="D108" s="4"/>
      <c r="E108" s="12"/>
      <c r="F108" s="10"/>
      <c r="G108" s="13"/>
      <c r="H108" s="13"/>
      <c r="I108" s="13"/>
      <c r="J108" s="10"/>
      <c r="K108" s="11"/>
    </row>
    <row r="109" spans="1:11" x14ac:dyDescent="0.15">
      <c r="A109" s="4"/>
      <c r="B109" s="4"/>
      <c r="C109" s="2"/>
      <c r="D109" s="4"/>
      <c r="E109" s="12"/>
      <c r="F109" s="10"/>
      <c r="G109" s="13"/>
      <c r="H109" s="13"/>
      <c r="I109" s="13"/>
      <c r="J109" s="10"/>
      <c r="K109" s="11"/>
    </row>
    <row r="110" spans="1:11" x14ac:dyDescent="0.15">
      <c r="A110" s="30" t="s">
        <v>218</v>
      </c>
      <c r="B110" s="30"/>
      <c r="C110" s="30"/>
      <c r="D110" s="30"/>
      <c r="E110" s="30"/>
      <c r="F110" s="10"/>
      <c r="G110" s="13"/>
      <c r="H110" s="13"/>
      <c r="I110" s="13"/>
      <c r="J110" s="10"/>
      <c r="K110" s="11"/>
    </row>
    <row r="111" spans="1:11" x14ac:dyDescent="0.15">
      <c r="A111" s="30"/>
      <c r="B111" s="30"/>
      <c r="C111" s="30"/>
      <c r="D111" s="30"/>
      <c r="E111" s="30"/>
      <c r="F111" s="10"/>
      <c r="G111" s="13"/>
      <c r="H111" s="13"/>
      <c r="I111" s="13"/>
      <c r="J111" s="10"/>
      <c r="K111" s="11"/>
    </row>
    <row r="112" spans="1:11" x14ac:dyDescent="0.15">
      <c r="A112" s="30"/>
      <c r="B112" s="30"/>
      <c r="C112" s="30"/>
      <c r="D112" s="30"/>
      <c r="E112" s="30"/>
      <c r="F112" s="10"/>
      <c r="G112" s="13"/>
      <c r="H112" s="13"/>
      <c r="I112" s="13"/>
      <c r="J112" s="10"/>
      <c r="K112" s="11"/>
    </row>
    <row r="113" spans="1:11" x14ac:dyDescent="0.15">
      <c r="A113" s="4"/>
      <c r="B113" s="4"/>
      <c r="C113" s="2"/>
      <c r="D113" s="4"/>
      <c r="E113" s="12"/>
      <c r="F113" s="10"/>
      <c r="G113" s="13"/>
      <c r="H113" s="13"/>
      <c r="I113" s="13"/>
      <c r="J113" s="10"/>
      <c r="K113" s="11"/>
    </row>
    <row r="114" spans="1:11" x14ac:dyDescent="0.15">
      <c r="A114" s="4"/>
      <c r="B114" s="4"/>
      <c r="C114" s="2"/>
      <c r="D114" s="4"/>
      <c r="E114" s="12"/>
      <c r="F114" s="10"/>
      <c r="G114" s="13"/>
      <c r="H114" s="13"/>
      <c r="I114" s="13"/>
      <c r="J114" s="10"/>
      <c r="K114" s="11"/>
    </row>
    <row r="115" spans="1:11" x14ac:dyDescent="0.15">
      <c r="A115" s="4"/>
      <c r="B115" s="4"/>
      <c r="C115" s="2"/>
      <c r="D115" s="4"/>
      <c r="E115" s="12"/>
      <c r="F115" s="10"/>
      <c r="G115" s="13"/>
      <c r="H115" s="13"/>
      <c r="I115" s="13"/>
      <c r="J115" s="10"/>
      <c r="K115" s="11"/>
    </row>
    <row r="116" spans="1:11" x14ac:dyDescent="0.15">
      <c r="A116" s="4"/>
      <c r="B116" s="4"/>
      <c r="C116" s="2"/>
      <c r="D116" s="4"/>
      <c r="E116" s="12"/>
      <c r="F116" s="10"/>
      <c r="G116" s="13"/>
      <c r="H116" s="13"/>
      <c r="I116" s="13"/>
      <c r="J116" s="10"/>
      <c r="K116" s="11"/>
    </row>
    <row r="117" spans="1:11" x14ac:dyDescent="0.15">
      <c r="A117" s="4"/>
      <c r="B117" s="4"/>
      <c r="C117" s="2"/>
      <c r="D117" s="4"/>
      <c r="E117" s="12"/>
      <c r="F117" s="10"/>
      <c r="G117" s="13"/>
      <c r="H117" s="13"/>
      <c r="I117" s="13"/>
      <c r="J117" s="10"/>
      <c r="K117" s="11"/>
    </row>
    <row r="118" spans="1:11" x14ac:dyDescent="0.15">
      <c r="A118" s="4"/>
      <c r="B118" s="4"/>
      <c r="C118" s="2"/>
      <c r="D118" s="4"/>
      <c r="E118" s="12"/>
      <c r="F118" s="10"/>
      <c r="G118" s="13"/>
      <c r="H118" s="13"/>
      <c r="I118" s="13"/>
      <c r="J118" s="10"/>
      <c r="K118" s="11"/>
    </row>
    <row r="119" spans="1:11" x14ac:dyDescent="0.15">
      <c r="A119" s="4"/>
      <c r="B119" s="4"/>
      <c r="C119" s="2"/>
      <c r="D119" s="4"/>
      <c r="E119" s="12"/>
      <c r="F119" s="10"/>
      <c r="G119" s="13"/>
      <c r="H119" s="13"/>
      <c r="I119" s="13"/>
      <c r="J119" s="10"/>
      <c r="K119" s="11"/>
    </row>
    <row r="120" spans="1:11" x14ac:dyDescent="0.15">
      <c r="A120" s="4"/>
      <c r="B120" s="4"/>
      <c r="C120" s="2"/>
      <c r="D120" s="4"/>
      <c r="E120" s="12"/>
      <c r="F120" s="10"/>
      <c r="G120" s="13"/>
      <c r="H120" s="13"/>
      <c r="I120" s="13"/>
      <c r="J120" s="10"/>
      <c r="K120" s="11"/>
    </row>
    <row r="121" spans="1:11" x14ac:dyDescent="0.15">
      <c r="A121" s="4"/>
      <c r="B121" s="4"/>
      <c r="C121" s="2"/>
      <c r="D121" s="4"/>
      <c r="E121" s="12"/>
      <c r="F121" s="10"/>
      <c r="G121" s="13"/>
      <c r="H121" s="13"/>
      <c r="I121" s="13"/>
      <c r="J121" s="10"/>
      <c r="K121" s="11"/>
    </row>
    <row r="122" spans="1:11" x14ac:dyDescent="0.15">
      <c r="A122" s="4"/>
      <c r="B122" s="4"/>
      <c r="C122" s="2"/>
      <c r="D122" s="4"/>
      <c r="E122" s="12"/>
      <c r="F122" s="10"/>
      <c r="G122" s="13"/>
      <c r="H122" s="13"/>
      <c r="I122" s="13"/>
      <c r="J122" s="10"/>
      <c r="K122" s="11"/>
    </row>
    <row r="123" spans="1:11" x14ac:dyDescent="0.15">
      <c r="A123" s="4"/>
      <c r="B123" s="4"/>
      <c r="C123" s="2"/>
      <c r="D123" s="4"/>
      <c r="E123" s="12"/>
      <c r="F123" s="10"/>
      <c r="G123" s="13"/>
      <c r="H123" s="13"/>
      <c r="I123" s="13"/>
      <c r="J123" s="10"/>
      <c r="K123" s="11"/>
    </row>
    <row r="124" spans="1:11" x14ac:dyDescent="0.15">
      <c r="A124" s="4"/>
      <c r="B124" s="4"/>
      <c r="C124" s="2"/>
      <c r="D124" s="4"/>
      <c r="E124" s="12"/>
      <c r="F124" s="10"/>
      <c r="G124" s="13"/>
      <c r="H124" s="13"/>
      <c r="I124" s="13"/>
      <c r="J124" s="10"/>
      <c r="K124" s="11"/>
    </row>
    <row r="125" spans="1:11" x14ac:dyDescent="0.15">
      <c r="A125" s="4"/>
      <c r="B125" s="4"/>
      <c r="C125" s="2"/>
      <c r="D125" s="4"/>
      <c r="E125" s="12"/>
      <c r="F125" s="10"/>
      <c r="G125" s="13"/>
      <c r="H125" s="13"/>
      <c r="I125" s="13"/>
      <c r="J125" s="10"/>
      <c r="K125" s="11"/>
    </row>
    <row r="126" spans="1:11" x14ac:dyDescent="0.15">
      <c r="A126" s="4"/>
      <c r="B126" s="4"/>
      <c r="C126" s="2"/>
      <c r="D126" s="4"/>
      <c r="E126" s="12"/>
      <c r="F126" s="10"/>
      <c r="G126" s="13"/>
      <c r="H126" s="13"/>
      <c r="I126" s="13"/>
      <c r="J126" s="10"/>
      <c r="K126" s="11"/>
    </row>
    <row r="127" spans="1:11" x14ac:dyDescent="0.15">
      <c r="A127" s="4"/>
      <c r="B127" s="4"/>
      <c r="C127" s="2"/>
      <c r="D127" s="4"/>
      <c r="E127" s="12"/>
      <c r="F127" s="10"/>
      <c r="G127" s="13"/>
      <c r="H127" s="13"/>
      <c r="I127" s="13"/>
      <c r="J127" s="10"/>
      <c r="K127" s="11"/>
    </row>
    <row r="128" spans="1:11" x14ac:dyDescent="0.15">
      <c r="A128" s="4"/>
      <c r="B128" s="4"/>
      <c r="C128" s="2"/>
      <c r="D128" s="4"/>
      <c r="E128" s="12"/>
      <c r="F128" s="10"/>
      <c r="G128" s="13"/>
      <c r="H128" s="13"/>
      <c r="I128" s="13"/>
      <c r="J128" s="10"/>
      <c r="K128" s="11"/>
    </row>
    <row r="129" spans="1:11" x14ac:dyDescent="0.15">
      <c r="A129" s="4"/>
      <c r="B129" s="4"/>
      <c r="C129" s="2"/>
      <c r="D129" s="4"/>
      <c r="E129" s="12"/>
      <c r="F129" s="10"/>
      <c r="G129" s="13"/>
      <c r="H129" s="13"/>
      <c r="I129" s="13"/>
      <c r="J129" s="10"/>
      <c r="K129" s="11"/>
    </row>
    <row r="130" spans="1:11" x14ac:dyDescent="0.15">
      <c r="A130" s="4"/>
      <c r="B130" s="4"/>
      <c r="C130" s="2"/>
      <c r="D130" s="4"/>
      <c r="E130" s="12"/>
      <c r="F130" s="10"/>
      <c r="G130" s="13"/>
      <c r="H130" s="13"/>
      <c r="I130" s="13"/>
      <c r="J130" s="10"/>
      <c r="K130" s="11"/>
    </row>
    <row r="131" spans="1:11" x14ac:dyDescent="0.15">
      <c r="A131" s="4"/>
      <c r="B131" s="4"/>
      <c r="C131" s="2"/>
      <c r="D131" s="4"/>
      <c r="E131" s="12"/>
      <c r="F131" s="10"/>
      <c r="G131" s="13"/>
      <c r="H131" s="13"/>
      <c r="I131" s="13"/>
      <c r="J131" s="10"/>
      <c r="K131" s="11"/>
    </row>
    <row r="132" spans="1:11" x14ac:dyDescent="0.15">
      <c r="A132" s="4"/>
      <c r="B132" s="4"/>
      <c r="C132" s="2"/>
      <c r="D132" s="4"/>
      <c r="E132" s="12"/>
      <c r="F132" s="10"/>
      <c r="G132" s="13"/>
      <c r="H132" s="13"/>
      <c r="I132" s="13"/>
      <c r="J132" s="10"/>
      <c r="K132" s="11"/>
    </row>
    <row r="133" spans="1:11" x14ac:dyDescent="0.15">
      <c r="A133" s="4"/>
      <c r="B133" s="4"/>
      <c r="C133" s="2"/>
      <c r="D133" s="4"/>
      <c r="E133" s="12"/>
      <c r="F133" s="10"/>
      <c r="G133" s="13"/>
      <c r="H133" s="13"/>
      <c r="I133" s="13"/>
      <c r="J133" s="10"/>
      <c r="K133" s="11"/>
    </row>
    <row r="134" spans="1:11" x14ac:dyDescent="0.15">
      <c r="A134" s="4"/>
      <c r="B134" s="4"/>
      <c r="C134" s="2"/>
      <c r="D134" s="4"/>
      <c r="E134" s="12"/>
      <c r="F134" s="10"/>
      <c r="G134" s="13"/>
      <c r="H134" s="13"/>
      <c r="I134" s="13"/>
      <c r="J134" s="10"/>
      <c r="K134" s="11"/>
    </row>
    <row r="135" spans="1:11" x14ac:dyDescent="0.15">
      <c r="A135" s="4"/>
      <c r="B135" s="4"/>
      <c r="C135" s="2"/>
      <c r="D135" s="4"/>
      <c r="E135" s="12"/>
      <c r="F135" s="10"/>
      <c r="G135" s="13"/>
      <c r="H135" s="13"/>
      <c r="I135" s="13"/>
      <c r="J135" s="10"/>
      <c r="K135" s="11"/>
    </row>
    <row r="136" spans="1:11" x14ac:dyDescent="0.15">
      <c r="A136" s="4"/>
      <c r="B136" s="4"/>
      <c r="C136" s="2"/>
      <c r="D136" s="4"/>
      <c r="E136" s="12"/>
      <c r="F136" s="10"/>
      <c r="G136" s="13"/>
      <c r="H136" s="13"/>
      <c r="I136" s="13"/>
      <c r="J136" s="10"/>
      <c r="K136" s="11"/>
    </row>
    <row r="137" spans="1:11" x14ac:dyDescent="0.15">
      <c r="A137" s="4"/>
      <c r="B137" s="4"/>
      <c r="C137" s="2"/>
      <c r="D137" s="4"/>
      <c r="E137" s="12"/>
      <c r="F137" s="10"/>
      <c r="G137" s="13"/>
      <c r="H137" s="13"/>
      <c r="I137" s="13"/>
      <c r="J137" s="10"/>
      <c r="K137" s="11"/>
    </row>
    <row r="138" spans="1:11" x14ac:dyDescent="0.15">
      <c r="A138" s="4"/>
      <c r="B138" s="4"/>
      <c r="C138" s="2"/>
      <c r="D138" s="4"/>
      <c r="E138" s="12"/>
      <c r="F138" s="10"/>
      <c r="G138" s="13"/>
      <c r="H138" s="13"/>
      <c r="I138" s="13"/>
      <c r="J138" s="10"/>
      <c r="K138" s="11"/>
    </row>
    <row r="139" spans="1:11" x14ac:dyDescent="0.15">
      <c r="A139" s="4"/>
      <c r="B139" s="4"/>
      <c r="C139" s="2"/>
      <c r="D139" s="4"/>
      <c r="E139" s="12"/>
      <c r="F139" s="10"/>
      <c r="G139" s="13"/>
      <c r="H139" s="13"/>
      <c r="I139" s="13"/>
      <c r="J139" s="10"/>
      <c r="K139" s="11"/>
    </row>
    <row r="140" spans="1:11" x14ac:dyDescent="0.15">
      <c r="A140" s="4"/>
      <c r="B140" s="4"/>
      <c r="C140" s="2"/>
      <c r="D140" s="4"/>
      <c r="E140" s="12"/>
      <c r="F140" s="10"/>
      <c r="G140" s="13"/>
      <c r="H140" s="13"/>
      <c r="I140" s="13"/>
      <c r="J140" s="10"/>
      <c r="K140" s="11"/>
    </row>
    <row r="141" spans="1:11" x14ac:dyDescent="0.15">
      <c r="A141" s="4"/>
      <c r="B141" s="4"/>
      <c r="C141" s="2"/>
      <c r="D141" s="4"/>
      <c r="E141" s="12"/>
      <c r="F141" s="10"/>
      <c r="G141" s="13"/>
      <c r="H141" s="13"/>
      <c r="I141" s="13"/>
      <c r="J141" s="10"/>
      <c r="K141" s="11"/>
    </row>
    <row r="142" spans="1:11" x14ac:dyDescent="0.15">
      <c r="A142" s="4"/>
      <c r="B142" s="4"/>
      <c r="C142" s="2"/>
      <c r="D142" s="4"/>
      <c r="E142" s="12"/>
      <c r="F142" s="10"/>
      <c r="G142" s="13"/>
      <c r="H142" s="13"/>
      <c r="I142" s="13"/>
      <c r="J142" s="10"/>
      <c r="K142" s="11"/>
    </row>
    <row r="143" spans="1:11" x14ac:dyDescent="0.15">
      <c r="A143" s="4"/>
      <c r="B143" s="4"/>
      <c r="C143" s="2"/>
      <c r="D143" s="4"/>
      <c r="E143" s="12"/>
      <c r="F143" s="10"/>
      <c r="G143" s="13"/>
      <c r="H143" s="13"/>
      <c r="I143" s="13"/>
      <c r="J143" s="10"/>
      <c r="K143" s="11"/>
    </row>
    <row r="144" spans="1:11" x14ac:dyDescent="0.15">
      <c r="A144" s="4"/>
      <c r="B144" s="4"/>
      <c r="C144" s="2"/>
      <c r="D144" s="4"/>
      <c r="E144" s="12"/>
      <c r="F144" s="10"/>
      <c r="G144" s="13"/>
      <c r="H144" s="13"/>
      <c r="I144" s="13"/>
      <c r="J144" s="10"/>
      <c r="K144" s="11"/>
    </row>
    <row r="145" spans="1:11" x14ac:dyDescent="0.15">
      <c r="A145" s="4"/>
      <c r="B145" s="4"/>
      <c r="C145" s="2"/>
      <c r="D145" s="4"/>
      <c r="E145" s="12"/>
      <c r="F145" s="10"/>
      <c r="G145" s="13"/>
      <c r="H145" s="13"/>
      <c r="I145" s="13"/>
      <c r="J145" s="10"/>
      <c r="K145" s="11"/>
    </row>
    <row r="146" spans="1:11" x14ac:dyDescent="0.15">
      <c r="A146" s="4"/>
      <c r="B146" s="4"/>
      <c r="C146" s="2"/>
      <c r="D146" s="4"/>
      <c r="E146" s="12"/>
      <c r="F146" s="10"/>
      <c r="G146" s="13"/>
      <c r="H146" s="13"/>
      <c r="I146" s="13"/>
      <c r="J146" s="10"/>
      <c r="K146" s="11"/>
    </row>
    <row r="147" spans="1:11" x14ac:dyDescent="0.15">
      <c r="A147" s="4"/>
      <c r="B147" s="4"/>
      <c r="C147" s="2"/>
      <c r="D147" s="4"/>
      <c r="E147" s="12"/>
      <c r="F147" s="10"/>
      <c r="G147" s="13"/>
      <c r="H147" s="13"/>
      <c r="I147" s="13"/>
      <c r="J147" s="10"/>
      <c r="K147" s="11"/>
    </row>
    <row r="148" spans="1:11" x14ac:dyDescent="0.15">
      <c r="A148" s="4"/>
      <c r="B148" s="4"/>
      <c r="C148" s="2"/>
      <c r="D148" s="4"/>
      <c r="E148" s="12"/>
      <c r="F148" s="10"/>
      <c r="G148" s="13"/>
      <c r="H148" s="13"/>
      <c r="I148" s="13"/>
      <c r="J148" s="10"/>
      <c r="K148" s="11"/>
    </row>
    <row r="149" spans="1:11" x14ac:dyDescent="0.15">
      <c r="A149" s="4"/>
      <c r="B149" s="4"/>
      <c r="C149" s="2"/>
      <c r="D149" s="4"/>
      <c r="E149" s="12"/>
      <c r="F149" s="10"/>
      <c r="G149" s="13"/>
      <c r="H149" s="13"/>
      <c r="I149" s="13"/>
      <c r="J149" s="10"/>
      <c r="K149" s="11"/>
    </row>
    <row r="150" spans="1:11" x14ac:dyDescent="0.15">
      <c r="A150" s="4"/>
      <c r="B150" s="4"/>
      <c r="C150" s="2"/>
      <c r="D150" s="4"/>
      <c r="E150" s="12"/>
      <c r="F150" s="10"/>
      <c r="G150" s="13"/>
      <c r="H150" s="13"/>
      <c r="I150" s="13"/>
      <c r="J150" s="10"/>
      <c r="K150" s="11"/>
    </row>
    <row r="151" spans="1:11" x14ac:dyDescent="0.15">
      <c r="A151" s="4"/>
      <c r="B151" s="4"/>
      <c r="C151" s="2"/>
      <c r="D151" s="4"/>
      <c r="E151" s="12"/>
      <c r="F151" s="10"/>
      <c r="G151" s="13"/>
      <c r="H151" s="13"/>
      <c r="I151" s="13"/>
      <c r="J151" s="10"/>
      <c r="K151" s="11"/>
    </row>
    <row r="152" spans="1:11" x14ac:dyDescent="0.15">
      <c r="A152" s="4"/>
      <c r="B152" s="4"/>
      <c r="C152" s="2"/>
      <c r="D152" s="4"/>
      <c r="E152" s="12"/>
      <c r="F152" s="10"/>
      <c r="G152" s="13"/>
      <c r="H152" s="13"/>
      <c r="I152" s="13"/>
      <c r="J152" s="10"/>
      <c r="K152" s="11"/>
    </row>
  </sheetData>
  <sortState xmlns:xlrd2="http://schemas.microsoft.com/office/spreadsheetml/2017/richdata2" ref="A2:K53">
    <sortCondition ref="C15:C53"/>
  </sortState>
  <mergeCells count="2">
    <mergeCell ref="A110:E112"/>
    <mergeCell ref="A60:J60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A9E-87BE-DA4A-9F3F-0F9BCC26ED05}">
  <dimension ref="A3:G32"/>
  <sheetViews>
    <sheetView view="pageLayout" zoomScaleNormal="100" workbookViewId="0">
      <selection activeCell="I11" sqref="I11"/>
    </sheetView>
  </sheetViews>
  <sheetFormatPr baseColWidth="10" defaultRowHeight="13" x14ac:dyDescent="0.15"/>
  <cols>
    <col min="1" max="1" width="22.33203125" bestFit="1" customWidth="1"/>
    <col min="2" max="2" width="15.83203125" bestFit="1" customWidth="1"/>
    <col min="3" max="4" width="10.1640625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" bestFit="1" customWidth="1"/>
    <col min="9" max="9" width="17.6640625" bestFit="1" customWidth="1"/>
    <col min="10" max="10" width="12" bestFit="1" customWidth="1"/>
    <col min="11" max="11" width="17.6640625" bestFit="1" customWidth="1"/>
    <col min="12" max="12" width="16.6640625" bestFit="1" customWidth="1"/>
    <col min="13" max="13" width="22.33203125" bestFit="1" customWidth="1"/>
  </cols>
  <sheetData>
    <row r="3" spans="1:7" x14ac:dyDescent="0.15">
      <c r="B3" s="15" t="s">
        <v>58</v>
      </c>
    </row>
    <row r="4" spans="1:7" x14ac:dyDescent="0.15">
      <c r="A4" s="15" t="s">
        <v>2</v>
      </c>
      <c r="B4" t="s">
        <v>5</v>
      </c>
      <c r="C4" t="s">
        <v>57</v>
      </c>
      <c r="D4" t="s">
        <v>44</v>
      </c>
      <c r="E4" t="s">
        <v>19</v>
      </c>
      <c r="F4" t="s">
        <v>33</v>
      </c>
      <c r="G4" t="s">
        <v>144</v>
      </c>
    </row>
    <row r="5" spans="1:7" x14ac:dyDescent="0.15">
      <c r="A5" s="16" t="s">
        <v>56</v>
      </c>
      <c r="B5" s="14"/>
      <c r="C5" s="14"/>
      <c r="D5" s="14"/>
      <c r="E5" s="14"/>
      <c r="F5" s="14"/>
      <c r="G5" s="14"/>
    </row>
    <row r="6" spans="1:7" x14ac:dyDescent="0.15">
      <c r="A6" s="20" t="s">
        <v>143</v>
      </c>
      <c r="B6" s="14">
        <v>9197.74</v>
      </c>
      <c r="C6" s="14">
        <v>15197.880000000001</v>
      </c>
      <c r="D6" s="14">
        <v>3673.08</v>
      </c>
      <c r="E6" s="14">
        <v>24505.68</v>
      </c>
      <c r="F6" s="14">
        <v>9553.8700000000008</v>
      </c>
      <c r="G6" s="14">
        <v>62128.250000000007</v>
      </c>
    </row>
    <row r="7" spans="1:7" x14ac:dyDescent="0.15">
      <c r="A7" s="20" t="s">
        <v>142</v>
      </c>
      <c r="B7" s="14">
        <v>50.438400000000001</v>
      </c>
      <c r="C7" s="14">
        <v>167.96819999999997</v>
      </c>
      <c r="D7" s="14">
        <v>19.726399999999998</v>
      </c>
      <c r="E7" s="14">
        <v>266.22040000000004</v>
      </c>
      <c r="F7" s="14">
        <v>75.785250000000019</v>
      </c>
      <c r="G7" s="14">
        <v>580.1386500000001</v>
      </c>
    </row>
    <row r="8" spans="1:7" x14ac:dyDescent="0.15">
      <c r="A8" s="16" t="s">
        <v>16</v>
      </c>
      <c r="B8" s="14"/>
      <c r="C8" s="14"/>
      <c r="D8" s="14"/>
      <c r="E8" s="14"/>
      <c r="F8" s="14"/>
      <c r="G8" s="14"/>
    </row>
    <row r="9" spans="1:7" x14ac:dyDescent="0.15">
      <c r="A9" s="20" t="s">
        <v>143</v>
      </c>
      <c r="B9" s="14">
        <v>8800.5400000000009</v>
      </c>
      <c r="C9" s="14"/>
      <c r="D9" s="14">
        <v>19585.03</v>
      </c>
      <c r="E9" s="14">
        <v>12180.259999999998</v>
      </c>
      <c r="F9" s="14">
        <v>8023.6</v>
      </c>
      <c r="G9" s="14">
        <v>48589.43</v>
      </c>
    </row>
    <row r="10" spans="1:7" x14ac:dyDescent="0.15">
      <c r="A10" s="20" t="s">
        <v>142</v>
      </c>
      <c r="B10" s="14">
        <v>60.39</v>
      </c>
      <c r="C10" s="14"/>
      <c r="D10" s="14">
        <v>121.7449</v>
      </c>
      <c r="E10" s="14">
        <v>51.026400000000002</v>
      </c>
      <c r="F10" s="14">
        <v>50.0595</v>
      </c>
      <c r="G10" s="14">
        <v>283.2208</v>
      </c>
    </row>
    <row r="11" spans="1:7" x14ac:dyDescent="0.15">
      <c r="A11" s="16" t="s">
        <v>11</v>
      </c>
      <c r="B11" s="14"/>
      <c r="C11" s="14"/>
      <c r="D11" s="14"/>
      <c r="E11" s="14"/>
      <c r="F11" s="14"/>
      <c r="G11" s="14"/>
    </row>
    <row r="12" spans="1:7" x14ac:dyDescent="0.15">
      <c r="A12" s="20" t="s">
        <v>143</v>
      </c>
      <c r="B12" s="14">
        <v>58684.18</v>
      </c>
      <c r="C12" s="14">
        <v>68418.63</v>
      </c>
      <c r="D12" s="14">
        <v>117510.20999999999</v>
      </c>
      <c r="E12" s="14">
        <v>100122.77</v>
      </c>
      <c r="F12" s="14"/>
      <c r="G12" s="14">
        <v>344735.79</v>
      </c>
    </row>
    <row r="13" spans="1:7" x14ac:dyDescent="0.15">
      <c r="A13" s="20" t="s">
        <v>142</v>
      </c>
      <c r="B13" s="14">
        <v>1520.5254</v>
      </c>
      <c r="C13" s="14">
        <v>968.96969999999988</v>
      </c>
      <c r="D13" s="14">
        <v>1125.4069</v>
      </c>
      <c r="E13" s="14">
        <v>1742.3150000000001</v>
      </c>
      <c r="F13" s="14"/>
      <c r="G13" s="14">
        <v>5357.2170000000006</v>
      </c>
    </row>
    <row r="14" spans="1:7" x14ac:dyDescent="0.15">
      <c r="A14" s="16" t="s">
        <v>20</v>
      </c>
      <c r="B14" s="14"/>
      <c r="C14" s="14"/>
      <c r="D14" s="14"/>
      <c r="E14" s="14"/>
      <c r="F14" s="14"/>
      <c r="G14" s="14"/>
    </row>
    <row r="15" spans="1:7" x14ac:dyDescent="0.15">
      <c r="A15" s="20" t="s">
        <v>143</v>
      </c>
      <c r="B15" s="14">
        <v>9289.89</v>
      </c>
      <c r="C15" s="14">
        <v>7606.25</v>
      </c>
      <c r="D15" s="14">
        <v>4502.29</v>
      </c>
      <c r="E15" s="14">
        <v>19621.57</v>
      </c>
      <c r="F15" s="14">
        <v>6456.81</v>
      </c>
      <c r="G15" s="14">
        <v>47476.81</v>
      </c>
    </row>
    <row r="16" spans="1:7" x14ac:dyDescent="0.15">
      <c r="A16" s="20" t="s">
        <v>142</v>
      </c>
      <c r="B16" s="14">
        <v>59.982599999999998</v>
      </c>
      <c r="C16" s="14">
        <v>84.09375</v>
      </c>
      <c r="D16" s="14">
        <v>28.587499999999999</v>
      </c>
      <c r="E16" s="14">
        <v>166.5838</v>
      </c>
      <c r="F16" s="14">
        <v>50.554250000000003</v>
      </c>
      <c r="G16" s="14">
        <v>389.80190000000005</v>
      </c>
    </row>
    <row r="17" spans="1:7" x14ac:dyDescent="0.15">
      <c r="A17" s="16" t="s">
        <v>8</v>
      </c>
      <c r="B17" s="14"/>
      <c r="C17" s="14"/>
      <c r="D17" s="14"/>
      <c r="E17" s="14"/>
      <c r="F17" s="14"/>
      <c r="G17" s="14"/>
    </row>
    <row r="18" spans="1:7" x14ac:dyDescent="0.15">
      <c r="A18" s="20" t="s">
        <v>143</v>
      </c>
      <c r="B18" s="14">
        <v>6404.3099999999995</v>
      </c>
      <c r="C18" s="14">
        <v>9025.85</v>
      </c>
      <c r="D18" s="14">
        <v>5999.6</v>
      </c>
      <c r="E18" s="14">
        <v>20107.73</v>
      </c>
      <c r="F18" s="14">
        <v>26507.09</v>
      </c>
      <c r="G18" s="14">
        <v>68044.58</v>
      </c>
    </row>
    <row r="19" spans="1:7" x14ac:dyDescent="0.15">
      <c r="A19" s="20" t="s">
        <v>142</v>
      </c>
      <c r="B19" s="14">
        <v>14.0097</v>
      </c>
      <c r="C19" s="14">
        <v>112.11735</v>
      </c>
      <c r="D19" s="14">
        <v>34.996000000000002</v>
      </c>
      <c r="E19" s="14">
        <v>236.69780000000003</v>
      </c>
      <c r="F19" s="14">
        <v>337.39224999999999</v>
      </c>
      <c r="G19" s="14">
        <v>735.21310000000005</v>
      </c>
    </row>
    <row r="20" spans="1:7" x14ac:dyDescent="0.15">
      <c r="A20" s="16" t="s">
        <v>54</v>
      </c>
      <c r="B20" s="14"/>
      <c r="C20" s="14"/>
      <c r="D20" s="14"/>
      <c r="E20" s="14"/>
      <c r="F20" s="14"/>
      <c r="G20" s="14"/>
    </row>
    <row r="21" spans="1:7" x14ac:dyDescent="0.15">
      <c r="A21" s="20" t="s">
        <v>143</v>
      </c>
      <c r="B21" s="14">
        <v>10730.69</v>
      </c>
      <c r="C21" s="14">
        <v>2549.7599999999998</v>
      </c>
      <c r="D21" s="14">
        <v>19134.18</v>
      </c>
      <c r="E21" s="14">
        <v>18884.462</v>
      </c>
      <c r="F21" s="14">
        <v>24913.53</v>
      </c>
      <c r="G21" s="14">
        <v>76212.622000000003</v>
      </c>
    </row>
    <row r="22" spans="1:7" x14ac:dyDescent="0.15">
      <c r="A22" s="20" t="s">
        <v>142</v>
      </c>
      <c r="B22" s="14">
        <v>108.3111</v>
      </c>
      <c r="C22" s="14">
        <v>18.746399999999998</v>
      </c>
      <c r="D22" s="14">
        <v>142.89249999999998</v>
      </c>
      <c r="E22" s="14">
        <v>211.53804000000002</v>
      </c>
      <c r="F22" s="14">
        <v>219.928</v>
      </c>
      <c r="G22" s="14">
        <v>701.41604000000007</v>
      </c>
    </row>
    <row r="23" spans="1:7" x14ac:dyDescent="0.15">
      <c r="A23" s="16" t="s">
        <v>55</v>
      </c>
      <c r="B23" s="14"/>
      <c r="C23" s="14"/>
      <c r="D23" s="14"/>
      <c r="E23" s="14"/>
      <c r="F23" s="14"/>
      <c r="G23" s="14"/>
    </row>
    <row r="24" spans="1:7" x14ac:dyDescent="0.15">
      <c r="A24" s="20" t="s">
        <v>143</v>
      </c>
      <c r="B24" s="14">
        <v>11957.08</v>
      </c>
      <c r="C24" s="14">
        <v>21688.480000000003</v>
      </c>
      <c r="D24" s="14"/>
      <c r="E24" s="14">
        <v>26692.799999999999</v>
      </c>
      <c r="F24" s="14">
        <v>21856.980000000003</v>
      </c>
      <c r="G24" s="14">
        <v>82195.34</v>
      </c>
    </row>
    <row r="25" spans="1:7" x14ac:dyDescent="0.15">
      <c r="A25" s="20" t="s">
        <v>142</v>
      </c>
      <c r="B25" s="14">
        <v>172.91970000000001</v>
      </c>
      <c r="C25" s="14">
        <v>234.5772</v>
      </c>
      <c r="D25" s="14"/>
      <c r="E25" s="14">
        <v>321.39159999999998</v>
      </c>
      <c r="F25" s="14">
        <v>278.38575000000003</v>
      </c>
      <c r="G25" s="14">
        <v>1007.2742500000001</v>
      </c>
    </row>
    <row r="26" spans="1:7" x14ac:dyDescent="0.15">
      <c r="A26" s="16" t="s">
        <v>156</v>
      </c>
      <c r="B26" s="14">
        <v>115064.43</v>
      </c>
      <c r="C26" s="14">
        <v>124486.85</v>
      </c>
      <c r="D26" s="14">
        <v>170404.39</v>
      </c>
      <c r="E26" s="14">
        <v>222115.27200000003</v>
      </c>
      <c r="F26" s="14">
        <v>97311.88</v>
      </c>
      <c r="G26" s="14">
        <v>729382.82199999993</v>
      </c>
    </row>
    <row r="27" spans="1:7" x14ac:dyDescent="0.15">
      <c r="A27" s="16" t="s">
        <v>157</v>
      </c>
      <c r="B27" s="14">
        <v>1986.5769</v>
      </c>
      <c r="C27" s="14">
        <v>1586.4725999999998</v>
      </c>
      <c r="D27" s="14">
        <v>1473.3542</v>
      </c>
      <c r="E27" s="14">
        <v>2995.7730399999996</v>
      </c>
      <c r="F27" s="14">
        <v>1012.105</v>
      </c>
      <c r="G27" s="14">
        <v>9054.2817400000004</v>
      </c>
    </row>
    <row r="30" spans="1:7" x14ac:dyDescent="0.15">
      <c r="A30" s="30" t="s">
        <v>228</v>
      </c>
      <c r="B30" s="30"/>
      <c r="C30" s="30"/>
      <c r="D30" s="30"/>
      <c r="E30" s="30"/>
    </row>
    <row r="31" spans="1:7" x14ac:dyDescent="0.15">
      <c r="A31" s="30"/>
      <c r="B31" s="30"/>
      <c r="C31" s="30"/>
      <c r="D31" s="30"/>
      <c r="E31" s="30"/>
    </row>
    <row r="32" spans="1:7" x14ac:dyDescent="0.15">
      <c r="A32" s="30"/>
      <c r="B32" s="30"/>
      <c r="C32" s="30"/>
      <c r="D32" s="30"/>
      <c r="E32" s="30"/>
    </row>
  </sheetData>
  <mergeCells count="1">
    <mergeCell ref="A30:E3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727-8776-3342-ACBE-34BE52C1445B}">
  <dimension ref="A1:E13"/>
  <sheetViews>
    <sheetView view="pageLayout" zoomScaleNormal="100" workbookViewId="0">
      <selection activeCell="F4" sqref="F4"/>
    </sheetView>
  </sheetViews>
  <sheetFormatPr baseColWidth="10" defaultRowHeight="13" x14ac:dyDescent="0.15"/>
  <cols>
    <col min="1" max="1" width="12.6640625" customWidth="1"/>
    <col min="3" max="3" width="11.6640625" customWidth="1"/>
  </cols>
  <sheetData>
    <row r="1" spans="1:5" x14ac:dyDescent="0.15">
      <c r="A1" s="42" t="s">
        <v>58</v>
      </c>
      <c r="B1" s="43" t="s">
        <v>133</v>
      </c>
      <c r="C1" s="43" t="s">
        <v>123</v>
      </c>
      <c r="D1" s="43" t="s">
        <v>134</v>
      </c>
    </row>
    <row r="2" spans="1:5" x14ac:dyDescent="0.15">
      <c r="A2" s="42" t="s">
        <v>158</v>
      </c>
      <c r="B2" s="47">
        <v>5560</v>
      </c>
      <c r="C2" s="47">
        <v>1986.5769</v>
      </c>
      <c r="D2" s="47">
        <v>7546.5769</v>
      </c>
    </row>
    <row r="3" spans="1:5" x14ac:dyDescent="0.15">
      <c r="A3" s="42" t="s">
        <v>159</v>
      </c>
      <c r="B3" s="47">
        <v>1623.5</v>
      </c>
      <c r="C3" s="47">
        <v>1586.4726000000001</v>
      </c>
      <c r="D3" s="47">
        <v>3209.9725999999996</v>
      </c>
    </row>
    <row r="4" spans="1:5" x14ac:dyDescent="0.15">
      <c r="A4" s="42" t="s">
        <v>160</v>
      </c>
      <c r="B4" s="47">
        <v>1723.75</v>
      </c>
      <c r="C4" s="47">
        <v>1473.3542000000002</v>
      </c>
      <c r="D4" s="47">
        <v>3197.1042000000007</v>
      </c>
    </row>
    <row r="5" spans="1:5" x14ac:dyDescent="0.15">
      <c r="A5" s="42" t="s">
        <v>161</v>
      </c>
      <c r="B5" s="47">
        <v>5827.5</v>
      </c>
      <c r="C5" s="47">
        <v>2995.77304</v>
      </c>
      <c r="D5" s="47">
        <v>8823.27304</v>
      </c>
    </row>
    <row r="6" spans="1:5" x14ac:dyDescent="0.15">
      <c r="A6" s="42" t="s">
        <v>162</v>
      </c>
      <c r="B6" s="47">
        <v>4428</v>
      </c>
      <c r="C6" s="47">
        <v>1012.105</v>
      </c>
      <c r="D6" s="47">
        <v>5440.1050000000005</v>
      </c>
    </row>
    <row r="11" spans="1:5" x14ac:dyDescent="0.15">
      <c r="A11" s="30" t="s">
        <v>229</v>
      </c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C31F-6EAD-9D43-A4D4-2F17242BB37D}">
  <dimension ref="A1:K53"/>
  <sheetViews>
    <sheetView view="pageLayout" zoomScaleNormal="100" workbookViewId="0">
      <selection activeCell="I22" sqref="I22"/>
    </sheetView>
  </sheetViews>
  <sheetFormatPr baseColWidth="10" defaultRowHeight="13" x14ac:dyDescent="0.15"/>
  <cols>
    <col min="3" max="3" width="13.1640625" customWidth="1"/>
    <col min="11" max="11" width="12.1640625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  <c r="K2" s="48">
        <v>50684.18</v>
      </c>
    </row>
    <row r="3" spans="1:11" x14ac:dyDescent="0.15">
      <c r="A3" s="44" t="s">
        <v>80</v>
      </c>
      <c r="B3" s="44" t="s">
        <v>81</v>
      </c>
      <c r="C3" s="45" t="s">
        <v>5</v>
      </c>
      <c r="D3" s="44" t="s">
        <v>20</v>
      </c>
      <c r="E3" s="46">
        <v>9289.89</v>
      </c>
      <c r="F3" s="5">
        <v>40</v>
      </c>
      <c r="G3" s="47">
        <v>800</v>
      </c>
      <c r="H3" s="47">
        <v>59.982599999999998</v>
      </c>
      <c r="I3" s="47">
        <v>859.98260000000005</v>
      </c>
      <c r="J3" s="5">
        <v>4</v>
      </c>
      <c r="K3" s="48">
        <v>1289.8899999999994</v>
      </c>
    </row>
    <row r="4" spans="1:11" x14ac:dyDescent="0.15">
      <c r="A4" s="44" t="s">
        <v>84</v>
      </c>
      <c r="B4" s="44" t="s">
        <v>85</v>
      </c>
      <c r="C4" s="45" t="s">
        <v>57</v>
      </c>
      <c r="D4" s="44" t="s">
        <v>20</v>
      </c>
      <c r="E4" s="46">
        <v>7606.25</v>
      </c>
      <c r="F4" s="5">
        <v>20</v>
      </c>
      <c r="G4" s="47">
        <v>170</v>
      </c>
      <c r="H4" s="47">
        <v>84.09375</v>
      </c>
      <c r="I4" s="47">
        <v>254.09375</v>
      </c>
      <c r="J4" s="5">
        <v>5</v>
      </c>
      <c r="K4" s="48">
        <v>5606.25</v>
      </c>
    </row>
    <row r="5" spans="1:11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  <c r="K5" s="48">
        <v>57484.310000000005</v>
      </c>
    </row>
    <row r="6" spans="1:11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  <c r="K6" s="48">
        <v>55025.899999999994</v>
      </c>
    </row>
    <row r="7" spans="1:11" x14ac:dyDescent="0.15">
      <c r="A7" s="44" t="s">
        <v>17</v>
      </c>
      <c r="B7" s="44" t="s">
        <v>18</v>
      </c>
      <c r="C7" s="45" t="s">
        <v>19</v>
      </c>
      <c r="D7" s="44" t="s">
        <v>20</v>
      </c>
      <c r="E7" s="46">
        <v>8966.32</v>
      </c>
      <c r="F7" s="5">
        <v>38</v>
      </c>
      <c r="G7" s="47">
        <v>399</v>
      </c>
      <c r="H7" s="47">
        <v>65.326399999999992</v>
      </c>
      <c r="I7" s="47">
        <v>464.32640000000004</v>
      </c>
      <c r="J7" s="5">
        <v>6</v>
      </c>
      <c r="K7" s="48">
        <v>3266.3199999999997</v>
      </c>
    </row>
    <row r="8" spans="1:11" x14ac:dyDescent="0.15">
      <c r="A8" s="44" t="s">
        <v>82</v>
      </c>
      <c r="B8" s="44" t="s">
        <v>83</v>
      </c>
      <c r="C8" s="45" t="s">
        <v>19</v>
      </c>
      <c r="D8" s="44" t="s">
        <v>20</v>
      </c>
      <c r="E8" s="46">
        <v>10655.25</v>
      </c>
      <c r="F8" s="5">
        <v>40</v>
      </c>
      <c r="G8" s="47">
        <v>420</v>
      </c>
      <c r="H8" s="47">
        <v>101.2574</v>
      </c>
      <c r="I8" s="47">
        <v>521.25739999999996</v>
      </c>
      <c r="J8" s="5">
        <v>4</v>
      </c>
      <c r="K8" s="48">
        <v>4655.25</v>
      </c>
    </row>
    <row r="9" spans="1:11" x14ac:dyDescent="0.15">
      <c r="A9" s="44" t="s">
        <v>88</v>
      </c>
      <c r="B9" s="44" t="s">
        <v>89</v>
      </c>
      <c r="C9" s="45" t="s">
        <v>19</v>
      </c>
      <c r="D9" s="44" t="s">
        <v>8</v>
      </c>
      <c r="E9" s="46">
        <v>13553.95</v>
      </c>
      <c r="F9" s="5">
        <v>40</v>
      </c>
      <c r="G9" s="47">
        <v>420</v>
      </c>
      <c r="H9" s="47">
        <v>153.56640000000002</v>
      </c>
      <c r="I9" s="47">
        <v>573.56640000000004</v>
      </c>
      <c r="J9" s="5">
        <v>5</v>
      </c>
      <c r="K9" s="48">
        <v>7553.9500000000007</v>
      </c>
    </row>
    <row r="10" spans="1:11" x14ac:dyDescent="0.15">
      <c r="A10" s="44" t="s">
        <v>34</v>
      </c>
      <c r="B10" s="44" t="s">
        <v>35</v>
      </c>
      <c r="C10" s="45" t="s">
        <v>33</v>
      </c>
      <c r="D10" s="44" t="s">
        <v>20</v>
      </c>
      <c r="E10" s="46">
        <v>6456.81</v>
      </c>
      <c r="F10" s="5">
        <v>30</v>
      </c>
      <c r="G10" s="47">
        <v>360</v>
      </c>
      <c r="H10" s="47">
        <v>50.554250000000003</v>
      </c>
      <c r="I10" s="47">
        <v>410.55425000000002</v>
      </c>
      <c r="J10" s="5">
        <v>1</v>
      </c>
      <c r="K10" s="48">
        <v>1206.8100000000004</v>
      </c>
    </row>
    <row r="11" spans="1:11" x14ac:dyDescent="0.15">
      <c r="A11" s="44" t="s">
        <v>92</v>
      </c>
      <c r="B11" s="44" t="s">
        <v>93</v>
      </c>
      <c r="C11" s="45" t="s">
        <v>33</v>
      </c>
      <c r="D11" s="44" t="s">
        <v>8</v>
      </c>
      <c r="E11" s="46">
        <v>12352.46</v>
      </c>
      <c r="F11" s="5">
        <v>40</v>
      </c>
      <c r="G11" s="47">
        <v>480</v>
      </c>
      <c r="H11" s="47">
        <v>142.13749999999999</v>
      </c>
      <c r="I11" s="47">
        <v>622.13750000000005</v>
      </c>
      <c r="J11" s="5">
        <v>4</v>
      </c>
      <c r="K11" s="48">
        <v>5352.4599999999991</v>
      </c>
    </row>
    <row r="12" spans="1:11" x14ac:dyDescent="0.15">
      <c r="A12" s="44" t="s">
        <v>36</v>
      </c>
      <c r="B12" s="44" t="s">
        <v>37</v>
      </c>
      <c r="C12" s="45" t="s">
        <v>33</v>
      </c>
      <c r="D12" s="44" t="s">
        <v>8</v>
      </c>
      <c r="E12" s="46">
        <v>14154.630000000001</v>
      </c>
      <c r="F12" s="5">
        <v>40</v>
      </c>
      <c r="G12" s="47">
        <v>480</v>
      </c>
      <c r="H12" s="47">
        <v>195.25475</v>
      </c>
      <c r="I12" s="47">
        <v>675.25475000000006</v>
      </c>
      <c r="J12" s="5">
        <v>6</v>
      </c>
      <c r="K12" s="48">
        <v>7154.630000000001</v>
      </c>
    </row>
    <row r="13" spans="1:11" x14ac:dyDescent="0.15">
      <c r="A13" s="4"/>
      <c r="B13" s="4"/>
      <c r="C13" s="2"/>
      <c r="D13" s="4"/>
      <c r="E13" s="12"/>
      <c r="F13" s="10"/>
      <c r="G13" s="13"/>
      <c r="H13" s="13"/>
      <c r="I13" s="13"/>
      <c r="J13" s="10"/>
      <c r="K13" s="11"/>
    </row>
    <row r="14" spans="1:11" x14ac:dyDescent="0.15">
      <c r="A14" s="4"/>
      <c r="B14" s="4"/>
      <c r="C14" s="2"/>
      <c r="D14" s="4"/>
      <c r="E14" s="12"/>
      <c r="F14" s="10"/>
      <c r="G14" s="13"/>
      <c r="H14" s="13"/>
      <c r="I14" s="13"/>
      <c r="J14" s="10"/>
      <c r="K14" s="11"/>
    </row>
    <row r="15" spans="1:11" x14ac:dyDescent="0.15">
      <c r="A15" s="4"/>
      <c r="B15" s="4"/>
      <c r="C15" s="2"/>
      <c r="D15" s="4"/>
      <c r="E15" s="12"/>
      <c r="F15" s="10"/>
      <c r="G15" s="13"/>
      <c r="H15" s="13"/>
      <c r="I15" s="13"/>
      <c r="J15" s="10"/>
      <c r="K15" s="11"/>
    </row>
    <row r="16" spans="1:11" x14ac:dyDescent="0.15">
      <c r="A16" s="4"/>
      <c r="B16" s="4"/>
      <c r="C16" s="2"/>
      <c r="D16" s="4"/>
      <c r="E16" s="12"/>
      <c r="F16" s="10"/>
      <c r="G16" s="13"/>
      <c r="H16" s="13"/>
      <c r="I16" s="13"/>
      <c r="J16" s="10"/>
      <c r="K16" s="11"/>
    </row>
    <row r="17" spans="1:11" x14ac:dyDescent="0.15">
      <c r="A17" s="4"/>
      <c r="B17" s="4"/>
      <c r="C17" s="2"/>
      <c r="D17" s="4"/>
      <c r="E17" s="12"/>
      <c r="F17" s="10"/>
      <c r="G17" s="13"/>
      <c r="H17" s="13"/>
      <c r="I17" s="13"/>
      <c r="J17" s="10"/>
      <c r="K17" s="11"/>
    </row>
    <row r="18" spans="1:11" x14ac:dyDescent="0.15">
      <c r="A18" s="30" t="s">
        <v>230</v>
      </c>
      <c r="B18" s="30"/>
      <c r="C18" s="30"/>
      <c r="D18" s="30"/>
      <c r="E18" s="30"/>
      <c r="F18" s="10"/>
      <c r="G18" s="13"/>
      <c r="H18" s="13"/>
      <c r="I18" s="13"/>
      <c r="J18" s="10"/>
      <c r="K18" s="11"/>
    </row>
    <row r="19" spans="1:11" x14ac:dyDescent="0.15">
      <c r="A19" s="30"/>
      <c r="B19" s="30"/>
      <c r="C19" s="30"/>
      <c r="D19" s="30"/>
      <c r="E19" s="30"/>
      <c r="F19" s="10"/>
      <c r="G19" s="13"/>
      <c r="H19" s="13"/>
      <c r="I19" s="13"/>
      <c r="J19" s="10"/>
      <c r="K19" s="11"/>
    </row>
    <row r="20" spans="1:11" x14ac:dyDescent="0.15">
      <c r="A20" s="30"/>
      <c r="B20" s="30"/>
      <c r="C20" s="30"/>
      <c r="D20" s="30"/>
      <c r="E20" s="30"/>
      <c r="F20" s="10"/>
      <c r="G20" s="13"/>
      <c r="H20" s="13"/>
      <c r="I20" s="13"/>
      <c r="J20" s="10"/>
      <c r="K20" s="11"/>
    </row>
    <row r="21" spans="1:11" x14ac:dyDescent="0.15">
      <c r="A21" s="4"/>
      <c r="B21" s="4"/>
      <c r="C21" s="2"/>
      <c r="D21" s="4"/>
      <c r="E21" s="12"/>
      <c r="F21" s="10"/>
      <c r="G21" s="13"/>
      <c r="H21" s="13"/>
      <c r="I21" s="13"/>
      <c r="J21" s="10"/>
      <c r="K21" s="11"/>
    </row>
    <row r="22" spans="1:11" x14ac:dyDescent="0.15">
      <c r="A22" s="4"/>
      <c r="B22" s="4"/>
      <c r="C22" s="2"/>
      <c r="D22" s="4"/>
      <c r="E22" s="12"/>
      <c r="F22" s="10"/>
      <c r="G22" s="13"/>
      <c r="H22" s="13"/>
      <c r="I22" s="13"/>
      <c r="J22" s="10"/>
      <c r="K22" s="11"/>
    </row>
    <row r="23" spans="1:11" x14ac:dyDescent="0.15">
      <c r="A23" s="4"/>
      <c r="B23" s="4"/>
      <c r="C23" s="2"/>
      <c r="D23" s="4"/>
      <c r="E23" s="12"/>
      <c r="F23" s="10"/>
      <c r="G23" s="13"/>
      <c r="H23" s="13"/>
      <c r="I23" s="13"/>
      <c r="J23" s="10"/>
      <c r="K23" s="11"/>
    </row>
    <row r="24" spans="1:11" x14ac:dyDescent="0.15">
      <c r="A24" s="4"/>
      <c r="B24" s="4"/>
      <c r="C24" s="2"/>
      <c r="D24" s="4"/>
      <c r="E24" s="12"/>
      <c r="F24" s="10"/>
      <c r="G24" s="13"/>
      <c r="H24" s="13"/>
      <c r="I24" s="13"/>
      <c r="J24" s="10"/>
      <c r="K24" s="11"/>
    </row>
    <row r="25" spans="1:11" x14ac:dyDescent="0.15">
      <c r="A25" s="4"/>
      <c r="B25" s="4"/>
      <c r="C25" s="2"/>
      <c r="D25" s="4"/>
      <c r="E25" s="12"/>
      <c r="F25" s="10"/>
      <c r="G25" s="13"/>
      <c r="H25" s="13"/>
      <c r="I25" s="13"/>
      <c r="J25" s="10"/>
      <c r="K25" s="11"/>
    </row>
    <row r="26" spans="1:11" x14ac:dyDescent="0.15">
      <c r="A26" s="4"/>
      <c r="B26" s="4"/>
      <c r="C26" s="2"/>
      <c r="D26" s="4"/>
      <c r="E26" s="12"/>
      <c r="F26" s="10"/>
      <c r="G26" s="13"/>
      <c r="H26" s="13"/>
      <c r="I26" s="13"/>
      <c r="J26" s="10"/>
      <c r="K26" s="11"/>
    </row>
    <row r="27" spans="1:11" x14ac:dyDescent="0.15">
      <c r="A27" s="4"/>
      <c r="B27" s="4"/>
      <c r="C27" s="2"/>
      <c r="D27" s="4"/>
      <c r="E27" s="12"/>
      <c r="F27" s="10"/>
      <c r="G27" s="13"/>
      <c r="H27" s="13"/>
      <c r="I27" s="13"/>
      <c r="J27" s="10"/>
      <c r="K27" s="11"/>
    </row>
    <row r="28" spans="1:11" x14ac:dyDescent="0.15">
      <c r="A28" s="4"/>
      <c r="B28" s="4"/>
      <c r="C28" s="2"/>
      <c r="D28" s="4"/>
      <c r="E28" s="12"/>
      <c r="F28" s="10"/>
      <c r="G28" s="13"/>
      <c r="H28" s="13"/>
      <c r="I28" s="13"/>
      <c r="J28" s="10"/>
      <c r="K28" s="11"/>
    </row>
    <row r="29" spans="1:11" x14ac:dyDescent="0.15">
      <c r="A29" s="4"/>
      <c r="B29" s="4"/>
      <c r="C29" s="2"/>
      <c r="D29" s="4"/>
      <c r="E29" s="12"/>
      <c r="F29" s="10"/>
      <c r="G29" s="13"/>
      <c r="H29" s="13"/>
      <c r="I29" s="13"/>
      <c r="J29" s="10"/>
      <c r="K29" s="11"/>
    </row>
    <row r="30" spans="1:11" x14ac:dyDescent="0.15">
      <c r="A30" s="4"/>
      <c r="B30" s="4"/>
      <c r="C30" s="2"/>
      <c r="D30" s="4"/>
      <c r="E30" s="12"/>
      <c r="F30" s="10"/>
      <c r="G30" s="13"/>
      <c r="H30" s="13"/>
      <c r="I30" s="13"/>
      <c r="J30" s="10"/>
      <c r="K30" s="11"/>
    </row>
    <row r="31" spans="1:11" x14ac:dyDescent="0.15">
      <c r="A31" s="4"/>
      <c r="B31" s="4"/>
      <c r="C31" s="2"/>
      <c r="D31" s="4"/>
      <c r="E31" s="12"/>
      <c r="F31" s="10"/>
      <c r="G31" s="13"/>
      <c r="H31" s="13"/>
      <c r="I31" s="13"/>
      <c r="J31" s="10"/>
      <c r="K31" s="11"/>
    </row>
    <row r="32" spans="1:11" x14ac:dyDescent="0.15">
      <c r="A32" s="4"/>
      <c r="B32" s="4"/>
      <c r="C32" s="2"/>
      <c r="D32" s="4"/>
      <c r="E32" s="12"/>
      <c r="F32" s="10"/>
      <c r="G32" s="13"/>
      <c r="H32" s="13"/>
      <c r="I32" s="13"/>
      <c r="J32" s="10"/>
      <c r="K32" s="11"/>
    </row>
    <row r="33" spans="1:11" x14ac:dyDescent="0.15">
      <c r="A33" s="4"/>
      <c r="B33" s="4"/>
      <c r="C33" s="2"/>
      <c r="D33" s="4"/>
      <c r="E33" s="12"/>
      <c r="F33" s="10"/>
      <c r="G33" s="13"/>
      <c r="H33" s="13"/>
      <c r="I33" s="13"/>
      <c r="J33" s="10"/>
      <c r="K33" s="11"/>
    </row>
    <row r="34" spans="1:11" x14ac:dyDescent="0.15">
      <c r="A34" s="4"/>
      <c r="B34" s="4"/>
      <c r="C34" s="2"/>
      <c r="D34" s="4"/>
      <c r="E34" s="12"/>
      <c r="F34" s="10"/>
      <c r="G34" s="13"/>
      <c r="H34" s="13"/>
      <c r="I34" s="13"/>
      <c r="J34" s="10"/>
      <c r="K34" s="11"/>
    </row>
    <row r="35" spans="1:11" x14ac:dyDescent="0.15">
      <c r="A35" s="4"/>
      <c r="B35" s="4"/>
      <c r="C35" s="2"/>
      <c r="D35" s="4"/>
      <c r="E35" s="12"/>
      <c r="F35" s="10"/>
      <c r="G35" s="13"/>
      <c r="H35" s="13"/>
      <c r="I35" s="13"/>
      <c r="J35" s="10"/>
      <c r="K35" s="11"/>
    </row>
    <row r="36" spans="1:11" x14ac:dyDescent="0.15">
      <c r="A36" s="4"/>
      <c r="B36" s="4"/>
      <c r="C36" s="2"/>
      <c r="D36" s="4"/>
      <c r="E36" s="12"/>
      <c r="F36" s="10"/>
      <c r="G36" s="13"/>
      <c r="H36" s="13"/>
      <c r="I36" s="13"/>
      <c r="J36" s="10"/>
      <c r="K36" s="11"/>
    </row>
    <row r="37" spans="1:11" x14ac:dyDescent="0.15">
      <c r="A37" s="4"/>
      <c r="B37" s="4"/>
      <c r="C37" s="2"/>
      <c r="D37" s="4"/>
      <c r="E37" s="12"/>
      <c r="F37" s="10"/>
      <c r="G37" s="13"/>
      <c r="H37" s="13"/>
      <c r="I37" s="13"/>
      <c r="J37" s="10"/>
      <c r="K37" s="11"/>
    </row>
    <row r="38" spans="1:11" x14ac:dyDescent="0.15">
      <c r="A38" s="4"/>
      <c r="B38" s="4"/>
      <c r="C38" s="2"/>
      <c r="D38" s="4"/>
      <c r="E38" s="12"/>
      <c r="F38" s="10"/>
      <c r="G38" s="13"/>
      <c r="H38" s="13"/>
      <c r="I38" s="13"/>
      <c r="J38" s="10"/>
      <c r="K38" s="11"/>
    </row>
    <row r="39" spans="1:11" x14ac:dyDescent="0.15">
      <c r="A39" s="4"/>
      <c r="B39" s="4"/>
      <c r="C39" s="2"/>
      <c r="D39" s="4"/>
      <c r="E39" s="12"/>
      <c r="F39" s="10"/>
      <c r="G39" s="13"/>
      <c r="H39" s="13"/>
      <c r="I39" s="13"/>
      <c r="J39" s="10"/>
      <c r="K39" s="11"/>
    </row>
    <row r="40" spans="1:11" x14ac:dyDescent="0.15">
      <c r="A40" s="4"/>
      <c r="B40" s="4"/>
      <c r="C40" s="2"/>
      <c r="D40" s="4"/>
      <c r="E40" s="12"/>
      <c r="F40" s="10"/>
      <c r="G40" s="13"/>
      <c r="H40" s="13"/>
      <c r="I40" s="13"/>
      <c r="J40" s="10"/>
      <c r="K40" s="11"/>
    </row>
    <row r="41" spans="1:11" x14ac:dyDescent="0.15">
      <c r="A41" s="4"/>
      <c r="B41" s="4"/>
      <c r="C41" s="2"/>
      <c r="D41" s="4"/>
      <c r="E41" s="12"/>
      <c r="F41" s="10"/>
      <c r="G41" s="13"/>
      <c r="H41" s="13"/>
      <c r="I41" s="13"/>
      <c r="J41" s="10"/>
      <c r="K41" s="11"/>
    </row>
    <row r="42" spans="1:11" x14ac:dyDescent="0.15">
      <c r="A42" s="4"/>
      <c r="B42" s="4"/>
      <c r="C42" s="2"/>
      <c r="D42" s="4"/>
      <c r="E42" s="12"/>
      <c r="F42" s="10"/>
      <c r="G42" s="13"/>
      <c r="H42" s="13"/>
      <c r="I42" s="13"/>
      <c r="J42" s="10"/>
      <c r="K42" s="11"/>
    </row>
    <row r="43" spans="1:11" x14ac:dyDescent="0.15">
      <c r="A43" s="4"/>
      <c r="B43" s="4"/>
      <c r="C43" s="2"/>
      <c r="D43" s="4"/>
      <c r="E43" s="12"/>
      <c r="F43" s="10"/>
      <c r="G43" s="13"/>
      <c r="H43" s="13"/>
      <c r="I43" s="13"/>
      <c r="J43" s="10"/>
      <c r="K43" s="11"/>
    </row>
    <row r="44" spans="1:11" x14ac:dyDescent="0.15">
      <c r="A44" s="4"/>
      <c r="B44" s="4"/>
      <c r="C44" s="2"/>
      <c r="D44" s="4"/>
      <c r="E44" s="12"/>
      <c r="F44" s="10"/>
      <c r="G44" s="13"/>
      <c r="H44" s="13"/>
      <c r="I44" s="13"/>
      <c r="J44" s="10"/>
      <c r="K44" s="11"/>
    </row>
    <row r="45" spans="1:11" x14ac:dyDescent="0.15">
      <c r="A45" s="4"/>
      <c r="B45" s="4"/>
      <c r="C45" s="2"/>
      <c r="D45" s="4"/>
      <c r="E45" s="12"/>
      <c r="F45" s="10"/>
      <c r="G45" s="13"/>
      <c r="H45" s="13"/>
      <c r="I45" s="13"/>
      <c r="J45" s="10"/>
      <c r="K45" s="11"/>
    </row>
    <row r="46" spans="1:11" x14ac:dyDescent="0.15">
      <c r="A46" s="4"/>
      <c r="B46" s="4"/>
      <c r="C46" s="2"/>
      <c r="D46" s="4"/>
      <c r="E46" s="12"/>
      <c r="F46" s="10"/>
      <c r="G46" s="13"/>
      <c r="H46" s="13"/>
      <c r="I46" s="13"/>
      <c r="J46" s="10"/>
      <c r="K46" s="11"/>
    </row>
    <row r="47" spans="1:11" x14ac:dyDescent="0.15">
      <c r="A47" s="4"/>
      <c r="B47" s="4"/>
      <c r="C47" s="2"/>
      <c r="D47" s="4"/>
      <c r="E47" s="12"/>
      <c r="F47" s="10"/>
      <c r="G47" s="13"/>
      <c r="H47" s="13"/>
      <c r="I47" s="13"/>
      <c r="J47" s="10"/>
      <c r="K47" s="11"/>
    </row>
    <row r="48" spans="1:11" x14ac:dyDescent="0.15">
      <c r="A48" s="4"/>
      <c r="B48" s="4"/>
      <c r="C48" s="2"/>
      <c r="D48" s="4"/>
      <c r="E48" s="12"/>
      <c r="F48" s="10"/>
      <c r="G48" s="13"/>
      <c r="H48" s="13"/>
      <c r="I48" s="13"/>
      <c r="J48" s="10"/>
      <c r="K48" s="11"/>
    </row>
    <row r="49" spans="1:11" x14ac:dyDescent="0.15">
      <c r="A49" s="4"/>
      <c r="B49" s="4"/>
      <c r="C49" s="2"/>
      <c r="D49" s="4"/>
      <c r="E49" s="12"/>
      <c r="F49" s="10"/>
      <c r="G49" s="13"/>
      <c r="H49" s="13"/>
      <c r="I49" s="13"/>
      <c r="J49" s="10"/>
      <c r="K49" s="11"/>
    </row>
    <row r="50" spans="1:11" x14ac:dyDescent="0.15">
      <c r="A50" s="4"/>
      <c r="B50" s="4"/>
      <c r="C50" s="2"/>
      <c r="D50" s="4"/>
      <c r="E50" s="12"/>
      <c r="F50" s="10"/>
      <c r="G50" s="13"/>
      <c r="H50" s="13"/>
      <c r="I50" s="13"/>
      <c r="J50" s="10"/>
      <c r="K50" s="11"/>
    </row>
    <row r="51" spans="1:11" x14ac:dyDescent="0.15">
      <c r="A51" s="4"/>
      <c r="B51" s="4"/>
      <c r="C51" s="2"/>
      <c r="D51" s="4"/>
      <c r="E51" s="12"/>
      <c r="F51" s="10"/>
      <c r="G51" s="13"/>
      <c r="H51" s="13"/>
      <c r="I51" s="13"/>
      <c r="J51" s="10"/>
      <c r="K51" s="11"/>
    </row>
    <row r="52" spans="1:11" x14ac:dyDescent="0.15">
      <c r="A52" s="4"/>
      <c r="B52" s="4"/>
      <c r="C52" s="2"/>
      <c r="D52" s="4"/>
      <c r="E52" s="12"/>
      <c r="F52" s="10"/>
      <c r="G52" s="13"/>
      <c r="H52" s="13"/>
      <c r="I52" s="13"/>
      <c r="J52" s="10"/>
      <c r="K52" s="11"/>
    </row>
    <row r="53" spans="1:11" x14ac:dyDescent="0.15">
      <c r="A53" s="4"/>
      <c r="B53" s="4"/>
      <c r="C53" s="2"/>
      <c r="D53" s="4"/>
      <c r="E53" s="12"/>
      <c r="F53" s="10"/>
      <c r="G53" s="13"/>
      <c r="H53" s="13"/>
      <c r="I53" s="13"/>
      <c r="J53" s="10"/>
      <c r="K53" s="11"/>
    </row>
  </sheetData>
  <mergeCells count="1">
    <mergeCell ref="A18:E20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5DFE-9672-D84C-AC88-71392ECA0196}">
  <dimension ref="A1:E12"/>
  <sheetViews>
    <sheetView view="pageLayout" zoomScaleNormal="100" workbookViewId="0">
      <selection activeCell="D4" sqref="D4"/>
    </sheetView>
  </sheetViews>
  <sheetFormatPr baseColWidth="10" defaultRowHeight="13" x14ac:dyDescent="0.15"/>
  <cols>
    <col min="1" max="1" width="27.6640625" customWidth="1"/>
    <col min="2" max="2" width="12.1640625" bestFit="1" customWidth="1"/>
  </cols>
  <sheetData>
    <row r="1" spans="1:5" x14ac:dyDescent="0.15">
      <c r="A1" s="49" t="s">
        <v>164</v>
      </c>
      <c r="B1" s="51"/>
    </row>
    <row r="2" spans="1:5" x14ac:dyDescent="0.15">
      <c r="A2" s="52"/>
      <c r="B2" s="54"/>
    </row>
    <row r="3" spans="1:5" x14ac:dyDescent="0.15">
      <c r="A3" s="5" t="s">
        <v>165</v>
      </c>
      <c r="B3" s="47">
        <v>14744.561999999996</v>
      </c>
    </row>
    <row r="4" spans="1:5" x14ac:dyDescent="0.15">
      <c r="A4" s="5" t="s">
        <v>166</v>
      </c>
      <c r="B4" s="47">
        <v>59984.310000000005</v>
      </c>
    </row>
    <row r="5" spans="1:5" x14ac:dyDescent="0.15">
      <c r="A5" s="5" t="s">
        <v>167</v>
      </c>
      <c r="B5" s="5">
        <v>20</v>
      </c>
    </row>
    <row r="6" spans="1:5" x14ac:dyDescent="0.15">
      <c r="A6" s="5" t="s">
        <v>168</v>
      </c>
      <c r="B6" s="47">
        <v>294891.23999999993</v>
      </c>
    </row>
    <row r="10" spans="1:5" x14ac:dyDescent="0.15">
      <c r="A10" s="30" t="s">
        <v>231</v>
      </c>
      <c r="B10" s="30"/>
      <c r="C10" s="30"/>
      <c r="D10" s="30"/>
      <c r="E10" s="30"/>
    </row>
    <row r="11" spans="1:5" x14ac:dyDescent="0.15">
      <c r="A11" s="30"/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</sheetData>
  <mergeCells count="3">
    <mergeCell ref="A10:E12"/>
    <mergeCell ref="A1:B1"/>
    <mergeCell ref="A2:B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D2C1-430A-AE40-A970-4EC9F8556D52}">
  <dimension ref="A1:K12"/>
  <sheetViews>
    <sheetView view="pageLayout" zoomScaleNormal="100" workbookViewId="0">
      <selection activeCell="C19" sqref="C19"/>
    </sheetView>
  </sheetViews>
  <sheetFormatPr baseColWidth="10" defaultRowHeight="13" x14ac:dyDescent="0.15"/>
  <cols>
    <col min="3" max="3" width="12.6640625" customWidth="1"/>
    <col min="6" max="6" width="12.6640625" customWidth="1"/>
    <col min="8" max="8" width="12.5" customWidth="1"/>
    <col min="10" max="10" width="15.33203125" customWidth="1"/>
    <col min="11" max="11" width="14.5" customWidth="1"/>
  </cols>
  <sheetData>
    <row r="1" spans="1:11" x14ac:dyDescent="0.15">
      <c r="A1" s="26" t="s">
        <v>169</v>
      </c>
      <c r="B1" s="26"/>
      <c r="C1" s="26"/>
    </row>
    <row r="2" spans="1:11" x14ac:dyDescent="0.15">
      <c r="A2" s="10" t="s">
        <v>170</v>
      </c>
      <c r="B2" s="25">
        <f>DAVERAGE(_xlnm.Database,"Sales",A6:K7)</f>
        <v>8741.978000000001</v>
      </c>
    </row>
    <row r="6" spans="1:11" x14ac:dyDescent="0.15">
      <c r="A6" s="9" t="s">
        <v>0</v>
      </c>
      <c r="B6" s="9" t="s">
        <v>1</v>
      </c>
      <c r="C6" s="9" t="s">
        <v>58</v>
      </c>
      <c r="D6" s="9" t="s">
        <v>2</v>
      </c>
      <c r="E6" s="9" t="s">
        <v>53</v>
      </c>
      <c r="F6" s="9" t="s">
        <v>100</v>
      </c>
      <c r="G6" s="3" t="s">
        <v>133</v>
      </c>
      <c r="H6" s="3" t="s">
        <v>123</v>
      </c>
      <c r="I6" s="3" t="s">
        <v>134</v>
      </c>
      <c r="J6" s="3" t="s">
        <v>140</v>
      </c>
      <c r="K6" s="3" t="s">
        <v>146</v>
      </c>
    </row>
    <row r="7" spans="1:11" x14ac:dyDescent="0.15">
      <c r="D7" s="10" t="s">
        <v>171</v>
      </c>
    </row>
    <row r="10" spans="1:11" x14ac:dyDescent="0.15">
      <c r="A10" s="30" t="s">
        <v>232</v>
      </c>
      <c r="B10" s="30"/>
      <c r="C10" s="30"/>
      <c r="D10" s="30"/>
      <c r="E10" s="30"/>
    </row>
    <row r="11" spans="1:11" x14ac:dyDescent="0.15">
      <c r="A11" s="30"/>
      <c r="B11" s="30"/>
      <c r="C11" s="30"/>
      <c r="D11" s="30"/>
      <c r="E11" s="30"/>
    </row>
    <row r="12" spans="1:11" x14ac:dyDescent="0.15">
      <c r="A12" s="30"/>
      <c r="B12" s="30"/>
      <c r="C12" s="30"/>
      <c r="D12" s="30"/>
      <c r="E12" s="30"/>
    </row>
  </sheetData>
  <mergeCells count="2">
    <mergeCell ref="A1:C1"/>
    <mergeCell ref="A10:E1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7129-0A96-0944-9A17-52516A5BECD8}">
  <dimension ref="A1:K17"/>
  <sheetViews>
    <sheetView view="pageLayout" zoomScaleNormal="100" workbookViewId="0">
      <selection activeCell="G13" sqref="G13"/>
    </sheetView>
  </sheetViews>
  <sheetFormatPr baseColWidth="10" defaultRowHeight="13" x14ac:dyDescent="0.15"/>
  <cols>
    <col min="3" max="3" width="13.5" customWidth="1"/>
    <col min="8" max="8" width="11.5" customWidth="1"/>
    <col min="10" max="10" width="14.1640625" customWidth="1"/>
    <col min="11" max="11" width="12" customWidth="1"/>
  </cols>
  <sheetData>
    <row r="1" spans="1:1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  <c r="J1" s="43" t="s">
        <v>140</v>
      </c>
      <c r="K1" s="43" t="s">
        <v>146</v>
      </c>
    </row>
    <row r="2" spans="1:11" x14ac:dyDescent="0.15">
      <c r="A2" s="44" t="s">
        <v>9</v>
      </c>
      <c r="B2" s="44" t="s">
        <v>10</v>
      </c>
      <c r="C2" s="45" t="s">
        <v>5</v>
      </c>
      <c r="D2" s="44" t="s">
        <v>11</v>
      </c>
      <c r="E2" s="46">
        <v>58684.18</v>
      </c>
      <c r="F2" s="5">
        <v>40</v>
      </c>
      <c r="G2" s="47">
        <v>800</v>
      </c>
      <c r="H2" s="47">
        <v>1520.5254</v>
      </c>
      <c r="I2" s="47">
        <v>2320.5254</v>
      </c>
      <c r="J2" s="5">
        <v>5</v>
      </c>
      <c r="K2" s="48">
        <v>50684.18</v>
      </c>
    </row>
    <row r="3" spans="1:11" x14ac:dyDescent="0.15">
      <c r="A3" s="44" t="s">
        <v>76</v>
      </c>
      <c r="B3" s="44" t="s">
        <v>77</v>
      </c>
      <c r="C3" s="45" t="s">
        <v>57</v>
      </c>
      <c r="D3" s="44" t="s">
        <v>11</v>
      </c>
      <c r="E3" s="46">
        <v>37859.29</v>
      </c>
      <c r="F3" s="5">
        <v>20</v>
      </c>
      <c r="G3" s="47">
        <v>170</v>
      </c>
      <c r="H3" s="47">
        <v>537.88934999999992</v>
      </c>
      <c r="I3" s="47">
        <v>707.88934999999992</v>
      </c>
      <c r="J3" s="5">
        <v>4</v>
      </c>
      <c r="K3" s="48">
        <v>35859.29</v>
      </c>
    </row>
    <row r="4" spans="1:11" x14ac:dyDescent="0.15">
      <c r="A4" s="44" t="s">
        <v>118</v>
      </c>
      <c r="B4" s="44" t="s">
        <v>15</v>
      </c>
      <c r="C4" s="45" t="s">
        <v>57</v>
      </c>
      <c r="D4" s="44" t="s">
        <v>11</v>
      </c>
      <c r="E4" s="46">
        <v>30559.340000000004</v>
      </c>
      <c r="F4" s="5">
        <v>20</v>
      </c>
      <c r="G4" s="47">
        <v>170</v>
      </c>
      <c r="H4" s="47">
        <v>431.08034999999995</v>
      </c>
      <c r="I4" s="47">
        <v>601.08034999999995</v>
      </c>
      <c r="J4" s="5">
        <v>3</v>
      </c>
      <c r="K4" s="48">
        <v>28559.340000000004</v>
      </c>
    </row>
    <row r="5" spans="1:11" x14ac:dyDescent="0.15">
      <c r="A5" s="44" t="s">
        <v>45</v>
      </c>
      <c r="B5" s="44" t="s">
        <v>46</v>
      </c>
      <c r="C5" s="45" t="s">
        <v>44</v>
      </c>
      <c r="D5" s="44" t="s">
        <v>11</v>
      </c>
      <c r="E5" s="46">
        <v>59984.310000000005</v>
      </c>
      <c r="F5" s="5">
        <v>20</v>
      </c>
      <c r="G5" s="47">
        <v>175</v>
      </c>
      <c r="H5" s="47">
        <v>574.84310000000005</v>
      </c>
      <c r="I5" s="47">
        <v>749.84310000000005</v>
      </c>
      <c r="J5" s="5">
        <v>3</v>
      </c>
      <c r="K5" s="48">
        <v>57484.310000000005</v>
      </c>
    </row>
    <row r="6" spans="1:11" x14ac:dyDescent="0.15">
      <c r="A6" s="44" t="s">
        <v>78</v>
      </c>
      <c r="B6" s="44" t="s">
        <v>79</v>
      </c>
      <c r="C6" s="45" t="s">
        <v>44</v>
      </c>
      <c r="D6" s="44" t="s">
        <v>11</v>
      </c>
      <c r="E6" s="46">
        <v>57525.899999999994</v>
      </c>
      <c r="F6" s="5">
        <v>20</v>
      </c>
      <c r="G6" s="47">
        <v>175</v>
      </c>
      <c r="H6" s="47">
        <v>550.56380000000001</v>
      </c>
      <c r="I6" s="47">
        <v>725.56380000000001</v>
      </c>
      <c r="J6" s="5">
        <v>5</v>
      </c>
      <c r="K6" s="48">
        <v>55025.899999999994</v>
      </c>
    </row>
    <row r="7" spans="1:11" x14ac:dyDescent="0.15">
      <c r="A7" s="44" t="s">
        <v>74</v>
      </c>
      <c r="B7" s="44" t="s">
        <v>75</v>
      </c>
      <c r="C7" s="45" t="s">
        <v>19</v>
      </c>
      <c r="D7" s="44" t="s">
        <v>11</v>
      </c>
      <c r="E7" s="46">
        <v>48346.81</v>
      </c>
      <c r="F7" s="5">
        <v>32</v>
      </c>
      <c r="G7" s="47">
        <v>336</v>
      </c>
      <c r="H7" s="47">
        <v>870.93619999999999</v>
      </c>
      <c r="I7" s="47">
        <v>1206.9362000000001</v>
      </c>
      <c r="J7" s="5">
        <v>5</v>
      </c>
      <c r="K7" s="48">
        <v>43546.81</v>
      </c>
    </row>
    <row r="8" spans="1:11" x14ac:dyDescent="0.15">
      <c r="A8" s="44" t="s">
        <v>72</v>
      </c>
      <c r="B8" s="44" t="s">
        <v>73</v>
      </c>
      <c r="C8" s="45" t="s">
        <v>19</v>
      </c>
      <c r="D8" s="44" t="s">
        <v>11</v>
      </c>
      <c r="E8" s="46">
        <v>49111.960000000006</v>
      </c>
      <c r="F8" s="5">
        <v>38</v>
      </c>
      <c r="G8" s="47">
        <v>399</v>
      </c>
      <c r="H8" s="47">
        <v>868.2392000000001</v>
      </c>
      <c r="I8" s="47">
        <v>1267.2392</v>
      </c>
      <c r="J8" s="5">
        <v>5</v>
      </c>
      <c r="K8" s="48">
        <v>43411.960000000006</v>
      </c>
    </row>
    <row r="9" spans="1:11" x14ac:dyDescent="0.15">
      <c r="A9" s="44" t="s">
        <v>25</v>
      </c>
      <c r="B9" s="44" t="s">
        <v>26</v>
      </c>
      <c r="C9" s="45" t="s">
        <v>19</v>
      </c>
      <c r="D9" s="44" t="s">
        <v>54</v>
      </c>
      <c r="E9" s="46">
        <v>15463.781999999999</v>
      </c>
      <c r="F9" s="5">
        <v>40</v>
      </c>
      <c r="G9" s="47">
        <v>420</v>
      </c>
      <c r="H9" s="47">
        <v>189.27564000000001</v>
      </c>
      <c r="I9" s="47">
        <v>609.27563999999995</v>
      </c>
      <c r="J9" s="5">
        <v>5</v>
      </c>
      <c r="K9" s="48">
        <v>9463.7819999999992</v>
      </c>
    </row>
    <row r="10" spans="1:11" x14ac:dyDescent="0.15">
      <c r="A10" s="44" t="s">
        <v>27</v>
      </c>
      <c r="B10" s="44" t="s">
        <v>28</v>
      </c>
      <c r="C10" s="45" t="s">
        <v>19</v>
      </c>
      <c r="D10" s="44" t="s">
        <v>55</v>
      </c>
      <c r="E10" s="46">
        <v>16069.11</v>
      </c>
      <c r="F10" s="5">
        <v>40</v>
      </c>
      <c r="G10" s="47">
        <v>420</v>
      </c>
      <c r="H10" s="47">
        <v>205.95499999999998</v>
      </c>
      <c r="I10" s="47">
        <v>625.95499999999993</v>
      </c>
      <c r="J10" s="5">
        <v>5</v>
      </c>
      <c r="K10" s="48">
        <v>10069.11</v>
      </c>
    </row>
    <row r="11" spans="1:11" x14ac:dyDescent="0.15">
      <c r="A11" s="44" t="s">
        <v>36</v>
      </c>
      <c r="B11" s="44" t="s">
        <v>37</v>
      </c>
      <c r="C11" s="45" t="s">
        <v>33</v>
      </c>
      <c r="D11" s="44" t="s">
        <v>8</v>
      </c>
      <c r="E11" s="46">
        <v>14154.630000000001</v>
      </c>
      <c r="F11" s="5">
        <v>40</v>
      </c>
      <c r="G11" s="47">
        <v>480</v>
      </c>
      <c r="H11" s="47">
        <v>195.25475</v>
      </c>
      <c r="I11" s="47">
        <v>675.25475000000006</v>
      </c>
      <c r="J11" s="5">
        <v>6</v>
      </c>
      <c r="K11" s="48">
        <v>7154.630000000001</v>
      </c>
    </row>
    <row r="15" spans="1:11" x14ac:dyDescent="0.15">
      <c r="A15" s="30" t="s">
        <v>233</v>
      </c>
      <c r="B15" s="30"/>
      <c r="C15" s="30"/>
      <c r="D15" s="30"/>
      <c r="E15" s="30"/>
    </row>
    <row r="16" spans="1:11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AB38-C9DC-604D-97A9-FBE05774893E}">
  <dimension ref="A1:K20"/>
  <sheetViews>
    <sheetView view="pageLayout" zoomScaleNormal="100" workbookViewId="0">
      <selection activeCell="D28" sqref="D28"/>
    </sheetView>
  </sheetViews>
  <sheetFormatPr baseColWidth="10" defaultRowHeight="13" x14ac:dyDescent="0.15"/>
  <cols>
    <col min="3" max="3" width="12.6640625" customWidth="1"/>
    <col min="8" max="8" width="11.6640625" customWidth="1"/>
    <col min="10" max="10" width="14.5" customWidth="1"/>
    <col min="11" max="11" width="13.1640625" customWidth="1"/>
  </cols>
  <sheetData>
    <row r="1" spans="1:11" x14ac:dyDescent="0.15">
      <c r="A1" s="49" t="s">
        <v>172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15">
      <c r="A2" s="49"/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1" x14ac:dyDescent="0.15">
      <c r="A3" s="42" t="s">
        <v>0</v>
      </c>
      <c r="B3" s="42" t="s">
        <v>1</v>
      </c>
      <c r="C3" s="42" t="s">
        <v>58</v>
      </c>
      <c r="D3" s="42" t="s">
        <v>2</v>
      </c>
      <c r="E3" s="42" t="s">
        <v>53</v>
      </c>
      <c r="F3" s="42" t="s">
        <v>100</v>
      </c>
      <c r="G3" s="43" t="s">
        <v>133</v>
      </c>
      <c r="H3" s="43" t="s">
        <v>123</v>
      </c>
      <c r="I3" s="43" t="s">
        <v>134</v>
      </c>
      <c r="J3" s="43" t="s">
        <v>140</v>
      </c>
      <c r="K3" s="43" t="s">
        <v>146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v>58684.18</v>
      </c>
      <c r="F4" s="5">
        <v>40</v>
      </c>
      <c r="G4" s="47">
        <v>800</v>
      </c>
      <c r="H4" s="47">
        <v>1520.5254</v>
      </c>
      <c r="I4" s="47">
        <v>2320.5254</v>
      </c>
      <c r="J4" s="5">
        <v>5</v>
      </c>
      <c r="K4" s="48">
        <v>50684.18</v>
      </c>
    </row>
    <row r="5" spans="1:11" x14ac:dyDescent="0.15">
      <c r="A5" s="44" t="s">
        <v>76</v>
      </c>
      <c r="B5" s="44" t="s">
        <v>77</v>
      </c>
      <c r="C5" s="45" t="s">
        <v>57</v>
      </c>
      <c r="D5" s="44" t="s">
        <v>11</v>
      </c>
      <c r="E5" s="46">
        <v>37859.29</v>
      </c>
      <c r="F5" s="5">
        <v>20</v>
      </c>
      <c r="G5" s="47">
        <v>170</v>
      </c>
      <c r="H5" s="47">
        <v>537.88934999999992</v>
      </c>
      <c r="I5" s="47">
        <v>707.88934999999992</v>
      </c>
      <c r="J5" s="5">
        <v>4</v>
      </c>
      <c r="K5" s="48">
        <v>35859.29</v>
      </c>
    </row>
    <row r="6" spans="1:11" x14ac:dyDescent="0.15">
      <c r="A6" s="44" t="s">
        <v>118</v>
      </c>
      <c r="B6" s="44" t="s">
        <v>15</v>
      </c>
      <c r="C6" s="45" t="s">
        <v>57</v>
      </c>
      <c r="D6" s="44" t="s">
        <v>11</v>
      </c>
      <c r="E6" s="46">
        <v>30559.340000000004</v>
      </c>
      <c r="F6" s="5">
        <v>20</v>
      </c>
      <c r="G6" s="47">
        <v>170</v>
      </c>
      <c r="H6" s="47">
        <v>431.08034999999995</v>
      </c>
      <c r="I6" s="47">
        <v>601.08034999999995</v>
      </c>
      <c r="J6" s="5">
        <v>3</v>
      </c>
      <c r="K6" s="48">
        <v>28559.340000000004</v>
      </c>
    </row>
    <row r="7" spans="1:11" x14ac:dyDescent="0.15">
      <c r="A7" s="44" t="s">
        <v>45</v>
      </c>
      <c r="B7" s="44" t="s">
        <v>46</v>
      </c>
      <c r="C7" s="45" t="s">
        <v>44</v>
      </c>
      <c r="D7" s="44" t="s">
        <v>11</v>
      </c>
      <c r="E7" s="46">
        <v>59984.310000000005</v>
      </c>
      <c r="F7" s="5">
        <v>20</v>
      </c>
      <c r="G7" s="47">
        <v>175</v>
      </c>
      <c r="H7" s="47">
        <v>574.84310000000005</v>
      </c>
      <c r="I7" s="47">
        <v>749.84310000000005</v>
      </c>
      <c r="J7" s="5">
        <v>3</v>
      </c>
      <c r="K7" s="48">
        <v>57484.310000000005</v>
      </c>
    </row>
    <row r="8" spans="1:11" x14ac:dyDescent="0.15">
      <c r="A8" s="44" t="s">
        <v>78</v>
      </c>
      <c r="B8" s="44" t="s">
        <v>79</v>
      </c>
      <c r="C8" s="45" t="s">
        <v>44</v>
      </c>
      <c r="D8" s="44" t="s">
        <v>11</v>
      </c>
      <c r="E8" s="46">
        <v>57525.899999999994</v>
      </c>
      <c r="F8" s="5">
        <v>20</v>
      </c>
      <c r="G8" s="47">
        <v>175</v>
      </c>
      <c r="H8" s="47">
        <v>550.56380000000001</v>
      </c>
      <c r="I8" s="47">
        <v>725.56380000000001</v>
      </c>
      <c r="J8" s="5">
        <v>5</v>
      </c>
      <c r="K8" s="48">
        <v>55025.899999999994</v>
      </c>
    </row>
    <row r="9" spans="1:11" x14ac:dyDescent="0.15">
      <c r="A9" s="44" t="s">
        <v>42</v>
      </c>
      <c r="B9" s="44" t="s">
        <v>43</v>
      </c>
      <c r="C9" s="45" t="s">
        <v>44</v>
      </c>
      <c r="D9" s="44" t="s">
        <v>54</v>
      </c>
      <c r="E9" s="46">
        <v>12972.86</v>
      </c>
      <c r="F9" s="5">
        <v>20</v>
      </c>
      <c r="G9" s="47">
        <v>175</v>
      </c>
      <c r="H9" s="47">
        <v>105.77839999999999</v>
      </c>
      <c r="I9" s="47">
        <v>280.77840000000003</v>
      </c>
      <c r="J9" s="5">
        <v>4</v>
      </c>
      <c r="K9" s="48">
        <v>10472.86</v>
      </c>
    </row>
    <row r="10" spans="1:11" x14ac:dyDescent="0.15">
      <c r="A10" s="44" t="s">
        <v>59</v>
      </c>
      <c r="B10" s="44" t="s">
        <v>60</v>
      </c>
      <c r="C10" s="45" t="s">
        <v>19</v>
      </c>
      <c r="D10" s="44" t="s">
        <v>56</v>
      </c>
      <c r="E10" s="46">
        <v>12057.629999999997</v>
      </c>
      <c r="F10" s="5">
        <v>40</v>
      </c>
      <c r="G10" s="47">
        <v>420</v>
      </c>
      <c r="H10" s="47">
        <v>126.2448</v>
      </c>
      <c r="I10" s="47">
        <v>546.24479999999994</v>
      </c>
      <c r="J10" s="5">
        <v>6</v>
      </c>
      <c r="K10" s="48">
        <v>6057.6299999999974</v>
      </c>
    </row>
    <row r="11" spans="1:11" x14ac:dyDescent="0.15">
      <c r="A11" s="44" t="s">
        <v>74</v>
      </c>
      <c r="B11" s="44" t="s">
        <v>75</v>
      </c>
      <c r="C11" s="45" t="s">
        <v>19</v>
      </c>
      <c r="D11" s="44" t="s">
        <v>11</v>
      </c>
      <c r="E11" s="46">
        <v>48346.81</v>
      </c>
      <c r="F11" s="5">
        <v>32</v>
      </c>
      <c r="G11" s="47">
        <v>336</v>
      </c>
      <c r="H11" s="47">
        <v>870.93619999999999</v>
      </c>
      <c r="I11" s="47">
        <v>1206.9362000000001</v>
      </c>
      <c r="J11" s="5">
        <v>5</v>
      </c>
      <c r="K11" s="48">
        <v>43546.81</v>
      </c>
    </row>
    <row r="12" spans="1:11" x14ac:dyDescent="0.15">
      <c r="A12" s="44" t="s">
        <v>72</v>
      </c>
      <c r="B12" s="44" t="s">
        <v>73</v>
      </c>
      <c r="C12" s="45" t="s">
        <v>19</v>
      </c>
      <c r="D12" s="44" t="s">
        <v>11</v>
      </c>
      <c r="E12" s="46">
        <v>49111.960000000006</v>
      </c>
      <c r="F12" s="5">
        <v>38</v>
      </c>
      <c r="G12" s="47">
        <v>399</v>
      </c>
      <c r="H12" s="47">
        <v>868.2392000000001</v>
      </c>
      <c r="I12" s="47">
        <v>1267.2392</v>
      </c>
      <c r="J12" s="5">
        <v>5</v>
      </c>
      <c r="K12" s="48">
        <v>43411.960000000006</v>
      </c>
    </row>
    <row r="13" spans="1:11" x14ac:dyDescent="0.15">
      <c r="A13" s="44" t="s">
        <v>17</v>
      </c>
      <c r="B13" s="44" t="s">
        <v>18</v>
      </c>
      <c r="C13" s="45" t="s">
        <v>19</v>
      </c>
      <c r="D13" s="44" t="s">
        <v>20</v>
      </c>
      <c r="E13" s="46">
        <v>8966.32</v>
      </c>
      <c r="F13" s="5">
        <v>38</v>
      </c>
      <c r="G13" s="47">
        <v>399</v>
      </c>
      <c r="H13" s="47">
        <v>65.326399999999992</v>
      </c>
      <c r="I13" s="47">
        <v>464.32640000000004</v>
      </c>
      <c r="J13" s="5">
        <v>6</v>
      </c>
      <c r="K13" s="48">
        <v>3266.3199999999997</v>
      </c>
    </row>
    <row r="14" spans="1:11" x14ac:dyDescent="0.15">
      <c r="A14" s="44" t="s">
        <v>27</v>
      </c>
      <c r="B14" s="44" t="s">
        <v>28</v>
      </c>
      <c r="C14" s="45" t="s">
        <v>19</v>
      </c>
      <c r="D14" s="44" t="s">
        <v>55</v>
      </c>
      <c r="E14" s="46">
        <v>16069.11</v>
      </c>
      <c r="F14" s="5">
        <v>40</v>
      </c>
      <c r="G14" s="47">
        <v>420</v>
      </c>
      <c r="H14" s="47">
        <v>205.95499999999998</v>
      </c>
      <c r="I14" s="47">
        <v>625.95499999999993</v>
      </c>
      <c r="J14" s="5">
        <v>5</v>
      </c>
      <c r="K14" s="48">
        <v>10069.11</v>
      </c>
    </row>
    <row r="15" spans="1:11" x14ac:dyDescent="0.15">
      <c r="A15" s="44" t="s">
        <v>36</v>
      </c>
      <c r="B15" s="44" t="s">
        <v>37</v>
      </c>
      <c r="C15" s="45" t="s">
        <v>33</v>
      </c>
      <c r="D15" s="44" t="s">
        <v>8</v>
      </c>
      <c r="E15" s="46">
        <v>14154.630000000001</v>
      </c>
      <c r="F15" s="5">
        <v>40</v>
      </c>
      <c r="G15" s="47">
        <v>480</v>
      </c>
      <c r="H15" s="47">
        <v>195.25475</v>
      </c>
      <c r="I15" s="47">
        <v>675.25475000000006</v>
      </c>
      <c r="J15" s="5">
        <v>6</v>
      </c>
      <c r="K15" s="48">
        <v>7154.630000000001</v>
      </c>
    </row>
    <row r="18" spans="1:5" x14ac:dyDescent="0.15">
      <c r="A18" s="30" t="s">
        <v>234</v>
      </c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  <row r="20" spans="1:5" x14ac:dyDescent="0.15">
      <c r="A20" s="30"/>
      <c r="B20" s="30"/>
      <c r="C20" s="30"/>
      <c r="D20" s="30"/>
      <c r="E20" s="30"/>
    </row>
  </sheetData>
  <mergeCells count="3">
    <mergeCell ref="A18:E20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A7B4-A9DC-8845-8F80-414A88119398}">
  <dimension ref="A1:K15"/>
  <sheetViews>
    <sheetView view="pageLayout" zoomScaleNormal="100" workbookViewId="0">
      <selection activeCell="F23" sqref="F23"/>
    </sheetView>
  </sheetViews>
  <sheetFormatPr baseColWidth="10" defaultRowHeight="13" x14ac:dyDescent="0.15"/>
  <cols>
    <col min="3" max="3" width="14.5" customWidth="1"/>
    <col min="6" max="6" width="12.83203125" customWidth="1"/>
    <col min="8" max="8" width="11.83203125" customWidth="1"/>
    <col min="10" max="10" width="13.83203125" customWidth="1"/>
    <col min="11" max="11" width="12.33203125" customWidth="1"/>
  </cols>
  <sheetData>
    <row r="1" spans="1:11" x14ac:dyDescent="0.15">
      <c r="A1" s="49" t="s">
        <v>173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x14ac:dyDescent="0.15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11" x14ac:dyDescent="0.15">
      <c r="A3" s="42" t="s">
        <v>0</v>
      </c>
      <c r="B3" s="42" t="s">
        <v>1</v>
      </c>
      <c r="C3" s="42" t="s">
        <v>58</v>
      </c>
      <c r="D3" s="42" t="s">
        <v>2</v>
      </c>
      <c r="E3" s="42" t="s">
        <v>53</v>
      </c>
      <c r="F3" s="42" t="s">
        <v>100</v>
      </c>
      <c r="G3" s="43" t="s">
        <v>133</v>
      </c>
      <c r="H3" s="43" t="s">
        <v>123</v>
      </c>
      <c r="I3" s="43" t="s">
        <v>134</v>
      </c>
      <c r="J3" s="43" t="s">
        <v>140</v>
      </c>
      <c r="K3" s="43" t="s">
        <v>146</v>
      </c>
    </row>
    <row r="4" spans="1:11" x14ac:dyDescent="0.15">
      <c r="A4" s="44" t="s">
        <v>9</v>
      </c>
      <c r="B4" s="44" t="s">
        <v>10</v>
      </c>
      <c r="C4" s="45" t="s">
        <v>5</v>
      </c>
      <c r="D4" s="44" t="s">
        <v>11</v>
      </c>
      <c r="E4" s="46">
        <v>58684.18</v>
      </c>
      <c r="F4" s="5">
        <v>40</v>
      </c>
      <c r="G4" s="47">
        <v>800</v>
      </c>
      <c r="H4" s="47">
        <v>1520.5254</v>
      </c>
      <c r="I4" s="47">
        <v>2320.5254</v>
      </c>
      <c r="J4" s="5">
        <v>5</v>
      </c>
      <c r="K4" s="48">
        <v>50684.18</v>
      </c>
    </row>
    <row r="5" spans="1:11" x14ac:dyDescent="0.15">
      <c r="A5" s="44" t="s">
        <v>76</v>
      </c>
      <c r="B5" s="44" t="s">
        <v>77</v>
      </c>
      <c r="C5" s="45" t="s">
        <v>57</v>
      </c>
      <c r="D5" s="44" t="s">
        <v>11</v>
      </c>
      <c r="E5" s="46">
        <v>37859.29</v>
      </c>
      <c r="F5" s="5">
        <v>20</v>
      </c>
      <c r="G5" s="47">
        <v>170</v>
      </c>
      <c r="H5" s="47">
        <v>537.88934999999992</v>
      </c>
      <c r="I5" s="47">
        <v>707.88934999999992</v>
      </c>
      <c r="J5" s="5">
        <v>4</v>
      </c>
      <c r="K5" s="48">
        <v>35859.29</v>
      </c>
    </row>
    <row r="6" spans="1:11" x14ac:dyDescent="0.15">
      <c r="A6" s="44" t="s">
        <v>118</v>
      </c>
      <c r="B6" s="44" t="s">
        <v>15</v>
      </c>
      <c r="C6" s="45" t="s">
        <v>57</v>
      </c>
      <c r="D6" s="44" t="s">
        <v>11</v>
      </c>
      <c r="E6" s="46">
        <v>30559.340000000004</v>
      </c>
      <c r="F6" s="5">
        <v>20</v>
      </c>
      <c r="G6" s="47">
        <v>170</v>
      </c>
      <c r="H6" s="47">
        <v>431.08034999999995</v>
      </c>
      <c r="I6" s="47">
        <v>601.08034999999995</v>
      </c>
      <c r="J6" s="5">
        <v>3</v>
      </c>
      <c r="K6" s="48">
        <v>28559.340000000004</v>
      </c>
    </row>
    <row r="7" spans="1:11" x14ac:dyDescent="0.15">
      <c r="A7" s="44" t="s">
        <v>45</v>
      </c>
      <c r="B7" s="44" t="s">
        <v>46</v>
      </c>
      <c r="C7" s="45" t="s">
        <v>44</v>
      </c>
      <c r="D7" s="44" t="s">
        <v>11</v>
      </c>
      <c r="E7" s="46">
        <v>59984.310000000005</v>
      </c>
      <c r="F7" s="5">
        <v>20</v>
      </c>
      <c r="G7" s="47">
        <v>175</v>
      </c>
      <c r="H7" s="47">
        <v>574.84310000000005</v>
      </c>
      <c r="I7" s="47">
        <v>749.84310000000005</v>
      </c>
      <c r="J7" s="5">
        <v>3</v>
      </c>
      <c r="K7" s="48">
        <v>57484.310000000005</v>
      </c>
    </row>
    <row r="8" spans="1:11" x14ac:dyDescent="0.15">
      <c r="A8" s="44" t="s">
        <v>78</v>
      </c>
      <c r="B8" s="44" t="s">
        <v>79</v>
      </c>
      <c r="C8" s="45" t="s">
        <v>44</v>
      </c>
      <c r="D8" s="44" t="s">
        <v>11</v>
      </c>
      <c r="E8" s="46">
        <v>57525.899999999994</v>
      </c>
      <c r="F8" s="5">
        <v>20</v>
      </c>
      <c r="G8" s="47">
        <v>175</v>
      </c>
      <c r="H8" s="47">
        <v>550.56380000000001</v>
      </c>
      <c r="I8" s="47">
        <v>725.56380000000001</v>
      </c>
      <c r="J8" s="5">
        <v>5</v>
      </c>
      <c r="K8" s="48">
        <v>55025.899999999994</v>
      </c>
    </row>
    <row r="9" spans="1:11" x14ac:dyDescent="0.15">
      <c r="A9" s="44" t="s">
        <v>74</v>
      </c>
      <c r="B9" s="44" t="s">
        <v>75</v>
      </c>
      <c r="C9" s="45" t="s">
        <v>19</v>
      </c>
      <c r="D9" s="44" t="s">
        <v>11</v>
      </c>
      <c r="E9" s="46">
        <v>48346.81</v>
      </c>
      <c r="F9" s="5">
        <v>32</v>
      </c>
      <c r="G9" s="47">
        <v>336</v>
      </c>
      <c r="H9" s="47">
        <v>870.93619999999999</v>
      </c>
      <c r="I9" s="47">
        <v>1206.9362000000001</v>
      </c>
      <c r="J9" s="5">
        <v>5</v>
      </c>
      <c r="K9" s="48">
        <v>43546.81</v>
      </c>
    </row>
    <row r="10" spans="1:11" x14ac:dyDescent="0.15">
      <c r="A10" s="44" t="s">
        <v>72</v>
      </c>
      <c r="B10" s="44" t="s">
        <v>73</v>
      </c>
      <c r="C10" s="45" t="s">
        <v>19</v>
      </c>
      <c r="D10" s="44" t="s">
        <v>11</v>
      </c>
      <c r="E10" s="46">
        <v>49111.960000000006</v>
      </c>
      <c r="F10" s="5">
        <v>38</v>
      </c>
      <c r="G10" s="47">
        <v>399</v>
      </c>
      <c r="H10" s="47">
        <v>868.2392000000001</v>
      </c>
      <c r="I10" s="47">
        <v>1267.2392</v>
      </c>
      <c r="J10" s="5">
        <v>5</v>
      </c>
      <c r="K10" s="48">
        <v>43411.960000000006</v>
      </c>
    </row>
    <row r="13" spans="1:11" x14ac:dyDescent="0.15">
      <c r="A13" s="30" t="s">
        <v>235</v>
      </c>
      <c r="B13" s="30"/>
      <c r="C13" s="30"/>
      <c r="D13" s="30"/>
      <c r="E13" s="30"/>
    </row>
    <row r="14" spans="1:11" x14ac:dyDescent="0.15">
      <c r="A14" s="30"/>
      <c r="B14" s="30"/>
      <c r="C14" s="30"/>
      <c r="D14" s="30"/>
      <c r="E14" s="30"/>
    </row>
    <row r="15" spans="1:11" x14ac:dyDescent="0.15">
      <c r="A15" s="30"/>
      <c r="B15" s="30"/>
      <c r="C15" s="30"/>
      <c r="D15" s="30"/>
      <c r="E15" s="30"/>
    </row>
  </sheetData>
  <mergeCells count="3">
    <mergeCell ref="A13:E15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47C2-5A63-7A4B-A8B8-FF9DA24F7A4C}">
  <dimension ref="A7:E179"/>
  <sheetViews>
    <sheetView tabSelected="1" view="pageLayout" zoomScale="68" zoomScaleNormal="100" zoomScalePageLayoutView="68" workbookViewId="0">
      <selection activeCell="I175" sqref="I175"/>
    </sheetView>
  </sheetViews>
  <sheetFormatPr baseColWidth="10" defaultRowHeight="13" x14ac:dyDescent="0.15"/>
  <cols>
    <col min="1" max="1" width="24.5" bestFit="1" customWidth="1"/>
    <col min="2" max="2" width="17.1640625" bestFit="1" customWidth="1"/>
    <col min="3" max="3" width="11.1640625" bestFit="1" customWidth="1"/>
    <col min="4" max="4" width="14.5" customWidth="1"/>
    <col min="5" max="5" width="18.1640625" customWidth="1"/>
    <col min="6" max="6" width="6.6640625" bestFit="1" customWidth="1"/>
    <col min="7" max="7" width="5.83203125" bestFit="1" customWidth="1"/>
    <col min="8" max="8" width="10.1640625" bestFit="1" customWidth="1"/>
    <col min="9" max="9" width="12.1640625" bestFit="1" customWidth="1"/>
    <col min="10" max="10" width="6.33203125" bestFit="1" customWidth="1"/>
    <col min="11" max="11" width="6.5" bestFit="1" customWidth="1"/>
    <col min="12" max="12" width="7.33203125" bestFit="1" customWidth="1"/>
    <col min="13" max="13" width="5.33203125" bestFit="1" customWidth="1"/>
    <col min="14" max="14" width="7.1640625" bestFit="1" customWidth="1"/>
    <col min="15" max="15" width="6.6640625" bestFit="1" customWidth="1"/>
    <col min="16" max="16" width="8.33203125" bestFit="1" customWidth="1"/>
    <col min="17" max="17" width="7.1640625" bestFit="1" customWidth="1"/>
    <col min="18" max="18" width="7.5" bestFit="1" customWidth="1"/>
    <col min="19" max="19" width="6.33203125" bestFit="1" customWidth="1"/>
    <col min="20" max="20" width="7.83203125" bestFit="1" customWidth="1"/>
    <col min="21" max="21" width="9" bestFit="1" customWidth="1"/>
    <col min="22" max="22" width="6.33203125" bestFit="1" customWidth="1"/>
    <col min="23" max="23" width="7.33203125" bestFit="1" customWidth="1"/>
    <col min="24" max="24" width="8.33203125" bestFit="1" customWidth="1"/>
    <col min="25" max="25" width="6.5" bestFit="1" customWidth="1"/>
    <col min="26" max="26" width="7.83203125" bestFit="1" customWidth="1"/>
    <col min="27" max="27" width="4.1640625" bestFit="1" customWidth="1"/>
    <col min="28" max="28" width="9.1640625" bestFit="1" customWidth="1"/>
    <col min="29" max="29" width="7.33203125" bestFit="1" customWidth="1"/>
    <col min="30" max="30" width="7" bestFit="1" customWidth="1"/>
    <col min="31" max="31" width="6.1640625" bestFit="1" customWidth="1"/>
    <col min="32" max="32" width="7.33203125" bestFit="1" customWidth="1"/>
    <col min="33" max="33" width="6.5" bestFit="1" customWidth="1"/>
    <col min="34" max="34" width="9" bestFit="1" customWidth="1"/>
    <col min="35" max="35" width="5.33203125" bestFit="1" customWidth="1"/>
    <col min="36" max="36" width="6.6640625" bestFit="1" customWidth="1"/>
    <col min="37" max="37" width="9.5" bestFit="1" customWidth="1"/>
    <col min="38" max="38" width="8.33203125" bestFit="1" customWidth="1"/>
    <col min="39" max="39" width="7.5" bestFit="1" customWidth="1"/>
    <col min="40" max="40" width="9.6640625" bestFit="1" customWidth="1"/>
    <col min="41" max="41" width="6.33203125" bestFit="1" customWidth="1"/>
    <col min="42" max="42" width="7.83203125" bestFit="1" customWidth="1"/>
    <col min="43" max="43" width="8.33203125" bestFit="1" customWidth="1"/>
    <col min="44" max="44" width="5.1640625" bestFit="1" customWidth="1"/>
    <col min="46" max="46" width="7.33203125" bestFit="1" customWidth="1"/>
    <col min="47" max="47" width="8.83203125" bestFit="1" customWidth="1"/>
    <col min="48" max="48" width="5.83203125" bestFit="1" customWidth="1"/>
    <col min="49" max="49" width="8" bestFit="1" customWidth="1"/>
    <col min="50" max="50" width="6.83203125" bestFit="1" customWidth="1"/>
    <col min="51" max="51" width="5.6640625" bestFit="1" customWidth="1"/>
    <col min="52" max="52" width="6.6640625" bestFit="1" customWidth="1"/>
    <col min="53" max="53" width="3.33203125" bestFit="1" customWidth="1"/>
    <col min="54" max="54" width="10.6640625" bestFit="1" customWidth="1"/>
  </cols>
  <sheetData>
    <row r="7" spans="1:1" x14ac:dyDescent="0.15">
      <c r="A7" s="10" t="s">
        <v>174</v>
      </c>
    </row>
    <row r="71" spans="1:5" x14ac:dyDescent="0.15">
      <c r="A71" s="10" t="s">
        <v>175</v>
      </c>
    </row>
    <row r="72" spans="1:5" x14ac:dyDescent="0.15">
      <c r="A72" s="15" t="s">
        <v>143</v>
      </c>
      <c r="B72" s="15" t="s">
        <v>2</v>
      </c>
    </row>
    <row r="73" spans="1:5" x14ac:dyDescent="0.15">
      <c r="A73" s="15" t="s">
        <v>0</v>
      </c>
      <c r="B73" t="s">
        <v>16</v>
      </c>
      <c r="C73" t="s">
        <v>20</v>
      </c>
      <c r="D73" t="s">
        <v>54</v>
      </c>
      <c r="E73" t="s">
        <v>144</v>
      </c>
    </row>
    <row r="74" spans="1:5" x14ac:dyDescent="0.15">
      <c r="A74" s="16" t="s">
        <v>3</v>
      </c>
      <c r="B74" s="17"/>
      <c r="C74" s="17"/>
      <c r="D74" s="17">
        <v>10730.69</v>
      </c>
      <c r="E74" s="17">
        <v>10730.69</v>
      </c>
    </row>
    <row r="75" spans="1:5" x14ac:dyDescent="0.15">
      <c r="A75" s="16" t="s">
        <v>42</v>
      </c>
      <c r="B75" s="17"/>
      <c r="C75" s="17"/>
      <c r="D75" s="17">
        <v>12972.86</v>
      </c>
      <c r="E75" s="17">
        <v>12972.86</v>
      </c>
    </row>
    <row r="76" spans="1:5" x14ac:dyDescent="0.15">
      <c r="A76" s="16" t="s">
        <v>31</v>
      </c>
      <c r="B76" s="17">
        <v>8023.6</v>
      </c>
      <c r="C76" s="17"/>
      <c r="D76" s="17"/>
      <c r="E76" s="17">
        <v>8023.6</v>
      </c>
    </row>
    <row r="77" spans="1:5" x14ac:dyDescent="0.15">
      <c r="A77" s="16" t="s">
        <v>34</v>
      </c>
      <c r="B77" s="17"/>
      <c r="C77" s="17">
        <v>6456.81</v>
      </c>
      <c r="D77" s="17"/>
      <c r="E77" s="17">
        <v>6456.81</v>
      </c>
    </row>
    <row r="78" spans="1:5" x14ac:dyDescent="0.15">
      <c r="A78" s="16" t="s">
        <v>101</v>
      </c>
      <c r="B78" s="17"/>
      <c r="C78" s="17"/>
      <c r="D78" s="17">
        <v>2549.7599999999998</v>
      </c>
      <c r="E78" s="17">
        <v>2549.7599999999998</v>
      </c>
    </row>
    <row r="79" spans="1:5" x14ac:dyDescent="0.15">
      <c r="A79" s="16" t="s">
        <v>69</v>
      </c>
      <c r="B79" s="17">
        <v>5417.1</v>
      </c>
      <c r="C79" s="17"/>
      <c r="D79" s="17"/>
      <c r="E79" s="17">
        <v>5417.1</v>
      </c>
    </row>
    <row r="80" spans="1:5" x14ac:dyDescent="0.15">
      <c r="A80" s="16" t="s">
        <v>70</v>
      </c>
      <c r="B80" s="17">
        <v>4768.67</v>
      </c>
      <c r="C80" s="17"/>
      <c r="D80" s="17"/>
      <c r="E80" s="17">
        <v>4768.67</v>
      </c>
    </row>
    <row r="81" spans="1:5" x14ac:dyDescent="0.15">
      <c r="A81" s="16" t="s">
        <v>17</v>
      </c>
      <c r="B81" s="17"/>
      <c r="C81" s="17">
        <v>8966.32</v>
      </c>
      <c r="D81" s="17"/>
      <c r="E81" s="17">
        <v>8966.32</v>
      </c>
    </row>
    <row r="82" spans="1:5" x14ac:dyDescent="0.15">
      <c r="A82" s="16" t="s">
        <v>21</v>
      </c>
      <c r="B82" s="17">
        <v>7411.5899999999992</v>
      </c>
      <c r="C82" s="17"/>
      <c r="D82" s="17"/>
      <c r="E82" s="17">
        <v>7411.5899999999992</v>
      </c>
    </row>
    <row r="83" spans="1:5" x14ac:dyDescent="0.15">
      <c r="A83" s="16" t="s">
        <v>80</v>
      </c>
      <c r="B83" s="17"/>
      <c r="C83" s="17">
        <v>9289.89</v>
      </c>
      <c r="D83" s="17"/>
      <c r="E83" s="17">
        <v>9289.89</v>
      </c>
    </row>
    <row r="84" spans="1:5" x14ac:dyDescent="0.15">
      <c r="A84" s="16" t="s">
        <v>103</v>
      </c>
      <c r="B84" s="17">
        <v>8463.0499999999993</v>
      </c>
      <c r="C84" s="17"/>
      <c r="D84" s="17"/>
      <c r="E84" s="17">
        <v>8463.0499999999993</v>
      </c>
    </row>
    <row r="85" spans="1:5" x14ac:dyDescent="0.15">
      <c r="A85" s="16" t="s">
        <v>82</v>
      </c>
      <c r="B85" s="17"/>
      <c r="C85" s="17">
        <v>10655.25</v>
      </c>
      <c r="D85" s="17"/>
      <c r="E85" s="17">
        <v>10655.25</v>
      </c>
    </row>
    <row r="86" spans="1:5" x14ac:dyDescent="0.15">
      <c r="A86" s="16" t="s">
        <v>84</v>
      </c>
      <c r="B86" s="17"/>
      <c r="C86" s="17">
        <v>7606.25</v>
      </c>
      <c r="D86" s="17"/>
      <c r="E86" s="17">
        <v>7606.25</v>
      </c>
    </row>
    <row r="87" spans="1:5" x14ac:dyDescent="0.15">
      <c r="A87" s="16" t="s">
        <v>86</v>
      </c>
      <c r="B87" s="17"/>
      <c r="C87" s="17">
        <v>4502.29</v>
      </c>
      <c r="D87" s="17"/>
      <c r="E87" s="17">
        <v>4502.29</v>
      </c>
    </row>
    <row r="88" spans="1:5" x14ac:dyDescent="0.15">
      <c r="A88" s="16" t="s">
        <v>25</v>
      </c>
      <c r="B88" s="17"/>
      <c r="C88" s="17"/>
      <c r="D88" s="17">
        <v>15463.781999999999</v>
      </c>
      <c r="E88" s="17">
        <v>15463.781999999999</v>
      </c>
    </row>
    <row r="89" spans="1:5" x14ac:dyDescent="0.15">
      <c r="A89" s="16" t="s">
        <v>107</v>
      </c>
      <c r="B89" s="17"/>
      <c r="C89" s="17"/>
      <c r="D89" s="17">
        <v>3420.68</v>
      </c>
      <c r="E89" s="17">
        <v>3420.68</v>
      </c>
    </row>
    <row r="90" spans="1:5" x14ac:dyDescent="0.15">
      <c r="A90" s="16" t="s">
        <v>112</v>
      </c>
      <c r="B90" s="17"/>
      <c r="C90" s="17"/>
      <c r="D90" s="17">
        <v>2900.73</v>
      </c>
      <c r="E90" s="17">
        <v>2900.73</v>
      </c>
    </row>
    <row r="91" spans="1:5" x14ac:dyDescent="0.15">
      <c r="A91" s="16" t="s">
        <v>47</v>
      </c>
      <c r="B91" s="17"/>
      <c r="C91" s="17"/>
      <c r="D91" s="17">
        <v>6161.32</v>
      </c>
      <c r="E91" s="17">
        <v>6161.32</v>
      </c>
    </row>
    <row r="92" spans="1:5" x14ac:dyDescent="0.15">
      <c r="A92" s="16" t="s">
        <v>38</v>
      </c>
      <c r="B92" s="17"/>
      <c r="C92" s="17"/>
      <c r="D92" s="17">
        <v>10832.800000000001</v>
      </c>
      <c r="E92" s="17">
        <v>10832.800000000001</v>
      </c>
    </row>
    <row r="93" spans="1:5" x14ac:dyDescent="0.15">
      <c r="A93" s="16" t="s">
        <v>14</v>
      </c>
      <c r="B93" s="17">
        <v>8800.5400000000009</v>
      </c>
      <c r="C93" s="17"/>
      <c r="D93" s="17"/>
      <c r="E93" s="17">
        <v>8800.5400000000009</v>
      </c>
    </row>
    <row r="94" spans="1:5" x14ac:dyDescent="0.15">
      <c r="A94" s="16" t="s">
        <v>40</v>
      </c>
      <c r="B94" s="17"/>
      <c r="C94" s="17"/>
      <c r="D94" s="17">
        <v>11180</v>
      </c>
      <c r="E94" s="17">
        <v>11180</v>
      </c>
    </row>
    <row r="95" spans="1:5" x14ac:dyDescent="0.15">
      <c r="A95" s="16" t="s">
        <v>51</v>
      </c>
      <c r="B95" s="17">
        <v>5704.88</v>
      </c>
      <c r="C95" s="17"/>
      <c r="D95" s="17"/>
      <c r="E95" s="17">
        <v>5704.88</v>
      </c>
    </row>
    <row r="96" spans="1:5" x14ac:dyDescent="0.15">
      <c r="A96" s="16" t="s">
        <v>144</v>
      </c>
      <c r="B96" s="17">
        <v>48589.43</v>
      </c>
      <c r="C96" s="17">
        <v>47476.810000000005</v>
      </c>
      <c r="D96" s="17">
        <v>76212.622000000003</v>
      </c>
      <c r="E96" s="17">
        <v>172278.86199999996</v>
      </c>
    </row>
    <row r="97" spans="1:5" x14ac:dyDescent="0.15">
      <c r="A97" s="16"/>
      <c r="B97" s="14"/>
      <c r="C97" s="14"/>
      <c r="D97" s="14"/>
      <c r="E97" s="14"/>
    </row>
    <row r="98" spans="1:5" x14ac:dyDescent="0.15">
      <c r="A98" s="27" t="s">
        <v>176</v>
      </c>
    </row>
    <row r="99" spans="1:5" x14ac:dyDescent="0.15">
      <c r="A99" s="28" t="s">
        <v>177</v>
      </c>
      <c r="D99" s="10" t="s">
        <v>178</v>
      </c>
    </row>
    <row r="100" spans="1:5" x14ac:dyDescent="0.15">
      <c r="A100" s="15" t="s">
        <v>2</v>
      </c>
      <c r="B100" t="s">
        <v>145</v>
      </c>
      <c r="D100" s="15" t="s">
        <v>2</v>
      </c>
      <c r="E100" t="s">
        <v>145</v>
      </c>
    </row>
    <row r="101" spans="1:5" x14ac:dyDescent="0.15">
      <c r="A101" s="27"/>
    </row>
    <row r="102" spans="1:5" x14ac:dyDescent="0.15">
      <c r="A102" s="15" t="s">
        <v>0</v>
      </c>
      <c r="B102" t="s">
        <v>142</v>
      </c>
      <c r="D102" s="15" t="s">
        <v>0</v>
      </c>
      <c r="E102" t="s">
        <v>142</v>
      </c>
    </row>
    <row r="103" spans="1:5" x14ac:dyDescent="0.15">
      <c r="A103" s="16" t="s">
        <v>9</v>
      </c>
      <c r="B103" s="17">
        <v>1520.5254</v>
      </c>
      <c r="D103" s="16" t="s">
        <v>112</v>
      </c>
      <c r="E103" s="17">
        <v>2.8064999999999998</v>
      </c>
    </row>
    <row r="104" spans="1:5" x14ac:dyDescent="0.15">
      <c r="A104" s="16" t="s">
        <v>74</v>
      </c>
      <c r="B104" s="17">
        <v>870.93619999999999</v>
      </c>
      <c r="D104" s="16" t="s">
        <v>116</v>
      </c>
      <c r="E104" s="17">
        <v>3.1396000000000006</v>
      </c>
    </row>
    <row r="105" spans="1:5" x14ac:dyDescent="0.15">
      <c r="A105" s="16" t="s">
        <v>72</v>
      </c>
      <c r="B105" s="17">
        <v>868.2392000000001</v>
      </c>
      <c r="D105" s="16" t="s">
        <v>70</v>
      </c>
      <c r="E105" s="17">
        <v>14.0062</v>
      </c>
    </row>
    <row r="106" spans="1:5" x14ac:dyDescent="0.15">
      <c r="A106" s="16" t="s">
        <v>45</v>
      </c>
      <c r="B106" s="17">
        <v>574.84310000000005</v>
      </c>
      <c r="D106" s="16" t="s">
        <v>6</v>
      </c>
      <c r="E106" s="17">
        <v>14.0097</v>
      </c>
    </row>
    <row r="107" spans="1:5" x14ac:dyDescent="0.15">
      <c r="A107" s="16" t="s">
        <v>78</v>
      </c>
      <c r="B107" s="17">
        <v>550.56380000000001</v>
      </c>
      <c r="D107" s="16" t="s">
        <v>101</v>
      </c>
      <c r="E107" s="17">
        <v>18.746399999999998</v>
      </c>
    </row>
    <row r="108" spans="1:5" x14ac:dyDescent="0.15">
      <c r="A108" s="16" t="s">
        <v>76</v>
      </c>
      <c r="B108" s="17">
        <v>537.88934999999992</v>
      </c>
      <c r="D108" s="16" t="s">
        <v>144</v>
      </c>
      <c r="E108" s="17">
        <v>52.708399999999997</v>
      </c>
    </row>
    <row r="109" spans="1:5" x14ac:dyDescent="0.15">
      <c r="A109" s="16" t="s">
        <v>118</v>
      </c>
      <c r="B109" s="17">
        <v>431.08034999999995</v>
      </c>
    </row>
    <row r="110" spans="1:5" x14ac:dyDescent="0.15">
      <c r="A110" s="16" t="s">
        <v>27</v>
      </c>
      <c r="B110" s="17">
        <v>205.95499999999998</v>
      </c>
    </row>
    <row r="111" spans="1:5" x14ac:dyDescent="0.15">
      <c r="A111" s="16" t="s">
        <v>36</v>
      </c>
      <c r="B111" s="17">
        <v>195.25475</v>
      </c>
    </row>
    <row r="112" spans="1:5" x14ac:dyDescent="0.15">
      <c r="A112" s="16" t="s">
        <v>25</v>
      </c>
      <c r="B112" s="17">
        <v>189.27564000000001</v>
      </c>
    </row>
    <row r="113" spans="1:3" x14ac:dyDescent="0.15">
      <c r="A113" s="16" t="s">
        <v>144</v>
      </c>
      <c r="B113" s="17">
        <v>5944.5627899999999</v>
      </c>
    </row>
    <row r="115" spans="1:3" x14ac:dyDescent="0.15">
      <c r="A115" s="27" t="s">
        <v>179</v>
      </c>
    </row>
    <row r="116" spans="1:3" x14ac:dyDescent="0.15">
      <c r="A116" s="42" t="s">
        <v>0</v>
      </c>
      <c r="B116" s="42" t="s">
        <v>1</v>
      </c>
      <c r="C116" s="43" t="s">
        <v>146</v>
      </c>
    </row>
    <row r="117" spans="1:3" x14ac:dyDescent="0.15">
      <c r="A117" s="44" t="s">
        <v>6</v>
      </c>
      <c r="B117" s="44" t="s">
        <v>7</v>
      </c>
      <c r="C117" s="48">
        <v>-1595.6900000000005</v>
      </c>
    </row>
    <row r="118" spans="1:3" x14ac:dyDescent="0.15">
      <c r="A118" s="44" t="s">
        <v>70</v>
      </c>
      <c r="B118" s="44" t="s">
        <v>71</v>
      </c>
      <c r="C118" s="48">
        <v>-1231.33</v>
      </c>
    </row>
    <row r="119" spans="1:3" x14ac:dyDescent="0.15">
      <c r="A119" s="44" t="s">
        <v>107</v>
      </c>
      <c r="B119" s="44" t="s">
        <v>108</v>
      </c>
      <c r="C119" s="48">
        <v>-929.32000000000016</v>
      </c>
    </row>
    <row r="120" spans="1:3" x14ac:dyDescent="0.15">
      <c r="A120" s="44" t="s">
        <v>112</v>
      </c>
      <c r="B120" s="44" t="s">
        <v>113</v>
      </c>
      <c r="C120" s="48">
        <v>-774.27</v>
      </c>
    </row>
    <row r="121" spans="1:3" x14ac:dyDescent="0.15">
      <c r="A121" s="44" t="s">
        <v>116</v>
      </c>
      <c r="B121" s="44" t="s">
        <v>117</v>
      </c>
      <c r="C121" s="48">
        <v>-486</v>
      </c>
    </row>
    <row r="123" spans="1:3" x14ac:dyDescent="0.15">
      <c r="A123" s="4" t="s">
        <v>180</v>
      </c>
    </row>
    <row r="124" spans="1:3" x14ac:dyDescent="0.15">
      <c r="A124" s="15" t="s">
        <v>2</v>
      </c>
      <c r="B124" t="s">
        <v>143</v>
      </c>
    </row>
    <row r="125" spans="1:3" x14ac:dyDescent="0.15">
      <c r="A125" s="16" t="s">
        <v>56</v>
      </c>
      <c r="B125" s="14">
        <v>12448.050000000001</v>
      </c>
    </row>
    <row r="126" spans="1:3" x14ac:dyDescent="0.15">
      <c r="A126" s="20" t="s">
        <v>61</v>
      </c>
      <c r="B126" s="14">
        <v>12448.050000000001</v>
      </c>
    </row>
    <row r="127" spans="1:3" x14ac:dyDescent="0.15">
      <c r="A127" s="16" t="s">
        <v>16</v>
      </c>
      <c r="B127" s="14">
        <v>8800.5400000000009</v>
      </c>
    </row>
    <row r="128" spans="1:3" x14ac:dyDescent="0.15">
      <c r="A128" s="20" t="s">
        <v>14</v>
      </c>
      <c r="B128" s="14">
        <v>8800.5400000000009</v>
      </c>
    </row>
    <row r="129" spans="1:2" x14ac:dyDescent="0.15">
      <c r="A129" s="16" t="s">
        <v>11</v>
      </c>
      <c r="B129" s="14">
        <v>59984.310000000005</v>
      </c>
    </row>
    <row r="130" spans="1:2" x14ac:dyDescent="0.15">
      <c r="A130" s="20" t="s">
        <v>45</v>
      </c>
      <c r="B130" s="14">
        <v>59984.310000000005</v>
      </c>
    </row>
    <row r="131" spans="1:2" x14ac:dyDescent="0.15">
      <c r="A131" s="16" t="s">
        <v>20</v>
      </c>
      <c r="B131" s="14">
        <v>10655.25</v>
      </c>
    </row>
    <row r="132" spans="1:2" x14ac:dyDescent="0.15">
      <c r="A132" s="20" t="s">
        <v>82</v>
      </c>
      <c r="B132" s="14">
        <v>10655.25</v>
      </c>
    </row>
    <row r="133" spans="1:2" x14ac:dyDescent="0.15">
      <c r="A133" s="16" t="s">
        <v>8</v>
      </c>
      <c r="B133" s="14">
        <v>14154.630000000001</v>
      </c>
    </row>
    <row r="134" spans="1:2" x14ac:dyDescent="0.15">
      <c r="A134" s="20" t="s">
        <v>36</v>
      </c>
      <c r="B134" s="14">
        <v>14154.630000000001</v>
      </c>
    </row>
    <row r="135" spans="1:2" x14ac:dyDescent="0.15">
      <c r="A135" s="16" t="s">
        <v>54</v>
      </c>
      <c r="B135" s="14">
        <v>15463.781999999999</v>
      </c>
    </row>
    <row r="136" spans="1:2" x14ac:dyDescent="0.15">
      <c r="A136" s="20" t="s">
        <v>25</v>
      </c>
      <c r="B136" s="14">
        <v>15463.781999999999</v>
      </c>
    </row>
    <row r="137" spans="1:2" x14ac:dyDescent="0.15">
      <c r="A137" s="16" t="s">
        <v>55</v>
      </c>
      <c r="B137" s="14">
        <v>16069.11</v>
      </c>
    </row>
    <row r="138" spans="1:2" x14ac:dyDescent="0.15">
      <c r="A138" s="20" t="s">
        <v>27</v>
      </c>
      <c r="B138" s="14">
        <v>16069.11</v>
      </c>
    </row>
    <row r="139" spans="1:2" x14ac:dyDescent="0.15">
      <c r="A139" s="16" t="s">
        <v>144</v>
      </c>
      <c r="B139" s="14">
        <v>137575.67200000002</v>
      </c>
    </row>
    <row r="141" spans="1:2" x14ac:dyDescent="0.15">
      <c r="A141" s="10" t="s">
        <v>181</v>
      </c>
    </row>
    <row r="142" spans="1:2" x14ac:dyDescent="0.15">
      <c r="A142" s="41">
        <f>COUNTIF(Weekly_Summary!K2:K53,"&gt;=0")/ COUNT(Weekly_Summary!K2:K53)</f>
        <v>0.90384615384615385</v>
      </c>
    </row>
    <row r="144" spans="1:2" x14ac:dyDescent="0.15">
      <c r="A144" s="10" t="s">
        <v>182</v>
      </c>
    </row>
    <row r="146" spans="1:5" x14ac:dyDescent="0.15">
      <c r="B146" s="15" t="s">
        <v>58</v>
      </c>
    </row>
    <row r="147" spans="1:5" x14ac:dyDescent="0.15">
      <c r="A147" s="15" t="s">
        <v>2</v>
      </c>
      <c r="B147" t="s">
        <v>5</v>
      </c>
      <c r="C147" t="s">
        <v>19</v>
      </c>
      <c r="D147" t="s">
        <v>33</v>
      </c>
      <c r="E147" t="s">
        <v>144</v>
      </c>
    </row>
    <row r="148" spans="1:5" x14ac:dyDescent="0.15">
      <c r="A148" s="16" t="s">
        <v>56</v>
      </c>
      <c r="B148" s="14"/>
      <c r="C148" s="14"/>
      <c r="D148" s="14"/>
      <c r="E148" s="14"/>
    </row>
    <row r="149" spans="1:5" x14ac:dyDescent="0.15">
      <c r="A149" s="20" t="s">
        <v>143</v>
      </c>
      <c r="B149" s="14">
        <v>9197.74</v>
      </c>
      <c r="C149" s="14">
        <v>24505.68</v>
      </c>
      <c r="D149" s="14">
        <v>9553.8700000000008</v>
      </c>
      <c r="E149" s="14">
        <v>43257.29</v>
      </c>
    </row>
    <row r="150" spans="1:5" x14ac:dyDescent="0.15">
      <c r="A150" s="20" t="s">
        <v>142</v>
      </c>
      <c r="B150" s="14">
        <v>50.438400000000001</v>
      </c>
      <c r="C150" s="14">
        <v>266.22040000000004</v>
      </c>
      <c r="D150" s="14">
        <v>75.785250000000019</v>
      </c>
      <c r="E150" s="14">
        <v>392.44405000000006</v>
      </c>
    </row>
    <row r="151" spans="1:5" x14ac:dyDescent="0.15">
      <c r="A151" s="16" t="s">
        <v>16</v>
      </c>
      <c r="B151" s="14"/>
      <c r="C151" s="14"/>
      <c r="D151" s="14"/>
      <c r="E151" s="14"/>
    </row>
    <row r="152" spans="1:5" x14ac:dyDescent="0.15">
      <c r="A152" s="20" t="s">
        <v>143</v>
      </c>
      <c r="B152" s="14">
        <v>8800.5400000000009</v>
      </c>
      <c r="C152" s="14">
        <v>12180.259999999998</v>
      </c>
      <c r="D152" s="14">
        <v>8023.6</v>
      </c>
      <c r="E152" s="14">
        <v>29004.400000000001</v>
      </c>
    </row>
    <row r="153" spans="1:5" x14ac:dyDescent="0.15">
      <c r="A153" s="20" t="s">
        <v>142</v>
      </c>
      <c r="B153" s="14">
        <v>60.39</v>
      </c>
      <c r="C153" s="14">
        <v>51.026400000000002</v>
      </c>
      <c r="D153" s="14">
        <v>50.0595</v>
      </c>
      <c r="E153" s="14">
        <v>161.47590000000002</v>
      </c>
    </row>
    <row r="154" spans="1:5" x14ac:dyDescent="0.15">
      <c r="A154" s="16" t="s">
        <v>11</v>
      </c>
      <c r="B154" s="14"/>
      <c r="C154" s="14"/>
      <c r="D154" s="14"/>
      <c r="E154" s="14"/>
    </row>
    <row r="155" spans="1:5" x14ac:dyDescent="0.15">
      <c r="A155" s="20" t="s">
        <v>143</v>
      </c>
      <c r="B155" s="14">
        <v>58684.18</v>
      </c>
      <c r="C155" s="14">
        <v>100122.77</v>
      </c>
      <c r="D155" s="14"/>
      <c r="E155" s="14">
        <v>158806.95000000001</v>
      </c>
    </row>
    <row r="156" spans="1:5" x14ac:dyDescent="0.15">
      <c r="A156" s="20" t="s">
        <v>142</v>
      </c>
      <c r="B156" s="14">
        <v>1520.5254</v>
      </c>
      <c r="C156" s="14">
        <v>1742.3150000000001</v>
      </c>
      <c r="D156" s="14"/>
      <c r="E156" s="14">
        <v>3262.8404</v>
      </c>
    </row>
    <row r="157" spans="1:5" x14ac:dyDescent="0.15">
      <c r="A157" s="16" t="s">
        <v>20</v>
      </c>
      <c r="B157" s="14"/>
      <c r="C157" s="14"/>
      <c r="D157" s="14"/>
      <c r="E157" s="14"/>
    </row>
    <row r="158" spans="1:5" x14ac:dyDescent="0.15">
      <c r="A158" s="20" t="s">
        <v>143</v>
      </c>
      <c r="B158" s="14">
        <v>9289.89</v>
      </c>
      <c r="C158" s="14">
        <v>19621.57</v>
      </c>
      <c r="D158" s="14">
        <v>6456.81</v>
      </c>
      <c r="E158" s="14">
        <v>35368.269999999997</v>
      </c>
    </row>
    <row r="159" spans="1:5" x14ac:dyDescent="0.15">
      <c r="A159" s="20" t="s">
        <v>142</v>
      </c>
      <c r="B159" s="14">
        <v>59.982599999999998</v>
      </c>
      <c r="C159" s="14">
        <v>166.5838</v>
      </c>
      <c r="D159" s="14">
        <v>50.554250000000003</v>
      </c>
      <c r="E159" s="14">
        <v>277.12065000000001</v>
      </c>
    </row>
    <row r="160" spans="1:5" x14ac:dyDescent="0.15">
      <c r="A160" s="16" t="s">
        <v>8</v>
      </c>
      <c r="B160" s="14"/>
      <c r="C160" s="14"/>
      <c r="D160" s="14"/>
      <c r="E160" s="14"/>
    </row>
    <row r="161" spans="1:5" x14ac:dyDescent="0.15">
      <c r="A161" s="20" t="s">
        <v>143</v>
      </c>
      <c r="B161" s="14">
        <v>6404.3099999999995</v>
      </c>
      <c r="C161" s="14">
        <v>20107.73</v>
      </c>
      <c r="D161" s="14">
        <v>26507.09</v>
      </c>
      <c r="E161" s="14">
        <v>53019.130000000005</v>
      </c>
    </row>
    <row r="162" spans="1:5" x14ac:dyDescent="0.15">
      <c r="A162" s="20" t="s">
        <v>142</v>
      </c>
      <c r="B162" s="14">
        <v>14.0097</v>
      </c>
      <c r="C162" s="14">
        <v>236.69780000000003</v>
      </c>
      <c r="D162" s="14">
        <v>337.39224999999999</v>
      </c>
      <c r="E162" s="14">
        <v>588.09975000000009</v>
      </c>
    </row>
    <row r="163" spans="1:5" x14ac:dyDescent="0.15">
      <c r="A163" s="16" t="s">
        <v>54</v>
      </c>
      <c r="B163" s="14"/>
      <c r="C163" s="14"/>
      <c r="D163" s="14"/>
      <c r="E163" s="14"/>
    </row>
    <row r="164" spans="1:5" x14ac:dyDescent="0.15">
      <c r="A164" s="20" t="s">
        <v>143</v>
      </c>
      <c r="B164" s="14">
        <v>10730.69</v>
      </c>
      <c r="C164" s="14">
        <v>18884.462</v>
      </c>
      <c r="D164" s="14">
        <v>24913.530000000002</v>
      </c>
      <c r="E164" s="14">
        <v>54528.682000000001</v>
      </c>
    </row>
    <row r="165" spans="1:5" x14ac:dyDescent="0.15">
      <c r="A165" s="20" t="s">
        <v>142</v>
      </c>
      <c r="B165" s="14">
        <v>108.3111</v>
      </c>
      <c r="C165" s="14">
        <v>211.53804000000002</v>
      </c>
      <c r="D165" s="14">
        <v>219.92800000000003</v>
      </c>
      <c r="E165" s="14">
        <v>539.77714000000003</v>
      </c>
    </row>
    <row r="166" spans="1:5" x14ac:dyDescent="0.15">
      <c r="A166" s="16" t="s">
        <v>55</v>
      </c>
      <c r="B166" s="14"/>
      <c r="C166" s="14"/>
      <c r="D166" s="14"/>
      <c r="E166" s="14"/>
    </row>
    <row r="167" spans="1:5" x14ac:dyDescent="0.15">
      <c r="A167" s="20" t="s">
        <v>143</v>
      </c>
      <c r="B167" s="14">
        <v>11957.08</v>
      </c>
      <c r="C167" s="14">
        <v>26692.799999999999</v>
      </c>
      <c r="D167" s="14">
        <v>21856.980000000003</v>
      </c>
      <c r="E167" s="14">
        <v>60506.86</v>
      </c>
    </row>
    <row r="168" spans="1:5" x14ac:dyDescent="0.15">
      <c r="A168" s="20" t="s">
        <v>142</v>
      </c>
      <c r="B168" s="14">
        <v>172.91970000000001</v>
      </c>
      <c r="C168" s="14">
        <v>321.39159999999998</v>
      </c>
      <c r="D168" s="14">
        <v>278.38575000000003</v>
      </c>
      <c r="E168" s="14">
        <v>772.69704999999999</v>
      </c>
    </row>
    <row r="169" spans="1:5" x14ac:dyDescent="0.15">
      <c r="A169" s="16" t="s">
        <v>156</v>
      </c>
      <c r="B169" s="14">
        <v>115064.43</v>
      </c>
      <c r="C169" s="14">
        <v>222115.27200000003</v>
      </c>
      <c r="D169" s="14">
        <v>97311.88</v>
      </c>
      <c r="E169" s="14">
        <v>434491.58200000005</v>
      </c>
    </row>
    <row r="170" spans="1:5" x14ac:dyDescent="0.15">
      <c r="A170" s="16" t="s">
        <v>157</v>
      </c>
      <c r="B170" s="14">
        <v>1986.5769</v>
      </c>
      <c r="C170" s="14">
        <v>2995.7730399999996</v>
      </c>
      <c r="D170" s="14">
        <v>1012.105</v>
      </c>
      <c r="E170" s="14">
        <v>5994.4549399999996</v>
      </c>
    </row>
    <row r="173" spans="1:5" x14ac:dyDescent="0.15">
      <c r="A173" s="29" t="s">
        <v>183</v>
      </c>
    </row>
    <row r="174" spans="1:5" x14ac:dyDescent="0.15">
      <c r="A174" s="42" t="s">
        <v>58</v>
      </c>
      <c r="B174" s="43" t="s">
        <v>133</v>
      </c>
      <c r="C174" s="43" t="s">
        <v>123</v>
      </c>
      <c r="D174" s="43" t="s">
        <v>134</v>
      </c>
    </row>
    <row r="175" spans="1:5" x14ac:dyDescent="0.15">
      <c r="A175" s="42" t="s">
        <v>158</v>
      </c>
      <c r="B175" s="47">
        <v>5560</v>
      </c>
      <c r="C175" s="47">
        <v>1986.5769</v>
      </c>
      <c r="D175" s="47">
        <v>7546.5769</v>
      </c>
    </row>
    <row r="176" spans="1:5" x14ac:dyDescent="0.15">
      <c r="A176" s="42" t="s">
        <v>159</v>
      </c>
      <c r="B176" s="47">
        <v>1623.5</v>
      </c>
      <c r="C176" s="47">
        <v>1586.4726000000001</v>
      </c>
      <c r="D176" s="47">
        <v>3209.9725999999996</v>
      </c>
    </row>
    <row r="177" spans="1:4" x14ac:dyDescent="0.15">
      <c r="A177" s="42" t="s">
        <v>160</v>
      </c>
      <c r="B177" s="47">
        <v>1723.75</v>
      </c>
      <c r="C177" s="47">
        <v>1473.3542000000002</v>
      </c>
      <c r="D177" s="47">
        <v>3197.1042000000007</v>
      </c>
    </row>
    <row r="178" spans="1:4" x14ac:dyDescent="0.15">
      <c r="A178" s="42" t="s">
        <v>161</v>
      </c>
      <c r="B178" s="47">
        <v>5827.5</v>
      </c>
      <c r="C178" s="47">
        <v>2995.77304</v>
      </c>
      <c r="D178" s="47">
        <v>8823.27304</v>
      </c>
    </row>
    <row r="179" spans="1:4" x14ac:dyDescent="0.15">
      <c r="A179" s="42" t="s">
        <v>162</v>
      </c>
      <c r="B179" s="47">
        <v>4428</v>
      </c>
      <c r="C179" s="47">
        <v>1012.105</v>
      </c>
      <c r="D179" s="47">
        <v>5440.1050000000005</v>
      </c>
    </row>
  </sheetData>
  <pageMargins left="0.7" right="0.7" top="0.75" bottom="0.75" header="0.3" footer="0.3"/>
  <pageSetup orientation="portrait" horizontalDpi="0" verticalDpi="0"/>
  <headerFooter>
    <oddHeader>&amp;CStephanie Agbenorhevi</oddHeader>
  </headerFooter>
  <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3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17.33203125" customWidth="1"/>
  </cols>
  <sheetData>
    <row r="1" spans="1:2" x14ac:dyDescent="0.15">
      <c r="A1" s="5" t="s">
        <v>130</v>
      </c>
      <c r="B1" s="5"/>
    </row>
    <row r="2" spans="1:2" x14ac:dyDescent="0.15">
      <c r="A2" s="5" t="s">
        <v>131</v>
      </c>
      <c r="B2" s="6"/>
    </row>
    <row r="3" spans="1:2" x14ac:dyDescent="0.15">
      <c r="A3" s="7" t="s">
        <v>129</v>
      </c>
      <c r="B3" s="8" t="s">
        <v>132</v>
      </c>
    </row>
  </sheetData>
  <sheetProtection algorithmName="SHA-512" hashValue="5jMBcwe5qsJ/dVImAnMqLuzQtTzFk9zw62vhg0HUlEStq/4Dm0Ow0U/GIxJOYk5g3wC+O23itpfzx0/WW2KhxQ==" saltValue="kekl4Oy3w1KX4UN+q6m0G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735-E417-3D48-93CA-15AEB1041982}">
  <dimension ref="A1:L13"/>
  <sheetViews>
    <sheetView view="pageLayout" zoomScaleNormal="100" workbookViewId="0">
      <selection activeCell="H17" sqref="H17"/>
    </sheetView>
  </sheetViews>
  <sheetFormatPr baseColWidth="10" defaultRowHeight="13" x14ac:dyDescent="0.15"/>
  <cols>
    <col min="3" max="3" width="13.5" customWidth="1"/>
    <col min="6" max="6" width="13.1640625" customWidth="1"/>
    <col min="8" max="8" width="11.6640625" customWidth="1"/>
    <col min="10" max="10" width="13.83203125" customWidth="1"/>
    <col min="11" max="11" width="12.83203125" customWidth="1"/>
  </cols>
  <sheetData>
    <row r="1" spans="1:12" x14ac:dyDescent="0.15">
      <c r="A1" s="21" t="s">
        <v>0</v>
      </c>
      <c r="B1" s="21" t="s">
        <v>1</v>
      </c>
      <c r="C1" s="21" t="s">
        <v>58</v>
      </c>
      <c r="D1" s="21" t="s">
        <v>2</v>
      </c>
      <c r="E1" s="21" t="s">
        <v>53</v>
      </c>
      <c r="F1" s="21" t="s">
        <v>100</v>
      </c>
      <c r="G1" s="22" t="s">
        <v>133</v>
      </c>
      <c r="H1" s="22" t="s">
        <v>123</v>
      </c>
      <c r="I1" s="22" t="s">
        <v>134</v>
      </c>
      <c r="J1" s="22" t="s">
        <v>140</v>
      </c>
      <c r="K1" s="22" t="s">
        <v>146</v>
      </c>
      <c r="L1" s="23"/>
    </row>
    <row r="2" spans="1:12" x14ac:dyDescent="0.15">
      <c r="A2" s="23"/>
      <c r="B2" s="23"/>
      <c r="C2" s="22"/>
      <c r="D2" s="22"/>
      <c r="E2" s="22"/>
      <c r="F2" s="23"/>
      <c r="G2" s="23"/>
      <c r="H2" s="23"/>
      <c r="I2" s="23"/>
      <c r="J2" s="22"/>
      <c r="K2" s="23"/>
      <c r="L2" s="24" t="b">
        <f>Weekly_Summary!H2&gt;Weekly_Summary!G2</f>
        <v>0</v>
      </c>
    </row>
    <row r="3" spans="1:12" x14ac:dyDescent="0.15">
      <c r="A3" s="23"/>
      <c r="B3" s="23"/>
      <c r="C3" s="24"/>
      <c r="D3" s="22" t="s">
        <v>163</v>
      </c>
      <c r="E3" s="22"/>
      <c r="F3" s="23"/>
      <c r="G3" s="23"/>
      <c r="H3" s="23"/>
      <c r="I3" s="23"/>
      <c r="J3" s="23"/>
      <c r="K3" s="22"/>
      <c r="L3" s="24"/>
    </row>
    <row r="4" spans="1:12" x14ac:dyDescent="0.15">
      <c r="A4" s="23"/>
      <c r="B4" s="23"/>
      <c r="C4" s="24"/>
      <c r="D4" s="22" t="s">
        <v>163</v>
      </c>
      <c r="E4" s="22"/>
      <c r="F4" s="23"/>
      <c r="G4" s="23"/>
      <c r="H4" s="23"/>
      <c r="I4" s="23"/>
      <c r="J4" s="23"/>
      <c r="K4" s="23"/>
      <c r="L4" s="24"/>
    </row>
    <row r="5" spans="1:12" x14ac:dyDescent="0.15">
      <c r="A5" s="23"/>
      <c r="B5" s="23"/>
      <c r="C5" s="24"/>
      <c r="D5" s="22" t="s">
        <v>163</v>
      </c>
      <c r="E5" s="24"/>
      <c r="F5" s="23"/>
      <c r="G5" s="23"/>
      <c r="H5" s="23"/>
      <c r="I5" s="23"/>
      <c r="J5" s="23"/>
      <c r="K5" s="23"/>
      <c r="L5" s="24"/>
    </row>
    <row r="6" spans="1:12" x14ac:dyDescent="0.15">
      <c r="A6" s="23"/>
      <c r="B6" s="23"/>
      <c r="C6" s="24"/>
      <c r="D6" s="22" t="s">
        <v>163</v>
      </c>
      <c r="E6" s="23"/>
      <c r="F6" s="23"/>
      <c r="G6" s="23"/>
      <c r="H6" s="23"/>
      <c r="I6" s="23"/>
      <c r="J6" s="23"/>
      <c r="K6" s="23"/>
      <c r="L6" s="24"/>
    </row>
    <row r="11" spans="1:12" x14ac:dyDescent="0.15">
      <c r="A11" s="30" t="s">
        <v>237</v>
      </c>
      <c r="B11" s="30"/>
      <c r="C11" s="30"/>
      <c r="D11" s="30"/>
      <c r="E11" s="30"/>
    </row>
    <row r="12" spans="1:12" x14ac:dyDescent="0.15">
      <c r="A12" s="30"/>
      <c r="B12" s="30"/>
      <c r="C12" s="30"/>
      <c r="D12" s="30"/>
      <c r="E12" s="30"/>
    </row>
    <row r="13" spans="1:12" x14ac:dyDescent="0.15">
      <c r="A13" s="30"/>
      <c r="B13" s="30"/>
      <c r="C13" s="30"/>
      <c r="D13" s="30"/>
      <c r="E13" s="3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view="pageLayout" zoomScaleNormal="100" workbookViewId="0">
      <selection activeCell="A12" sqref="A12:E14"/>
    </sheetView>
  </sheetViews>
  <sheetFormatPr baseColWidth="10" defaultColWidth="8.83203125" defaultRowHeight="13" x14ac:dyDescent="0.15"/>
  <cols>
    <col min="1" max="1" width="11.33203125" bestFit="1" customWidth="1"/>
    <col min="2" max="2" width="16.6640625" bestFit="1" customWidth="1"/>
    <col min="3" max="3" width="12.6640625" bestFit="1" customWidth="1"/>
    <col min="4" max="4" width="6.5" bestFit="1" customWidth="1"/>
    <col min="5" max="5" width="12" bestFit="1" customWidth="1"/>
  </cols>
  <sheetData>
    <row r="1" spans="1:5" x14ac:dyDescent="0.15">
      <c r="A1" s="43" t="s">
        <v>119</v>
      </c>
      <c r="B1" s="43" t="s">
        <v>120</v>
      </c>
      <c r="C1" s="43" t="s">
        <v>121</v>
      </c>
      <c r="D1" s="43" t="s">
        <v>122</v>
      </c>
      <c r="E1" s="43" t="s">
        <v>123</v>
      </c>
    </row>
    <row r="2" spans="1:5" x14ac:dyDescent="0.15">
      <c r="A2" s="6" t="s">
        <v>5</v>
      </c>
      <c r="B2" s="6" t="s">
        <v>124</v>
      </c>
      <c r="C2" s="57">
        <v>20</v>
      </c>
      <c r="D2" s="58">
        <v>200</v>
      </c>
      <c r="E2" s="59">
        <v>0.03</v>
      </c>
    </row>
    <row r="3" spans="1:5" x14ac:dyDescent="0.15">
      <c r="A3" s="6" t="s">
        <v>57</v>
      </c>
      <c r="B3" s="6" t="s">
        <v>125</v>
      </c>
      <c r="C3" s="57">
        <v>8.5</v>
      </c>
      <c r="D3" s="58">
        <v>100</v>
      </c>
      <c r="E3" s="59">
        <v>1.4999999999999999E-2</v>
      </c>
    </row>
    <row r="4" spans="1:5" x14ac:dyDescent="0.15">
      <c r="A4" s="6" t="s">
        <v>44</v>
      </c>
      <c r="B4" s="6" t="s">
        <v>126</v>
      </c>
      <c r="C4" s="57">
        <v>8.75</v>
      </c>
      <c r="D4" s="58">
        <v>125</v>
      </c>
      <c r="E4" s="59">
        <v>0.01</v>
      </c>
    </row>
    <row r="5" spans="1:5" x14ac:dyDescent="0.15">
      <c r="A5" s="6" t="s">
        <v>19</v>
      </c>
      <c r="B5" s="6" t="s">
        <v>127</v>
      </c>
      <c r="C5" s="57">
        <v>10.5</v>
      </c>
      <c r="D5" s="58">
        <v>150</v>
      </c>
      <c r="E5" s="59">
        <v>0.02</v>
      </c>
    </row>
    <row r="6" spans="1:5" x14ac:dyDescent="0.15">
      <c r="A6" s="6" t="s">
        <v>33</v>
      </c>
      <c r="B6" s="6" t="s">
        <v>128</v>
      </c>
      <c r="C6" s="57">
        <v>12</v>
      </c>
      <c r="D6" s="58">
        <v>175</v>
      </c>
      <c r="E6" s="59">
        <v>2.5000000000000001E-2</v>
      </c>
    </row>
    <row r="12" spans="1:5" x14ac:dyDescent="0.15">
      <c r="A12" s="30" t="s">
        <v>219</v>
      </c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</sheetData>
  <mergeCells count="1">
    <mergeCell ref="A12:E14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3"/>
  <sheetViews>
    <sheetView view="pageLayout" zoomScale="92" zoomScaleNormal="100" zoomScalePageLayoutView="92" workbookViewId="0">
      <selection activeCell="G55" sqref="G55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8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25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4000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72</v>
      </c>
      <c r="I2" s="6">
        <f>G2+H2</f>
        <v>232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10065.23</v>
      </c>
      <c r="F3" s="45">
        <v>8</v>
      </c>
      <c r="G3" s="6">
        <f>F3*VLOOKUP(C3,Reference_Table!$A$2:$E$6,3,FALSE)</f>
        <v>70</v>
      </c>
      <c r="H3" s="6">
        <f>IF(E3-F3*VLOOKUP(C3,Reference_Table!$A$2:$E$6,4,FALSE)&gt;0, (E3-F3*VLOOKUP(C3,Reference_Table!A$2:E$6,4,FALSE)) *VLOOKUP(C3,Reference_Table!A$2:E$6,5,FALSE),0)</f>
        <v>90.652299999999997</v>
      </c>
      <c r="I3" s="6">
        <f t="shared" ref="I3:I53" si="0">G3+H3</f>
        <v>160.6523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456.76</v>
      </c>
      <c r="F4" s="45">
        <v>2.5</v>
      </c>
      <c r="G4" s="6">
        <f>F4*VLOOKUP(C4,Reference_Table!$A$2:$E$6,3,FALSE)</f>
        <v>30</v>
      </c>
      <c r="H4" s="6">
        <f>IF(E4-F4*VLOOKUP(C4,Reference_Table!$A$2:$E$6,4,FALSE)&gt;0, (E4-F4*VLOOKUP(C4,Reference_Table!A$2:E$6,4,FALSE)) *VLOOKUP(C4,Reference_Table!A$2:E$6,5,FALSE),0)</f>
        <v>0.48149999999999982</v>
      </c>
      <c r="I4" s="6">
        <f t="shared" si="0"/>
        <v>30.4815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450.98</v>
      </c>
      <c r="F5" s="45">
        <v>3</v>
      </c>
      <c r="G5" s="6">
        <f>F5*VLOOKUP(C5,Reference_Table!$A$2:$E$6,3,FALSE)</f>
        <v>36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36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650.75</v>
      </c>
      <c r="F6" s="45">
        <v>6</v>
      </c>
      <c r="G6" s="6">
        <f>F6*VLOOKUP(C6,Reference_Table!$A$2:$E$6,3,FALSE)</f>
        <v>120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120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250.78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1500</v>
      </c>
      <c r="F8" s="45">
        <v>4</v>
      </c>
      <c r="G8" s="6">
        <f>F8*VLOOKUP(C8,Reference_Table!$A$2:$E$6,3,FALSE)</f>
        <v>34</v>
      </c>
      <c r="H8" s="6">
        <f>IF(E8-F8*VLOOKUP(C8,Reference_Table!$A$2:$E$6,4,FALSE)&gt;0, (E8-F8*VLOOKUP(C8,Reference_Table!A$2:E$6,4,FALSE)) *VLOOKUP(C8,Reference_Table!A$2:E$6,5,FALSE),0)</f>
        <v>16.5</v>
      </c>
      <c r="I8" s="6">
        <f t="shared" si="0"/>
        <v>50.5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0</v>
      </c>
      <c r="F9" s="45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500</v>
      </c>
      <c r="F10" s="45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1.5</v>
      </c>
      <c r="I10" s="6">
        <f t="shared" si="0"/>
        <v>35.5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1402.98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15.044699999999999</v>
      </c>
      <c r="I11" s="6">
        <f t="shared" si="0"/>
        <v>49.044699999999999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873.08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60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4500.67</v>
      </c>
      <c r="F14" s="45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75.013400000000004</v>
      </c>
      <c r="I14" s="6">
        <f t="shared" si="0"/>
        <v>127.5134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356.26</v>
      </c>
      <c r="F15" s="45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1500.25</v>
      </c>
      <c r="F16" s="45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15.005000000000001</v>
      </c>
      <c r="I16" s="6">
        <f t="shared" si="0"/>
        <v>67.504999999999995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250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34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1469.78</v>
      </c>
      <c r="F18" s="45">
        <v>5</v>
      </c>
      <c r="G18" s="6">
        <f>F18*VLOOKUP(C18,Reference_Table!$A$2:$E$6,3,FALSE)</f>
        <v>42.5</v>
      </c>
      <c r="H18" s="6">
        <f>IF(E18-F18*VLOOKUP(C18,Reference_Table!$A$2:$E$6,4,FALSE)&gt;0, (E18-F18*VLOOKUP(C18,Reference_Table!A$2:E$6,4,FALSE)) *VLOOKUP(C18,Reference_Table!A$2:E$6,5,FALSE),0)</f>
        <v>14.5467</v>
      </c>
      <c r="I18" s="6">
        <f t="shared" si="0"/>
        <v>57.046700000000001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7502.03</v>
      </c>
      <c r="F19" s="45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72.520300000000006</v>
      </c>
      <c r="I19" s="6">
        <f t="shared" si="0"/>
        <v>90.020300000000006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0</v>
      </c>
      <c r="F20" s="45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890.47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160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1000</v>
      </c>
      <c r="F23" s="45">
        <v>5</v>
      </c>
      <c r="G23" s="6">
        <f>F23*VLOOKUP(C23,Reference_Table!$A$2:$E$6,3,FALSE)</f>
        <v>43.75</v>
      </c>
      <c r="H23" s="6">
        <f>IF(E23-F23*VLOOKUP(C23,Reference_Table!$A$2:$E$6,4,FALSE)&gt;0, (E23-F23*VLOOKUP(C23,Reference_Table!A$2:E$6,4,FALSE)) *VLOOKUP(C23,Reference_Table!A$2:E$6,5,FALSE),0)</f>
        <v>3.75</v>
      </c>
      <c r="I23" s="6">
        <f t="shared" si="0"/>
        <v>47.5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1100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</v>
      </c>
      <c r="I24" s="6">
        <f t="shared" si="0"/>
        <v>67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1202.02</v>
      </c>
      <c r="F25" s="45">
        <v>12</v>
      </c>
      <c r="G25" s="6">
        <f>F25*VLOOKUP(C25,Reference_Table!$A$2:$E$6,3,FALSE)</f>
        <v>240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240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199.99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802.46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50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1502.96</v>
      </c>
      <c r="F29" s="45">
        <v>4</v>
      </c>
      <c r="G29" s="6">
        <f>F29*VLOOKUP(C29,Reference_Table!$A$2:$E$6,3,FALSE)</f>
        <v>48</v>
      </c>
      <c r="H29" s="6">
        <f>IF(E29-F29*VLOOKUP(C29,Reference_Table!$A$2:$E$6,4,FALSE)&gt;0, (E29-F29*VLOOKUP(C29,Reference_Table!A$2:E$6,4,FALSE)) *VLOOKUP(C29,Reference_Table!A$2:E$6,5,FALSE),0)</f>
        <v>20.074000000000002</v>
      </c>
      <c r="I29" s="6">
        <f t="shared" si="0"/>
        <v>68.073999999999998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0</v>
      </c>
      <c r="F30" s="45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2500</v>
      </c>
      <c r="F31" s="45">
        <v>12</v>
      </c>
      <c r="G31" s="6">
        <f>F31*VLOOKUP(C31,Reference_Table!$A$2:$E$6,3,FALSE)</f>
        <v>240</v>
      </c>
      <c r="H31" s="6">
        <f>IF(E31-F31*VLOOKUP(C31,Reference_Table!$A$2:$E$6,4,FALSE)&gt;0, (E31-F31*VLOOKUP(C31,Reference_Table!A$2:E$6,4,FALSE)) *VLOOKUP(C31,Reference_Table!A$2:E$6,5,FALSE),0)</f>
        <v>3</v>
      </c>
      <c r="I31" s="6">
        <f t="shared" si="0"/>
        <v>243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0</v>
      </c>
      <c r="F32" s="45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0</v>
      </c>
      <c r="F33" s="45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196.89</v>
      </c>
      <c r="F35" s="45">
        <v>1</v>
      </c>
      <c r="G35" s="6">
        <f>F35*VLOOKUP(C35,Reference_Table!$A$2:$E$6,3,FALSE)</f>
        <v>12</v>
      </c>
      <c r="H35" s="6">
        <f>IF(E35-F35*VLOOKUP(C35,Reference_Table!$A$2:$E$6,4,FALSE)&gt;0, (E35-F35*VLOOKUP(C35,Reference_Table!A$2:E$6,4,FALSE)) *VLOOKUP(C35,Reference_Table!A$2:E$6,5,FALSE),0)</f>
        <v>0.54724999999999968</v>
      </c>
      <c r="I35" s="6">
        <f t="shared" si="0"/>
        <v>12.54725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250.75</v>
      </c>
      <c r="F37" s="45">
        <v>2</v>
      </c>
      <c r="G37" s="6">
        <f>F37*VLOOKUP(C37,Reference_Table!$A$2:$E$6,3,FALSE)</f>
        <v>17</v>
      </c>
      <c r="H37" s="6">
        <f>IF(E37-F37*VLOOKUP(C37,Reference_Table!$A$2:$E$6,4,FALSE)&gt;0, (E37-F37*VLOOKUP(C37,Reference_Table!A$2:E$6,4,FALSE)) *VLOOKUP(C37,Reference_Table!A$2:E$6,5,FALSE),0)</f>
        <v>0.76124999999999998</v>
      </c>
      <c r="I37" s="6">
        <f t="shared" si="0"/>
        <v>17.76125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850.63</v>
      </c>
      <c r="F38" s="45">
        <v>6.5</v>
      </c>
      <c r="G38" s="6">
        <f>F38*VLOOKUP(C38,Reference_Table!$A$2:$E$6,3,FALSE)</f>
        <v>68.25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68.25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251.36</v>
      </c>
      <c r="F39" s="45">
        <v>3</v>
      </c>
      <c r="G39" s="6">
        <f>F39*VLOOKUP(C39,Reference_Table!$A$2:$E$6,3,FALSE)</f>
        <v>25.5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25.5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0</v>
      </c>
      <c r="F40" s="45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2399</v>
      </c>
      <c r="F41" s="45">
        <v>12</v>
      </c>
      <c r="G41" s="6">
        <f>F41*VLOOKUP(C41,Reference_Table!$A$2:$E$6,3,FALSE)</f>
        <v>240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240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1546.78</v>
      </c>
      <c r="F42" s="45">
        <v>8</v>
      </c>
      <c r="G42" s="6">
        <f>F42*VLOOKUP(C42,Reference_Table!$A$2:$E$6,3,FALSE)</f>
        <v>70</v>
      </c>
      <c r="H42" s="6">
        <f>IF(E42-F42*VLOOKUP(C42,Reference_Table!$A$2:$E$6,4,FALSE)&gt;0, (E42-F42*VLOOKUP(C42,Reference_Table!A$2:E$6,4,FALSE)) *VLOOKUP(C42,Reference_Table!A$2:E$6,5,FALSE),0)</f>
        <v>5.4677999999999995</v>
      </c>
      <c r="I42" s="6">
        <f t="shared" si="0"/>
        <v>75.467799999999997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1908</v>
      </c>
      <c r="F43" s="45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9.08</v>
      </c>
      <c r="I43" s="6">
        <f t="shared" si="0"/>
        <v>79.08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2159.69</v>
      </c>
      <c r="F44" s="45">
        <v>12</v>
      </c>
      <c r="G44" s="6">
        <f>F44*VLOOKUP(C44,Reference_Table!$A$2:$E$6,3,FALSE)</f>
        <v>144</v>
      </c>
      <c r="H44" s="6">
        <f>IF(E44-F44*VLOOKUP(C44,Reference_Table!$A$2:$E$6,4,FALSE)&gt;0, (E44-F44*VLOOKUP(C44,Reference_Table!A$2:E$6,4,FALSE)) *VLOOKUP(C44,Reference_Table!A$2:E$6,5,FALSE),0)</f>
        <v>1.4922500000000014</v>
      </c>
      <c r="I44" s="6">
        <f t="shared" si="0"/>
        <v>145.49225000000001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0</v>
      </c>
      <c r="F45" s="45">
        <v>0</v>
      </c>
      <c r="G45" s="6">
        <f>F45*VLOOKUP(C45,Reference_Table!$A$2:$E$6,3,FALSE)</f>
        <v>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0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821.36</v>
      </c>
      <c r="F46" s="45">
        <v>7</v>
      </c>
      <c r="G46" s="6">
        <f>F46*VLOOKUP(C46,Reference_Table!$A$2:$E$6,3,FALSE)</f>
        <v>73.5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73.5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345.96</v>
      </c>
      <c r="F47" s="45">
        <v>2</v>
      </c>
      <c r="G47" s="6">
        <f>F47*VLOOKUP(C47,Reference_Table!$A$2:$E$6,3,FALSE)</f>
        <v>17</v>
      </c>
      <c r="H47" s="6">
        <f>IF(E47-F47*VLOOKUP(C47,Reference_Table!$A$2:$E$6,4,FALSE)&gt;0, (E47-F47*VLOOKUP(C47,Reference_Table!A$2:E$6,4,FALSE)) *VLOOKUP(C47,Reference_Table!A$2:E$6,5,FALSE),0)</f>
        <v>2.1893999999999996</v>
      </c>
      <c r="I47" s="6">
        <f t="shared" si="0"/>
        <v>19.189399999999999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1766</v>
      </c>
      <c r="F48" s="45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200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0</v>
      </c>
      <c r="F49" s="45">
        <v>0</v>
      </c>
      <c r="G49" s="6">
        <f>F49*VLOOKUP(C49,Reference_Table!$A$2:$E$6,3,FALSE)</f>
        <v>0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0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0</v>
      </c>
      <c r="F50" s="45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234.45</v>
      </c>
      <c r="F51" s="45">
        <v>6.5</v>
      </c>
      <c r="G51" s="6">
        <f>F51*VLOOKUP(C51,Reference_Table!$A$2:$E$6,3,FALSE)</f>
        <v>68.25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68.25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2225</v>
      </c>
      <c r="F53" s="45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12.25</v>
      </c>
      <c r="I53" s="6">
        <f t="shared" si="0"/>
        <v>82.25</v>
      </c>
    </row>
    <row r="54" spans="1:9" x14ac:dyDescent="0.15">
      <c r="A54" s="1"/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59933.319999999992</v>
      </c>
      <c r="F61" s="6"/>
      <c r="G61" s="56">
        <f t="shared" ref="G61:I61" si="1">SUM(G2:G58)</f>
        <v>2963</v>
      </c>
      <c r="H61" s="56">
        <f t="shared" si="1"/>
        <v>435.87585000000007</v>
      </c>
      <c r="I61" s="56">
        <f t="shared" si="1"/>
        <v>3398.8758500000004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1152.563846153846</v>
      </c>
      <c r="F62" s="6"/>
      <c r="G62" s="56">
        <f t="shared" ref="G62:I62" si="2">AVERAGE(G2:G58)</f>
        <v>56.980769230769234</v>
      </c>
      <c r="H62" s="56">
        <f t="shared" si="2"/>
        <v>8.3822278846153857</v>
      </c>
      <c r="I62" s="56">
        <f t="shared" si="2"/>
        <v>65.362997115384616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10065.23</v>
      </c>
      <c r="F64" s="6"/>
      <c r="G64" s="56">
        <f t="shared" ref="G64:I64" si="4">MAX(G2:G58)</f>
        <v>240</v>
      </c>
      <c r="H64" s="56">
        <f t="shared" si="4"/>
        <v>90.652299999999997</v>
      </c>
      <c r="I64" s="56">
        <f t="shared" si="4"/>
        <v>243</v>
      </c>
    </row>
    <row r="71" spans="1:5" x14ac:dyDescent="0.15">
      <c r="A71" s="30" t="s">
        <v>217</v>
      </c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  <row r="73" spans="1:5" x14ac:dyDescent="0.15">
      <c r="A73" s="30"/>
      <c r="B73" s="30"/>
      <c r="C73" s="30"/>
      <c r="D73" s="30"/>
      <c r="E73" s="30"/>
    </row>
  </sheetData>
  <mergeCells count="2">
    <mergeCell ref="A71:E73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72"/>
  <sheetViews>
    <sheetView view="pageLayout" zoomScaleNormal="100" workbookViewId="0">
      <selection activeCell="K44" sqref="K44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1315.86</v>
      </c>
      <c r="F2" s="45">
        <v>6</v>
      </c>
      <c r="G2" s="6">
        <f>F2*VLOOKUP(C2,Reference_Table!$A$2:$E$6,3,FALSE)</f>
        <v>120</v>
      </c>
      <c r="H2" s="6">
        <f>IF(E2-F2*VLOOKUP(C2,Reference_Table!$A$2:$E$6,4,FALSE)&gt;0, (E2-F2*VLOOKUP(C2,Reference_Table!A$2:E$6,4,FALSE)) *VLOOKUP(C2,Reference_Table!A$2:E$6,5,FALSE),0)</f>
        <v>3.4757999999999969</v>
      </c>
      <c r="I2" s="6">
        <f>G2+H2</f>
        <v>123.47579999999999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0</v>
      </c>
      <c r="F3" s="45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1318.97</v>
      </c>
      <c r="F4" s="45">
        <v>6</v>
      </c>
      <c r="G4" s="6">
        <f>F4*VLOOKUP(C4,Reference_Table!$A$2:$E$6,3,FALSE)</f>
        <v>72</v>
      </c>
      <c r="H4" s="6">
        <f>IF(E4-F4*VLOOKUP(C4,Reference_Table!$A$2:$E$6,4,FALSE)&gt;0, (E4-F4*VLOOKUP(C4,Reference_Table!A$2:E$6,4,FALSE)) *VLOOKUP(C4,Reference_Table!A$2:E$6,5,FALSE),0)</f>
        <v>6.7242500000000014</v>
      </c>
      <c r="I4" s="6">
        <f t="shared" si="0"/>
        <v>78.724249999999998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943.17</v>
      </c>
      <c r="F5" s="45">
        <v>6</v>
      </c>
      <c r="G5" s="6">
        <f>F5*VLOOKUP(C5,Reference_Table!$A$2:$E$6,3,FALSE)</f>
        <v>72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72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686.57</v>
      </c>
      <c r="F6" s="45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140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4502.33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61.534949999999995</v>
      </c>
      <c r="I7" s="6">
        <f t="shared" si="0"/>
        <v>95.534949999999995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649.27</v>
      </c>
      <c r="F9" s="45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84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556</v>
      </c>
      <c r="F12" s="45">
        <v>4</v>
      </c>
      <c r="G12" s="6">
        <f>F12*VLOOKUP(C12,Reference_Table!$A$2:$E$6,3,FALSE)</f>
        <v>35</v>
      </c>
      <c r="H12" s="6">
        <f>IF(E12-F12*VLOOKUP(C12,Reference_Table!$A$2:$E$6,4,FALSE)&gt;0, (E12-F12*VLOOKUP(C12,Reference_Table!A$2:E$6,4,FALSE)) *VLOOKUP(C12,Reference_Table!A$2:E$6,5,FALSE),0)</f>
        <v>0.56000000000000005</v>
      </c>
      <c r="I12" s="6">
        <f t="shared" si="0"/>
        <v>35.56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1798.88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23.097000000000005</v>
      </c>
      <c r="I13" s="6">
        <f t="shared" si="0"/>
        <v>83.097000000000008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4925.96</v>
      </c>
      <c r="F14" s="45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74.519199999999998</v>
      </c>
      <c r="I14" s="6">
        <f t="shared" si="0"/>
        <v>158.51920000000001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1900.54</v>
      </c>
      <c r="F15" s="45">
        <v>9</v>
      </c>
      <c r="G15" s="6">
        <f>F15*VLOOKUP(C15,Reference_Table!$A$2:$E$6,3,FALSE)</f>
        <v>94.5</v>
      </c>
      <c r="H15" s="6">
        <f>IF(E15-F15*VLOOKUP(C15,Reference_Table!$A$2:$E$6,4,FALSE)&gt;0, (E15-F15*VLOOKUP(C15,Reference_Table!A$2:E$6,4,FALSE)) *VLOOKUP(C15,Reference_Table!A$2:E$6,5,FALSE),0)</f>
        <v>11.0108</v>
      </c>
      <c r="I15" s="6">
        <f t="shared" si="0"/>
        <v>105.5108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891.19</v>
      </c>
      <c r="F16" s="45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2.8238000000000012</v>
      </c>
      <c r="I16" s="6">
        <f t="shared" si="0"/>
        <v>55.323799999999999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0</v>
      </c>
      <c r="F17" s="45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3228.87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48.433049999999994</v>
      </c>
      <c r="I18" s="6">
        <f t="shared" si="0"/>
        <v>48.433049999999994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1251.02</v>
      </c>
      <c r="F19" s="45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7.5102000000000002</v>
      </c>
      <c r="I19" s="6">
        <f t="shared" si="0"/>
        <v>42.510199999999998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1788.34</v>
      </c>
      <c r="F20" s="45">
        <v>7</v>
      </c>
      <c r="G20" s="6">
        <f>F20*VLOOKUP(C20,Reference_Table!$A$2:$E$6,3,FALSE)</f>
        <v>73.5</v>
      </c>
      <c r="H20" s="6">
        <f>IF(E20-F20*VLOOKUP(C20,Reference_Table!$A$2:$E$6,4,FALSE)&gt;0, (E20-F20*VLOOKUP(C20,Reference_Table!A$2:E$6,4,FALSE)) *VLOOKUP(C20,Reference_Table!A$2:E$6,5,FALSE),0)</f>
        <v>14.766799999999998</v>
      </c>
      <c r="I20" s="6">
        <f t="shared" si="0"/>
        <v>88.266800000000003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2654.44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31.633200000000002</v>
      </c>
      <c r="I21" s="6">
        <f t="shared" si="0"/>
        <v>191.63319999999999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375.52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35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474.44</v>
      </c>
      <c r="F24" s="45">
        <v>2</v>
      </c>
      <c r="G24" s="6">
        <f>F24*VLOOKUP(C24,Reference_Table!$A$2:$E$6,3,FALSE)</f>
        <v>21</v>
      </c>
      <c r="H24" s="6">
        <f>IF(E24-F24*VLOOKUP(C24,Reference_Table!$A$2:$E$6,4,FALSE)&gt;0, (E24-F24*VLOOKUP(C24,Reference_Table!A$2:E$6,4,FALSE)) *VLOOKUP(C24,Reference_Table!A$2:E$6,5,FALSE),0)</f>
        <v>3.4887999999999999</v>
      </c>
      <c r="I24" s="6">
        <f t="shared" si="0"/>
        <v>24.488800000000001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0</v>
      </c>
      <c r="F25" s="45">
        <v>0</v>
      </c>
      <c r="G25" s="6">
        <f>F25*VLOOKUP(C25,Reference_Table!$A$2:$E$6,3,FALSE)</f>
        <v>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0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350.45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3789.21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51.784199999999998</v>
      </c>
      <c r="I27" s="6">
        <f t="shared" si="0"/>
        <v>135.7842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133.97999999999999</v>
      </c>
      <c r="F28" s="45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4114.09</v>
      </c>
      <c r="F29" s="45">
        <v>6</v>
      </c>
      <c r="G29" s="6">
        <f>F29*VLOOKUP(C29,Reference_Table!$A$2:$E$6,3,FALSE)</f>
        <v>72</v>
      </c>
      <c r="H29" s="6">
        <f>IF(E29-F29*VLOOKUP(C29,Reference_Table!$A$2:$E$6,4,FALSE)&gt;0, (E29-F29*VLOOKUP(C29,Reference_Table!A$2:E$6,4,FALSE)) *VLOOKUP(C29,Reference_Table!A$2:E$6,5,FALSE),0)</f>
        <v>76.602250000000012</v>
      </c>
      <c r="I29" s="6">
        <f t="shared" si="0"/>
        <v>148.60225000000003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1195.42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11.9313</v>
      </c>
      <c r="I30" s="6">
        <f t="shared" si="0"/>
        <v>45.9313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0</v>
      </c>
      <c r="F31" s="45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1745.9</v>
      </c>
      <c r="F32" s="45">
        <v>2</v>
      </c>
      <c r="G32" s="6">
        <f>F32*VLOOKUP(C32,Reference_Table!$A$2:$E$6,3,FALSE)</f>
        <v>17.5</v>
      </c>
      <c r="H32" s="6">
        <f>IF(E32-F32*VLOOKUP(C32,Reference_Table!$A$2:$E$6,4,FALSE)&gt;0, (E32-F32*VLOOKUP(C32,Reference_Table!A$2:E$6,4,FALSE)) *VLOOKUP(C32,Reference_Table!A$2:E$6,5,FALSE),0)</f>
        <v>14.959000000000001</v>
      </c>
      <c r="I32" s="6">
        <f t="shared" si="0"/>
        <v>32.459000000000003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2822.5</v>
      </c>
      <c r="F33" s="45">
        <v>6</v>
      </c>
      <c r="G33" s="6">
        <f>F33*VLOOKUP(C33,Reference_Table!$A$2:$E$6,3,FALSE)</f>
        <v>63</v>
      </c>
      <c r="H33" s="6">
        <f>IF(E33-F33*VLOOKUP(C33,Reference_Table!$A$2:$E$6,4,FALSE)&gt;0, (E33-F33*VLOOKUP(C33,Reference_Table!A$2:E$6,4,FALSE)) *VLOOKUP(C33,Reference_Table!A$2:E$6,5,FALSE),0)</f>
        <v>38.450000000000003</v>
      </c>
      <c r="I33" s="6">
        <f t="shared" si="0"/>
        <v>101.45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657.56</v>
      </c>
      <c r="F34" s="45">
        <v>8</v>
      </c>
      <c r="G34" s="6">
        <f>F34*VLOOKUP(C34,Reference_Table!$A$2:$E$6,3,FALSE)</f>
        <v>84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84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1398.88</v>
      </c>
      <c r="F35" s="45">
        <v>6</v>
      </c>
      <c r="G35" s="6">
        <f>F35*VLOOKUP(C35,Reference_Table!$A$2:$E$6,3,FALSE)</f>
        <v>72</v>
      </c>
      <c r="H35" s="6">
        <f>IF(E35-F35*VLOOKUP(C35,Reference_Table!$A$2:$E$6,4,FALSE)&gt;0, (E35-F35*VLOOKUP(C35,Reference_Table!A$2:E$6,4,FALSE)) *VLOOKUP(C35,Reference_Table!A$2:E$6,5,FALSE),0)</f>
        <v>8.7220000000000031</v>
      </c>
      <c r="I35" s="6">
        <f t="shared" si="0"/>
        <v>80.722000000000008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3519.79</v>
      </c>
      <c r="F38" s="45">
        <v>4</v>
      </c>
      <c r="G38" s="6">
        <f>F38*VLOOKUP(C38,Reference_Table!$A$2:$E$6,3,FALSE)</f>
        <v>42</v>
      </c>
      <c r="H38" s="6">
        <f>IF(E38-F38*VLOOKUP(C38,Reference_Table!$A$2:$E$6,4,FALSE)&gt;0, (E38-F38*VLOOKUP(C38,Reference_Table!A$2:E$6,4,FALSE)) *VLOOKUP(C38,Reference_Table!A$2:E$6,5,FALSE),0)</f>
        <v>58.395800000000001</v>
      </c>
      <c r="I38" s="6">
        <f t="shared" si="0"/>
        <v>100.39580000000001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2810.02</v>
      </c>
      <c r="F39" s="45">
        <v>5</v>
      </c>
      <c r="G39" s="6">
        <f>F39*VLOOKUP(C39,Reference_Table!$A$2:$E$6,3,FALSE)</f>
        <v>42.5</v>
      </c>
      <c r="H39" s="6">
        <f>IF(E39-F39*VLOOKUP(C39,Reference_Table!$A$2:$E$6,4,FALSE)&gt;0, (E39-F39*VLOOKUP(C39,Reference_Table!A$2:E$6,4,FALSE)) *VLOOKUP(C39,Reference_Table!A$2:E$6,5,FALSE),0)</f>
        <v>34.650300000000001</v>
      </c>
      <c r="I39" s="6">
        <f t="shared" si="0"/>
        <v>77.150300000000001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6768.68</v>
      </c>
      <c r="F40" s="45">
        <v>6</v>
      </c>
      <c r="G40" s="6">
        <f>F40*VLOOKUP(C40,Reference_Table!$A$2:$E$6,3,FALSE)</f>
        <v>63</v>
      </c>
      <c r="H40" s="6">
        <f>IF(E40-F40*VLOOKUP(C40,Reference_Table!$A$2:$E$6,4,FALSE)&gt;0, (E40-F40*VLOOKUP(C40,Reference_Table!A$2:E$6,4,FALSE)) *VLOOKUP(C40,Reference_Table!A$2:E$6,5,FALSE),0)</f>
        <v>117.37360000000001</v>
      </c>
      <c r="I40" s="6">
        <f t="shared" si="0"/>
        <v>180.37360000000001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1047.6600000000001</v>
      </c>
      <c r="F41" s="45">
        <v>5</v>
      </c>
      <c r="G41" s="6">
        <f>F41*VLOOKUP(C41,Reference_Table!$A$2:$E$6,3,FALSE)</f>
        <v>100</v>
      </c>
      <c r="H41" s="6">
        <f>IF(E41-F41*VLOOKUP(C41,Reference_Table!$A$2:$E$6,4,FALSE)&gt;0, (E41-F41*VLOOKUP(C41,Reference_Table!A$2:E$6,4,FALSE)) *VLOOKUP(C41,Reference_Table!A$2:E$6,5,FALSE),0)</f>
        <v>1.4298000000000024</v>
      </c>
      <c r="I41" s="6">
        <f t="shared" si="0"/>
        <v>101.4298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0</v>
      </c>
      <c r="F42" s="45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0</v>
      </c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1532.87</v>
      </c>
      <c r="F44" s="45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16.446749999999998</v>
      </c>
      <c r="I44" s="6">
        <f t="shared" si="0"/>
        <v>76.446749999999994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0</v>
      </c>
      <c r="F45" s="45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1486.22</v>
      </c>
      <c r="F46" s="45">
        <v>5</v>
      </c>
      <c r="G46" s="6">
        <f>F46*VLOOKUP(C46,Reference_Table!$A$2:$E$6,3,FALSE)</f>
        <v>52.5</v>
      </c>
      <c r="H46" s="6">
        <f>IF(E46-F46*VLOOKUP(C46,Reference_Table!$A$2:$E$6,4,FALSE)&gt;0, (E46-F46*VLOOKUP(C46,Reference_Table!A$2:E$6,4,FALSE)) *VLOOKUP(C46,Reference_Table!A$2:E$6,5,FALSE),0)</f>
        <v>14.724400000000001</v>
      </c>
      <c r="I46" s="6">
        <f t="shared" si="0"/>
        <v>67.224400000000003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0</v>
      </c>
      <c r="F48" s="45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2719.75</v>
      </c>
      <c r="F49" s="45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41.743750000000006</v>
      </c>
      <c r="I49" s="6">
        <f t="shared" si="0"/>
        <v>113.74375000000001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1994.48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14.862000000000002</v>
      </c>
      <c r="I50" s="6">
        <f t="shared" si="0"/>
        <v>110.86199999999999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2127.3200000000002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18.546400000000002</v>
      </c>
      <c r="I51" s="6">
        <f t="shared" si="0"/>
        <v>102.54640000000001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21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69476.150000000009</v>
      </c>
      <c r="F61" s="6"/>
      <c r="G61" s="56">
        <f t="shared" ref="G61:I61" si="1">SUM(G2:G58)</f>
        <v>2447</v>
      </c>
      <c r="H61" s="56">
        <f t="shared" si="1"/>
        <v>810.19939999999986</v>
      </c>
      <c r="I61" s="56">
        <f t="shared" si="1"/>
        <v>3257.1994000000004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1336.0798076923079</v>
      </c>
      <c r="F62" s="6"/>
      <c r="G62" s="56">
        <f t="shared" ref="G62:I62" si="2">AVERAGE(G2:G58)</f>
        <v>47.057692307692307</v>
      </c>
      <c r="H62" s="56">
        <f t="shared" si="2"/>
        <v>15.580757692307689</v>
      </c>
      <c r="I62" s="56">
        <f t="shared" si="2"/>
        <v>62.638450000000006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6768.68</v>
      </c>
      <c r="F64" s="6"/>
      <c r="G64" s="56">
        <f t="shared" ref="G64:I64" si="4">MAX(G2:G58)</f>
        <v>160</v>
      </c>
      <c r="H64" s="56">
        <f t="shared" si="4"/>
        <v>117.37360000000001</v>
      </c>
      <c r="I64" s="56">
        <f t="shared" si="4"/>
        <v>191.63319999999999</v>
      </c>
    </row>
    <row r="70" spans="1:5" ht="13" customHeight="1" x14ac:dyDescent="0.15">
      <c r="A70" s="30" t="s">
        <v>217</v>
      </c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70"/>
  <sheetViews>
    <sheetView view="pageLayout" zoomScaleNormal="100" workbookViewId="0">
      <selection activeCell="K29" sqref="K29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1927.74</v>
      </c>
      <c r="F2" s="45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9.8322000000000003</v>
      </c>
      <c r="I2" s="6">
        <f>G2+H2</f>
        <v>169.8322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145.02000000000001</v>
      </c>
      <c r="F3" s="45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17.5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1674.25</v>
      </c>
      <c r="F4" s="45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6.8562500000000002</v>
      </c>
      <c r="I4" s="6">
        <f t="shared" si="0"/>
        <v>102.85625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718.63</v>
      </c>
      <c r="F5" s="45">
        <v>5</v>
      </c>
      <c r="G5" s="6">
        <f>F5*VLOOKUP(C5,Reference_Table!$A$2:$E$6,3,FALSE)</f>
        <v>60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60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1501.8</v>
      </c>
      <c r="F6" s="45">
        <v>8</v>
      </c>
      <c r="G6" s="6">
        <f>F6*VLOOKUP(C6,Reference_Table!$A$2:$E$6,3,FALSE)</f>
        <v>160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160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5600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78</v>
      </c>
      <c r="I7" s="6">
        <f t="shared" si="0"/>
        <v>112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1565.72</v>
      </c>
      <c r="F9" s="45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13.314400000000001</v>
      </c>
      <c r="I9" s="6">
        <f t="shared" si="0"/>
        <v>76.314400000000006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640.89</v>
      </c>
      <c r="F10" s="45">
        <v>5</v>
      </c>
      <c r="G10" s="6">
        <f>F10*VLOOKUP(C10,Reference_Table!$A$2:$E$6,3,FALSE)</f>
        <v>42.5</v>
      </c>
      <c r="H10" s="6">
        <f>IF(E10-F10*VLOOKUP(C10,Reference_Table!$A$2:$E$6,4,FALSE)&gt;0, (E10-F10*VLOOKUP(C10,Reference_Table!A$2:E$6,4,FALSE)) *VLOOKUP(C10,Reference_Table!A$2:E$6,5,FALSE),0)</f>
        <v>2.1133499999999996</v>
      </c>
      <c r="I10" s="6">
        <f t="shared" si="0"/>
        <v>44.613349999999997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0</v>
      </c>
      <c r="F11" s="45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2489.42</v>
      </c>
      <c r="F12" s="45">
        <v>8</v>
      </c>
      <c r="G12" s="6">
        <f>F12*VLOOKUP(C12,Reference_Table!$A$2:$E$6,3,FALSE)</f>
        <v>70</v>
      </c>
      <c r="H12" s="6">
        <f>IF(E12-F12*VLOOKUP(C12,Reference_Table!$A$2:$E$6,4,FALSE)&gt;0, (E12-F12*VLOOKUP(C12,Reference_Table!A$2:E$6,4,FALSE)) *VLOOKUP(C12,Reference_Table!A$2:E$6,5,FALSE),0)</f>
        <v>14.894200000000001</v>
      </c>
      <c r="I12" s="6">
        <f t="shared" si="0"/>
        <v>84.894199999999998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0</v>
      </c>
      <c r="F13" s="45">
        <v>0</v>
      </c>
      <c r="G13" s="6">
        <f>F13*VLOOKUP(C13,Reference_Table!$A$2:$E$6,3,FALSE)</f>
        <v>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0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0</v>
      </c>
      <c r="F14" s="45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1349.77</v>
      </c>
      <c r="F15" s="45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2.9953999999999996</v>
      </c>
      <c r="I15" s="6">
        <f t="shared" si="0"/>
        <v>86.995400000000004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784.67</v>
      </c>
      <c r="F16" s="45">
        <v>4</v>
      </c>
      <c r="G16" s="6">
        <f>F16*VLOOKUP(C16,Reference_Table!$A$2:$E$6,3,FALSE)</f>
        <v>42</v>
      </c>
      <c r="H16" s="6">
        <f>IF(E16-F16*VLOOKUP(C16,Reference_Table!$A$2:$E$6,4,FALSE)&gt;0, (E16-F16*VLOOKUP(C16,Reference_Table!A$2:E$6,4,FALSE)) *VLOOKUP(C16,Reference_Table!A$2:E$6,5,FALSE),0)</f>
        <v>3.6933999999999991</v>
      </c>
      <c r="I16" s="6">
        <f t="shared" si="0"/>
        <v>45.693399999999997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1208.96</v>
      </c>
      <c r="F17" s="45">
        <v>6</v>
      </c>
      <c r="G17" s="6">
        <f>F17*VLOOKUP(C17,Reference_Table!$A$2:$E$6,3,FALSE)</f>
        <v>51</v>
      </c>
      <c r="H17" s="6">
        <f>IF(E17-F17*VLOOKUP(C17,Reference_Table!$A$2:$E$6,4,FALSE)&gt;0, (E17-F17*VLOOKUP(C17,Reference_Table!A$2:E$6,4,FALSE)) *VLOOKUP(C17,Reference_Table!A$2:E$6,5,FALSE),0)</f>
        <v>9.1343999999999994</v>
      </c>
      <c r="I17" s="6">
        <f t="shared" si="0"/>
        <v>60.134399999999999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5414.32</v>
      </c>
      <c r="F18" s="45">
        <v>7</v>
      </c>
      <c r="G18" s="6">
        <f>F18*VLOOKUP(C18,Reference_Table!$A$2:$E$6,3,FALSE)</f>
        <v>59.5</v>
      </c>
      <c r="H18" s="6">
        <f>IF(E18-F18*VLOOKUP(C18,Reference_Table!$A$2:$E$6,4,FALSE)&gt;0, (E18-F18*VLOOKUP(C18,Reference_Table!A$2:E$6,4,FALSE)) *VLOOKUP(C18,Reference_Table!A$2:E$6,5,FALSE),0)</f>
        <v>70.714799999999997</v>
      </c>
      <c r="I18" s="6">
        <f t="shared" si="0"/>
        <v>130.2148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10031.4</v>
      </c>
      <c r="F19" s="45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97.813999999999993</v>
      </c>
      <c r="I19" s="6">
        <f t="shared" si="0"/>
        <v>115.31399999999999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800.36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84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1631.42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0.9426000000000021</v>
      </c>
      <c r="I21" s="6">
        <f t="shared" si="0"/>
        <v>160.9426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888.98</v>
      </c>
      <c r="F23" s="45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3.8898000000000001</v>
      </c>
      <c r="I23" s="6">
        <f t="shared" si="0"/>
        <v>38.889800000000001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2994.38</v>
      </c>
      <c r="F24" s="45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41.887600000000006</v>
      </c>
      <c r="I24" s="6">
        <f t="shared" si="0"/>
        <v>104.88760000000001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3565.69</v>
      </c>
      <c r="F25" s="45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58.970700000000001</v>
      </c>
      <c r="I25" s="6">
        <f t="shared" si="0"/>
        <v>218.97069999999999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0</v>
      </c>
      <c r="F26" s="45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2440.4</v>
      </c>
      <c r="F27" s="45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24.808000000000003</v>
      </c>
      <c r="I27" s="6">
        <f t="shared" si="0"/>
        <v>108.80800000000001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0</v>
      </c>
      <c r="F28" s="45">
        <v>2</v>
      </c>
      <c r="G28" s="6">
        <f>F28*VLOOKUP(C28,Reference_Table!$A$2:$E$6,3,FALSE)</f>
        <v>21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21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1549.63</v>
      </c>
      <c r="F29" s="45">
        <v>8</v>
      </c>
      <c r="G29" s="6">
        <f>F29*VLOOKUP(C29,Reference_Table!$A$2:$E$6,3,FALSE)</f>
        <v>96</v>
      </c>
      <c r="H29" s="6">
        <f>IF(E29-F29*VLOOKUP(C29,Reference_Table!$A$2:$E$6,4,FALSE)&gt;0, (E29-F29*VLOOKUP(C29,Reference_Table!A$2:E$6,4,FALSE)) *VLOOKUP(C29,Reference_Table!A$2:E$6,5,FALSE),0)</f>
        <v>3.7407500000000029</v>
      </c>
      <c r="I29" s="6">
        <f t="shared" si="0"/>
        <v>99.740750000000006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1296.1199999999999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13.441799999999997</v>
      </c>
      <c r="I30" s="6">
        <f t="shared" si="0"/>
        <v>47.441800000000001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13354.9</v>
      </c>
      <c r="F31" s="45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370.64699999999999</v>
      </c>
      <c r="I31" s="6">
        <f t="shared" si="0"/>
        <v>470.64699999999999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393.54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35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2221.5100000000002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20.430200000000006</v>
      </c>
      <c r="I33" s="6">
        <f t="shared" si="0"/>
        <v>104.43020000000001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367.89</v>
      </c>
      <c r="F34" s="45">
        <v>2</v>
      </c>
      <c r="G34" s="6">
        <f>F34*VLOOKUP(C34,Reference_Table!$A$2:$E$6,3,FALSE)</f>
        <v>21</v>
      </c>
      <c r="H34" s="6">
        <f>IF(E34-F34*VLOOKUP(C34,Reference_Table!$A$2:$E$6,4,FALSE)&gt;0, (E34-F34*VLOOKUP(C34,Reference_Table!A$2:E$6,4,FALSE)) *VLOOKUP(C34,Reference_Table!A$2:E$6,5,FALSE),0)</f>
        <v>1.3577999999999997</v>
      </c>
      <c r="I34" s="6">
        <f t="shared" si="0"/>
        <v>22.357800000000001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861.81</v>
      </c>
      <c r="F35" s="45">
        <v>5</v>
      </c>
      <c r="G35" s="6">
        <f>F35*VLOOKUP(C35,Reference_Table!$A$2:$E$6,3,FALSE)</f>
        <v>60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60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0</v>
      </c>
      <c r="F36" s="45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0</v>
      </c>
      <c r="F37" s="45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1564.52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7.2904</v>
      </c>
      <c r="I38" s="6">
        <f t="shared" si="0"/>
        <v>91.290400000000005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9999.2900000000009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175.98580000000001</v>
      </c>
      <c r="I40" s="6">
        <f t="shared" si="0"/>
        <v>259.98580000000004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1117.46</v>
      </c>
      <c r="F41" s="45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160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199.91</v>
      </c>
      <c r="F42" s="45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17.5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597.49</v>
      </c>
      <c r="F43" s="45">
        <v>4</v>
      </c>
      <c r="G43" s="6">
        <f>F43*VLOOKUP(C43,Reference_Table!$A$2:$E$6,3,FALSE)</f>
        <v>35</v>
      </c>
      <c r="H43" s="6">
        <f>IF(E43-F43*VLOOKUP(C43,Reference_Table!$A$2:$E$6,4,FALSE)&gt;0, (E43-F43*VLOOKUP(C43,Reference_Table!A$2:E$6,4,FALSE)) *VLOOKUP(C43,Reference_Table!A$2:E$6,5,FALSE),0)</f>
        <v>0.9749000000000001</v>
      </c>
      <c r="I43" s="6">
        <f t="shared" si="0"/>
        <v>35.974899999999998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3593.96</v>
      </c>
      <c r="F44" s="45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54.849000000000004</v>
      </c>
      <c r="I44" s="6">
        <f t="shared" si="0"/>
        <v>150.84899999999999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3385.26</v>
      </c>
      <c r="F45" s="45">
        <v>10</v>
      </c>
      <c r="G45" s="6">
        <f>F45*VLOOKUP(C45,Reference_Table!$A$2:$E$6,3,FALSE)</f>
        <v>120</v>
      </c>
      <c r="H45" s="6">
        <f>IF(E45-F45*VLOOKUP(C45,Reference_Table!$A$2:$E$6,4,FALSE)&gt;0, (E45-F45*VLOOKUP(C45,Reference_Table!A$2:E$6,4,FALSE)) *VLOOKUP(C45,Reference_Table!A$2:E$6,5,FALSE),0)</f>
        <v>40.88150000000001</v>
      </c>
      <c r="I45" s="6">
        <f t="shared" si="0"/>
        <v>160.88150000000002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4864.47</v>
      </c>
      <c r="F46" s="45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73.289400000000001</v>
      </c>
      <c r="I46" s="6">
        <f t="shared" si="0"/>
        <v>157.2894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490.64</v>
      </c>
      <c r="F48" s="45">
        <v>4</v>
      </c>
      <c r="G48" s="6">
        <f>F48*VLOOKUP(C48,Reference_Table!$A$2:$E$6,3,FALSE)</f>
        <v>80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80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3389.92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49.748000000000005</v>
      </c>
      <c r="I49" s="6">
        <f t="shared" si="0"/>
        <v>145.74799999999999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2080.44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17.011000000000003</v>
      </c>
      <c r="I50" s="6">
        <f t="shared" si="0"/>
        <v>113.011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1967.8</v>
      </c>
      <c r="F51" s="45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15.356</v>
      </c>
      <c r="I51" s="6">
        <f t="shared" si="0"/>
        <v>99.355999999999995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456.98</v>
      </c>
      <c r="F52" s="45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3.1396000000000006</v>
      </c>
      <c r="I52" s="6">
        <f t="shared" si="0"/>
        <v>24.139600000000002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101127.36000000002</v>
      </c>
      <c r="F61" s="6"/>
      <c r="G61" s="56">
        <f t="shared" ref="G61:I61" si="1">SUM(G2:G58)</f>
        <v>3051.5</v>
      </c>
      <c r="H61" s="56">
        <f t="shared" si="1"/>
        <v>1288.0042499999997</v>
      </c>
      <c r="I61" s="56">
        <f t="shared" si="1"/>
        <v>4339.5042500000009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1944.7569230769234</v>
      </c>
      <c r="F62" s="6"/>
      <c r="G62" s="56">
        <f t="shared" ref="G62:I62" si="2">AVERAGE(G2:G58)</f>
        <v>58.682692307692307</v>
      </c>
      <c r="H62" s="56">
        <f t="shared" si="2"/>
        <v>24.769312499999995</v>
      </c>
      <c r="I62" s="56">
        <f t="shared" si="2"/>
        <v>83.452004807692319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13354.9</v>
      </c>
      <c r="F64" s="6"/>
      <c r="G64" s="56">
        <f t="shared" ref="G64:I64" si="4">MAX(G2:G58)</f>
        <v>160</v>
      </c>
      <c r="H64" s="56">
        <f t="shared" si="4"/>
        <v>370.64699999999999</v>
      </c>
      <c r="I64" s="56">
        <f t="shared" si="4"/>
        <v>470.64699999999999</v>
      </c>
    </row>
    <row r="68" spans="1:5" x14ac:dyDescent="0.15">
      <c r="A68" s="30" t="s">
        <v>217</v>
      </c>
      <c r="B68" s="30"/>
      <c r="C68" s="30"/>
      <c r="D68" s="30"/>
      <c r="E68" s="30"/>
    </row>
    <row r="69" spans="1:5" x14ac:dyDescent="0.15">
      <c r="A69" s="30"/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71"/>
  <sheetViews>
    <sheetView view="pageLayout" zoomScaleNormal="100" workbookViewId="0">
      <selection activeCell="K46" sqref="K46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0</v>
      </c>
      <c r="F2" s="45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791.85</v>
      </c>
      <c r="F3" s="45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5.4185000000000008</v>
      </c>
      <c r="I3" s="6">
        <f t="shared" ref="I3:I53" si="0">G3+H3</f>
        <v>22.918500000000002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0</v>
      </c>
      <c r="F4" s="45">
        <v>0</v>
      </c>
      <c r="G4" s="6">
        <f>F4*VLOOKUP(C4,Reference_Table!$A$2:$E$6,3,FALSE)</f>
        <v>0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0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0</v>
      </c>
      <c r="F5" s="45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1866.99</v>
      </c>
      <c r="F6" s="45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14.0097</v>
      </c>
      <c r="I6" s="6">
        <f t="shared" si="0"/>
        <v>154.00970000000001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369.87</v>
      </c>
      <c r="F7" s="45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4369.22</v>
      </c>
      <c r="F8" s="45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53.5383</v>
      </c>
      <c r="I8" s="6">
        <f t="shared" si="0"/>
        <v>121.53829999999999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0</v>
      </c>
      <c r="F9" s="45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3865.87</v>
      </c>
      <c r="F11" s="45">
        <v>8</v>
      </c>
      <c r="G11" s="6">
        <f>F11*VLOOKUP(C11,Reference_Table!$A$2:$E$6,3,FALSE)</f>
        <v>68</v>
      </c>
      <c r="H11" s="6">
        <f>IF(E11-F11*VLOOKUP(C11,Reference_Table!$A$2:$E$6,4,FALSE)&gt;0, (E11-F11*VLOOKUP(C11,Reference_Table!A$2:E$6,4,FALSE)) *VLOOKUP(C11,Reference_Table!A$2:E$6,5,FALSE),0)</f>
        <v>45.988049999999994</v>
      </c>
      <c r="I11" s="6">
        <f t="shared" si="0"/>
        <v>113.98804999999999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2336.66</v>
      </c>
      <c r="F12" s="45">
        <v>5</v>
      </c>
      <c r="G12" s="6">
        <f>F12*VLOOKUP(C12,Reference_Table!$A$2:$E$6,3,FALSE)</f>
        <v>43.75</v>
      </c>
      <c r="H12" s="6">
        <f>IF(E12-F12*VLOOKUP(C12,Reference_Table!$A$2:$E$6,4,FALSE)&gt;0, (E12-F12*VLOOKUP(C12,Reference_Table!A$2:E$6,4,FALSE)) *VLOOKUP(C12,Reference_Table!A$2:E$6,5,FALSE),0)</f>
        <v>17.116599999999998</v>
      </c>
      <c r="I12" s="6">
        <f t="shared" si="0"/>
        <v>60.866599999999998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1522.64</v>
      </c>
      <c r="F13" s="45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16.191000000000003</v>
      </c>
      <c r="I13" s="6">
        <f t="shared" si="0"/>
        <v>76.191000000000003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7726.69</v>
      </c>
      <c r="F14" s="45">
        <v>6</v>
      </c>
      <c r="G14" s="6">
        <f>F14*VLOOKUP(C14,Reference_Table!$A$2:$E$6,3,FALSE)</f>
        <v>63</v>
      </c>
      <c r="H14" s="6">
        <f>IF(E14-F14*VLOOKUP(C14,Reference_Table!$A$2:$E$6,4,FALSE)&gt;0, (E14-F14*VLOOKUP(C14,Reference_Table!A$2:E$6,4,FALSE)) *VLOOKUP(C14,Reference_Table!A$2:E$6,5,FALSE),0)</f>
        <v>136.53379999999999</v>
      </c>
      <c r="I14" s="6">
        <f t="shared" si="0"/>
        <v>199.53379999999999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0</v>
      </c>
      <c r="F15" s="45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1846.25</v>
      </c>
      <c r="F16" s="45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12.925000000000001</v>
      </c>
      <c r="I16" s="6">
        <f t="shared" si="0"/>
        <v>96.924999999999997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0</v>
      </c>
      <c r="F17" s="45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27746.32</v>
      </c>
      <c r="F18" s="45">
        <v>8</v>
      </c>
      <c r="G18" s="6">
        <f>F18*VLOOKUP(C18,Reference_Table!$A$2:$E$6,3,FALSE)</f>
        <v>68</v>
      </c>
      <c r="H18" s="6">
        <f>IF(E18-F18*VLOOKUP(C18,Reference_Table!$A$2:$E$6,4,FALSE)&gt;0, (E18-F18*VLOOKUP(C18,Reference_Table!A$2:E$6,4,FALSE)) *VLOOKUP(C18,Reference_Table!A$2:E$6,5,FALSE),0)</f>
        <v>404.19479999999999</v>
      </c>
      <c r="I18" s="6">
        <f t="shared" si="0"/>
        <v>472.19479999999999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12324.11</v>
      </c>
      <c r="F19" s="45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123.2411</v>
      </c>
      <c r="I19" s="6">
        <f t="shared" si="0"/>
        <v>123.2411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0</v>
      </c>
      <c r="F20" s="45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0</v>
      </c>
      <c r="F21" s="45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0</v>
      </c>
      <c r="F22" s="45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0</v>
      </c>
      <c r="F23" s="45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2693.21</v>
      </c>
      <c r="F24" s="45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29.8642</v>
      </c>
      <c r="I24" s="6">
        <f t="shared" si="0"/>
        <v>113.8642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2461.87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49.856099999999998</v>
      </c>
      <c r="I25" s="6">
        <f t="shared" si="0"/>
        <v>129.8561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150</v>
      </c>
      <c r="F26" s="45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0</v>
      </c>
      <c r="F27" s="45">
        <v>0</v>
      </c>
      <c r="G27" s="6">
        <f>F27*VLOOKUP(C27,Reference_Table!$A$2:$E$6,3,FALSE)</f>
        <v>0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0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263.23</v>
      </c>
      <c r="F28" s="45">
        <v>6</v>
      </c>
      <c r="G28" s="6">
        <f>F28*VLOOKUP(C28,Reference_Table!$A$2:$E$6,3,FALSE)</f>
        <v>63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63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2113.09</v>
      </c>
      <c r="F29" s="45">
        <v>5</v>
      </c>
      <c r="G29" s="6">
        <f>F29*VLOOKUP(C29,Reference_Table!$A$2:$E$6,3,FALSE)</f>
        <v>60</v>
      </c>
      <c r="H29" s="6">
        <f>IF(E29-F29*VLOOKUP(C29,Reference_Table!$A$2:$E$6,4,FALSE)&gt;0, (E29-F29*VLOOKUP(C29,Reference_Table!A$2:E$6,4,FALSE)) *VLOOKUP(C29,Reference_Table!A$2:E$6,5,FALSE),0)</f>
        <v>30.952250000000006</v>
      </c>
      <c r="I29" s="6">
        <f t="shared" si="0"/>
        <v>90.952250000000006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2275.9499999999998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28.139249999999997</v>
      </c>
      <c r="I30" s="6">
        <f t="shared" si="0"/>
        <v>62.139249999999997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8632.7199999999993</v>
      </c>
      <c r="F31" s="45">
        <v>8</v>
      </c>
      <c r="G31" s="6">
        <f>F31*VLOOKUP(C31,Reference_Table!$A$2:$E$6,3,FALSE)</f>
        <v>160</v>
      </c>
      <c r="H31" s="6">
        <f>IF(E31-F31*VLOOKUP(C31,Reference_Table!$A$2:$E$6,4,FALSE)&gt;0, (E31-F31*VLOOKUP(C31,Reference_Table!A$2:E$6,4,FALSE)) *VLOOKUP(C31,Reference_Table!A$2:E$6,5,FALSE),0)</f>
        <v>210.98159999999999</v>
      </c>
      <c r="I31" s="6">
        <f t="shared" si="0"/>
        <v>370.98159999999996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1228.73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7.2873000000000001</v>
      </c>
      <c r="I32" s="6">
        <f t="shared" si="0"/>
        <v>42.287300000000002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3492.55</v>
      </c>
      <c r="F33" s="45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45.851000000000006</v>
      </c>
      <c r="I33" s="6">
        <f t="shared" si="0"/>
        <v>129.851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986.25</v>
      </c>
      <c r="F34" s="45">
        <v>3</v>
      </c>
      <c r="G34" s="6">
        <f>F34*VLOOKUP(C34,Reference_Table!$A$2:$E$6,3,FALSE)</f>
        <v>31.5</v>
      </c>
      <c r="H34" s="6">
        <f>IF(E34-F34*VLOOKUP(C34,Reference_Table!$A$2:$E$6,4,FALSE)&gt;0, (E34-F34*VLOOKUP(C34,Reference_Table!A$2:E$6,4,FALSE)) *VLOOKUP(C34,Reference_Table!A$2:E$6,5,FALSE),0)</f>
        <v>10.725</v>
      </c>
      <c r="I34" s="6">
        <f t="shared" si="0"/>
        <v>42.225000000000001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1080.1500000000001</v>
      </c>
      <c r="F35" s="45">
        <v>8</v>
      </c>
      <c r="G35" s="6">
        <f>F35*VLOOKUP(C35,Reference_Table!$A$2:$E$6,3,FALSE)</f>
        <v>96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96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999.36</v>
      </c>
      <c r="F36" s="45">
        <v>8</v>
      </c>
      <c r="G36" s="6">
        <f>F36*VLOOKUP(C36,Reference_Table!$A$2:$E$6,3,FALSE)</f>
        <v>96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96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1313.6</v>
      </c>
      <c r="F37" s="45">
        <v>7</v>
      </c>
      <c r="G37" s="6">
        <f>F37*VLOOKUP(C37,Reference_Table!$A$2:$E$6,3,FALSE)</f>
        <v>59.5</v>
      </c>
      <c r="H37" s="6">
        <f>IF(E37-F37*VLOOKUP(C37,Reference_Table!$A$2:$E$6,4,FALSE)&gt;0, (E37-F37*VLOOKUP(C37,Reference_Table!A$2:E$6,4,FALSE)) *VLOOKUP(C37,Reference_Table!A$2:E$6,5,FALSE),0)</f>
        <v>9.2039999999999988</v>
      </c>
      <c r="I37" s="6">
        <f t="shared" si="0"/>
        <v>68.703999999999994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1590.69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7.8138000000000014</v>
      </c>
      <c r="I38" s="6">
        <f t="shared" si="0"/>
        <v>91.813800000000001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0</v>
      </c>
      <c r="F40" s="45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0</v>
      </c>
      <c r="F41" s="45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790.53</v>
      </c>
      <c r="F42" s="45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5.4052999999999995</v>
      </c>
      <c r="I42" s="6">
        <f t="shared" si="0"/>
        <v>22.9053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>
        <v>3494.11</v>
      </c>
      <c r="F43" s="45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24.941100000000002</v>
      </c>
      <c r="I43" s="6">
        <f t="shared" si="0"/>
        <v>94.941100000000006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0</v>
      </c>
      <c r="F44" s="45">
        <v>0</v>
      </c>
      <c r="G44" s="6">
        <f>F44*VLOOKUP(C44,Reference_Table!$A$2:$E$6,3,FALSE)</f>
        <v>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0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456.36</v>
      </c>
      <c r="F45" s="45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2506.0700000000002</v>
      </c>
      <c r="F46" s="45">
        <v>4</v>
      </c>
      <c r="G46" s="6">
        <f>F46*VLOOKUP(C46,Reference_Table!$A$2:$E$6,3,FALSE)</f>
        <v>42</v>
      </c>
      <c r="H46" s="6">
        <f>IF(E46-F46*VLOOKUP(C46,Reference_Table!$A$2:$E$6,4,FALSE)&gt;0, (E46-F46*VLOOKUP(C46,Reference_Table!A$2:E$6,4,FALSE)) *VLOOKUP(C46,Reference_Table!A$2:E$6,5,FALSE),0)</f>
        <v>38.121400000000001</v>
      </c>
      <c r="I46" s="6">
        <f t="shared" si="0"/>
        <v>80.121399999999994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3870.88</v>
      </c>
      <c r="F47" s="45">
        <v>7</v>
      </c>
      <c r="G47" s="6">
        <f>F47*VLOOKUP(C47,Reference_Table!$A$2:$E$6,3,FALSE)</f>
        <v>59.5</v>
      </c>
      <c r="H47" s="6">
        <f>IF(E47-F47*VLOOKUP(C47,Reference_Table!$A$2:$E$6,4,FALSE)&gt;0, (E47-F47*VLOOKUP(C47,Reference_Table!A$2:E$6,4,FALSE)) *VLOOKUP(C47,Reference_Table!A$2:E$6,5,FALSE),0)</f>
        <v>47.563200000000002</v>
      </c>
      <c r="I47" s="6">
        <f t="shared" si="0"/>
        <v>107.06319999999999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1768.87</v>
      </c>
      <c r="F48" s="45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5.0660999999999969</v>
      </c>
      <c r="I48" s="6">
        <f t="shared" si="0"/>
        <v>165.06610000000001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1698.97</v>
      </c>
      <c r="F49" s="45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7.4742500000000014</v>
      </c>
      <c r="I49" s="6">
        <f t="shared" si="0"/>
        <v>103.47425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2889.7</v>
      </c>
      <c r="F50" s="45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37.2425</v>
      </c>
      <c r="I50" s="6">
        <f t="shared" si="0"/>
        <v>133.24250000000001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1352.79</v>
      </c>
      <c r="F51" s="45">
        <v>5</v>
      </c>
      <c r="G51" s="6">
        <f>F51*VLOOKUP(C51,Reference_Table!$A$2:$E$6,3,FALSE)</f>
        <v>52.5</v>
      </c>
      <c r="H51" s="6">
        <f>IF(E51-F51*VLOOKUP(C51,Reference_Table!$A$2:$E$6,4,FALSE)&gt;0, (E51-F51*VLOOKUP(C51,Reference_Table!A$2:E$6,4,FALSE)) *VLOOKUP(C51,Reference_Table!A$2:E$6,5,FALSE),0)</f>
        <v>12.0558</v>
      </c>
      <c r="I51" s="6">
        <f t="shared" si="0"/>
        <v>64.555800000000005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2699.63</v>
      </c>
      <c r="F53" s="45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16.996300000000002</v>
      </c>
      <c r="I53" s="6">
        <f t="shared" si="0"/>
        <v>86.996300000000005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115575.78</v>
      </c>
      <c r="F61" s="6"/>
      <c r="G61" s="56">
        <f t="shared" ref="G61:I61" si="1">SUM(G2:G58)</f>
        <v>2407.75</v>
      </c>
      <c r="H61" s="56">
        <f t="shared" si="1"/>
        <v>1454.6972999999998</v>
      </c>
      <c r="I61" s="56">
        <f t="shared" si="1"/>
        <v>3862.4472999999998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2222.6111538461537</v>
      </c>
      <c r="F62" s="6"/>
      <c r="G62" s="56">
        <f t="shared" ref="G62:I62" si="2">AVERAGE(G2:G58)</f>
        <v>46.302884615384613</v>
      </c>
      <c r="H62" s="56">
        <f t="shared" si="2"/>
        <v>27.974948076923074</v>
      </c>
      <c r="I62" s="56">
        <f t="shared" si="2"/>
        <v>74.277832692307683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27746.32</v>
      </c>
      <c r="F64" s="6"/>
      <c r="G64" s="56">
        <f t="shared" ref="G64:I64" si="4">MAX(G2:G58)</f>
        <v>160</v>
      </c>
      <c r="H64" s="56">
        <f t="shared" si="4"/>
        <v>404.19479999999999</v>
      </c>
      <c r="I64" s="56">
        <f t="shared" si="4"/>
        <v>472.19479999999999</v>
      </c>
    </row>
    <row r="69" spans="1:5" x14ac:dyDescent="0.15">
      <c r="A69" s="30" t="s">
        <v>217</v>
      </c>
      <c r="B69" s="30"/>
      <c r="C69" s="30"/>
      <c r="D69" s="30"/>
      <c r="E69" s="30"/>
    </row>
    <row r="70" spans="1:5" x14ac:dyDescent="0.15">
      <c r="A70" s="30"/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view="pageLayout" zoomScaleNormal="100" workbookViewId="0">
      <selection activeCell="L20" sqref="L20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42" t="s">
        <v>0</v>
      </c>
      <c r="B1" s="42" t="s">
        <v>1</v>
      </c>
      <c r="C1" s="42" t="s">
        <v>58</v>
      </c>
      <c r="D1" s="42" t="s">
        <v>2</v>
      </c>
      <c r="E1" s="42" t="s">
        <v>53</v>
      </c>
      <c r="F1" s="42" t="s">
        <v>100</v>
      </c>
      <c r="G1" s="43" t="s">
        <v>133</v>
      </c>
      <c r="H1" s="43" t="s">
        <v>123</v>
      </c>
      <c r="I1" s="43" t="s">
        <v>134</v>
      </c>
    </row>
    <row r="2" spans="1:9" ht="15" customHeight="1" x14ac:dyDescent="0.15">
      <c r="A2" s="45" t="s">
        <v>3</v>
      </c>
      <c r="B2" s="45" t="s">
        <v>4</v>
      </c>
      <c r="C2" s="45" t="s">
        <v>5</v>
      </c>
      <c r="D2" s="45" t="s">
        <v>54</v>
      </c>
      <c r="E2" s="45">
        <v>0</v>
      </c>
      <c r="F2" s="45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5" t="s">
        <v>42</v>
      </c>
      <c r="B3" s="45" t="s">
        <v>43</v>
      </c>
      <c r="C3" s="45" t="s">
        <v>44</v>
      </c>
      <c r="D3" s="45" t="s">
        <v>54</v>
      </c>
      <c r="E3" s="45">
        <v>1211.44</v>
      </c>
      <c r="F3" s="45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7.1144000000000007</v>
      </c>
      <c r="I3" s="6">
        <f t="shared" ref="I3:I53" si="0">G3+H3</f>
        <v>42.114400000000003</v>
      </c>
    </row>
    <row r="4" spans="1:9" ht="15" customHeight="1" x14ac:dyDescent="0.15">
      <c r="A4" s="45" t="s">
        <v>31</v>
      </c>
      <c r="B4" s="45" t="s">
        <v>32</v>
      </c>
      <c r="C4" s="45" t="s">
        <v>33</v>
      </c>
      <c r="D4" s="45" t="s">
        <v>16</v>
      </c>
      <c r="E4" s="45">
        <v>2604.92</v>
      </c>
      <c r="F4" s="45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30.123000000000005</v>
      </c>
      <c r="I4" s="6">
        <f t="shared" si="0"/>
        <v>126.123</v>
      </c>
    </row>
    <row r="5" spans="1:9" ht="15" customHeight="1" x14ac:dyDescent="0.15">
      <c r="A5" s="45" t="s">
        <v>34</v>
      </c>
      <c r="B5" s="45" t="s">
        <v>35</v>
      </c>
      <c r="C5" s="45" t="s">
        <v>33</v>
      </c>
      <c r="D5" s="45" t="s">
        <v>20</v>
      </c>
      <c r="E5" s="45">
        <v>0</v>
      </c>
      <c r="F5" s="45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5" t="s">
        <v>6</v>
      </c>
      <c r="B6" s="45" t="s">
        <v>7</v>
      </c>
      <c r="C6" s="45" t="s">
        <v>5</v>
      </c>
      <c r="D6" s="45" t="s">
        <v>8</v>
      </c>
      <c r="E6" s="45">
        <v>0</v>
      </c>
      <c r="F6" s="45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5" t="s">
        <v>118</v>
      </c>
      <c r="B7" s="45" t="s">
        <v>15</v>
      </c>
      <c r="C7" s="45" t="s">
        <v>57</v>
      </c>
      <c r="D7" s="45" t="s">
        <v>11</v>
      </c>
      <c r="E7" s="45">
        <v>0</v>
      </c>
      <c r="F7" s="45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5" t="s">
        <v>63</v>
      </c>
      <c r="B8" s="45" t="s">
        <v>64</v>
      </c>
      <c r="C8" s="45" t="s">
        <v>57</v>
      </c>
      <c r="D8" s="45" t="s">
        <v>56</v>
      </c>
      <c r="E8" s="45">
        <v>0</v>
      </c>
      <c r="F8" s="45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5" t="s">
        <v>61</v>
      </c>
      <c r="B9" s="45" t="s">
        <v>62</v>
      </c>
      <c r="C9" s="45" t="s">
        <v>19</v>
      </c>
      <c r="D9" s="45" t="s">
        <v>56</v>
      </c>
      <c r="E9" s="45">
        <v>5667.64</v>
      </c>
      <c r="F9" s="45">
        <v>12</v>
      </c>
      <c r="G9" s="6">
        <f>F9*VLOOKUP(C9,Reference_Table!$A$2:$E$6,3,FALSE)</f>
        <v>126</v>
      </c>
      <c r="H9" s="6">
        <f>IF(E9-F9*VLOOKUP(C9,Reference_Table!$A$2:$E$6,4,FALSE)&gt;0, (E9-F9*VLOOKUP(C9,Reference_Table!A$2:E$6,4,FALSE)) *VLOOKUP(C9,Reference_Table!A$2:E$6,5,FALSE),0)</f>
        <v>77.352800000000002</v>
      </c>
      <c r="I9" s="6">
        <f t="shared" si="0"/>
        <v>203.3528</v>
      </c>
    </row>
    <row r="10" spans="1:9" ht="15" customHeight="1" x14ac:dyDescent="0.15">
      <c r="A10" s="45" t="s">
        <v>101</v>
      </c>
      <c r="B10" s="45" t="s">
        <v>110</v>
      </c>
      <c r="C10" s="45" t="s">
        <v>57</v>
      </c>
      <c r="D10" s="45" t="s">
        <v>54</v>
      </c>
      <c r="E10" s="45">
        <v>0</v>
      </c>
      <c r="F10" s="45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5" t="s">
        <v>65</v>
      </c>
      <c r="B11" s="45" t="s">
        <v>66</v>
      </c>
      <c r="C11" s="45" t="s">
        <v>57</v>
      </c>
      <c r="D11" s="45" t="s">
        <v>56</v>
      </c>
      <c r="E11" s="45">
        <v>1254.76</v>
      </c>
      <c r="F11" s="45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12.821399999999999</v>
      </c>
      <c r="I11" s="6">
        <f t="shared" si="0"/>
        <v>46.821399999999997</v>
      </c>
    </row>
    <row r="12" spans="1:9" ht="15" customHeight="1" x14ac:dyDescent="0.15">
      <c r="A12" s="45" t="s">
        <v>69</v>
      </c>
      <c r="B12" s="45" t="s">
        <v>10</v>
      </c>
      <c r="C12" s="45" t="s">
        <v>44</v>
      </c>
      <c r="D12" s="45" t="s">
        <v>16</v>
      </c>
      <c r="E12" s="45">
        <v>0</v>
      </c>
      <c r="F12" s="45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5" t="s">
        <v>67</v>
      </c>
      <c r="B13" s="45" t="s">
        <v>68</v>
      </c>
      <c r="C13" s="45" t="s">
        <v>33</v>
      </c>
      <c r="D13" s="45" t="s">
        <v>56</v>
      </c>
      <c r="E13" s="45">
        <v>924.38</v>
      </c>
      <c r="F13" s="45">
        <v>8</v>
      </c>
      <c r="G13" s="6">
        <f>F13*VLOOKUP(C13,Reference_Table!$A$2:$E$6,3,FALSE)</f>
        <v>96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96</v>
      </c>
    </row>
    <row r="14" spans="1:9" ht="15" customHeight="1" x14ac:dyDescent="0.15">
      <c r="A14" s="45" t="s">
        <v>74</v>
      </c>
      <c r="B14" s="45" t="s">
        <v>75</v>
      </c>
      <c r="C14" s="45" t="s">
        <v>19</v>
      </c>
      <c r="D14" s="45" t="s">
        <v>11</v>
      </c>
      <c r="E14" s="45">
        <v>7857.44</v>
      </c>
      <c r="F14" s="45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133.14879999999999</v>
      </c>
      <c r="I14" s="6">
        <f t="shared" si="0"/>
        <v>217.14879999999999</v>
      </c>
    </row>
    <row r="15" spans="1:9" ht="15" customHeight="1" x14ac:dyDescent="0.15">
      <c r="A15" s="45" t="s">
        <v>70</v>
      </c>
      <c r="B15" s="45" t="s">
        <v>71</v>
      </c>
      <c r="C15" s="45" t="s">
        <v>19</v>
      </c>
      <c r="D15" s="45" t="s">
        <v>16</v>
      </c>
      <c r="E15" s="45">
        <v>778.26</v>
      </c>
      <c r="F15" s="45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84</v>
      </c>
    </row>
    <row r="16" spans="1:9" ht="15" customHeight="1" x14ac:dyDescent="0.15">
      <c r="A16" s="45" t="s">
        <v>17</v>
      </c>
      <c r="B16" s="45" t="s">
        <v>18</v>
      </c>
      <c r="C16" s="45" t="s">
        <v>19</v>
      </c>
      <c r="D16" s="45" t="s">
        <v>20</v>
      </c>
      <c r="E16" s="45">
        <v>0</v>
      </c>
      <c r="F16" s="45">
        <v>0</v>
      </c>
      <c r="G16" s="6">
        <f>F16*VLOOKUP(C16,Reference_Table!$A$2:$E$6,3,FALSE)</f>
        <v>0</v>
      </c>
      <c r="H16" s="6">
        <f>IF(E16-F16*VLOOKUP(C16,Reference_Table!$A$2:$E$6,4,FALSE)&gt;0, (E16-F16*VLOOKUP(C16,Reference_Table!A$2:E$6,4,FALSE)) *VLOOKUP(C16,Reference_Table!A$2:E$6,5,FALSE),0)</f>
        <v>0</v>
      </c>
      <c r="I16" s="6">
        <f t="shared" si="0"/>
        <v>0</v>
      </c>
    </row>
    <row r="17" spans="1:9" ht="15" customHeight="1" x14ac:dyDescent="0.15">
      <c r="A17" s="45" t="s">
        <v>102</v>
      </c>
      <c r="B17" s="45" t="s">
        <v>111</v>
      </c>
      <c r="C17" s="45" t="s">
        <v>57</v>
      </c>
      <c r="D17" s="45" t="s">
        <v>55</v>
      </c>
      <c r="E17" s="45">
        <v>2506.25</v>
      </c>
      <c r="F17" s="45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31.59375</v>
      </c>
      <c r="I17" s="6">
        <f t="shared" si="0"/>
        <v>65.59375</v>
      </c>
    </row>
    <row r="18" spans="1:9" ht="15" customHeight="1" x14ac:dyDescent="0.15">
      <c r="A18" s="45" t="s">
        <v>76</v>
      </c>
      <c r="B18" s="45" t="s">
        <v>77</v>
      </c>
      <c r="C18" s="45" t="s">
        <v>57</v>
      </c>
      <c r="D18" s="45" t="s">
        <v>11</v>
      </c>
      <c r="E18" s="45">
        <v>0</v>
      </c>
      <c r="F18" s="45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5" t="s">
        <v>78</v>
      </c>
      <c r="B19" s="45" t="s">
        <v>79</v>
      </c>
      <c r="C19" s="45" t="s">
        <v>44</v>
      </c>
      <c r="D19" s="45" t="s">
        <v>11</v>
      </c>
      <c r="E19" s="45">
        <v>25447.82</v>
      </c>
      <c r="F19" s="45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249.47820000000002</v>
      </c>
      <c r="I19" s="6">
        <f t="shared" si="0"/>
        <v>284.47820000000002</v>
      </c>
    </row>
    <row r="20" spans="1:9" ht="15" customHeight="1" x14ac:dyDescent="0.15">
      <c r="A20" s="45" t="s">
        <v>21</v>
      </c>
      <c r="B20" s="45" t="s">
        <v>22</v>
      </c>
      <c r="C20" s="45" t="s">
        <v>19</v>
      </c>
      <c r="D20" s="45" t="s">
        <v>16</v>
      </c>
      <c r="E20" s="45">
        <v>2214.27</v>
      </c>
      <c r="F20" s="45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20.285399999999999</v>
      </c>
      <c r="I20" s="6">
        <f t="shared" si="0"/>
        <v>104.2854</v>
      </c>
    </row>
    <row r="21" spans="1:9" ht="15" customHeight="1" x14ac:dyDescent="0.15">
      <c r="A21" s="45" t="s">
        <v>80</v>
      </c>
      <c r="B21" s="45" t="s">
        <v>81</v>
      </c>
      <c r="C21" s="45" t="s">
        <v>5</v>
      </c>
      <c r="D21" s="45" t="s">
        <v>20</v>
      </c>
      <c r="E21" s="45">
        <v>2470.54</v>
      </c>
      <c r="F21" s="45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26.116199999999999</v>
      </c>
      <c r="I21" s="6">
        <f t="shared" si="0"/>
        <v>186.11619999999999</v>
      </c>
    </row>
    <row r="22" spans="1:9" ht="15" customHeight="1" x14ac:dyDescent="0.15">
      <c r="A22" s="45" t="s">
        <v>45</v>
      </c>
      <c r="B22" s="45" t="s">
        <v>46</v>
      </c>
      <c r="C22" s="45" t="s">
        <v>44</v>
      </c>
      <c r="D22" s="45" t="s">
        <v>11</v>
      </c>
      <c r="E22" s="45">
        <v>54447.87</v>
      </c>
      <c r="F22" s="45">
        <v>7</v>
      </c>
      <c r="G22" s="6">
        <f>F22*VLOOKUP(C22,Reference_Table!$A$2:$E$6,3,FALSE)</f>
        <v>61.25</v>
      </c>
      <c r="H22" s="6">
        <f>IF(E22-F22*VLOOKUP(C22,Reference_Table!$A$2:$E$6,4,FALSE)&gt;0, (E22-F22*VLOOKUP(C22,Reference_Table!A$2:E$6,4,FALSE)) *VLOOKUP(C22,Reference_Table!A$2:E$6,5,FALSE),0)</f>
        <v>535.7287</v>
      </c>
      <c r="I22" s="6">
        <f t="shared" si="0"/>
        <v>596.9787</v>
      </c>
    </row>
    <row r="23" spans="1:9" ht="15" customHeight="1" x14ac:dyDescent="0.15">
      <c r="A23" s="45" t="s">
        <v>103</v>
      </c>
      <c r="B23" s="45" t="s">
        <v>77</v>
      </c>
      <c r="C23" s="45" t="s">
        <v>44</v>
      </c>
      <c r="D23" s="45" t="s">
        <v>16</v>
      </c>
      <c r="E23" s="45">
        <v>3600.23</v>
      </c>
      <c r="F23" s="45">
        <v>6</v>
      </c>
      <c r="G23" s="6">
        <f>F23*VLOOKUP(C23,Reference_Table!$A$2:$E$6,3,FALSE)</f>
        <v>52.5</v>
      </c>
      <c r="H23" s="6">
        <f>IF(E23-F23*VLOOKUP(C23,Reference_Table!$A$2:$E$6,4,FALSE)&gt;0, (E23-F23*VLOOKUP(C23,Reference_Table!A$2:E$6,4,FALSE)) *VLOOKUP(C23,Reference_Table!A$2:E$6,5,FALSE),0)</f>
        <v>28.502300000000002</v>
      </c>
      <c r="I23" s="6">
        <f t="shared" si="0"/>
        <v>81.002300000000005</v>
      </c>
    </row>
    <row r="24" spans="1:9" ht="15" customHeight="1" x14ac:dyDescent="0.15">
      <c r="A24" s="45" t="s">
        <v>59</v>
      </c>
      <c r="B24" s="45" t="s">
        <v>60</v>
      </c>
      <c r="C24" s="45" t="s">
        <v>19</v>
      </c>
      <c r="D24" s="45" t="s">
        <v>56</v>
      </c>
      <c r="E24" s="45">
        <v>2261.34</v>
      </c>
      <c r="F24" s="45">
        <v>4</v>
      </c>
      <c r="G24" s="6">
        <f>F24*VLOOKUP(C24,Reference_Table!$A$2:$E$6,3,FALSE)</f>
        <v>42</v>
      </c>
      <c r="H24" s="6">
        <f>IF(E24-F24*VLOOKUP(C24,Reference_Table!$A$2:$E$6,4,FALSE)&gt;0, (E24-F24*VLOOKUP(C24,Reference_Table!A$2:E$6,4,FALSE)) *VLOOKUP(C24,Reference_Table!A$2:E$6,5,FALSE),0)</f>
        <v>33.226800000000004</v>
      </c>
      <c r="I24" s="6">
        <f t="shared" si="0"/>
        <v>75.226799999999997</v>
      </c>
    </row>
    <row r="25" spans="1:9" ht="15" customHeight="1" x14ac:dyDescent="0.15">
      <c r="A25" s="45" t="s">
        <v>23</v>
      </c>
      <c r="B25" s="45" t="s">
        <v>24</v>
      </c>
      <c r="C25" s="45" t="s">
        <v>5</v>
      </c>
      <c r="D25" s="45" t="s">
        <v>55</v>
      </c>
      <c r="E25" s="45">
        <v>1535.36</v>
      </c>
      <c r="F25" s="45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22.060799999999997</v>
      </c>
      <c r="I25" s="6">
        <f t="shared" si="0"/>
        <v>102.0608</v>
      </c>
    </row>
    <row r="26" spans="1:9" ht="15" customHeight="1" x14ac:dyDescent="0.15">
      <c r="A26" s="45" t="s">
        <v>104</v>
      </c>
      <c r="B26" s="45" t="s">
        <v>105</v>
      </c>
      <c r="C26" s="45" t="s">
        <v>44</v>
      </c>
      <c r="D26" s="45" t="s">
        <v>56</v>
      </c>
      <c r="E26" s="45">
        <v>0</v>
      </c>
      <c r="F26" s="45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5" t="s">
        <v>82</v>
      </c>
      <c r="B27" s="45" t="s">
        <v>83</v>
      </c>
      <c r="C27" s="45" t="s">
        <v>19</v>
      </c>
      <c r="D27" s="45" t="s">
        <v>20</v>
      </c>
      <c r="E27" s="45">
        <v>1546.31</v>
      </c>
      <c r="F27" s="45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18.926199999999998</v>
      </c>
      <c r="I27" s="6">
        <f t="shared" si="0"/>
        <v>60.926199999999994</v>
      </c>
    </row>
    <row r="28" spans="1:9" ht="15" customHeight="1" x14ac:dyDescent="0.15">
      <c r="A28" s="45" t="s">
        <v>106</v>
      </c>
      <c r="B28" s="45" t="s">
        <v>109</v>
      </c>
      <c r="C28" s="45" t="s">
        <v>19</v>
      </c>
      <c r="D28" s="45" t="s">
        <v>8</v>
      </c>
      <c r="E28" s="45">
        <v>4500.79</v>
      </c>
      <c r="F28" s="45">
        <v>5</v>
      </c>
      <c r="G28" s="6">
        <f>F28*VLOOKUP(C28,Reference_Table!$A$2:$E$6,3,FALSE)</f>
        <v>52.5</v>
      </c>
      <c r="H28" s="6">
        <f>IF(E28-F28*VLOOKUP(C28,Reference_Table!$A$2:$E$6,4,FALSE)&gt;0, (E28-F28*VLOOKUP(C28,Reference_Table!A$2:E$6,4,FALSE)) *VLOOKUP(C28,Reference_Table!A$2:E$6,5,FALSE),0)</f>
        <v>75.015799999999999</v>
      </c>
      <c r="I28" s="6">
        <f t="shared" si="0"/>
        <v>127.5158</v>
      </c>
    </row>
    <row r="29" spans="1:9" ht="15" customHeight="1" x14ac:dyDescent="0.15">
      <c r="A29" s="45" t="s">
        <v>36</v>
      </c>
      <c r="B29" s="45" t="s">
        <v>37</v>
      </c>
      <c r="C29" s="45" t="s">
        <v>33</v>
      </c>
      <c r="D29" s="45" t="s">
        <v>8</v>
      </c>
      <c r="E29" s="45">
        <v>3684.97</v>
      </c>
      <c r="F29" s="45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61.499249999999996</v>
      </c>
      <c r="I29" s="6">
        <f t="shared" si="0"/>
        <v>145.49924999999999</v>
      </c>
    </row>
    <row r="30" spans="1:9" ht="15" customHeight="1" x14ac:dyDescent="0.15">
      <c r="A30" s="45" t="s">
        <v>84</v>
      </c>
      <c r="B30" s="45" t="s">
        <v>85</v>
      </c>
      <c r="C30" s="45" t="s">
        <v>57</v>
      </c>
      <c r="D30" s="45" t="s">
        <v>20</v>
      </c>
      <c r="E30" s="45">
        <v>1438.21</v>
      </c>
      <c r="F30" s="45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15.57315</v>
      </c>
      <c r="I30" s="6">
        <f t="shared" si="0"/>
        <v>49.573149999999998</v>
      </c>
    </row>
    <row r="31" spans="1:9" ht="15" customHeight="1" x14ac:dyDescent="0.15">
      <c r="A31" s="45" t="s">
        <v>9</v>
      </c>
      <c r="B31" s="45" t="s">
        <v>10</v>
      </c>
      <c r="C31" s="45" t="s">
        <v>5</v>
      </c>
      <c r="D31" s="45" t="s">
        <v>11</v>
      </c>
      <c r="E31" s="45">
        <v>4492.3500000000004</v>
      </c>
      <c r="F31" s="45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104.77050000000001</v>
      </c>
      <c r="I31" s="6">
        <f t="shared" si="0"/>
        <v>204.77050000000003</v>
      </c>
    </row>
    <row r="32" spans="1:9" ht="15" customHeight="1" x14ac:dyDescent="0.15">
      <c r="A32" s="45" t="s">
        <v>86</v>
      </c>
      <c r="B32" s="45" t="s">
        <v>87</v>
      </c>
      <c r="C32" s="45" t="s">
        <v>44</v>
      </c>
      <c r="D32" s="45" t="s">
        <v>20</v>
      </c>
      <c r="E32" s="45">
        <v>1134.1199999999999</v>
      </c>
      <c r="F32" s="45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6.3411999999999988</v>
      </c>
      <c r="I32" s="6">
        <f t="shared" si="0"/>
        <v>41.341200000000001</v>
      </c>
    </row>
    <row r="33" spans="1:9" ht="15" customHeight="1" x14ac:dyDescent="0.15">
      <c r="A33" s="45" t="s">
        <v>25</v>
      </c>
      <c r="B33" s="45" t="s">
        <v>26</v>
      </c>
      <c r="C33" s="45" t="s">
        <v>19</v>
      </c>
      <c r="D33" s="45" t="s">
        <v>54</v>
      </c>
      <c r="E33" s="45">
        <v>0</v>
      </c>
      <c r="F33" s="45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5" t="s">
        <v>107</v>
      </c>
      <c r="B34" s="45" t="s">
        <v>108</v>
      </c>
      <c r="C34" s="45" t="s">
        <v>19</v>
      </c>
      <c r="D34" s="45" t="s">
        <v>54</v>
      </c>
      <c r="E34" s="45">
        <v>0</v>
      </c>
      <c r="F34" s="45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5" t="s">
        <v>92</v>
      </c>
      <c r="B35" s="45" t="s">
        <v>93</v>
      </c>
      <c r="C35" s="45" t="s">
        <v>33</v>
      </c>
      <c r="D35" s="45" t="s">
        <v>8</v>
      </c>
      <c r="E35" s="45">
        <v>0</v>
      </c>
      <c r="F35" s="45">
        <v>0</v>
      </c>
      <c r="G35" s="6">
        <f>F35*VLOOKUP(C35,Reference_Table!$A$2:$E$6,3,FALSE)</f>
        <v>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0</v>
      </c>
    </row>
    <row r="36" spans="1:9" ht="15" customHeight="1" x14ac:dyDescent="0.15">
      <c r="A36" s="45" t="s">
        <v>112</v>
      </c>
      <c r="B36" s="45" t="s">
        <v>113</v>
      </c>
      <c r="C36" s="45" t="s">
        <v>33</v>
      </c>
      <c r="D36" s="45" t="s">
        <v>54</v>
      </c>
      <c r="E36" s="45">
        <v>657.63</v>
      </c>
      <c r="F36" s="45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5" t="s">
        <v>94</v>
      </c>
      <c r="B37" s="45" t="s">
        <v>95</v>
      </c>
      <c r="C37" s="45" t="s">
        <v>57</v>
      </c>
      <c r="D37" s="45" t="s">
        <v>55</v>
      </c>
      <c r="E37" s="45">
        <v>1694.59</v>
      </c>
      <c r="F37" s="45">
        <v>8</v>
      </c>
      <c r="G37" s="6">
        <f>F37*VLOOKUP(C37,Reference_Table!$A$2:$E$6,3,FALSE)</f>
        <v>68</v>
      </c>
      <c r="H37" s="6">
        <f>IF(E37-F37*VLOOKUP(C37,Reference_Table!$A$2:$E$6,4,FALSE)&gt;0, (E37-F37*VLOOKUP(C37,Reference_Table!A$2:E$6,4,FALSE)) *VLOOKUP(C37,Reference_Table!A$2:E$6,5,FALSE),0)</f>
        <v>13.418849999999999</v>
      </c>
      <c r="I37" s="6">
        <f t="shared" si="0"/>
        <v>81.418849999999992</v>
      </c>
    </row>
    <row r="38" spans="1:9" ht="15" customHeight="1" x14ac:dyDescent="0.15">
      <c r="A38" s="45" t="s">
        <v>88</v>
      </c>
      <c r="B38" s="45" t="s">
        <v>89</v>
      </c>
      <c r="C38" s="45" t="s">
        <v>19</v>
      </c>
      <c r="D38" s="45" t="s">
        <v>8</v>
      </c>
      <c r="E38" s="45">
        <v>1550.01</v>
      </c>
      <c r="F38" s="45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7.0001999999999995</v>
      </c>
      <c r="I38" s="6">
        <f t="shared" si="0"/>
        <v>91.000200000000007</v>
      </c>
    </row>
    <row r="39" spans="1:9" ht="15" customHeight="1" x14ac:dyDescent="0.15">
      <c r="A39" s="45" t="s">
        <v>90</v>
      </c>
      <c r="B39" s="45" t="s">
        <v>91</v>
      </c>
      <c r="C39" s="45" t="s">
        <v>57</v>
      </c>
      <c r="D39" s="45" t="s">
        <v>8</v>
      </c>
      <c r="E39" s="45">
        <v>0</v>
      </c>
      <c r="F39" s="45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5" t="s">
        <v>72</v>
      </c>
      <c r="B40" s="45" t="s">
        <v>73</v>
      </c>
      <c r="C40" s="45" t="s">
        <v>19</v>
      </c>
      <c r="D40" s="45" t="s">
        <v>11</v>
      </c>
      <c r="E40" s="45">
        <v>16693.990000000002</v>
      </c>
      <c r="F40" s="45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309.87980000000005</v>
      </c>
      <c r="I40" s="6">
        <f t="shared" si="0"/>
        <v>393.87980000000005</v>
      </c>
    </row>
    <row r="41" spans="1:9" ht="15" customHeight="1" x14ac:dyDescent="0.15">
      <c r="A41" s="45" t="s">
        <v>12</v>
      </c>
      <c r="B41" s="45" t="s">
        <v>13</v>
      </c>
      <c r="C41" s="45" t="s">
        <v>5</v>
      </c>
      <c r="D41" s="45" t="s">
        <v>56</v>
      </c>
      <c r="E41" s="45">
        <v>2134.4699999999998</v>
      </c>
      <c r="F41" s="45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16.034099999999995</v>
      </c>
      <c r="I41" s="6">
        <f t="shared" si="0"/>
        <v>176.0341</v>
      </c>
    </row>
    <row r="42" spans="1:9" ht="15" customHeight="1" x14ac:dyDescent="0.15">
      <c r="A42" s="45" t="s">
        <v>47</v>
      </c>
      <c r="B42" s="45" t="s">
        <v>48</v>
      </c>
      <c r="C42" s="45" t="s">
        <v>44</v>
      </c>
      <c r="D42" s="45" t="s">
        <v>54</v>
      </c>
      <c r="E42" s="45">
        <v>1962.75</v>
      </c>
      <c r="F42" s="45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14.6275</v>
      </c>
      <c r="I42" s="6">
        <f t="shared" si="0"/>
        <v>49.627499999999998</v>
      </c>
    </row>
    <row r="43" spans="1:9" ht="15" customHeight="1" x14ac:dyDescent="0.15">
      <c r="A43" s="45" t="s">
        <v>49</v>
      </c>
      <c r="B43" s="45" t="s">
        <v>50</v>
      </c>
      <c r="C43" s="45" t="s">
        <v>44</v>
      </c>
      <c r="D43" s="45" t="s">
        <v>8</v>
      </c>
      <c r="E43" s="45"/>
      <c r="F43" s="45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5" t="s">
        <v>38</v>
      </c>
      <c r="B44" s="45" t="s">
        <v>39</v>
      </c>
      <c r="C44" s="45" t="s">
        <v>33</v>
      </c>
      <c r="D44" s="45" t="s">
        <v>54</v>
      </c>
      <c r="E44" s="45">
        <v>552.94000000000005</v>
      </c>
      <c r="F44" s="45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60</v>
      </c>
    </row>
    <row r="45" spans="1:9" x14ac:dyDescent="0.15">
      <c r="A45" s="45" t="s">
        <v>114</v>
      </c>
      <c r="B45" s="45" t="s">
        <v>115</v>
      </c>
      <c r="C45" s="45" t="s">
        <v>33</v>
      </c>
      <c r="D45" s="45" t="s">
        <v>55</v>
      </c>
      <c r="E45" s="45">
        <v>328.56</v>
      </c>
      <c r="F45" s="45">
        <v>5</v>
      </c>
      <c r="G45" s="6">
        <f>F45*VLOOKUP(C45,Reference_Table!$A$2:$E$6,3,FALSE)</f>
        <v>60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60</v>
      </c>
    </row>
    <row r="46" spans="1:9" x14ac:dyDescent="0.15">
      <c r="A46" s="45" t="s">
        <v>27</v>
      </c>
      <c r="B46" s="45" t="s">
        <v>28</v>
      </c>
      <c r="C46" s="45" t="s">
        <v>19</v>
      </c>
      <c r="D46" s="45" t="s">
        <v>55</v>
      </c>
      <c r="E46" s="45">
        <v>0</v>
      </c>
      <c r="F46" s="45">
        <v>0</v>
      </c>
      <c r="G46" s="6">
        <f>F46*VLOOKUP(C46,Reference_Table!$A$2:$E$6,3,FALSE)</f>
        <v>0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0</v>
      </c>
    </row>
    <row r="47" spans="1:9" x14ac:dyDescent="0.15">
      <c r="A47" s="45" t="s">
        <v>96</v>
      </c>
      <c r="B47" s="45" t="s">
        <v>97</v>
      </c>
      <c r="C47" s="45" t="s">
        <v>57</v>
      </c>
      <c r="D47" s="45" t="s">
        <v>55</v>
      </c>
      <c r="E47" s="45">
        <v>0</v>
      </c>
      <c r="F47" s="45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5" t="s">
        <v>14</v>
      </c>
      <c r="B48" s="45" t="s">
        <v>15</v>
      </c>
      <c r="C48" s="45" t="s">
        <v>5</v>
      </c>
      <c r="D48" s="45" t="s">
        <v>16</v>
      </c>
      <c r="E48" s="45">
        <v>930.9</v>
      </c>
      <c r="F48" s="45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160</v>
      </c>
    </row>
    <row r="49" spans="1:9" x14ac:dyDescent="0.15">
      <c r="A49" s="45" t="s">
        <v>98</v>
      </c>
      <c r="B49" s="45" t="s">
        <v>99</v>
      </c>
      <c r="C49" s="45" t="s">
        <v>33</v>
      </c>
      <c r="D49" s="45" t="s">
        <v>55</v>
      </c>
      <c r="E49" s="45">
        <v>311.63</v>
      </c>
      <c r="F49" s="45">
        <v>4</v>
      </c>
      <c r="G49" s="6">
        <f>F49*VLOOKUP(C49,Reference_Table!$A$2:$E$6,3,FALSE)</f>
        <v>48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48</v>
      </c>
    </row>
    <row r="50" spans="1:9" x14ac:dyDescent="0.15">
      <c r="A50" s="45" t="s">
        <v>40</v>
      </c>
      <c r="B50" s="45" t="s">
        <v>41</v>
      </c>
      <c r="C50" s="45" t="s">
        <v>33</v>
      </c>
      <c r="D50" s="45" t="s">
        <v>54</v>
      </c>
      <c r="E50" s="45">
        <v>1905.72</v>
      </c>
      <c r="F50" s="45">
        <v>6</v>
      </c>
      <c r="G50" s="6">
        <f>F50*VLOOKUP(C50,Reference_Table!$A$2:$E$6,3,FALSE)</f>
        <v>72</v>
      </c>
      <c r="H50" s="6">
        <f>IF(E50-F50*VLOOKUP(C50,Reference_Table!$A$2:$E$6,4,FALSE)&gt;0, (E50-F50*VLOOKUP(C50,Reference_Table!A$2:E$6,4,FALSE)) *VLOOKUP(C50,Reference_Table!A$2:E$6,5,FALSE),0)</f>
        <v>21.393000000000001</v>
      </c>
      <c r="I50" s="6">
        <f t="shared" si="0"/>
        <v>93.393000000000001</v>
      </c>
    </row>
    <row r="51" spans="1:9" x14ac:dyDescent="0.15">
      <c r="A51" s="45" t="s">
        <v>29</v>
      </c>
      <c r="B51" s="45" t="s">
        <v>30</v>
      </c>
      <c r="C51" s="45" t="s">
        <v>19</v>
      </c>
      <c r="D51" s="45" t="s">
        <v>55</v>
      </c>
      <c r="E51" s="45">
        <v>0</v>
      </c>
      <c r="F51" s="45">
        <v>0</v>
      </c>
      <c r="G51" s="6">
        <f>F51*VLOOKUP(C51,Reference_Table!$A$2:$E$6,3,FALSE)</f>
        <v>0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0</v>
      </c>
    </row>
    <row r="52" spans="1:9" x14ac:dyDescent="0.15">
      <c r="A52" s="45" t="s">
        <v>116</v>
      </c>
      <c r="B52" s="45" t="s">
        <v>117</v>
      </c>
      <c r="C52" s="45" t="s">
        <v>19</v>
      </c>
      <c r="D52" s="45" t="s">
        <v>11</v>
      </c>
      <c r="E52" s="45">
        <v>0</v>
      </c>
      <c r="F52" s="45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5" t="s">
        <v>51</v>
      </c>
      <c r="B53" s="45" t="s">
        <v>52</v>
      </c>
      <c r="C53" s="45" t="s">
        <v>44</v>
      </c>
      <c r="D53" s="45" t="s">
        <v>16</v>
      </c>
      <c r="E53" s="45">
        <v>0</v>
      </c>
      <c r="F53" s="45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49" t="s">
        <v>135</v>
      </c>
      <c r="B60" s="50"/>
      <c r="C60" s="50"/>
      <c r="D60" s="50"/>
      <c r="E60" s="50"/>
      <c r="F60" s="50"/>
      <c r="G60" s="50"/>
      <c r="H60" s="50"/>
      <c r="I60" s="51"/>
    </row>
    <row r="61" spans="1:9" x14ac:dyDescent="0.15">
      <c r="A61" s="43" t="s">
        <v>136</v>
      </c>
      <c r="B61" s="56"/>
      <c r="C61" s="6"/>
      <c r="D61" s="6"/>
      <c r="E61" s="56">
        <f>SUM(E2:E58)</f>
        <v>160302.46</v>
      </c>
      <c r="F61" s="6"/>
      <c r="G61" s="56">
        <f t="shared" ref="G61:I61" si="1">SUM(G2:G58)</f>
        <v>2330.25</v>
      </c>
      <c r="H61" s="56">
        <f t="shared" si="1"/>
        <v>1872.0321000000006</v>
      </c>
      <c r="I61" s="56">
        <f t="shared" si="1"/>
        <v>4202.2821000000004</v>
      </c>
    </row>
    <row r="62" spans="1:9" x14ac:dyDescent="0.15">
      <c r="A62" s="43" t="s">
        <v>137</v>
      </c>
      <c r="B62" s="56"/>
      <c r="C62" s="6"/>
      <c r="D62" s="6"/>
      <c r="E62" s="56">
        <f>AVERAGE(E2:E58)</f>
        <v>3143.1854901960783</v>
      </c>
      <c r="F62" s="6"/>
      <c r="G62" s="56">
        <f t="shared" ref="G62:I62" si="2">AVERAGE(G2:G58)</f>
        <v>44.8125</v>
      </c>
      <c r="H62" s="56">
        <f t="shared" si="2"/>
        <v>36.000617307692316</v>
      </c>
      <c r="I62" s="56">
        <f t="shared" si="2"/>
        <v>80.813117307692309</v>
      </c>
    </row>
    <row r="63" spans="1:9" x14ac:dyDescent="0.15">
      <c r="A63" s="43" t="s">
        <v>138</v>
      </c>
      <c r="B63" s="56"/>
      <c r="C63" s="6"/>
      <c r="D63" s="6"/>
      <c r="E63" s="56">
        <f>MIN(E2:E58)</f>
        <v>0</v>
      </c>
      <c r="F63" s="6"/>
      <c r="G63" s="56">
        <f t="shared" ref="G63:I63" si="3">MIN(G2:G58)</f>
        <v>0</v>
      </c>
      <c r="H63" s="56">
        <f t="shared" si="3"/>
        <v>0</v>
      </c>
      <c r="I63" s="56">
        <f t="shared" si="3"/>
        <v>0</v>
      </c>
    </row>
    <row r="64" spans="1:9" x14ac:dyDescent="0.15">
      <c r="A64" s="43" t="s">
        <v>139</v>
      </c>
      <c r="B64" s="56"/>
      <c r="C64" s="6"/>
      <c r="D64" s="6"/>
      <c r="E64" s="56">
        <f>MAX(E2:E58)</f>
        <v>54447.87</v>
      </c>
      <c r="F64" s="6"/>
      <c r="G64" s="56">
        <f t="shared" ref="G64:I64" si="4">MAX(G2:G58)</f>
        <v>160</v>
      </c>
      <c r="H64" s="56">
        <f t="shared" si="4"/>
        <v>535.7287</v>
      </c>
      <c r="I64" s="56">
        <f t="shared" si="4"/>
        <v>596.9787</v>
      </c>
    </row>
    <row r="70" spans="1:5" x14ac:dyDescent="0.15">
      <c r="A70" s="30" t="s">
        <v>217</v>
      </c>
      <c r="B70" s="30"/>
      <c r="C70" s="30"/>
      <c r="D70" s="30"/>
      <c r="E70" s="30"/>
    </row>
    <row r="71" spans="1:5" x14ac:dyDescent="0.15">
      <c r="A71" s="30"/>
      <c r="B71" s="30"/>
      <c r="C71" s="30"/>
      <c r="D71" s="30"/>
      <c r="E71" s="30"/>
    </row>
    <row r="72" spans="1:5" x14ac:dyDescent="0.15">
      <c r="A72" s="30"/>
      <c r="B72" s="30"/>
      <c r="C72" s="30"/>
      <c r="D72" s="30"/>
      <c r="E72" s="3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Documentation</vt:lpstr>
      <vt:lpstr>Weekly_Summary</vt:lpstr>
      <vt:lpstr>Filter_Criteria</vt:lpstr>
      <vt:lpstr>Reference_Table</vt:lpstr>
      <vt:lpstr>Sunday</vt:lpstr>
      <vt:lpstr>Monday</vt:lpstr>
      <vt:lpstr>Tuesday</vt:lpstr>
      <vt:lpstr>Wed</vt:lpstr>
      <vt:lpstr>Thursday</vt:lpstr>
      <vt:lpstr>Friday</vt:lpstr>
      <vt:lpstr>Saturday</vt:lpstr>
      <vt:lpstr>IS1-Dept_Comm_and_Sales_Pie</vt:lpstr>
      <vt:lpstr>IS2_Individual_Commission</vt:lpstr>
      <vt:lpstr>IS3_Individual_Sales_By_Dept</vt:lpstr>
      <vt:lpstr>ISQ1_Method1</vt:lpstr>
      <vt:lpstr>ISQ1_Method2</vt:lpstr>
      <vt:lpstr>ISQ2_Weekly_Quota_Not_Met</vt:lpstr>
      <vt:lpstr>ISQ3_Max_Dept_Sales</vt:lpstr>
      <vt:lpstr>ISQ4_Average_Quota_Met</vt:lpstr>
      <vt:lpstr>ISQ5_Comm_Sales_By_Dept</vt:lpstr>
      <vt:lpstr>ISQ6_Pay_By_Classification</vt:lpstr>
      <vt:lpstr>AFQ1_Sales</vt:lpstr>
      <vt:lpstr>AFQ2_PartTime_Stats</vt:lpstr>
      <vt:lpstr>AF3_Average_Excluding_Furniture</vt:lpstr>
      <vt:lpstr>AFQ4_Sales_Greater_Than_Average</vt:lpstr>
      <vt:lpstr>AFQ5_Top_Sellers</vt:lpstr>
      <vt:lpstr>AFQ6_Commission_Over_Base_Pay</vt:lpstr>
      <vt:lpstr>Case5_Report</vt:lpstr>
      <vt:lpstr>Spring2021Control</vt:lpstr>
      <vt:lpstr>Criteria</vt:lpstr>
      <vt:lpstr>Database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Miller</dc:creator>
  <cp:lastModifiedBy>Microsoft Office User</cp:lastModifiedBy>
  <cp:lastPrinted>2004-03-20T21:14:32Z</cp:lastPrinted>
  <dcterms:created xsi:type="dcterms:W3CDTF">2002-05-19T13:51:06Z</dcterms:created>
  <dcterms:modified xsi:type="dcterms:W3CDTF">2021-03-31T01:05:55Z</dcterms:modified>
</cp:coreProperties>
</file>