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VIX\"/>
    </mc:Choice>
  </mc:AlternateContent>
  <xr:revisionPtr revIDLastSave="0" documentId="13_ncr:1_{61EBF6A8-383F-44D0-B194-3A8294AEF7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1" l="1"/>
  <c r="E39" i="1" s="1"/>
  <c r="D39" i="1"/>
  <c r="D53" i="1"/>
  <c r="D44" i="1"/>
  <c r="D48" i="1"/>
  <c r="C48" i="1"/>
  <c r="D36" i="1" a="1"/>
  <c r="D36" i="1" s="1"/>
  <c r="E36" i="1" a="1"/>
  <c r="E36" i="1" s="1"/>
  <c r="F36" i="1" a="1"/>
  <c r="F36" i="1" s="1"/>
  <c r="G36" i="1" a="1"/>
  <c r="G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M36" i="1" a="1"/>
  <c r="M36" i="1" s="1"/>
  <c r="N36" i="1" a="1"/>
  <c r="N36" i="1" s="1"/>
  <c r="O36" i="1" a="1"/>
  <c r="O36" i="1" s="1"/>
  <c r="C36" i="1" a="1"/>
  <c r="C36" i="1" s="1"/>
  <c r="D35" i="1"/>
  <c r="E35" i="1"/>
  <c r="F35" i="1"/>
  <c r="G35" i="1"/>
  <c r="H35" i="1"/>
  <c r="I35" i="1"/>
  <c r="J35" i="1"/>
  <c r="K35" i="1"/>
  <c r="L35" i="1"/>
  <c r="M35" i="1"/>
  <c r="N35" i="1"/>
  <c r="O35" i="1"/>
  <c r="C35" i="1"/>
  <c r="E48" i="1" l="1"/>
  <c r="C50" i="1" s="1"/>
  <c r="C41" i="1"/>
  <c r="D41" i="1" l="1"/>
  <c r="C44" i="1" s="1"/>
  <c r="E44" i="1" s="1"/>
  <c r="D50" i="1"/>
  <c r="C53" i="1" l="1"/>
  <c r="E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<sst xmlns="http://schemas.openxmlformats.org/spreadsheetml/2006/main" count="99" uniqueCount="92">
  <si>
    <t>Index Name</t>
  </si>
  <si>
    <t>Annual Return</t>
  </si>
  <si>
    <t>Cumulative Returns</t>
  </si>
  <si>
    <t>Annual Volatility</t>
  </si>
  <si>
    <t>Sharpe Ratio</t>
  </si>
  <si>
    <t>Sortino Ratio</t>
  </si>
  <si>
    <t>Max Drawdown</t>
  </si>
  <si>
    <t>Calmar Ratio</t>
  </si>
  <si>
    <t>1_Train</t>
  </si>
  <si>
    <t>1_Test</t>
  </si>
  <si>
    <t>1_CV</t>
  </si>
  <si>
    <t>2_Train</t>
  </si>
  <si>
    <t>2_Test</t>
  </si>
  <si>
    <t>2_CV</t>
  </si>
  <si>
    <t>^GSPC</t>
  </si>
  <si>
    <t>S&amp;P 500</t>
  </si>
  <si>
    <t>^DJI</t>
  </si>
  <si>
    <t>Dow Jones Industrial Average</t>
  </si>
  <si>
    <t>^NYA</t>
  </si>
  <si>
    <t>NYSE COMPOSITE (DJ)</t>
  </si>
  <si>
    <t>^XAX</t>
  </si>
  <si>
    <t>NYSE AMEX COMPOSITE INDEX</t>
  </si>
  <si>
    <t>^BUK100P</t>
  </si>
  <si>
    <t>Cboe UK 100</t>
  </si>
  <si>
    <t>^RUT</t>
  </si>
  <si>
    <t>Russell 2000</t>
  </si>
  <si>
    <t>^FTSE</t>
  </si>
  <si>
    <t>FTSE 100</t>
  </si>
  <si>
    <t>^GDAXI</t>
  </si>
  <si>
    <t>DAX PERFORMANCE-INDEX</t>
  </si>
  <si>
    <t>^STOXX50E</t>
  </si>
  <si>
    <t>ESTX 50 PR.EUR</t>
  </si>
  <si>
    <t>^N100</t>
  </si>
  <si>
    <t>Euronext 100 Index</t>
  </si>
  <si>
    <t>^BFX</t>
  </si>
  <si>
    <t>BEL 20</t>
  </si>
  <si>
    <t>IMOEX.ME</t>
  </si>
  <si>
    <t>MOEX Russia Index</t>
  </si>
  <si>
    <t>^N225</t>
  </si>
  <si>
    <t>Nikkei 225</t>
  </si>
  <si>
    <t>^HSI</t>
  </si>
  <si>
    <t>HANG SENG INDEX</t>
  </si>
  <si>
    <t>000001.SS</t>
  </si>
  <si>
    <t>SSE Composite Index</t>
  </si>
  <si>
    <t>399001.SZ</t>
  </si>
  <si>
    <t>Shenzhen Index</t>
  </si>
  <si>
    <t>^STI</t>
  </si>
  <si>
    <t>STI Index</t>
  </si>
  <si>
    <t>^AXJO</t>
  </si>
  <si>
    <t>S&amp;P/ASX 200</t>
  </si>
  <si>
    <t>^AORD</t>
  </si>
  <si>
    <t>ALL ORDINARIES</t>
  </si>
  <si>
    <t>^BSESN</t>
  </si>
  <si>
    <t>S&amp;P BSE SENSEX</t>
  </si>
  <si>
    <t>^JKSE</t>
  </si>
  <si>
    <t>IDX COMPOSITE</t>
  </si>
  <si>
    <t>^KLSE</t>
  </si>
  <si>
    <t>FTSE Bursa Malaysia KLCI</t>
  </si>
  <si>
    <t>^NZ50</t>
  </si>
  <si>
    <t>S&amp;P/NZX 50 INDEX GROSS (GROSS)</t>
  </si>
  <si>
    <t>^KS11</t>
  </si>
  <si>
    <t>KOSPI Composite Index</t>
  </si>
  <si>
    <t>^TWII</t>
  </si>
  <si>
    <t>TSEC weighted index</t>
  </si>
  <si>
    <t>^GSPTSE</t>
  </si>
  <si>
    <t>S&amp;P/TSX Composite index</t>
  </si>
  <si>
    <t>^BVSP</t>
  </si>
  <si>
    <t>IBOVESPA</t>
  </si>
  <si>
    <t>^MXX</t>
  </si>
  <si>
    <t>IPC MEXICO</t>
  </si>
  <si>
    <t>^MERV</t>
  </si>
  <si>
    <t>MERVAL</t>
  </si>
  <si>
    <t>^TA125.TA</t>
  </si>
  <si>
    <t>TA-125</t>
  </si>
  <si>
    <t>^JN0U.JO</t>
  </si>
  <si>
    <t>Top 40 USD Net TRI Index</t>
  </si>
  <si>
    <t>^SET.BK</t>
  </si>
  <si>
    <t>Stock Exchange of Thailand</t>
  </si>
  <si>
    <t>TDEX.BK</t>
  </si>
  <si>
    <t>ThaiDEX SET50</t>
  </si>
  <si>
    <t>Column1</t>
  </si>
  <si>
    <t>AM</t>
  </si>
  <si>
    <t>GM</t>
  </si>
  <si>
    <t>IQR</t>
  </si>
  <si>
    <t>Quartile 1</t>
  </si>
  <si>
    <t>Quartile 3</t>
  </si>
  <si>
    <t>Outer Right</t>
  </si>
  <si>
    <t>Outer Left</t>
  </si>
  <si>
    <t>Sum</t>
  </si>
  <si>
    <t>Stock Count</t>
  </si>
  <si>
    <t>AVG RETURN WITHOUT OUTLIER</t>
  </si>
  <si>
    <t>AVG MAX DD WITHOUT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</si>
</sst>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9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150C9-96BE-49E5-B37C-5938BCCE4572}" name="Table1" displayName="Table1" ref="A1:O34" totalsRowShown="0" headerRowDxfId="1">
  <autoFilter ref="A1:O34" xr:uid="{785150C9-96BE-49E5-B37C-5938BCCE4572}"/>
  <sortState xmlns:xlrd2="http://schemas.microsoft.com/office/spreadsheetml/2017/richdata2" ref="A2:O34">
    <sortCondition descending="1" ref="C1:C34"/>
  </sortState>
  <tableColumns count="15">
    <tableColumn id="1" xr3:uid="{2369FD5B-41DB-4F71-8960-92916DADDEC2}" name="Column1" dataDxfId="0"/>
    <tableColumn id="2" xr3:uid="{28B24563-63B5-4ADF-B108-9B4D5CCD2635}" name="Index Name"/>
    <tableColumn id="3" xr3:uid="{BA7DA5D0-F17A-411E-B73A-921548108053}" name="Annual Return"/>
    <tableColumn id="4" xr3:uid="{6F49EEC2-AB27-4556-9B47-DE825D61D2B5}" name="Cumulative Returns"/>
    <tableColumn id="5" xr3:uid="{B6B7A43E-78D0-449F-9297-18202CFB8750}" name="Annual Volatility"/>
    <tableColumn id="6" xr3:uid="{7A27989D-4F47-4A1F-841F-7B7E9F676F20}" name="Sharpe Ratio"/>
    <tableColumn id="7" xr3:uid="{13EEF3E8-0DCD-4CEB-BD2E-618B635E52EE}" name="Sortino Ratio"/>
    <tableColumn id="8" xr3:uid="{142E0C9E-1896-44D5-AFCE-974540F389AA}" name="Max Drawdown"/>
    <tableColumn id="9" xr3:uid="{AD3A4E20-E0B5-4D27-B36E-DAB1628C550A}" name="Calmar Ratio"/>
    <tableColumn id="10" xr3:uid="{D81FEAE7-BEA6-419A-9AA9-AF36C5736050}" name="1_Train"/>
    <tableColumn id="11" xr3:uid="{58CB80B8-D6C1-4F06-B32F-F1754280F267}" name="1_Test"/>
    <tableColumn id="12" xr3:uid="{19BBF762-7B0A-4C69-9631-675B52C2E5E6}" name="1_CV"/>
    <tableColumn id="13" xr3:uid="{E28D718B-295A-4228-B36B-54A375BFADFF}" name="2_Train"/>
    <tableColumn id="14" xr3:uid="{F3AE328C-2D21-43A8-B26F-44E35FB8F54B}" name="2_Test"/>
    <tableColumn id="15" xr3:uid="{62C7F767-669C-4C27-B839-A6A4DF68D42D}" name="2_CV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zoomScaleNormal="100" workbookViewId="0">
      <selection activeCell="Q7" sqref="Q7"/>
    </sheetView>
  </sheetViews>
  <sheetFormatPr defaultRowHeight="15" x14ac:dyDescent="0.25"/>
  <cols>
    <col min="1" max="1" width="11" customWidth="1"/>
    <col min="2" max="2" width="32" bestFit="1" customWidth="1"/>
    <col min="3" max="3" width="15.85546875" customWidth="1"/>
    <col min="4" max="4" width="20.5703125" customWidth="1"/>
    <col min="5" max="5" width="18" customWidth="1"/>
    <col min="6" max="6" width="14.28515625" customWidth="1"/>
    <col min="7" max="7" width="14.5703125" customWidth="1"/>
    <col min="8" max="8" width="17" customWidth="1"/>
    <col min="9" max="9" width="14.28515625" customWidth="1"/>
    <col min="10" max="15" width="12" bestFit="1" customWidth="1"/>
  </cols>
  <sheetData>
    <row r="1" spans="1:15" x14ac:dyDescent="0.25">
      <c r="A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70</v>
      </c>
      <c r="B2" t="s">
        <v>71</v>
      </c>
      <c r="C2">
        <v>0.84742589811098745</v>
      </c>
      <c r="D2">
        <v>24.64467179443248</v>
      </c>
      <c r="E2">
        <v>8.3277563732233606</v>
      </c>
      <c r="F2">
        <v>0.49447935072084981</v>
      </c>
      <c r="G2">
        <v>8.5808251885172009</v>
      </c>
      <c r="H2">
        <v>-0.95102408977178787</v>
      </c>
      <c r="I2">
        <v>0.89106670085963824</v>
      </c>
      <c r="J2">
        <v>0.59287054409005624</v>
      </c>
      <c r="K2">
        <v>0.48237059264816212</v>
      </c>
      <c r="L2">
        <v>0.47486804133465799</v>
      </c>
      <c r="M2">
        <v>0.56153846153846154</v>
      </c>
      <c r="N2">
        <v>0.52813203300825207</v>
      </c>
      <c r="O2">
        <v>0.50338237712581291</v>
      </c>
    </row>
    <row r="3" spans="1:15" x14ac:dyDescent="0.25">
      <c r="A3" s="1" t="s">
        <v>30</v>
      </c>
      <c r="B3" t="s">
        <v>31</v>
      </c>
      <c r="C3">
        <v>0.13553426809703681</v>
      </c>
      <c r="D3">
        <v>0.52756892923070131</v>
      </c>
      <c r="E3">
        <v>0.1795016032277689</v>
      </c>
      <c r="F3">
        <v>0.79777516982367513</v>
      </c>
      <c r="G3">
        <v>1.164083731408043</v>
      </c>
      <c r="H3">
        <v>-0.25501594585995663</v>
      </c>
      <c r="I3">
        <v>0.53147369918376097</v>
      </c>
      <c r="J3">
        <v>0.62987206188634337</v>
      </c>
      <c r="K3">
        <v>0.46848989298454219</v>
      </c>
      <c r="L3">
        <v>0.4643060981824359</v>
      </c>
      <c r="M3">
        <v>0.61559059803629868</v>
      </c>
      <c r="N3">
        <v>0.47086801426872771</v>
      </c>
      <c r="O3">
        <v>0.47121142630655122</v>
      </c>
    </row>
    <row r="4" spans="1:15" x14ac:dyDescent="0.25">
      <c r="A4" s="1" t="s">
        <v>20</v>
      </c>
      <c r="B4" t="s">
        <v>21</v>
      </c>
      <c r="C4">
        <v>0.13465701022724</v>
      </c>
      <c r="D4">
        <v>1.0275916952318049</v>
      </c>
      <c r="E4">
        <v>0.23122680337809989</v>
      </c>
      <c r="F4">
        <v>0.66349363738352629</v>
      </c>
      <c r="G4">
        <v>0.91230368719109955</v>
      </c>
      <c r="H4">
        <v>-0.41867689329936902</v>
      </c>
      <c r="I4">
        <v>0.32162512998049642</v>
      </c>
      <c r="J4">
        <v>0.6111702127659574</v>
      </c>
      <c r="K4">
        <v>0.49893692416725732</v>
      </c>
      <c r="L4">
        <v>0.50432096345331257</v>
      </c>
      <c r="M4">
        <v>0.57163120567375891</v>
      </c>
      <c r="N4">
        <v>0.51736357193479798</v>
      </c>
      <c r="O4">
        <v>0.51183869394976655</v>
      </c>
    </row>
    <row r="5" spans="1:15" x14ac:dyDescent="0.25">
      <c r="A5" s="1" t="s">
        <v>52</v>
      </c>
      <c r="B5" t="s">
        <v>53</v>
      </c>
      <c r="C5">
        <v>0.1312479053953364</v>
      </c>
      <c r="D5">
        <v>0.89388162810991889</v>
      </c>
      <c r="E5">
        <v>0.1763133784711389</v>
      </c>
      <c r="F5">
        <v>0.7888133822111878</v>
      </c>
      <c r="G5">
        <v>1.070928881350284</v>
      </c>
      <c r="H5">
        <v>-0.32732387731099788</v>
      </c>
      <c r="I5">
        <v>0.40097259776326888</v>
      </c>
      <c r="J5">
        <v>0.61305762971472333</v>
      </c>
      <c r="K5">
        <v>0.47932618683001532</v>
      </c>
      <c r="L5">
        <v>0.51417049515058699</v>
      </c>
      <c r="M5">
        <v>0.57706299061841848</v>
      </c>
      <c r="N5">
        <v>0.49617151607963239</v>
      </c>
      <c r="O5">
        <v>0.51937723328228691</v>
      </c>
    </row>
    <row r="6" spans="1:15" x14ac:dyDescent="0.25">
      <c r="A6" s="1" t="s">
        <v>62</v>
      </c>
      <c r="B6" t="s">
        <v>63</v>
      </c>
      <c r="C6">
        <v>9.607678667721542E-2</v>
      </c>
      <c r="D6">
        <v>0.60519894521605067</v>
      </c>
      <c r="E6">
        <v>0.15282515025096591</v>
      </c>
      <c r="F6">
        <v>0.6768283274160426</v>
      </c>
      <c r="G6">
        <v>0.95986214562202232</v>
      </c>
      <c r="H6">
        <v>-0.31631862810264721</v>
      </c>
      <c r="I6">
        <v>0.30373420387381672</v>
      </c>
      <c r="J6">
        <v>0.61591695501730104</v>
      </c>
      <c r="K6">
        <v>0.48578016910069183</v>
      </c>
      <c r="L6">
        <v>0.43227718323183351</v>
      </c>
      <c r="M6">
        <v>0.59669357939254131</v>
      </c>
      <c r="N6">
        <v>0.4873174481168332</v>
      </c>
      <c r="O6">
        <v>0.44027174362916099</v>
      </c>
    </row>
    <row r="7" spans="1:15" x14ac:dyDescent="0.25">
      <c r="A7" s="1" t="s">
        <v>72</v>
      </c>
      <c r="B7" t="s">
        <v>73</v>
      </c>
      <c r="C7">
        <v>9.2176971076989078E-2</v>
      </c>
      <c r="D7">
        <v>0.58535523321930683</v>
      </c>
      <c r="E7">
        <v>0.16007904352164731</v>
      </c>
      <c r="F7">
        <v>0.6309569182593302</v>
      </c>
      <c r="G7">
        <v>0.90737452855800982</v>
      </c>
      <c r="H7">
        <v>-0.25264845103035721</v>
      </c>
      <c r="I7">
        <v>0.36484281103276373</v>
      </c>
      <c r="J7">
        <v>0.6135889163029038</v>
      </c>
      <c r="K7">
        <v>0.47875569044006072</v>
      </c>
      <c r="L7">
        <v>0.46044788415295262</v>
      </c>
      <c r="M7">
        <v>0.60504839628012907</v>
      </c>
      <c r="N7">
        <v>0.48103186646433987</v>
      </c>
      <c r="O7">
        <v>0.45968869793052908</v>
      </c>
    </row>
    <row r="8" spans="1:15" x14ac:dyDescent="0.25">
      <c r="A8" s="1" t="s">
        <v>32</v>
      </c>
      <c r="B8" t="s">
        <v>33</v>
      </c>
      <c r="C8">
        <v>9.0725213754301981E-2</v>
      </c>
      <c r="D8">
        <v>0.52629277315638934</v>
      </c>
      <c r="E8">
        <v>0.17935841302258351</v>
      </c>
      <c r="F8">
        <v>0.57449825125773224</v>
      </c>
      <c r="G8">
        <v>0.7964307027132167</v>
      </c>
      <c r="H8">
        <v>-0.20665806425741071</v>
      </c>
      <c r="I8">
        <v>0.4390112434291254</v>
      </c>
      <c r="J8">
        <v>0.61201629327902241</v>
      </c>
      <c r="K8">
        <v>0.4763843648208469</v>
      </c>
      <c r="L8">
        <v>0.46089625659363548</v>
      </c>
      <c r="M8">
        <v>0.56822810590631367</v>
      </c>
      <c r="N8">
        <v>0.4780130293159609</v>
      </c>
      <c r="O8">
        <v>0.47279015315021139</v>
      </c>
    </row>
    <row r="9" spans="1:15" x14ac:dyDescent="0.25">
      <c r="A9" s="1" t="s">
        <v>38</v>
      </c>
      <c r="B9" t="s">
        <v>39</v>
      </c>
      <c r="C9">
        <v>7.0257981731437713E-2</v>
      </c>
      <c r="D9">
        <v>0.56784324986189216</v>
      </c>
      <c r="E9">
        <v>0.15389211880782791</v>
      </c>
      <c r="F9">
        <v>0.51803654761051976</v>
      </c>
      <c r="G9">
        <v>0.76124629710197433</v>
      </c>
      <c r="H9">
        <v>-0.2244767627587019</v>
      </c>
      <c r="I9">
        <v>0.3129855441071222</v>
      </c>
      <c r="J9">
        <v>0.59053467125954773</v>
      </c>
      <c r="K9">
        <v>0.4694610778443114</v>
      </c>
      <c r="L9">
        <v>0.44171460554026748</v>
      </c>
      <c r="M9">
        <v>0.57690579601617498</v>
      </c>
      <c r="N9">
        <v>0.47125748502994008</v>
      </c>
      <c r="O9">
        <v>0.44794459014864219</v>
      </c>
    </row>
    <row r="10" spans="1:15" x14ac:dyDescent="0.25">
      <c r="A10" s="1" t="s">
        <v>14</v>
      </c>
      <c r="B10" t="s">
        <v>15</v>
      </c>
      <c r="C10">
        <v>6.5978087509978689E-2</v>
      </c>
      <c r="D10">
        <v>0.54351944944935493</v>
      </c>
      <c r="E10">
        <v>0.17296643334568401</v>
      </c>
      <c r="F10">
        <v>0.45635067503287818</v>
      </c>
      <c r="G10">
        <v>0.6389757309558215</v>
      </c>
      <c r="H10">
        <v>-0.28520318116286358</v>
      </c>
      <c r="I10">
        <v>0.23133713740837369</v>
      </c>
      <c r="J10">
        <v>0.58610624635143027</v>
      </c>
      <c r="K10">
        <v>0.51897256275539994</v>
      </c>
      <c r="L10">
        <v>0.51290134267367182</v>
      </c>
      <c r="M10">
        <v>0.55341506129597196</v>
      </c>
      <c r="N10">
        <v>0.52889667250437833</v>
      </c>
      <c r="O10">
        <v>0.52469352014010506</v>
      </c>
    </row>
    <row r="11" spans="1:15" x14ac:dyDescent="0.25">
      <c r="A11" s="1" t="s">
        <v>16</v>
      </c>
      <c r="B11" t="s">
        <v>17</v>
      </c>
      <c r="C11">
        <v>5.5382305178611757E-2</v>
      </c>
      <c r="D11">
        <v>0.41141770466863359</v>
      </c>
      <c r="E11">
        <v>0.17397761516302759</v>
      </c>
      <c r="F11">
        <v>0.39738503269150027</v>
      </c>
      <c r="G11">
        <v>0.55392785171808689</v>
      </c>
      <c r="H11">
        <v>-0.31371945680479202</v>
      </c>
      <c r="I11">
        <v>0.1765344927683995</v>
      </c>
      <c r="J11">
        <v>0.58569877462385611</v>
      </c>
      <c r="K11">
        <v>0.55024813895781632</v>
      </c>
      <c r="L11">
        <v>0.51061206069315634</v>
      </c>
      <c r="M11">
        <v>0.5568481464246936</v>
      </c>
      <c r="N11">
        <v>0.54962779156327546</v>
      </c>
      <c r="O11">
        <v>0.5256244676410472</v>
      </c>
    </row>
    <row r="12" spans="1:15" x14ac:dyDescent="0.25">
      <c r="A12" s="1" t="s">
        <v>60</v>
      </c>
      <c r="B12" t="s">
        <v>61</v>
      </c>
      <c r="C12">
        <v>5.4787625166057952E-2</v>
      </c>
      <c r="D12">
        <v>0.32597590840889401</v>
      </c>
      <c r="E12">
        <v>0.17087784630052469</v>
      </c>
      <c r="F12">
        <v>0.39751137678346282</v>
      </c>
      <c r="G12">
        <v>0.56935940306129817</v>
      </c>
      <c r="H12">
        <v>-0.34785081259316292</v>
      </c>
      <c r="I12">
        <v>0.15750322604574771</v>
      </c>
      <c r="J12">
        <v>0.59666229139321203</v>
      </c>
      <c r="K12">
        <v>0.52023988005997002</v>
      </c>
      <c r="L12">
        <v>0.50412884330527918</v>
      </c>
      <c r="M12">
        <v>0.56197262328895559</v>
      </c>
      <c r="N12">
        <v>0.54497751124437777</v>
      </c>
      <c r="O12">
        <v>0.52152712091066245</v>
      </c>
    </row>
    <row r="13" spans="1:15" x14ac:dyDescent="0.25">
      <c r="A13" s="1" t="s">
        <v>68</v>
      </c>
      <c r="B13" t="s">
        <v>69</v>
      </c>
      <c r="C13">
        <v>5.2771754255680918E-2</v>
      </c>
      <c r="D13">
        <v>0.38868022122647772</v>
      </c>
      <c r="E13">
        <v>0.1396748859745727</v>
      </c>
      <c r="F13">
        <v>0.43814346654581998</v>
      </c>
      <c r="G13">
        <v>0.62543917469935562</v>
      </c>
      <c r="H13">
        <v>-0.24053911495705529</v>
      </c>
      <c r="I13">
        <v>0.21938949207950051</v>
      </c>
      <c r="J13">
        <v>0.59527876999534091</v>
      </c>
      <c r="K13">
        <v>0.50745341614906836</v>
      </c>
      <c r="L13">
        <v>0.49993630548660672</v>
      </c>
      <c r="M13">
        <v>0.57866128280788942</v>
      </c>
      <c r="N13">
        <v>0.50496894409937887</v>
      </c>
      <c r="O13">
        <v>0.49546340653698723</v>
      </c>
    </row>
    <row r="14" spans="1:15" x14ac:dyDescent="0.25">
      <c r="A14" s="1" t="s">
        <v>28</v>
      </c>
      <c r="B14" t="s">
        <v>29</v>
      </c>
      <c r="C14">
        <v>5.1954498531066928E-2</v>
      </c>
      <c r="D14">
        <v>0.41270232001606583</v>
      </c>
      <c r="E14">
        <v>0.16886310134475621</v>
      </c>
      <c r="F14">
        <v>0.38473229768967959</v>
      </c>
      <c r="G14">
        <v>0.53787920106698506</v>
      </c>
      <c r="H14">
        <v>-0.30393094960002037</v>
      </c>
      <c r="I14">
        <v>0.17094178332098181</v>
      </c>
      <c r="J14">
        <v>0.5723837209302326</v>
      </c>
      <c r="K14">
        <v>0.47790697674418597</v>
      </c>
      <c r="L14">
        <v>0.49441860465116277</v>
      </c>
      <c r="M14">
        <v>0.54418604651162794</v>
      </c>
      <c r="N14">
        <v>0.48662790697674418</v>
      </c>
      <c r="O14">
        <v>0.49976744186046512</v>
      </c>
    </row>
    <row r="15" spans="1:15" x14ac:dyDescent="0.25">
      <c r="A15" s="1" t="s">
        <v>48</v>
      </c>
      <c r="B15" t="s">
        <v>49</v>
      </c>
      <c r="C15">
        <v>5.1804458986270951E-2</v>
      </c>
      <c r="D15">
        <v>0.37035366785238177</v>
      </c>
      <c r="E15">
        <v>0.1384424060150333</v>
      </c>
      <c r="F15">
        <v>0.43441110203695321</v>
      </c>
      <c r="G15">
        <v>0.60026014616620671</v>
      </c>
      <c r="H15">
        <v>-0.17931865753988319</v>
      </c>
      <c r="I15">
        <v>0.28889608977107611</v>
      </c>
      <c r="J15">
        <v>0.56002544124662113</v>
      </c>
      <c r="K15">
        <v>0.47870311506675151</v>
      </c>
      <c r="L15">
        <v>0.49122145492721481</v>
      </c>
      <c r="M15">
        <v>0.54301160756877087</v>
      </c>
      <c r="N15">
        <v>0.48061029879211697</v>
      </c>
      <c r="O15">
        <v>0.49758221191253799</v>
      </c>
    </row>
    <row r="16" spans="1:15" x14ac:dyDescent="0.25">
      <c r="A16" s="1" t="s">
        <v>50</v>
      </c>
      <c r="B16" t="s">
        <v>51</v>
      </c>
      <c r="C16">
        <v>5.0612112915002339E-2</v>
      </c>
      <c r="D16">
        <v>0.40045069963948282</v>
      </c>
      <c r="E16">
        <v>0.13137498574931261</v>
      </c>
      <c r="F16">
        <v>0.44188727866560618</v>
      </c>
      <c r="G16">
        <v>0.60807369068374395</v>
      </c>
      <c r="H16">
        <v>-0.1836263905757276</v>
      </c>
      <c r="I16">
        <v>0.27562548474822779</v>
      </c>
      <c r="J16">
        <v>0.5775548771623783</v>
      </c>
      <c r="K16">
        <v>0.48662790697674418</v>
      </c>
      <c r="L16">
        <v>0.46249543406794108</v>
      </c>
      <c r="M16">
        <v>0.55429568251199302</v>
      </c>
      <c r="N16">
        <v>0.48720930232558141</v>
      </c>
      <c r="O16">
        <v>0.47679803022308809</v>
      </c>
    </row>
    <row r="17" spans="1:15" x14ac:dyDescent="0.25">
      <c r="A17" s="1" t="s">
        <v>54</v>
      </c>
      <c r="B17" t="s">
        <v>55</v>
      </c>
      <c r="C17">
        <v>4.7793497236132687E-2</v>
      </c>
      <c r="D17">
        <v>0.35654971770059868</v>
      </c>
      <c r="E17">
        <v>0.1293494892916395</v>
      </c>
      <c r="F17">
        <v>0.42554942308372351</v>
      </c>
      <c r="G17">
        <v>0.60629922208084075</v>
      </c>
      <c r="H17">
        <v>-0.30309077171552612</v>
      </c>
      <c r="I17">
        <v>0.15768707494991149</v>
      </c>
      <c r="J17">
        <v>0.60662211421628187</v>
      </c>
      <c r="K17">
        <v>0.48208864602307228</v>
      </c>
      <c r="L17">
        <v>0.4758802225925704</v>
      </c>
      <c r="M17">
        <v>0.60206561360874844</v>
      </c>
      <c r="N17">
        <v>0.49908925318761382</v>
      </c>
      <c r="O17">
        <v>0.47648893639969869</v>
      </c>
    </row>
    <row r="18" spans="1:15" x14ac:dyDescent="0.25">
      <c r="A18" s="1" t="s">
        <v>24</v>
      </c>
      <c r="B18" t="s">
        <v>25</v>
      </c>
      <c r="C18">
        <v>4.3438296281958833E-2</v>
      </c>
      <c r="D18">
        <v>0.33492479985079249</v>
      </c>
      <c r="E18">
        <v>0.22399274618567541</v>
      </c>
      <c r="F18">
        <v>0.30285596186069969</v>
      </c>
      <c r="G18">
        <v>0.42089959303790669</v>
      </c>
      <c r="H18">
        <v>-0.35269069700141659</v>
      </c>
      <c r="I18">
        <v>0.123162580275783</v>
      </c>
      <c r="J18">
        <v>0.60493286631640397</v>
      </c>
      <c r="K18">
        <v>0.48044366608289552</v>
      </c>
      <c r="L18">
        <v>0.47542323409223591</v>
      </c>
      <c r="M18">
        <v>0.56421482778750731</v>
      </c>
      <c r="N18">
        <v>0.52539404553415059</v>
      </c>
      <c r="O18">
        <v>0.48873321657910102</v>
      </c>
    </row>
    <row r="19" spans="1:15" x14ac:dyDescent="0.25">
      <c r="A19" s="1" t="s">
        <v>18</v>
      </c>
      <c r="B19" t="s">
        <v>19</v>
      </c>
      <c r="C19">
        <v>4.0986458262697978E-2</v>
      </c>
      <c r="D19">
        <v>0.31375923407234158</v>
      </c>
      <c r="E19">
        <v>0.1668088362853381</v>
      </c>
      <c r="F19">
        <v>0.32487203552027971</v>
      </c>
      <c r="G19">
        <v>0.44714332550919839</v>
      </c>
      <c r="H19">
        <v>-0.32533382814653961</v>
      </c>
      <c r="I19">
        <v>0.12598277435888561</v>
      </c>
      <c r="J19">
        <v>0.56961471103327499</v>
      </c>
      <c r="K19">
        <v>0.46993578517221252</v>
      </c>
      <c r="L19">
        <v>0.5215411558669002</v>
      </c>
      <c r="M19">
        <v>0.55137186223000578</v>
      </c>
      <c r="N19">
        <v>0.46760070052539399</v>
      </c>
      <c r="O19">
        <v>0.52410974897840057</v>
      </c>
    </row>
    <row r="20" spans="1:15" x14ac:dyDescent="0.25">
      <c r="A20" s="1" t="s">
        <v>66</v>
      </c>
      <c r="B20" t="s">
        <v>67</v>
      </c>
      <c r="C20">
        <v>3.8903111700651298E-2</v>
      </c>
      <c r="D20">
        <v>0.25847596717467952</v>
      </c>
      <c r="E20">
        <v>0.22323605635133961</v>
      </c>
      <c r="F20">
        <v>0.28411853457592939</v>
      </c>
      <c r="G20">
        <v>0.38545670903523971</v>
      </c>
      <c r="H20">
        <v>-0.4071290009699321</v>
      </c>
      <c r="I20">
        <v>9.5554754409461581E-2</v>
      </c>
      <c r="J20">
        <v>0.5712874547250576</v>
      </c>
      <c r="K20">
        <v>0.50296247531270577</v>
      </c>
      <c r="L20">
        <v>0.46872075363359678</v>
      </c>
      <c r="M20">
        <v>0.53407968389858418</v>
      </c>
      <c r="N20">
        <v>0.4911125740618828</v>
      </c>
      <c r="O20">
        <v>0.47820466449999599</v>
      </c>
    </row>
    <row r="21" spans="1:15" x14ac:dyDescent="0.25">
      <c r="A21" s="1" t="s">
        <v>64</v>
      </c>
      <c r="B21" t="s">
        <v>65</v>
      </c>
      <c r="C21">
        <v>3.5404857649210968E-2</v>
      </c>
      <c r="D21">
        <v>0.26611608570326523</v>
      </c>
      <c r="E21">
        <v>0.15178928915501189</v>
      </c>
      <c r="F21">
        <v>0.30592034452743261</v>
      </c>
      <c r="G21">
        <v>0.41074779720828258</v>
      </c>
      <c r="H21">
        <v>-0.33082034625584789</v>
      </c>
      <c r="I21">
        <v>0.1070214031570772</v>
      </c>
      <c r="J21">
        <v>0.59704548778704114</v>
      </c>
      <c r="K21">
        <v>0.48947368421052628</v>
      </c>
      <c r="L21">
        <v>0.50229195966315243</v>
      </c>
      <c r="M21">
        <v>0.56867046950416844</v>
      </c>
      <c r="N21">
        <v>0.53274853801169586</v>
      </c>
      <c r="O21">
        <v>0.52346442466611232</v>
      </c>
    </row>
    <row r="22" spans="1:15" x14ac:dyDescent="0.25">
      <c r="A22" s="1" t="s">
        <v>46</v>
      </c>
      <c r="B22" t="s">
        <v>47</v>
      </c>
      <c r="C22">
        <v>2.2854721429834472E-2</v>
      </c>
      <c r="D22">
        <v>0.1645718876562017</v>
      </c>
      <c r="E22">
        <v>0.1138401016622393</v>
      </c>
      <c r="F22">
        <v>0.25561102337619618</v>
      </c>
      <c r="G22">
        <v>0.35718692077825343</v>
      </c>
      <c r="H22">
        <v>-0.2114921767503149</v>
      </c>
      <c r="I22">
        <v>0.10806414582803441</v>
      </c>
      <c r="J22">
        <v>0.5929958799293702</v>
      </c>
      <c r="K22">
        <v>0.49529411764705877</v>
      </c>
      <c r="L22">
        <v>0.48104670567461832</v>
      </c>
      <c r="M22">
        <v>0.58475573866980579</v>
      </c>
      <c r="N22">
        <v>0.48705882352941182</v>
      </c>
      <c r="O22">
        <v>0.48198892081847461</v>
      </c>
    </row>
    <row r="23" spans="1:15" x14ac:dyDescent="0.25">
      <c r="A23" s="1" t="s">
        <v>26</v>
      </c>
      <c r="B23" t="s">
        <v>27</v>
      </c>
      <c r="C23">
        <v>2.2284674722949479E-2</v>
      </c>
      <c r="D23">
        <v>0.16203103108868369</v>
      </c>
      <c r="E23">
        <v>0.14143942398643269</v>
      </c>
      <c r="F23">
        <v>0.227061892247128</v>
      </c>
      <c r="G23">
        <v>0.30612482895779408</v>
      </c>
      <c r="H23">
        <v>-0.26728390298881338</v>
      </c>
      <c r="I23">
        <v>8.3374548462359727E-2</v>
      </c>
      <c r="J23">
        <v>0.57323820617355858</v>
      </c>
      <c r="K23">
        <v>0.48428405122235157</v>
      </c>
      <c r="L23">
        <v>0.50279815011563467</v>
      </c>
      <c r="M23">
        <v>0.56814210832847989</v>
      </c>
      <c r="N23">
        <v>0.4819557625145518</v>
      </c>
      <c r="O23">
        <v>0.50734102513860235</v>
      </c>
    </row>
    <row r="24" spans="1:15" x14ac:dyDescent="0.25">
      <c r="A24" s="1" t="s">
        <v>58</v>
      </c>
      <c r="B24" t="s">
        <v>59</v>
      </c>
      <c r="C24">
        <v>1.4320197655280481E-2</v>
      </c>
      <c r="D24">
        <v>6.0076982126162637E-2</v>
      </c>
      <c r="E24">
        <v>0.13794071857108589</v>
      </c>
      <c r="F24">
        <v>0.17216420125227949</v>
      </c>
      <c r="G24">
        <v>0.24144578947394549</v>
      </c>
      <c r="H24">
        <v>-0.26992691692999232</v>
      </c>
      <c r="I24">
        <v>5.3052129139809098E-2</v>
      </c>
      <c r="J24">
        <v>0.59569840502658289</v>
      </c>
      <c r="K24">
        <v>0.48792270531400972</v>
      </c>
      <c r="L24">
        <v>0.52502135134882588</v>
      </c>
      <c r="M24">
        <v>0.56379893668438863</v>
      </c>
      <c r="N24">
        <v>0.51980676328502418</v>
      </c>
      <c r="O24">
        <v>0.52869565217391301</v>
      </c>
    </row>
    <row r="25" spans="1:15" x14ac:dyDescent="0.25">
      <c r="A25" s="1" t="s">
        <v>76</v>
      </c>
      <c r="B25" t="s">
        <v>77</v>
      </c>
      <c r="C25">
        <v>1.118436790101129E-2</v>
      </c>
      <c r="D25">
        <v>5.9990122660687373E-2</v>
      </c>
      <c r="E25">
        <v>0.14794727965817661</v>
      </c>
      <c r="F25">
        <v>0.1500758518273291</v>
      </c>
      <c r="G25">
        <v>0.19955359845249809</v>
      </c>
      <c r="H25">
        <v>-0.26341825147083747</v>
      </c>
      <c r="I25">
        <v>4.2458591379153129E-2</v>
      </c>
      <c r="J25">
        <v>0.61537005489305319</v>
      </c>
      <c r="K25">
        <v>0.514004542013626</v>
      </c>
      <c r="L25">
        <v>0.45821599798132728</v>
      </c>
      <c r="M25">
        <v>0.6057164489873178</v>
      </c>
      <c r="N25">
        <v>0.5117335352006056</v>
      </c>
      <c r="O25">
        <v>0.45882079691693622</v>
      </c>
    </row>
    <row r="26" spans="1:15" x14ac:dyDescent="0.25">
      <c r="A26" s="1" t="s">
        <v>34</v>
      </c>
      <c r="B26" t="s">
        <v>35</v>
      </c>
      <c r="C26">
        <v>7.7798057085063377E-3</v>
      </c>
      <c r="D26">
        <v>5.2375095028544427E-2</v>
      </c>
      <c r="E26">
        <v>0.16334903668107839</v>
      </c>
      <c r="F26">
        <v>0.13014105618612179</v>
      </c>
      <c r="G26">
        <v>0.1754229346702029</v>
      </c>
      <c r="H26">
        <v>-0.29716951365532629</v>
      </c>
      <c r="I26">
        <v>2.6179689877373451E-2</v>
      </c>
      <c r="J26">
        <v>0.59256472004816374</v>
      </c>
      <c r="K26">
        <v>0.51294400963275133</v>
      </c>
      <c r="L26">
        <v>0.52028898254063827</v>
      </c>
      <c r="M26">
        <v>0.57495484647802531</v>
      </c>
      <c r="N26">
        <v>0.526791089704997</v>
      </c>
      <c r="O26">
        <v>0.51932570740517758</v>
      </c>
    </row>
    <row r="27" spans="1:15" x14ac:dyDescent="0.25">
      <c r="A27" s="1" t="s">
        <v>56</v>
      </c>
      <c r="B27" t="s">
        <v>57</v>
      </c>
      <c r="C27">
        <v>3.6194488275813619E-3</v>
      </c>
      <c r="D27">
        <v>2.141613250477659E-2</v>
      </c>
      <c r="E27">
        <v>0.10482687093697091</v>
      </c>
      <c r="F27">
        <v>8.678778039761284E-2</v>
      </c>
      <c r="G27">
        <v>0.1251275690620382</v>
      </c>
      <c r="H27">
        <v>-0.18474633369852461</v>
      </c>
      <c r="I27">
        <v>1.9591451451955209E-2</v>
      </c>
      <c r="J27">
        <v>0.61248308525033834</v>
      </c>
      <c r="K27">
        <v>0.48343475321162949</v>
      </c>
      <c r="L27">
        <v>0.48666930166215139</v>
      </c>
      <c r="M27">
        <v>0.60453315290933696</v>
      </c>
      <c r="N27">
        <v>0.48816768086544959</v>
      </c>
      <c r="O27">
        <v>0.48924034361073071</v>
      </c>
    </row>
    <row r="28" spans="1:15" x14ac:dyDescent="0.25">
      <c r="A28" s="1" t="s">
        <v>42</v>
      </c>
      <c r="B28" t="s">
        <v>43</v>
      </c>
      <c r="C28">
        <v>2.6437369788445691E-4</v>
      </c>
      <c r="D28">
        <v>1.3477763416052111E-3</v>
      </c>
      <c r="E28">
        <v>0.13452948787336619</v>
      </c>
      <c r="F28">
        <v>6.9298635718038931E-2</v>
      </c>
      <c r="G28">
        <v>9.6164584391792637E-2</v>
      </c>
      <c r="H28">
        <v>-0.22311106549308601</v>
      </c>
      <c r="I28">
        <v>1.184942115265231E-3</v>
      </c>
      <c r="J28">
        <v>0.60786604361370722</v>
      </c>
      <c r="K28">
        <v>0.49571984435797672</v>
      </c>
      <c r="L28">
        <v>0.52826733093324607</v>
      </c>
      <c r="M28">
        <v>0.58975856697819318</v>
      </c>
      <c r="N28">
        <v>0.50116731517509727</v>
      </c>
      <c r="O28">
        <v>0.5144052511000401</v>
      </c>
    </row>
    <row r="29" spans="1:15" x14ac:dyDescent="0.25">
      <c r="A29" s="1" t="s">
        <v>22</v>
      </c>
      <c r="B29" t="s">
        <v>23</v>
      </c>
      <c r="J29">
        <v>0.64362690449646975</v>
      </c>
      <c r="K29">
        <v>0.54086181277860323</v>
      </c>
      <c r="L29">
        <v>0.51872744640203772</v>
      </c>
      <c r="M29">
        <v>0.62095875139353396</v>
      </c>
      <c r="N29">
        <v>0.53640416047548289</v>
      </c>
      <c r="O29">
        <v>0.51783724262364683</v>
      </c>
    </row>
    <row r="30" spans="1:15" x14ac:dyDescent="0.25">
      <c r="A30" s="1" t="s">
        <v>36</v>
      </c>
      <c r="B30" t="s">
        <v>37</v>
      </c>
      <c r="J30">
        <v>0.64181903422409747</v>
      </c>
      <c r="K30">
        <v>0.49625468164794012</v>
      </c>
      <c r="L30">
        <v>0.46870867325786481</v>
      </c>
      <c r="M30">
        <v>0.61275199249882795</v>
      </c>
      <c r="N30">
        <v>0.50749063670411987</v>
      </c>
      <c r="O30">
        <v>0.47846617619158038</v>
      </c>
    </row>
    <row r="31" spans="1:15" x14ac:dyDescent="0.25">
      <c r="A31" s="1" t="s">
        <v>74</v>
      </c>
      <c r="B31" t="s">
        <v>75</v>
      </c>
      <c r="J31">
        <v>0.71805111821086265</v>
      </c>
      <c r="K31">
        <v>0.5286624203821656</v>
      </c>
      <c r="L31">
        <v>0.50190879306485425</v>
      </c>
      <c r="M31">
        <v>0.67332268370607029</v>
      </c>
      <c r="N31">
        <v>0.54458598726114649</v>
      </c>
      <c r="O31">
        <v>0.48339472131214267</v>
      </c>
    </row>
    <row r="32" spans="1:15" x14ac:dyDescent="0.25">
      <c r="A32" s="1" t="s">
        <v>78</v>
      </c>
      <c r="B32" t="s">
        <v>79</v>
      </c>
      <c r="J32">
        <v>0.63618864292589028</v>
      </c>
      <c r="K32">
        <v>0.51282051282051277</v>
      </c>
      <c r="L32">
        <v>0.4906313156248972</v>
      </c>
      <c r="M32">
        <v>0.62624318254732114</v>
      </c>
      <c r="N32">
        <v>0.5346153846153846</v>
      </c>
      <c r="O32">
        <v>0.49396728218294328</v>
      </c>
    </row>
    <row r="33" spans="1:15" x14ac:dyDescent="0.25">
      <c r="A33" s="1" t="s">
        <v>44</v>
      </c>
      <c r="B33" t="s">
        <v>45</v>
      </c>
      <c r="C33">
        <v>-3.4540062154879918E-2</v>
      </c>
      <c r="D33">
        <v>-0.16316188130645581</v>
      </c>
      <c r="E33">
        <v>0.178011277591827</v>
      </c>
      <c r="F33">
        <v>-0.1082466414093167</v>
      </c>
      <c r="G33">
        <v>-0.14910270006624959</v>
      </c>
      <c r="H33">
        <v>-0.42631834484486791</v>
      </c>
      <c r="I33">
        <v>-8.1019413244927646E-2</v>
      </c>
      <c r="J33">
        <v>0.61095890410958908</v>
      </c>
      <c r="K33">
        <v>0.52895148669796554</v>
      </c>
      <c r="L33">
        <v>0.53036949619057772</v>
      </c>
      <c r="M33">
        <v>0.60900195694716242</v>
      </c>
      <c r="N33">
        <v>0.50547730829420967</v>
      </c>
      <c r="O33">
        <v>0.52551485717577018</v>
      </c>
    </row>
    <row r="34" spans="1:15" x14ac:dyDescent="0.25">
      <c r="A34" s="1" t="s">
        <v>40</v>
      </c>
      <c r="B34" t="s">
        <v>41</v>
      </c>
      <c r="C34">
        <v>-5.6107609541507397E-2</v>
      </c>
      <c r="D34">
        <v>-0.31920619722018728</v>
      </c>
      <c r="E34">
        <v>0.1885306334411932</v>
      </c>
      <c r="F34">
        <v>-0.21236981875870811</v>
      </c>
      <c r="G34">
        <v>-0.3079388748610063</v>
      </c>
      <c r="H34">
        <v>-0.52751976392305699</v>
      </c>
      <c r="I34">
        <v>-0.106361151522071</v>
      </c>
      <c r="J34">
        <v>0.57998212689901696</v>
      </c>
      <c r="K34">
        <v>0.47051816557474679</v>
      </c>
      <c r="L34">
        <v>0.47849037503877739</v>
      </c>
      <c r="M34">
        <v>0.55630026809651478</v>
      </c>
      <c r="N34">
        <v>0.48183442525312692</v>
      </c>
      <c r="O34">
        <v>0.4974376029775372</v>
      </c>
    </row>
    <row r="35" spans="1:15" x14ac:dyDescent="0.25">
      <c r="B35" s="10" t="s">
        <v>81</v>
      </c>
      <c r="C35" s="10">
        <f>SUBTOTAL(101,Table1[Annual Return])</f>
        <v>7.5157897137604401E-2</v>
      </c>
      <c r="D35" s="10">
        <f>SUBTOTAL(101,Table1[Cumulative Returns])</f>
        <v>1.1655438266586728</v>
      </c>
      <c r="E35" s="10">
        <f>SUBTOTAL(101,Table1[Annual Volatility])</f>
        <v>0.44354211742991978</v>
      </c>
      <c r="F35" s="10">
        <f>SUBTOTAL(101,Table1[Sharpe Ratio])</f>
        <v>0.36238424463908658</v>
      </c>
      <c r="G35" s="10">
        <f>SUBTOTAL(101,Table1[Sortino Ratio])</f>
        <v>0.77936212615669276</v>
      </c>
      <c r="H35" s="10">
        <f>SUBTOTAL(101,Table1[Max Drawdown])</f>
        <v>-0.31711662722306255</v>
      </c>
      <c r="I35" s="10">
        <f>SUBTOTAL(101,Table1[Calmar Ratio])</f>
        <v>0.20144390196587489</v>
      </c>
      <c r="J35" s="10">
        <f>SUBTOTAL(101,Table1[1_Train])</f>
        <v>0.60372979290599049</v>
      </c>
      <c r="K35" s="10">
        <f>SUBTOTAL(101,Table1[1_Test])</f>
        <v>0.49564346229238099</v>
      </c>
      <c r="L35" s="10">
        <f>SUBTOTAL(101,Table1[1_CV])</f>
        <v>0.48980960057965528</v>
      </c>
      <c r="M35" s="10">
        <f>SUBTOTAL(101,Table1[2_Train])</f>
        <v>0.5810827477310907</v>
      </c>
      <c r="N35" s="11">
        <f>SUBTOTAL(101,Table1[2_Test])</f>
        <v>0.50473052654314188</v>
      </c>
      <c r="O35" s="10">
        <f>SUBTOTAL(101,Table1[2_CV])</f>
        <v>0.49561811168177755</v>
      </c>
    </row>
    <row r="36" spans="1:15" x14ac:dyDescent="0.25">
      <c r="B36" s="10" t="s">
        <v>82</v>
      </c>
      <c r="C36" s="10" cm="1">
        <f t="array" ref="C36">GEOMEAN(1+Table1[Annual Return])-1</f>
        <v>5.8923361036832489E-2</v>
      </c>
      <c r="D36" s="10" cm="1">
        <f t="array" ref="D36">GEOMEAN(1+Table1[Cumulative Returns])-1</f>
        <v>0.3733469865643253</v>
      </c>
      <c r="E36" s="10" cm="1">
        <f t="array" ref="E36">GEOMEAN(1+Table1[Annual Volatility])-1</f>
        <v>0.21500749016135412</v>
      </c>
      <c r="F36" s="10" cm="1">
        <f t="array" ref="F36">GEOMEAN(1+Table1[Sharpe Ratio])-1</f>
        <v>0.29318771528442511</v>
      </c>
      <c r="G36" s="10" cm="1">
        <f t="array" ref="G36">GEOMEAN(1+Table1[Sortino Ratio])-1</f>
        <v>0.47397924420872983</v>
      </c>
      <c r="H36" s="10" cm="1">
        <f t="array" ref="H36">GEOMEAN(1+Table1[Max Drawdown])-1</f>
        <v>-0.3252457676728151</v>
      </c>
      <c r="I36" s="10" cm="1">
        <f t="array" ref="I36">GEOMEAN(1+Table1[Calmar Ratio])-1</f>
        <v>0.16225224618896106</v>
      </c>
      <c r="J36" s="10" cm="1">
        <f t="array" ref="J36">GEOMEAN(1+Table1[1_Train])-1</f>
        <v>0.60347724556349536</v>
      </c>
      <c r="K36" s="10" cm="1">
        <f t="array" ref="K36">GEOMEAN(1+Table1[1_Test])-1</f>
        <v>0.4954937177989569</v>
      </c>
      <c r="L36" s="10" cm="1">
        <f t="array" ref="L36">GEOMEAN(1+Table1[1_CV])-1</f>
        <v>0.48959373568666065</v>
      </c>
      <c r="M36" s="10" cm="1">
        <f t="array" ref="M36">GEOMEAN(1+Table1[2_Train])-1</f>
        <v>0.58081553316631651</v>
      </c>
      <c r="N36" s="11" cm="1">
        <f t="array" ref="N36">GEOMEAN(1+Table1[2_Test])-1</f>
        <v>0.50454206396005929</v>
      </c>
      <c r="O36" s="10" cm="1">
        <f t="array" ref="O36">GEOMEAN(1+Table1[2_CV])-1</f>
        <v>0.49542171533011126</v>
      </c>
    </row>
    <row r="38" spans="1:15" x14ac:dyDescent="0.25">
      <c r="B38" s="6" t="s">
        <v>90</v>
      </c>
      <c r="C38" s="7" t="s">
        <v>84</v>
      </c>
      <c r="D38" s="7" t="s">
        <v>85</v>
      </c>
      <c r="E38" s="8" t="s">
        <v>83</v>
      </c>
    </row>
    <row r="39" spans="1:15" x14ac:dyDescent="0.25">
      <c r="B39" s="2"/>
      <c r="C39">
        <f>_xlfn.QUARTILE.INC(C2:C34, 3)</f>
        <v>7.0257981731437713E-2</v>
      </c>
      <c r="D39">
        <f>_xlfn.QUARTILE.INC(C2:C34, 1)</f>
        <v>2.2284674722949479E-2</v>
      </c>
      <c r="E39" s="3">
        <f>C39-D39</f>
        <v>4.7973307008488231E-2</v>
      </c>
    </row>
    <row r="40" spans="1:15" x14ac:dyDescent="0.25">
      <c r="B40" s="2"/>
      <c r="C40" t="s">
        <v>86</v>
      </c>
      <c r="D40" t="s">
        <v>87</v>
      </c>
      <c r="E40" s="3"/>
    </row>
    <row r="41" spans="1:15" x14ac:dyDescent="0.25">
      <c r="B41" s="2"/>
      <c r="C41">
        <f>C39 + 1.5 * E39</f>
        <v>0.14221794224417006</v>
      </c>
      <c r="D41">
        <f>D39 - 1.5 * E39</f>
        <v>-4.9675285789782864E-2</v>
      </c>
      <c r="E41" s="3"/>
    </row>
    <row r="42" spans="1:15" x14ac:dyDescent="0.25">
      <c r="B42" s="2"/>
      <c r="E42" s="3"/>
    </row>
    <row r="43" spans="1:15" x14ac:dyDescent="0.25">
      <c r="B43" s="2"/>
      <c r="C43" t="s">
        <v>88</v>
      </c>
      <c r="D43" t="s">
        <v>89</v>
      </c>
      <c r="E43" s="3"/>
    </row>
    <row r="44" spans="1:15" x14ac:dyDescent="0.25">
      <c r="B44" s="4"/>
      <c r="C44" s="5">
        <f>SUMIFS(C2:C34, C2:C34, "&gt;=" &amp; D41, C2:C34, "&lt;=" &amp; C41)</f>
        <v>1.3882607284210466</v>
      </c>
      <c r="D44" s="5">
        <f>COUNTIF(C2:C34, "&lt;&gt;0")</f>
        <v>33</v>
      </c>
      <c r="E44" s="9">
        <f>C44/D44</f>
        <v>4.2068506921849901E-2</v>
      </c>
    </row>
    <row r="47" spans="1:15" x14ac:dyDescent="0.25">
      <c r="B47" s="6" t="s">
        <v>91</v>
      </c>
      <c r="C47" s="7" t="s">
        <v>84</v>
      </c>
      <c r="D47" s="7" t="s">
        <v>85</v>
      </c>
      <c r="E47" s="8" t="s">
        <v>83</v>
      </c>
    </row>
    <row r="48" spans="1:15" x14ac:dyDescent="0.25">
      <c r="B48" s="2"/>
      <c r="C48">
        <f>_xlfn.QUARTILE.INC(H2:H34, 3)</f>
        <v>-0.24053911495705529</v>
      </c>
      <c r="D48">
        <f>_xlfn.QUARTILE.INC(H2:H34, 1)</f>
        <v>-0.33082034625584789</v>
      </c>
      <c r="E48" s="3">
        <f>C48-D48</f>
        <v>9.0281231298792591E-2</v>
      </c>
    </row>
    <row r="49" spans="2:5" x14ac:dyDescent="0.25">
      <c r="B49" s="2"/>
      <c r="C49" t="s">
        <v>86</v>
      </c>
      <c r="D49" t="s">
        <v>87</v>
      </c>
      <c r="E49" s="3"/>
    </row>
    <row r="50" spans="2:5" x14ac:dyDescent="0.25">
      <c r="B50" s="2"/>
      <c r="C50">
        <f>C48 + 1.5 * E48</f>
        <v>-0.10511726800886642</v>
      </c>
      <c r="D50">
        <f>D48 - 1.5 * E48</f>
        <v>-0.46624219320403676</v>
      </c>
      <c r="E50" s="3"/>
    </row>
    <row r="51" spans="2:5" x14ac:dyDescent="0.25">
      <c r="B51" s="2"/>
      <c r="E51" s="3"/>
    </row>
    <row r="52" spans="2:5" x14ac:dyDescent="0.25">
      <c r="B52" s="2"/>
      <c r="C52" t="s">
        <v>88</v>
      </c>
      <c r="D52" t="s">
        <v>89</v>
      </c>
      <c r="E52" s="3"/>
    </row>
    <row r="53" spans="2:5" x14ac:dyDescent="0.25">
      <c r="B53" s="4"/>
      <c r="C53" s="5">
        <f>SUMIFS(H2:H34, H2:H34, "&gt;=" &amp; D50, H2:H34, "&lt;=" &amp; C50)</f>
        <v>-7.7178383357739699</v>
      </c>
      <c r="D53" s="5">
        <f>COUNTIF(C2:C34, "&lt;&gt;0")</f>
        <v>33</v>
      </c>
      <c r="E53" s="9">
        <f>C53/D53</f>
        <v>-0.23387388896284758</v>
      </c>
    </row>
  </sheetData>
  <conditionalFormatting sqref="C2:C3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4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4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34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4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4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34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2024-06-19T22:59:56Z</dcterms:created>
  <dcterms:modified xsi:type="dcterms:W3CDTF">2024-06-27T05:26:27Z</dcterms:modified>
</cp:coreProperties>
</file>