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D:\Croissant\Internship\Yuanta\Model\"/>
    </mc:Choice>
  </mc:AlternateContent>
  <xr:revisionPtr revIDLastSave="0" documentId="13_ncr:1_{3FB6EBCA-D2D8-4B6E-8368-C72E90D70D7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54" i="1" l="1"/>
  <c r="N54" i="1" a="1"/>
  <c r="N53" i="1"/>
  <c r="I53" i="1"/>
  <c r="I54" i="1" a="1"/>
  <c r="I54" i="1" s="1"/>
  <c r="G54" i="1" a="1"/>
  <c r="G54" i="1" s="1"/>
  <c r="G53" i="1"/>
  <c r="O53" i="1"/>
  <c r="O54" i="1" a="1"/>
  <c r="O54" i="1" s="1"/>
  <c r="H53" i="1"/>
  <c r="H54" i="1" a="1"/>
  <c r="H54" i="1" s="1"/>
  <c r="K53" i="1"/>
  <c r="K54" i="1"/>
  <c r="K54" i="1" a="1"/>
  <c r="L53" i="1"/>
  <c r="L54" i="1" a="1"/>
  <c r="L54" i="1" s="1"/>
  <c r="E53" i="1"/>
  <c r="E54" i="1" a="1"/>
  <c r="E54" i="1" s="1"/>
  <c r="D54" i="1" a="1"/>
  <c r="D54" i="1" s="1"/>
  <c r="D53" i="1"/>
  <c r="M53" i="1"/>
  <c r="M54" i="1" a="1"/>
  <c r="M54" i="1" s="1"/>
  <c r="J54" i="1" a="1"/>
  <c r="J54" i="1" s="1"/>
  <c r="J53" i="1"/>
  <c r="F53" i="1"/>
  <c r="F54" i="1" a="1"/>
  <c r="F54" i="1" s="1"/>
  <c r="C54" i="1" a="1"/>
  <c r="C54" i="1" s="1"/>
  <c r="C5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<sst xmlns="http://schemas.openxmlformats.org/spreadsheetml/2006/main" count="119" uniqueCount="119">
  <si>
    <t>Index Name</t>
  </si>
  <si>
    <t>Annual Return</t>
  </si>
  <si>
    <t>Cumulative Returns</t>
  </si>
  <si>
    <t>Annual Volatility</t>
  </si>
  <si>
    <t>Sharpe Ratio</t>
  </si>
  <si>
    <t>Sortino Ratio</t>
  </si>
  <si>
    <t>Max Drawdown</t>
  </si>
  <si>
    <t>Calmar Ratio</t>
  </si>
  <si>
    <t>1_Train</t>
  </si>
  <si>
    <t>1_Test</t>
  </si>
  <si>
    <t>1_CV</t>
  </si>
  <si>
    <t>2_Train</t>
  </si>
  <si>
    <t>2_Test</t>
  </si>
  <si>
    <t>2_CV</t>
  </si>
  <si>
    <t>^SET.BK</t>
  </si>
  <si>
    <t>SET Index</t>
  </si>
  <si>
    <t>ADVANC.BK</t>
  </si>
  <si>
    <t>Advanced Info Service Public Company Limited</t>
  </si>
  <si>
    <t>AOT.BK</t>
  </si>
  <si>
    <t>Airports of Thailand Public Company Limited</t>
  </si>
  <si>
    <t>AWC.BK</t>
  </si>
  <si>
    <t>Asset World Corp Public Company Limited</t>
  </si>
  <si>
    <t>BANPU.BK</t>
  </si>
  <si>
    <t>Banpu Public Company Limited</t>
  </si>
  <si>
    <t>BBL.BK</t>
  </si>
  <si>
    <t>Bangkok Bank Public Company Limited</t>
  </si>
  <si>
    <t>BDMS.BK</t>
  </si>
  <si>
    <t>Bangkok Dusit Medical Services Public Company Limited</t>
  </si>
  <si>
    <t>BEM.BK</t>
  </si>
  <si>
    <t>Bangkok Expressway and Metro Public Company Limited</t>
  </si>
  <si>
    <t>BGRIM.BK</t>
  </si>
  <si>
    <t>B.Grimm Power Public Company Limited</t>
  </si>
  <si>
    <t>BH.BK</t>
  </si>
  <si>
    <t>Bumrungrad Hospital Public Company Limited</t>
  </si>
  <si>
    <t>BTS.BK</t>
  </si>
  <si>
    <t>BTS Group Holdings Public Company Limited</t>
  </si>
  <si>
    <t>CBG.BK</t>
  </si>
  <si>
    <t>Carabao Group Public Company Limited</t>
  </si>
  <si>
    <t>CENTEL.BK</t>
  </si>
  <si>
    <t>Central Plaza Hotel Public Company Limited</t>
  </si>
  <si>
    <t>COM7.BK</t>
  </si>
  <si>
    <t>Com7 Public Company Limited</t>
  </si>
  <si>
    <t>CPALL.BK</t>
  </si>
  <si>
    <t>CP ALL Public Company Limited</t>
  </si>
  <si>
    <t>CPF.BK</t>
  </si>
  <si>
    <t>Charoen Pokphand Foods Public Company Limited</t>
  </si>
  <si>
    <t>CPN.BK</t>
  </si>
  <si>
    <t>Central Pattana Public Company Limited</t>
  </si>
  <si>
    <t>CRC.BK</t>
  </si>
  <si>
    <t>Central Retail Corporation Public Company Limited</t>
  </si>
  <si>
    <t>DELTA.BK</t>
  </si>
  <si>
    <t>Delta Electronics (Thailand) Public Company Limited</t>
  </si>
  <si>
    <t>EA.BK</t>
  </si>
  <si>
    <t>Energy Absolute Public Company Limited</t>
  </si>
  <si>
    <t>EGCO.BK</t>
  </si>
  <si>
    <t>Electricity Generating Public Company Limited</t>
  </si>
  <si>
    <t>GLOBAL.BK</t>
  </si>
  <si>
    <t>Siam Global House Public Company Limited</t>
  </si>
  <si>
    <t>GPSC.BK</t>
  </si>
  <si>
    <t>Global Power Synergy Public Company Limited</t>
  </si>
  <si>
    <t>GULF.BK</t>
  </si>
  <si>
    <t>Gulf Energy Development Public Company Limited</t>
  </si>
  <si>
    <t>HMPRO.BK</t>
  </si>
  <si>
    <t>Home Product Center Public Company Limited</t>
  </si>
  <si>
    <t>INTUCH.BK</t>
  </si>
  <si>
    <t>Intouch Holdings Public Company Limited</t>
  </si>
  <si>
    <t>IVL.BK</t>
  </si>
  <si>
    <t>Indorama Ventures Public Company Limited</t>
  </si>
  <si>
    <t>KBANK.BK</t>
  </si>
  <si>
    <t>Kasikornbank Public Company Limited</t>
  </si>
  <si>
    <t>KCE.BK</t>
  </si>
  <si>
    <t>KCE Electronics Public Company Limited</t>
  </si>
  <si>
    <t>KTB.BK</t>
  </si>
  <si>
    <t>Krung Thai Bank Public Company Limited</t>
  </si>
  <si>
    <t>KTC.BK</t>
  </si>
  <si>
    <t>Krungthai Card Public Company Limited</t>
  </si>
  <si>
    <t>LH.BK</t>
  </si>
  <si>
    <t>Land and Houses Public Company Limited</t>
  </si>
  <si>
    <t>MINT.BK</t>
  </si>
  <si>
    <t>Minor International Public Company Limited</t>
  </si>
  <si>
    <t>MTC.BK</t>
  </si>
  <si>
    <t>Muangthai Capital Public Company Limited</t>
  </si>
  <si>
    <t>OR.BK</t>
  </si>
  <si>
    <t>PTT Oil and Retail Business Public Company Limited</t>
  </si>
  <si>
    <t>OSP.BK</t>
  </si>
  <si>
    <t>Osotspa Public Company Limited</t>
  </si>
  <si>
    <t>PTT.BK</t>
  </si>
  <si>
    <t>PTT Public Company Limited</t>
  </si>
  <si>
    <t>PTTEP.BK</t>
  </si>
  <si>
    <t>PTT Exploration and Production Public Company Limited</t>
  </si>
  <si>
    <t>PTTGC.BK</t>
  </si>
  <si>
    <t>PTT Global Chemical Public Company Limited</t>
  </si>
  <si>
    <t>RATCH.BK</t>
  </si>
  <si>
    <t>Ratch Group Public Company Limited</t>
  </si>
  <si>
    <t>SAWAD.BK</t>
  </si>
  <si>
    <t>Srisawad Corporation Public Company Limited</t>
  </si>
  <si>
    <t>SCB.BK</t>
  </si>
  <si>
    <t>SCB X Public Company Limited</t>
  </si>
  <si>
    <t>SCC.BK</t>
  </si>
  <si>
    <t>The Siam Cement Public Company Limited</t>
  </si>
  <si>
    <t>SCGP.BK</t>
  </si>
  <si>
    <t>SCG Packaging Public Company Limited</t>
  </si>
  <si>
    <t>TISCO.BK</t>
  </si>
  <si>
    <t>TISCO Financial Group Public Company Limited</t>
  </si>
  <si>
    <t>TLI.BK</t>
  </si>
  <si>
    <t>Thai Life Insurance Public Company Limited</t>
  </si>
  <si>
    <t>TOP.BK</t>
  </si>
  <si>
    <t>Thai Oil Public Company Limited</t>
  </si>
  <si>
    <t>TRUE.BK</t>
  </si>
  <si>
    <t>True Corporation Public Company Limited</t>
  </si>
  <si>
    <t>TTB.BK</t>
  </si>
  <si>
    <t>TMBThanachart Bank Public Company Limited</t>
  </si>
  <si>
    <t>TU.BK</t>
  </si>
  <si>
    <t>Thai Union Group Public Company Limited</t>
  </si>
  <si>
    <t>WHA.BK</t>
  </si>
  <si>
    <t>WHA Corporation Public Company Limited</t>
  </si>
  <si>
    <t>Column1</t>
  </si>
  <si>
    <t>Arithmetic Mean</t>
  </si>
  <si>
    <t>Geometric 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</si>
</sst>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0" fillId="2" borderId="0" xfId="0" applyFill="1"/>
    <xf numFmtId="0" fontId="0" fillId="2" borderId="0" xfId="0" applyFill="1" applyBorder="1"/>
    <xf numFmtId="0" fontId="2" fillId="2" borderId="0" xfId="0" applyFont="1" applyFill="1" applyBorder="1"/>
  </cellXfs>
  <cellStyles count="1">
    <cellStyle name="Normal" xfId="0" builtinId="0"/>
  </cellStyles>
  <dxfs count="17">
    <dxf>
      <fill>
        <patternFill patternType="solid">
          <fgColor indexed="64"/>
          <bgColor theme="4" tint="0.39997558519241921"/>
        </patternFill>
      </fill>
    </dxf>
    <dxf>
      <fill>
        <patternFill patternType="solid">
          <fgColor indexed="64"/>
          <bgColor theme="4" tint="0.39997558519241921"/>
        </patternFill>
      </fill>
    </dxf>
    <dxf>
      <fill>
        <patternFill patternType="solid">
          <fgColor indexed="64"/>
          <bgColor theme="4" tint="0.39997558519241921"/>
        </patternFill>
      </fill>
    </dxf>
    <dxf>
      <fill>
        <patternFill patternType="solid">
          <fgColor indexed="64"/>
          <bgColor theme="4" tint="0.39997558519241921"/>
        </patternFill>
      </fill>
    </dxf>
    <dxf>
      <fill>
        <patternFill patternType="solid">
          <fgColor indexed="64"/>
          <bgColor theme="4" tint="0.39997558519241921"/>
        </patternFill>
      </fill>
    </dxf>
    <dxf>
      <fill>
        <patternFill patternType="solid">
          <fgColor indexed="64"/>
          <bgColor theme="4" tint="0.39997558519241921"/>
        </patternFill>
      </fill>
    </dxf>
    <dxf>
      <fill>
        <patternFill patternType="solid">
          <fgColor indexed="64"/>
          <bgColor theme="4" tint="0.39997558519241921"/>
        </patternFill>
      </fill>
    </dxf>
    <dxf>
      <fill>
        <patternFill patternType="solid">
          <fgColor indexed="64"/>
          <bgColor theme="4" tint="0.39997558519241921"/>
        </patternFill>
      </fill>
    </dxf>
    <dxf>
      <fill>
        <patternFill patternType="solid">
          <fgColor indexed="64"/>
          <bgColor theme="4" tint="0.39997558519241921"/>
        </patternFill>
      </fill>
    </dxf>
    <dxf>
      <fill>
        <patternFill patternType="solid">
          <fgColor indexed="64"/>
          <bgColor theme="4" tint="0.39997558519241921"/>
        </patternFill>
      </fill>
    </dxf>
    <dxf>
      <fill>
        <patternFill patternType="solid">
          <fgColor indexed="64"/>
          <bgColor theme="4" tint="0.39997558519241921"/>
        </patternFill>
      </fill>
    </dxf>
    <dxf>
      <fill>
        <patternFill patternType="solid">
          <fgColor indexed="64"/>
          <bgColor theme="4" tint="0.39997558519241921"/>
        </patternFill>
      </fill>
    </dxf>
    <dxf>
      <fill>
        <patternFill patternType="solid">
          <fgColor indexed="64"/>
          <bgColor theme="4" tint="0.39997558519241921"/>
        </patternFill>
      </fill>
    </dxf>
    <dxf>
      <fill>
        <patternFill patternType="solid">
          <fgColor indexed="64"/>
          <bgColor theme="4" tint="0.3999755851924192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BD85971-86B6-440A-9FC3-2AC763061503}" name="Table1" displayName="Table1" ref="A1:O53" totalsRowCount="1" headerRowDxfId="16">
  <autoFilter ref="A1:O52" xr:uid="{4BD85971-86B6-440A-9FC3-2AC763061503}"/>
  <sortState xmlns:xlrd2="http://schemas.microsoft.com/office/spreadsheetml/2017/richdata2" ref="A2:O52">
    <sortCondition descending="1" ref="C1:C52"/>
  </sortState>
  <tableColumns count="15">
    <tableColumn id="1" xr3:uid="{9AEACEFA-A6C5-4E11-8304-BBBF9500E90E}" name="Column1" dataDxfId="15" totalsRowDxfId="14"/>
    <tableColumn id="2" xr3:uid="{F8805A8B-6082-4DDC-A6C6-CAA5EABF3C29}" name="Index Name" totalsRowLabel="Arithmetic Mean" totalsRowDxfId="13"/>
    <tableColumn id="3" xr3:uid="{DDBCD015-7886-4623-8C81-18ADF6F5573B}" name="Annual Return" totalsRowFunction="average" totalsRowDxfId="12"/>
    <tableColumn id="4" xr3:uid="{6BA4E0A7-E953-4D7D-909D-047468808BED}" name="Cumulative Returns" totalsRowFunction="average" totalsRowDxfId="11"/>
    <tableColumn id="5" xr3:uid="{0E79D1C8-D93F-4239-89F4-A5084A62F863}" name="Annual Volatility" totalsRowFunction="average" totalsRowDxfId="10"/>
    <tableColumn id="6" xr3:uid="{3CB3BE0F-1AAF-42CC-830F-840ED4214E08}" name="Sharpe Ratio" totalsRowFunction="average" totalsRowDxfId="9"/>
    <tableColumn id="7" xr3:uid="{55F95DC6-0D44-4270-977E-EC2CE39A4EFD}" name="Sortino Ratio" totalsRowFunction="average" totalsRowDxfId="8"/>
    <tableColumn id="8" xr3:uid="{F43C2A12-3C5D-43B2-85CE-D7F37BA4DA74}" name="Max Drawdown" totalsRowFunction="average" totalsRowDxfId="7"/>
    <tableColumn id="9" xr3:uid="{3355FFF6-4287-40D3-A0C4-DC4473911E8B}" name="Calmar Ratio" totalsRowFunction="average" totalsRowDxfId="6"/>
    <tableColumn id="10" xr3:uid="{437DC7AE-6EAE-4E1A-99BC-8358AB99271A}" name="1_Train" totalsRowFunction="average" totalsRowDxfId="5"/>
    <tableColumn id="11" xr3:uid="{D7ED5B36-A961-4F3E-9608-10997AD27DF0}" name="1_Test" totalsRowFunction="average" totalsRowDxfId="4"/>
    <tableColumn id="12" xr3:uid="{D5DC7581-6A47-4B31-A810-89FC9A7F8841}" name="1_CV" totalsRowFunction="average" totalsRowDxfId="3"/>
    <tableColumn id="13" xr3:uid="{9C4AE5D1-CD5D-44CC-A41E-F8D305CE19DD}" name="2_Train" totalsRowFunction="average" totalsRowDxfId="2"/>
    <tableColumn id="14" xr3:uid="{DE8216BC-D66D-4E4D-93E3-5C410A5F6AF5}" name="2_Test" totalsRowFunction="average" totalsRowDxfId="1"/>
    <tableColumn id="15" xr3:uid="{F8CA6DAA-1388-4208-9777-8D5488DDAB6D}" name="2_CV" totalsRowFunction="average" totalsRowDxfId="0"/>
  </tableColumns>
  <tableStyleInfo name="TableStyleLight1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4"/>
  <sheetViews>
    <sheetView tabSelected="1" topLeftCell="A24" workbookViewId="0">
      <selection activeCell="E59" sqref="E59"/>
    </sheetView>
  </sheetViews>
  <sheetFormatPr defaultRowHeight="15" x14ac:dyDescent="0.25"/>
  <cols>
    <col min="1" max="1" width="11.5703125" bestFit="1" customWidth="1"/>
    <col min="2" max="2" width="51.85546875" bestFit="1" customWidth="1"/>
    <col min="3" max="3" width="15.85546875" customWidth="1"/>
    <col min="4" max="4" width="20.5703125" customWidth="1"/>
    <col min="5" max="5" width="18" customWidth="1"/>
    <col min="6" max="6" width="14.28515625" customWidth="1"/>
    <col min="7" max="7" width="14.5703125" customWidth="1"/>
    <col min="8" max="8" width="17" customWidth="1"/>
    <col min="9" max="9" width="14.28515625" customWidth="1"/>
    <col min="10" max="15" width="12" bestFit="1" customWidth="1"/>
  </cols>
  <sheetData>
    <row r="1" spans="1:15" x14ac:dyDescent="0.25">
      <c r="A1" t="s">
        <v>116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25">
      <c r="A2" s="1" t="s">
        <v>50</v>
      </c>
      <c r="B2" t="s">
        <v>51</v>
      </c>
      <c r="C2">
        <v>0.96591032865204296</v>
      </c>
      <c r="D2">
        <v>24.74759627014685</v>
      </c>
      <c r="E2">
        <v>0.6855370861686243</v>
      </c>
      <c r="F2">
        <v>1.321220187731458</v>
      </c>
      <c r="G2">
        <v>2.213276306097347</v>
      </c>
      <c r="H2">
        <v>-0.61820864853373891</v>
      </c>
      <c r="I2">
        <v>1.5624341894002609</v>
      </c>
      <c r="J2">
        <v>0.68008255933952533</v>
      </c>
      <c r="K2">
        <v>0.54732510288065839</v>
      </c>
      <c r="L2">
        <v>0.45708601163146623</v>
      </c>
      <c r="M2">
        <v>0.6470588235294118</v>
      </c>
      <c r="N2">
        <v>0.51851851851851849</v>
      </c>
      <c r="O2">
        <v>0.4620446893174166</v>
      </c>
    </row>
    <row r="3" spans="1:15" x14ac:dyDescent="0.25">
      <c r="A3" s="1" t="s">
        <v>70</v>
      </c>
      <c r="B3" t="s">
        <v>71</v>
      </c>
      <c r="C3">
        <v>0.3279120303964278</v>
      </c>
      <c r="D3">
        <v>2.907481586803971</v>
      </c>
      <c r="E3">
        <v>0.40220427763700539</v>
      </c>
      <c r="F3">
        <v>0.90483380706329963</v>
      </c>
      <c r="G3">
        <v>1.4249537790012641</v>
      </c>
      <c r="H3">
        <v>-0.59417465601798258</v>
      </c>
      <c r="I3">
        <v>0.55187818442815506</v>
      </c>
      <c r="J3">
        <v>0.66150670794633648</v>
      </c>
      <c r="K3">
        <v>0.55144032921810704</v>
      </c>
      <c r="L3">
        <v>0.49261639968710669</v>
      </c>
      <c r="M3">
        <v>0.59855521155830749</v>
      </c>
      <c r="N3">
        <v>0.53909465020576131</v>
      </c>
      <c r="O3">
        <v>0.50085365438900786</v>
      </c>
    </row>
    <row r="4" spans="1:15" x14ac:dyDescent="0.25">
      <c r="A4" s="1" t="s">
        <v>114</v>
      </c>
      <c r="B4" t="s">
        <v>115</v>
      </c>
      <c r="C4">
        <v>0.23051199850012469</v>
      </c>
      <c r="D4">
        <v>1.7096460866281731</v>
      </c>
      <c r="E4">
        <v>0.28715338763207998</v>
      </c>
      <c r="F4">
        <v>0.86562257661456943</v>
      </c>
      <c r="G4">
        <v>1.352502704878727</v>
      </c>
      <c r="H4">
        <v>-0.34615384036574071</v>
      </c>
      <c r="I4">
        <v>0.6659235623576194</v>
      </c>
      <c r="J4">
        <v>0.6584107327141383</v>
      </c>
      <c r="K4">
        <v>0.57201646090534974</v>
      </c>
      <c r="L4">
        <v>0.55036560895146747</v>
      </c>
      <c r="M4">
        <v>0.61919504643962853</v>
      </c>
      <c r="N4">
        <v>0.57201646090534974</v>
      </c>
      <c r="O4">
        <v>0.57347209468421589</v>
      </c>
    </row>
    <row r="5" spans="1:15" x14ac:dyDescent="0.25">
      <c r="A5" s="1" t="s">
        <v>88</v>
      </c>
      <c r="B5" t="s">
        <v>89</v>
      </c>
      <c r="C5">
        <v>0.2261106470308267</v>
      </c>
      <c r="D5">
        <v>1.663386641249567</v>
      </c>
      <c r="E5">
        <v>0.28913416391803992</v>
      </c>
      <c r="F5">
        <v>0.84827657902647402</v>
      </c>
      <c r="G5">
        <v>1.3565039514828361</v>
      </c>
      <c r="H5">
        <v>-0.27519386440924232</v>
      </c>
      <c r="I5">
        <v>0.82164130917750522</v>
      </c>
      <c r="J5">
        <v>0.71001031991744068</v>
      </c>
      <c r="K5">
        <v>0.53086419753086422</v>
      </c>
      <c r="L5">
        <v>0.51237628813386393</v>
      </c>
      <c r="M5">
        <v>0.62435500515995868</v>
      </c>
      <c r="N5">
        <v>0.54320987654320985</v>
      </c>
      <c r="O5">
        <v>0.51978369554127135</v>
      </c>
    </row>
    <row r="6" spans="1:15" x14ac:dyDescent="0.25">
      <c r="A6" s="1" t="s">
        <v>40</v>
      </c>
      <c r="B6" t="s">
        <v>41</v>
      </c>
      <c r="C6">
        <v>0.21942519381657791</v>
      </c>
      <c r="D6">
        <v>1.5943192878415</v>
      </c>
      <c r="E6">
        <v>0.35600903273607998</v>
      </c>
      <c r="F6">
        <v>0.73606008734426509</v>
      </c>
      <c r="G6">
        <v>1.106626751115962</v>
      </c>
      <c r="H6">
        <v>-0.48065799362430811</v>
      </c>
      <c r="I6">
        <v>0.45651002735239021</v>
      </c>
      <c r="J6">
        <v>0.66563467492260064</v>
      </c>
      <c r="K6">
        <v>0.60905349794238683</v>
      </c>
      <c r="L6">
        <v>0.41418902833044252</v>
      </c>
      <c r="M6">
        <v>0.60474716202270384</v>
      </c>
      <c r="N6">
        <v>0.62551440329218111</v>
      </c>
      <c r="O6">
        <v>0.4290684624017958</v>
      </c>
    </row>
    <row r="7" spans="1:15" x14ac:dyDescent="0.25">
      <c r="A7" s="1" t="s">
        <v>38</v>
      </c>
      <c r="B7" t="s">
        <v>39</v>
      </c>
      <c r="C7">
        <v>0.2043865596974592</v>
      </c>
      <c r="D7">
        <v>1.444134049364862</v>
      </c>
      <c r="E7">
        <v>0.35026547963621202</v>
      </c>
      <c r="F7">
        <v>0.70507275537184833</v>
      </c>
      <c r="G7">
        <v>1.097736909020272</v>
      </c>
      <c r="H7">
        <v>-0.28695654154140687</v>
      </c>
      <c r="I7">
        <v>0.71225614373376078</v>
      </c>
      <c r="J7">
        <v>0.6707946336429309</v>
      </c>
      <c r="K7">
        <v>0.57201646090534974</v>
      </c>
      <c r="L7">
        <v>0.54707002686800665</v>
      </c>
      <c r="M7">
        <v>0.62538699690402477</v>
      </c>
      <c r="N7">
        <v>0.60493827160493829</v>
      </c>
      <c r="O7">
        <v>0.57268305955174648</v>
      </c>
    </row>
    <row r="8" spans="1:15" x14ac:dyDescent="0.25">
      <c r="A8" s="1" t="s">
        <v>110</v>
      </c>
      <c r="B8" t="s">
        <v>111</v>
      </c>
      <c r="C8">
        <v>0.19637404007988349</v>
      </c>
      <c r="D8">
        <v>1.3669773497836759</v>
      </c>
      <c r="E8">
        <v>0.28713190403216471</v>
      </c>
      <c r="F8">
        <v>0.76893036254936309</v>
      </c>
      <c r="G8">
        <v>1.155759720076504</v>
      </c>
      <c r="H8">
        <v>-0.37692315639614971</v>
      </c>
      <c r="I8">
        <v>0.52099224138273048</v>
      </c>
      <c r="J8">
        <v>0.69969040247678016</v>
      </c>
      <c r="K8">
        <v>0.62551440329218111</v>
      </c>
      <c r="L8">
        <v>0.62627623031663437</v>
      </c>
      <c r="M8">
        <v>0.68008255933952533</v>
      </c>
      <c r="N8">
        <v>0.62551440329218111</v>
      </c>
      <c r="O8">
        <v>0.63945855865047785</v>
      </c>
    </row>
    <row r="9" spans="1:15" x14ac:dyDescent="0.25">
      <c r="A9" s="1" t="s">
        <v>22</v>
      </c>
      <c r="B9" t="s">
        <v>23</v>
      </c>
      <c r="C9">
        <v>0.15689460191995061</v>
      </c>
      <c r="D9">
        <v>1.0144748351438759</v>
      </c>
      <c r="E9">
        <v>0.37326221226605732</v>
      </c>
      <c r="F9">
        <v>0.57600735843121531</v>
      </c>
      <c r="G9">
        <v>0.88707128720704476</v>
      </c>
      <c r="H9">
        <v>-0.51653509124564412</v>
      </c>
      <c r="I9">
        <v>0.30374432362686782</v>
      </c>
      <c r="J9">
        <v>0.65531475748194012</v>
      </c>
      <c r="K9">
        <v>0.61728395061728392</v>
      </c>
      <c r="L9">
        <v>0.54212155222256231</v>
      </c>
      <c r="M9">
        <v>0.60784313725490191</v>
      </c>
      <c r="N9">
        <v>0.64609053497942381</v>
      </c>
      <c r="O9">
        <v>0.56188484168282149</v>
      </c>
    </row>
    <row r="10" spans="1:15" x14ac:dyDescent="0.25">
      <c r="A10" s="1" t="s">
        <v>32</v>
      </c>
      <c r="B10" t="s">
        <v>33</v>
      </c>
      <c r="C10">
        <v>0.15160842928586751</v>
      </c>
      <c r="D10">
        <v>0.97062410455360326</v>
      </c>
      <c r="E10">
        <v>0.25380333034819308</v>
      </c>
      <c r="F10">
        <v>0.68191217831120932</v>
      </c>
      <c r="G10">
        <v>1.09226011448798</v>
      </c>
      <c r="H10">
        <v>-0.28152881179063832</v>
      </c>
      <c r="I10">
        <v>0.53851834319043912</v>
      </c>
      <c r="J10">
        <v>0.66769865841073273</v>
      </c>
      <c r="K10">
        <v>0.5679012345679012</v>
      </c>
      <c r="L10">
        <v>0.49004523347957701</v>
      </c>
      <c r="M10">
        <v>0.60061919504643968</v>
      </c>
      <c r="N10">
        <v>0.58436213991769548</v>
      </c>
      <c r="O10">
        <v>0.52137196884671622</v>
      </c>
    </row>
    <row r="11" spans="1:15" x14ac:dyDescent="0.25">
      <c r="A11" s="1" t="s">
        <v>72</v>
      </c>
      <c r="B11" t="s">
        <v>73</v>
      </c>
      <c r="C11">
        <v>0.1486393750696631</v>
      </c>
      <c r="D11">
        <v>0.94632836748483684</v>
      </c>
      <c r="E11">
        <v>0.23299739412575371</v>
      </c>
      <c r="F11">
        <v>0.71026085775099879</v>
      </c>
      <c r="G11">
        <v>1.1562735620482441</v>
      </c>
      <c r="H11">
        <v>-0.30000005528036638</v>
      </c>
      <c r="I11">
        <v>0.49546449226734801</v>
      </c>
      <c r="J11">
        <v>0.68730650154798767</v>
      </c>
      <c r="K11">
        <v>0.63374485596707819</v>
      </c>
      <c r="L11">
        <v>0.53957419310954668</v>
      </c>
      <c r="M11">
        <v>0.65634674922600622</v>
      </c>
      <c r="N11">
        <v>0.62962962962962965</v>
      </c>
      <c r="O11">
        <v>0.61545420535319528</v>
      </c>
    </row>
    <row r="12" spans="1:15" x14ac:dyDescent="0.25">
      <c r="A12" s="1" t="s">
        <v>108</v>
      </c>
      <c r="B12" t="s">
        <v>109</v>
      </c>
      <c r="C12">
        <v>0.1475543674220452</v>
      </c>
      <c r="D12">
        <v>0.93750918730989286</v>
      </c>
      <c r="E12">
        <v>0.43785350060907419</v>
      </c>
      <c r="F12">
        <v>0.49869019419890648</v>
      </c>
      <c r="G12">
        <v>1.0691149175867909</v>
      </c>
      <c r="H12">
        <v>-0.41279070154275671</v>
      </c>
      <c r="I12">
        <v>0.35745564730643908</v>
      </c>
      <c r="J12">
        <v>0.66873065015479871</v>
      </c>
      <c r="K12">
        <v>0.60905349794238683</v>
      </c>
      <c r="L12">
        <v>0.5924123388769853</v>
      </c>
      <c r="M12">
        <v>0.62435500515995868</v>
      </c>
      <c r="N12">
        <v>0.63374485596707819</v>
      </c>
      <c r="O12">
        <v>0.60314593748937184</v>
      </c>
    </row>
    <row r="13" spans="1:15" x14ac:dyDescent="0.25">
      <c r="A13" s="1" t="s">
        <v>64</v>
      </c>
      <c r="B13" t="s">
        <v>65</v>
      </c>
      <c r="C13">
        <v>0.13543903648021521</v>
      </c>
      <c r="D13">
        <v>0.84116541145482882</v>
      </c>
      <c r="E13">
        <v>0.1945880808166062</v>
      </c>
      <c r="F13">
        <v>0.74946305379552103</v>
      </c>
      <c r="G13">
        <v>1.1799563453447119</v>
      </c>
      <c r="H13">
        <v>-0.235055399317354</v>
      </c>
      <c r="I13">
        <v>0.57620049092067704</v>
      </c>
      <c r="J13">
        <v>0.6584107327141383</v>
      </c>
      <c r="K13">
        <v>0.55555555555555558</v>
      </c>
      <c r="L13">
        <v>0.53223480597217976</v>
      </c>
      <c r="M13">
        <v>0.59855521155830749</v>
      </c>
      <c r="N13">
        <v>0.55555555555555558</v>
      </c>
      <c r="O13">
        <v>0.54297520661157028</v>
      </c>
    </row>
    <row r="14" spans="1:15" x14ac:dyDescent="0.25">
      <c r="A14" s="1" t="s">
        <v>106</v>
      </c>
      <c r="B14" t="s">
        <v>107</v>
      </c>
      <c r="C14">
        <v>0.1256167255130469</v>
      </c>
      <c r="D14">
        <v>0.76587551037001367</v>
      </c>
      <c r="E14">
        <v>0.31525090413611162</v>
      </c>
      <c r="F14">
        <v>0.53185487986870283</v>
      </c>
      <c r="G14">
        <v>0.80492563243263615</v>
      </c>
      <c r="H14">
        <v>-0.36633657728980601</v>
      </c>
      <c r="I14">
        <v>0.34289976295125052</v>
      </c>
      <c r="J14">
        <v>0.6707946336429309</v>
      </c>
      <c r="K14">
        <v>0.55967078189300412</v>
      </c>
      <c r="L14">
        <v>0.50666258545046428</v>
      </c>
      <c r="M14">
        <v>0.61093911248710009</v>
      </c>
      <c r="N14">
        <v>0.55967078189300412</v>
      </c>
      <c r="O14">
        <v>0.52067816209230344</v>
      </c>
    </row>
    <row r="15" spans="1:15" x14ac:dyDescent="0.25">
      <c r="A15" s="1" t="s">
        <v>24</v>
      </c>
      <c r="B15" t="s">
        <v>25</v>
      </c>
      <c r="C15">
        <v>0.12365943060686831</v>
      </c>
      <c r="D15">
        <v>0.75116822781367154</v>
      </c>
      <c r="E15">
        <v>0.2399866620971598</v>
      </c>
      <c r="F15">
        <v>0.60537118822071057</v>
      </c>
      <c r="G15">
        <v>0.91564176398762598</v>
      </c>
      <c r="H15">
        <v>-0.29492191022578929</v>
      </c>
      <c r="I15">
        <v>0.41929550270509203</v>
      </c>
      <c r="J15">
        <v>0.63054695562435503</v>
      </c>
      <c r="K15">
        <v>0.5679012345679012</v>
      </c>
      <c r="L15">
        <v>0.55863007176138491</v>
      </c>
      <c r="M15">
        <v>0.61816305469556243</v>
      </c>
      <c r="N15">
        <v>0.5679012345679012</v>
      </c>
      <c r="O15">
        <v>0.57178859300071427</v>
      </c>
    </row>
    <row r="16" spans="1:15" x14ac:dyDescent="0.25">
      <c r="A16" s="1" t="s">
        <v>102</v>
      </c>
      <c r="B16" t="s">
        <v>103</v>
      </c>
      <c r="C16">
        <v>0.1232444223840987</v>
      </c>
      <c r="D16">
        <v>0.74806232213135115</v>
      </c>
      <c r="E16">
        <v>0.17943499089885251</v>
      </c>
      <c r="F16">
        <v>0.73740412471668682</v>
      </c>
      <c r="G16">
        <v>1.120837865772309</v>
      </c>
      <c r="H16">
        <v>-0.24397591276741051</v>
      </c>
      <c r="I16">
        <v>0.50514995921581529</v>
      </c>
      <c r="J16">
        <v>0.67801857585139313</v>
      </c>
      <c r="K16">
        <v>0.48148148148148151</v>
      </c>
      <c r="L16">
        <v>0.50755705200149648</v>
      </c>
      <c r="M16">
        <v>0.61197110423116619</v>
      </c>
      <c r="N16">
        <v>0.61728395061728392</v>
      </c>
      <c r="O16">
        <v>0.52566064687276814</v>
      </c>
    </row>
    <row r="17" spans="1:15" x14ac:dyDescent="0.25">
      <c r="A17" s="1" t="s">
        <v>56</v>
      </c>
      <c r="B17" t="s">
        <v>57</v>
      </c>
      <c r="C17">
        <v>0.11899521975866829</v>
      </c>
      <c r="D17">
        <v>0.71651173971271365</v>
      </c>
      <c r="E17">
        <v>0.29586906139795099</v>
      </c>
      <c r="F17">
        <v>0.52829258187785788</v>
      </c>
      <c r="G17">
        <v>0.78787409416407983</v>
      </c>
      <c r="H17">
        <v>-0.32646594344156032</v>
      </c>
      <c r="I17">
        <v>0.36449504810283312</v>
      </c>
      <c r="J17">
        <v>0.6584107327141383</v>
      </c>
      <c r="K17">
        <v>0.61728395061728392</v>
      </c>
      <c r="L17">
        <v>0.54545794646804746</v>
      </c>
      <c r="M17">
        <v>0.61506707946336425</v>
      </c>
      <c r="N17">
        <v>0.62551440329218111</v>
      </c>
      <c r="O17">
        <v>0.56029656837737651</v>
      </c>
    </row>
    <row r="18" spans="1:15" x14ac:dyDescent="0.25">
      <c r="A18" s="1" t="s">
        <v>60</v>
      </c>
      <c r="B18" t="s">
        <v>61</v>
      </c>
      <c r="C18">
        <v>0.1186056493025054</v>
      </c>
      <c r="D18">
        <v>0.71364188132046569</v>
      </c>
      <c r="E18">
        <v>0.25939191006456458</v>
      </c>
      <c r="F18">
        <v>0.56101211810699536</v>
      </c>
      <c r="G18">
        <v>0.87187812272735055</v>
      </c>
      <c r="H18">
        <v>-0.28756089123164258</v>
      </c>
      <c r="I18">
        <v>0.41245403293371857</v>
      </c>
      <c r="J18">
        <v>0.67801857585139313</v>
      </c>
      <c r="K18">
        <v>0.59259259259259256</v>
      </c>
      <c r="L18">
        <v>0.47378158691290012</v>
      </c>
      <c r="M18">
        <v>0.64086687306501544</v>
      </c>
      <c r="N18">
        <v>0.61316872427983538</v>
      </c>
      <c r="O18">
        <v>0.49852055912661958</v>
      </c>
    </row>
    <row r="19" spans="1:15" x14ac:dyDescent="0.25">
      <c r="A19" s="1" t="s">
        <v>68</v>
      </c>
      <c r="B19" t="s">
        <v>69</v>
      </c>
      <c r="C19">
        <v>0.10182478126984811</v>
      </c>
      <c r="D19">
        <v>0.59358095536313327</v>
      </c>
      <c r="E19">
        <v>0.29380018016767162</v>
      </c>
      <c r="F19">
        <v>0.47542738598422701</v>
      </c>
      <c r="G19">
        <v>0.74050043992924353</v>
      </c>
      <c r="H19">
        <v>-0.39529909459250911</v>
      </c>
      <c r="I19">
        <v>0.25758920944358182</v>
      </c>
      <c r="J19">
        <v>0.64912280701754388</v>
      </c>
      <c r="K19">
        <v>0.55967078189300412</v>
      </c>
      <c r="L19">
        <v>0.54541713430602312</v>
      </c>
      <c r="M19">
        <v>0.60165118679050567</v>
      </c>
      <c r="N19">
        <v>0.55555555555555558</v>
      </c>
      <c r="O19">
        <v>0.55117164915144712</v>
      </c>
    </row>
    <row r="20" spans="1:15" x14ac:dyDescent="0.25">
      <c r="A20" s="1" t="s">
        <v>90</v>
      </c>
      <c r="B20" t="s">
        <v>91</v>
      </c>
      <c r="C20">
        <v>9.9712372753010925E-2</v>
      </c>
      <c r="D20">
        <v>0.57895249034034624</v>
      </c>
      <c r="E20">
        <v>0.29740199813924167</v>
      </c>
      <c r="F20">
        <v>0.46711933342719109</v>
      </c>
      <c r="G20">
        <v>0.72081744432637185</v>
      </c>
      <c r="H20">
        <v>-0.49044167564693703</v>
      </c>
      <c r="I20">
        <v>0.203311377691305</v>
      </c>
      <c r="J20">
        <v>0.64809081527347778</v>
      </c>
      <c r="K20">
        <v>0.55967078189300412</v>
      </c>
      <c r="L20">
        <v>0.55027378158691287</v>
      </c>
      <c r="M20">
        <v>0.61300309597523217</v>
      </c>
      <c r="N20">
        <v>0.60493827160493829</v>
      </c>
      <c r="O20">
        <v>0.56018433493180964</v>
      </c>
    </row>
    <row r="21" spans="1:15" x14ac:dyDescent="0.25">
      <c r="A21" s="1" t="s">
        <v>74</v>
      </c>
      <c r="B21" t="s">
        <v>75</v>
      </c>
      <c r="C21">
        <v>9.9390603514135867E-2</v>
      </c>
      <c r="D21">
        <v>0.57673359771877841</v>
      </c>
      <c r="E21">
        <v>0.31054913377990689</v>
      </c>
      <c r="F21">
        <v>0.46013246015973758</v>
      </c>
      <c r="G21">
        <v>0.67816188630304053</v>
      </c>
      <c r="H21">
        <v>-0.45901687931669172</v>
      </c>
      <c r="I21">
        <v>0.21652929988564279</v>
      </c>
      <c r="J21">
        <v>0.66769865841073273</v>
      </c>
      <c r="K21">
        <v>0.60082304526748975</v>
      </c>
      <c r="L21">
        <v>0.5099207563854028</v>
      </c>
      <c r="M21">
        <v>0.62125902992776061</v>
      </c>
      <c r="N21">
        <v>0.5967078189300411</v>
      </c>
      <c r="O21">
        <v>0.51238989218787201</v>
      </c>
    </row>
    <row r="22" spans="1:15" x14ac:dyDescent="0.25">
      <c r="A22" s="1" t="s">
        <v>66</v>
      </c>
      <c r="B22" t="s">
        <v>67</v>
      </c>
      <c r="C22">
        <v>9.3546866084482039E-2</v>
      </c>
      <c r="D22">
        <v>0.53686345914216616</v>
      </c>
      <c r="E22">
        <v>0.34274985688716519</v>
      </c>
      <c r="F22">
        <v>0.4313346791542782</v>
      </c>
      <c r="G22">
        <v>0.65401179396739451</v>
      </c>
      <c r="H22">
        <v>-0.53203598733672297</v>
      </c>
      <c r="I22">
        <v>0.17582807988752969</v>
      </c>
      <c r="J22">
        <v>0.66047471620227038</v>
      </c>
      <c r="K22">
        <v>0.62551440329218111</v>
      </c>
      <c r="L22">
        <v>0.52468795701118931</v>
      </c>
      <c r="M22">
        <v>0.6099071207430341</v>
      </c>
      <c r="N22">
        <v>0.62139917695473246</v>
      </c>
      <c r="O22">
        <v>0.54034622317450598</v>
      </c>
    </row>
    <row r="23" spans="1:15" x14ac:dyDescent="0.25">
      <c r="A23" s="1" t="s">
        <v>46</v>
      </c>
      <c r="B23" t="s">
        <v>47</v>
      </c>
      <c r="C23">
        <v>9.2021598519779646E-2</v>
      </c>
      <c r="D23">
        <v>0.52658956965768611</v>
      </c>
      <c r="E23">
        <v>0.29861434339013448</v>
      </c>
      <c r="F23">
        <v>0.4431388572235746</v>
      </c>
      <c r="G23">
        <v>0.67890407158049904</v>
      </c>
      <c r="H23">
        <v>-0.31651386087793099</v>
      </c>
      <c r="I23">
        <v>0.29073481415485097</v>
      </c>
      <c r="J23">
        <v>0.65531475748194012</v>
      </c>
      <c r="K23">
        <v>0.58024691358024694</v>
      </c>
      <c r="L23">
        <v>0.56848620889024926</v>
      </c>
      <c r="M23">
        <v>0.63054695562435503</v>
      </c>
      <c r="N23">
        <v>0.58436213991769548</v>
      </c>
      <c r="O23">
        <v>0.56849981294425733</v>
      </c>
    </row>
    <row r="24" spans="1:15" x14ac:dyDescent="0.25">
      <c r="A24" s="1" t="s">
        <v>26</v>
      </c>
      <c r="B24" t="s">
        <v>27</v>
      </c>
      <c r="C24">
        <v>8.92542110736676E-2</v>
      </c>
      <c r="D24">
        <v>0.50808792304948747</v>
      </c>
      <c r="E24">
        <v>0.21887039992965729</v>
      </c>
      <c r="F24">
        <v>0.49969795596326788</v>
      </c>
      <c r="G24">
        <v>0.7525903650653617</v>
      </c>
      <c r="H24">
        <v>-0.25531924632352659</v>
      </c>
      <c r="I24">
        <v>0.34957886003066729</v>
      </c>
      <c r="J24">
        <v>0.64086687306501544</v>
      </c>
      <c r="K24">
        <v>0.68724279835390945</v>
      </c>
      <c r="L24">
        <v>0.5767200625786485</v>
      </c>
      <c r="M24">
        <v>0.63157894736842102</v>
      </c>
      <c r="N24">
        <v>0.67901234567901236</v>
      </c>
      <c r="O24">
        <v>0.60478862701084923</v>
      </c>
    </row>
    <row r="25" spans="1:15" x14ac:dyDescent="0.25">
      <c r="A25" s="1" t="s">
        <v>86</v>
      </c>
      <c r="B25" t="s">
        <v>87</v>
      </c>
      <c r="C25">
        <v>8.7577947096092901E-2</v>
      </c>
      <c r="D25">
        <v>0.49696774616985778</v>
      </c>
      <c r="E25">
        <v>0.23494539372413559</v>
      </c>
      <c r="F25">
        <v>0.47298936282173831</v>
      </c>
      <c r="G25">
        <v>0.77321009043646149</v>
      </c>
      <c r="H25">
        <v>-0.24599388470325581</v>
      </c>
      <c r="I25">
        <v>0.35601676522056158</v>
      </c>
      <c r="J25">
        <v>0.66873065015479871</v>
      </c>
      <c r="K25">
        <v>0.62962962962962965</v>
      </c>
      <c r="L25">
        <v>0.57767234635921505</v>
      </c>
      <c r="M25">
        <v>0.62848297213622295</v>
      </c>
      <c r="N25">
        <v>0.62962962962962965</v>
      </c>
      <c r="O25">
        <v>0.60319355167840016</v>
      </c>
    </row>
    <row r="26" spans="1:15" x14ac:dyDescent="0.25">
      <c r="A26" s="1" t="s">
        <v>48</v>
      </c>
      <c r="B26" t="s">
        <v>49</v>
      </c>
      <c r="C26">
        <v>8.7041241710443362E-2</v>
      </c>
      <c r="D26">
        <v>0.3620610654151466</v>
      </c>
      <c r="E26">
        <v>0.3614033604765971</v>
      </c>
      <c r="F26">
        <v>0.41036888875591859</v>
      </c>
      <c r="G26">
        <v>0.62067880763109895</v>
      </c>
      <c r="H26">
        <v>-0.35584418644823629</v>
      </c>
      <c r="I26">
        <v>0.24460492829522459</v>
      </c>
      <c r="J26">
        <v>0.66934404283801874</v>
      </c>
      <c r="K26">
        <v>0.5133689839572193</v>
      </c>
      <c r="L26">
        <v>0.50419757345753546</v>
      </c>
      <c r="M26">
        <v>0.61178045515394908</v>
      </c>
      <c r="N26">
        <v>0.60427807486631013</v>
      </c>
      <c r="O26">
        <v>0.56961071818756825</v>
      </c>
    </row>
    <row r="27" spans="1:15" x14ac:dyDescent="0.25">
      <c r="A27" s="1" t="s">
        <v>36</v>
      </c>
      <c r="B27" t="s">
        <v>37</v>
      </c>
      <c r="C27">
        <v>8.3280923760570946E-2</v>
      </c>
      <c r="D27">
        <v>0.46875806422158922</v>
      </c>
      <c r="E27">
        <v>0.31867031200951768</v>
      </c>
      <c r="F27">
        <v>0.40882655445788502</v>
      </c>
      <c r="G27">
        <v>0.64019121797862766</v>
      </c>
      <c r="H27">
        <v>-0.58964061977122395</v>
      </c>
      <c r="I27">
        <v>0.14124014012617259</v>
      </c>
      <c r="J27">
        <v>0.7192982456140351</v>
      </c>
      <c r="K27">
        <v>0.55144032921810704</v>
      </c>
      <c r="L27">
        <v>0.47126143590790059</v>
      </c>
      <c r="M27">
        <v>0.66150670794633648</v>
      </c>
      <c r="N27">
        <v>0.5679012345679012</v>
      </c>
      <c r="O27">
        <v>0.46463966261946049</v>
      </c>
    </row>
    <row r="28" spans="1:15" x14ac:dyDescent="0.25">
      <c r="A28" s="1" t="s">
        <v>76</v>
      </c>
      <c r="B28" t="s">
        <v>77</v>
      </c>
      <c r="C28">
        <v>8.3055324076665382E-2</v>
      </c>
      <c r="D28">
        <v>0.46728873484478117</v>
      </c>
      <c r="E28">
        <v>0.19379837919504389</v>
      </c>
      <c r="F28">
        <v>0.50930676415878162</v>
      </c>
      <c r="G28">
        <v>0.71446904860649818</v>
      </c>
      <c r="H28">
        <v>-0.23684707367400071</v>
      </c>
      <c r="I28">
        <v>0.35067067871391061</v>
      </c>
      <c r="J28">
        <v>0.68008255933952533</v>
      </c>
      <c r="K28">
        <v>0.68724279835390945</v>
      </c>
      <c r="L28">
        <v>0.53632622521511408</v>
      </c>
      <c r="M28">
        <v>0.61093911248710009</v>
      </c>
      <c r="N28">
        <v>0.67489711934156382</v>
      </c>
      <c r="O28">
        <v>0.5701016903037105</v>
      </c>
    </row>
    <row r="29" spans="1:15" x14ac:dyDescent="0.25">
      <c r="A29" s="1" t="s">
        <v>16</v>
      </c>
      <c r="B29" t="s">
        <v>17</v>
      </c>
      <c r="C29">
        <v>7.1525249573111571E-2</v>
      </c>
      <c r="D29">
        <v>0.39372870430519002</v>
      </c>
      <c r="E29">
        <v>0.1694461018609616</v>
      </c>
      <c r="F29">
        <v>0.49219836626090652</v>
      </c>
      <c r="G29">
        <v>0.73937656318525313</v>
      </c>
      <c r="H29">
        <v>-0.21118284320916861</v>
      </c>
      <c r="I29">
        <v>0.33868873288285323</v>
      </c>
      <c r="J29">
        <v>0.68008255933952533</v>
      </c>
      <c r="K29">
        <v>0.58436213991769548</v>
      </c>
      <c r="L29">
        <v>0.47948508655579369</v>
      </c>
      <c r="M29">
        <v>0.61609907120743035</v>
      </c>
      <c r="N29">
        <v>0.58436213991769548</v>
      </c>
      <c r="O29">
        <v>0.49929258919157898</v>
      </c>
    </row>
    <row r="30" spans="1:15" x14ac:dyDescent="0.25">
      <c r="A30" s="1" t="s">
        <v>52</v>
      </c>
      <c r="B30" t="s">
        <v>53</v>
      </c>
      <c r="C30">
        <v>6.9606364451840541E-2</v>
      </c>
      <c r="D30">
        <v>0.38177538511678438</v>
      </c>
      <c r="E30">
        <v>0.3342033249985798</v>
      </c>
      <c r="F30">
        <v>0.3658316976763531</v>
      </c>
      <c r="G30">
        <v>0.581653228200674</v>
      </c>
      <c r="H30">
        <v>-0.58087232852951787</v>
      </c>
      <c r="I30">
        <v>0.11983074598862289</v>
      </c>
      <c r="J30">
        <v>0.67698658410732715</v>
      </c>
      <c r="K30">
        <v>0.46090534979423869</v>
      </c>
      <c r="L30">
        <v>0.45377342448049529</v>
      </c>
      <c r="M30">
        <v>0.62125902992776061</v>
      </c>
      <c r="N30">
        <v>0.54732510288065839</v>
      </c>
      <c r="O30">
        <v>0.46039179675543312</v>
      </c>
    </row>
    <row r="31" spans="1:15" x14ac:dyDescent="0.25">
      <c r="A31" s="1" t="s">
        <v>112</v>
      </c>
      <c r="B31" t="s">
        <v>113</v>
      </c>
      <c r="C31">
        <v>6.7753223326157963E-2</v>
      </c>
      <c r="D31">
        <v>0.37030880751782802</v>
      </c>
      <c r="E31">
        <v>0.24024912483632799</v>
      </c>
      <c r="F31">
        <v>0.3930017086586009</v>
      </c>
      <c r="G31">
        <v>0.57463575648994825</v>
      </c>
      <c r="H31">
        <v>-0.40009225808809978</v>
      </c>
      <c r="I31">
        <v>0.16934399993123281</v>
      </c>
      <c r="J31">
        <v>0.68214654282765741</v>
      </c>
      <c r="K31">
        <v>0.58847736625514402</v>
      </c>
      <c r="L31">
        <v>0.50575791585892582</v>
      </c>
      <c r="M31">
        <v>0.64499484004127972</v>
      </c>
      <c r="N31">
        <v>0.60905349794238683</v>
      </c>
      <c r="O31">
        <v>0.52967384280515595</v>
      </c>
    </row>
    <row r="32" spans="1:15" x14ac:dyDescent="0.25">
      <c r="A32" s="1" t="s">
        <v>78</v>
      </c>
      <c r="B32" t="s">
        <v>79</v>
      </c>
      <c r="C32">
        <v>6.5752570090729767E-2</v>
      </c>
      <c r="D32">
        <v>0.3580142028089619</v>
      </c>
      <c r="E32">
        <v>0.35145853638265612</v>
      </c>
      <c r="F32">
        <v>0.35348401638566168</v>
      </c>
      <c r="G32">
        <v>0.5546862950537842</v>
      </c>
      <c r="H32">
        <v>-0.38839284685157238</v>
      </c>
      <c r="I32">
        <v>0.16929397805273599</v>
      </c>
      <c r="J32">
        <v>0.66047471620227038</v>
      </c>
      <c r="K32">
        <v>0.60082304526748975</v>
      </c>
      <c r="L32">
        <v>0.5569873822399074</v>
      </c>
      <c r="M32">
        <v>0.59545923632610942</v>
      </c>
      <c r="N32">
        <v>0.5967078189300411</v>
      </c>
      <c r="O32">
        <v>0.56524504302282086</v>
      </c>
    </row>
    <row r="33" spans="1:15" x14ac:dyDescent="0.25">
      <c r="A33" s="1" t="s">
        <v>14</v>
      </c>
      <c r="B33" t="s">
        <v>15</v>
      </c>
      <c r="C33">
        <v>4.8420176646721602E-2</v>
      </c>
      <c r="D33">
        <v>0.25417432099870602</v>
      </c>
      <c r="E33">
        <v>0.1406095920231476</v>
      </c>
      <c r="F33">
        <v>0.40676004462157178</v>
      </c>
      <c r="G33">
        <v>0.58230009845405972</v>
      </c>
      <c r="H33">
        <v>-0.20734881542914271</v>
      </c>
      <c r="I33">
        <v>0.23352039193717139</v>
      </c>
      <c r="J33">
        <v>0.71014492753623193</v>
      </c>
      <c r="K33">
        <v>0.48760330578512401</v>
      </c>
      <c r="L33">
        <v>0.494194300606975</v>
      </c>
      <c r="M33">
        <v>0.70289855072463769</v>
      </c>
      <c r="N33">
        <v>0.5</v>
      </c>
      <c r="O33">
        <v>0.4917081032886389</v>
      </c>
    </row>
    <row r="34" spans="1:15" x14ac:dyDescent="0.25">
      <c r="A34" s="1" t="s">
        <v>98</v>
      </c>
      <c r="B34" t="s">
        <v>99</v>
      </c>
      <c r="C34">
        <v>4.4738469275242831E-2</v>
      </c>
      <c r="D34">
        <v>0.23407630355695311</v>
      </c>
      <c r="E34">
        <v>0.18864546727818299</v>
      </c>
      <c r="F34">
        <v>0.32526384704281769</v>
      </c>
      <c r="G34">
        <v>0.51227878096811841</v>
      </c>
      <c r="H34">
        <v>-0.35469257841873131</v>
      </c>
      <c r="I34">
        <v>0.12613308537408119</v>
      </c>
      <c r="J34">
        <v>0.65737874097007221</v>
      </c>
      <c r="K34">
        <v>0.59259259259259256</v>
      </c>
      <c r="L34">
        <v>0.52226983641125058</v>
      </c>
      <c r="M34">
        <v>0.60474716202270384</v>
      </c>
      <c r="N34">
        <v>0.60905349794238683</v>
      </c>
      <c r="O34">
        <v>0.53631602217460805</v>
      </c>
    </row>
    <row r="35" spans="1:15" x14ac:dyDescent="0.25">
      <c r="A35" s="1" t="s">
        <v>28</v>
      </c>
      <c r="B35" t="s">
        <v>29</v>
      </c>
      <c r="C35">
        <v>1.6167637756967279E-2</v>
      </c>
      <c r="D35">
        <v>8.0121032378263513E-2</v>
      </c>
      <c r="E35">
        <v>0.21935123413066879</v>
      </c>
      <c r="F35">
        <v>0.18249629980269719</v>
      </c>
      <c r="G35">
        <v>0.26703279085038539</v>
      </c>
      <c r="H35">
        <v>-0.26250935266849079</v>
      </c>
      <c r="I35">
        <v>6.1588806618195172E-2</v>
      </c>
      <c r="J35">
        <v>0.68833849329205365</v>
      </c>
      <c r="K35">
        <v>0.59259259259259256</v>
      </c>
      <c r="L35">
        <v>0.58010066999965981</v>
      </c>
      <c r="M35">
        <v>0.6460268317853457</v>
      </c>
      <c r="N35">
        <v>0.60493827160493829</v>
      </c>
      <c r="O35">
        <v>0.58096792844267586</v>
      </c>
    </row>
    <row r="36" spans="1:15" x14ac:dyDescent="0.25">
      <c r="A36" s="1" t="s">
        <v>18</v>
      </c>
      <c r="B36" t="s">
        <v>19</v>
      </c>
      <c r="C36">
        <v>1.35796672120998E-2</v>
      </c>
      <c r="D36">
        <v>6.6965593977018401E-2</v>
      </c>
      <c r="E36">
        <v>0.25345761314313642</v>
      </c>
      <c r="F36">
        <v>0.17732347471405219</v>
      </c>
      <c r="G36">
        <v>0.28512624033488759</v>
      </c>
      <c r="H36">
        <v>-0.27407411631013828</v>
      </c>
      <c r="I36">
        <v>4.9547426787041951E-2</v>
      </c>
      <c r="J36">
        <v>0.65118679050567596</v>
      </c>
      <c r="K36">
        <v>0.61728395061728392</v>
      </c>
      <c r="L36">
        <v>0.52971125395367813</v>
      </c>
      <c r="M36">
        <v>0.6099071207430341</v>
      </c>
      <c r="N36">
        <v>0.62139917695473246</v>
      </c>
      <c r="O36">
        <v>0.55281433867292451</v>
      </c>
    </row>
    <row r="37" spans="1:15" x14ac:dyDescent="0.25">
      <c r="A37" s="1" t="s">
        <v>62</v>
      </c>
      <c r="B37" t="s">
        <v>63</v>
      </c>
      <c r="C37">
        <v>1.3518349108461839E-2</v>
      </c>
      <c r="D37">
        <v>6.6655441788220582E-2</v>
      </c>
      <c r="E37">
        <v>0.24925037966244279</v>
      </c>
      <c r="F37">
        <v>0.17809066850614849</v>
      </c>
      <c r="G37">
        <v>0.26353333586263378</v>
      </c>
      <c r="H37">
        <v>-0.25886580459074182</v>
      </c>
      <c r="I37">
        <v>5.2221455552361941E-2</v>
      </c>
      <c r="J37">
        <v>0.66976264189886481</v>
      </c>
      <c r="K37">
        <v>0.61316872427983538</v>
      </c>
      <c r="L37">
        <v>0.58415127708057002</v>
      </c>
      <c r="M37">
        <v>0.63261093911248711</v>
      </c>
      <c r="N37">
        <v>0.68724279835390945</v>
      </c>
      <c r="O37">
        <v>0.60974050266979563</v>
      </c>
    </row>
    <row r="38" spans="1:15" x14ac:dyDescent="0.25">
      <c r="A38" s="1" t="s">
        <v>82</v>
      </c>
      <c r="B38" t="s">
        <v>83</v>
      </c>
      <c r="C38">
        <v>0</v>
      </c>
      <c r="D38">
        <v>0</v>
      </c>
      <c r="E38">
        <v>0</v>
      </c>
      <c r="H38">
        <v>0</v>
      </c>
      <c r="J38">
        <v>0.70017953321364457</v>
      </c>
      <c r="K38">
        <v>0.6</v>
      </c>
      <c r="L38">
        <v>0.57363823227132582</v>
      </c>
      <c r="M38">
        <v>0.68222621184919208</v>
      </c>
      <c r="N38">
        <v>0.6</v>
      </c>
      <c r="O38">
        <v>0.59664953751284688</v>
      </c>
    </row>
    <row r="39" spans="1:15" x14ac:dyDescent="0.25">
      <c r="A39" s="1" t="s">
        <v>96</v>
      </c>
      <c r="B39" t="s">
        <v>97</v>
      </c>
      <c r="C39">
        <v>0</v>
      </c>
      <c r="D39">
        <v>0</v>
      </c>
      <c r="E39">
        <v>0</v>
      </c>
      <c r="H39">
        <v>0</v>
      </c>
      <c r="J39">
        <v>0.73700305810397548</v>
      </c>
      <c r="K39">
        <v>0.42682926829268292</v>
      </c>
      <c r="L39">
        <v>0.52565492321589891</v>
      </c>
      <c r="M39">
        <v>0.64220183486238536</v>
      </c>
      <c r="N39">
        <v>0.52439024390243905</v>
      </c>
      <c r="O39">
        <v>0.56720867208672099</v>
      </c>
    </row>
    <row r="40" spans="1:15" x14ac:dyDescent="0.25">
      <c r="A40" s="1" t="s">
        <v>100</v>
      </c>
      <c r="B40" t="s">
        <v>101</v>
      </c>
      <c r="C40">
        <v>0</v>
      </c>
      <c r="D40">
        <v>0</v>
      </c>
      <c r="E40">
        <v>0</v>
      </c>
      <c r="H40">
        <v>0</v>
      </c>
      <c r="J40">
        <v>0.68993506493506496</v>
      </c>
      <c r="K40">
        <v>0.41935483870967738</v>
      </c>
      <c r="L40">
        <v>0.40725596983661499</v>
      </c>
      <c r="M40">
        <v>0.62824675324675328</v>
      </c>
      <c r="N40">
        <v>0.54838709677419351</v>
      </c>
      <c r="O40">
        <v>0.41115207373271878</v>
      </c>
    </row>
    <row r="41" spans="1:15" x14ac:dyDescent="0.25">
      <c r="A41" s="1" t="s">
        <v>104</v>
      </c>
      <c r="B41" t="s">
        <v>105</v>
      </c>
      <c r="C41">
        <v>0</v>
      </c>
      <c r="D41">
        <v>0</v>
      </c>
      <c r="E41">
        <v>0</v>
      </c>
      <c r="H41">
        <v>0</v>
      </c>
      <c r="J41">
        <v>0.7321428571428571</v>
      </c>
      <c r="K41">
        <v>0.67142857142857137</v>
      </c>
      <c r="L41">
        <v>0.55142857142857138</v>
      </c>
      <c r="M41">
        <v>0.65</v>
      </c>
      <c r="N41">
        <v>0.68571428571428572</v>
      </c>
      <c r="O41">
        <v>0.55714285714285716</v>
      </c>
    </row>
    <row r="42" spans="1:15" x14ac:dyDescent="0.25">
      <c r="A42" s="1" t="s">
        <v>44</v>
      </c>
      <c r="B42" t="s">
        <v>45</v>
      </c>
      <c r="C42">
        <v>-1.8659148512120141E-3</v>
      </c>
      <c r="D42">
        <v>-8.9349772184332821E-3</v>
      </c>
      <c r="E42">
        <v>0.21747223659619611</v>
      </c>
      <c r="F42">
        <v>9.9652187368262965E-2</v>
      </c>
      <c r="G42">
        <v>0.15016630148387489</v>
      </c>
      <c r="H42">
        <v>-0.42510949112057961</v>
      </c>
      <c r="I42">
        <v>-4.3892570977267569E-3</v>
      </c>
      <c r="J42">
        <v>0.70485036119711042</v>
      </c>
      <c r="K42">
        <v>0.41563786008230452</v>
      </c>
      <c r="L42">
        <v>0.57260823725470189</v>
      </c>
      <c r="M42">
        <v>0.66460268317853455</v>
      </c>
      <c r="N42">
        <v>0.60905349794238683</v>
      </c>
      <c r="O42">
        <v>0.65428697751930076</v>
      </c>
    </row>
    <row r="43" spans="1:15" x14ac:dyDescent="0.25">
      <c r="A43" s="1" t="s">
        <v>58</v>
      </c>
      <c r="B43" t="s">
        <v>59</v>
      </c>
      <c r="C43">
        <v>-2.318913979476811E-3</v>
      </c>
      <c r="D43">
        <v>-1.1094606392258901E-2</v>
      </c>
      <c r="E43">
        <v>0.31052731035261888</v>
      </c>
      <c r="F43">
        <v>0.14592943103253689</v>
      </c>
      <c r="G43">
        <v>0.2264485278470276</v>
      </c>
      <c r="H43">
        <v>-0.56617016127747444</v>
      </c>
      <c r="I43">
        <v>-4.095789813868933E-3</v>
      </c>
      <c r="J43">
        <v>0.66253869969040247</v>
      </c>
      <c r="K43">
        <v>0.53909465020576131</v>
      </c>
      <c r="L43">
        <v>0.53960480223106488</v>
      </c>
      <c r="M43">
        <v>0.6099071207430341</v>
      </c>
      <c r="N43">
        <v>0.55967078189300412</v>
      </c>
      <c r="O43">
        <v>0.54870591436248006</v>
      </c>
    </row>
    <row r="44" spans="1:15" x14ac:dyDescent="0.25">
      <c r="A44" s="1" t="s">
        <v>20</v>
      </c>
      <c r="B44" t="s">
        <v>21</v>
      </c>
      <c r="C44">
        <v>-8.2344514028631632E-3</v>
      </c>
      <c r="D44">
        <v>-3.2945783925914067E-2</v>
      </c>
      <c r="E44">
        <v>0.36875229926486452</v>
      </c>
      <c r="F44">
        <v>0.16021287868710349</v>
      </c>
      <c r="G44">
        <v>0.2429449987582071</v>
      </c>
      <c r="H44">
        <v>-0.47636361996808341</v>
      </c>
      <c r="I44">
        <v>-1.7286062700201318E-2</v>
      </c>
      <c r="J44">
        <v>0.67197062423500609</v>
      </c>
      <c r="K44">
        <v>0.62926829268292683</v>
      </c>
      <c r="L44">
        <v>0.57037302725968442</v>
      </c>
      <c r="M44">
        <v>0.64381884944920442</v>
      </c>
      <c r="N44">
        <v>0.63414634146341464</v>
      </c>
      <c r="O44">
        <v>0.60173122907699661</v>
      </c>
    </row>
    <row r="45" spans="1:15" x14ac:dyDescent="0.25">
      <c r="A45" s="1" t="s">
        <v>42</v>
      </c>
      <c r="B45" t="s">
        <v>43</v>
      </c>
      <c r="C45">
        <v>-9.1215764618201023E-3</v>
      </c>
      <c r="D45">
        <v>-4.3079903966071198E-2</v>
      </c>
      <c r="E45">
        <v>0.18139061535998161</v>
      </c>
      <c r="F45">
        <v>3.9779547651718712E-2</v>
      </c>
      <c r="G45">
        <v>5.8944086062679688E-2</v>
      </c>
      <c r="H45">
        <v>-0.29318277103328172</v>
      </c>
      <c r="I45">
        <v>-3.1112252707321039E-2</v>
      </c>
      <c r="J45">
        <v>0.65634674922600622</v>
      </c>
      <c r="K45">
        <v>0.60493827160493829</v>
      </c>
      <c r="L45">
        <v>0.57013910145223279</v>
      </c>
      <c r="M45">
        <v>0.61093911248710009</v>
      </c>
      <c r="N45">
        <v>0.58436213991769548</v>
      </c>
      <c r="O45">
        <v>0.57506717001666496</v>
      </c>
    </row>
    <row r="46" spans="1:15" x14ac:dyDescent="0.25">
      <c r="A46" s="1" t="s">
        <v>80</v>
      </c>
      <c r="B46" t="s">
        <v>81</v>
      </c>
      <c r="C46">
        <v>-2.8506737746155641E-2</v>
      </c>
      <c r="D46">
        <v>-0.12975562047413941</v>
      </c>
      <c r="E46">
        <v>0.36189179650709102</v>
      </c>
      <c r="F46">
        <v>0.10174724929885259</v>
      </c>
      <c r="G46">
        <v>0.14575397615233909</v>
      </c>
      <c r="H46">
        <v>-0.56045399795077255</v>
      </c>
      <c r="I46">
        <v>-5.0863653128333172E-2</v>
      </c>
      <c r="J46">
        <v>0.68111455108359131</v>
      </c>
      <c r="K46">
        <v>0.50205761316872433</v>
      </c>
      <c r="L46">
        <v>0.45292997313199329</v>
      </c>
      <c r="M46">
        <v>0.58410732714138291</v>
      </c>
      <c r="N46">
        <v>0.56378600823045266</v>
      </c>
      <c r="O46">
        <v>0.49338502873856399</v>
      </c>
    </row>
    <row r="47" spans="1:15" x14ac:dyDescent="0.25">
      <c r="A47" s="1" t="s">
        <v>34</v>
      </c>
      <c r="B47" t="s">
        <v>35</v>
      </c>
      <c r="C47">
        <v>-3.5333354977273079E-2</v>
      </c>
      <c r="D47">
        <v>-0.1587519585232946</v>
      </c>
      <c r="E47">
        <v>0.23086496267933879</v>
      </c>
      <c r="F47">
        <v>-4.0585246580067333E-2</v>
      </c>
      <c r="G47">
        <v>-5.933505776374428E-2</v>
      </c>
      <c r="H47">
        <v>-0.38820142690087139</v>
      </c>
      <c r="I47">
        <v>-9.1018096608633983E-2</v>
      </c>
      <c r="J47">
        <v>0.68937048503611975</v>
      </c>
      <c r="K47">
        <v>0.43209876543209869</v>
      </c>
      <c r="L47">
        <v>0.56019793898581771</v>
      </c>
      <c r="M47">
        <v>0.64809081527347778</v>
      </c>
      <c r="N47">
        <v>0.63786008230452673</v>
      </c>
      <c r="O47">
        <v>0.56677549909873148</v>
      </c>
    </row>
    <row r="48" spans="1:15" x14ac:dyDescent="0.25">
      <c r="A48" s="1" t="s">
        <v>94</v>
      </c>
      <c r="B48" t="s">
        <v>95</v>
      </c>
      <c r="C48">
        <v>-4.4295901821484351E-2</v>
      </c>
      <c r="D48">
        <v>-0.1956533863150236</v>
      </c>
      <c r="E48">
        <v>0.36997886080218922</v>
      </c>
      <c r="F48">
        <v>6.216074946015334E-2</v>
      </c>
      <c r="G48">
        <v>9.0992015372627785E-2</v>
      </c>
      <c r="H48">
        <v>-0.53265672438174294</v>
      </c>
      <c r="I48">
        <v>-8.3160316567670867E-2</v>
      </c>
      <c r="J48">
        <v>0.68627450980392157</v>
      </c>
      <c r="K48">
        <v>0.49794238683127567</v>
      </c>
      <c r="L48">
        <v>0.48351528755569162</v>
      </c>
      <c r="M48">
        <v>0.62745098039215685</v>
      </c>
      <c r="N48">
        <v>0.50205761316872433</v>
      </c>
      <c r="O48">
        <v>0.48598782437166282</v>
      </c>
    </row>
    <row r="49" spans="1:15" x14ac:dyDescent="0.25">
      <c r="A49" s="1" t="s">
        <v>92</v>
      </c>
      <c r="B49" t="s">
        <v>93</v>
      </c>
      <c r="C49">
        <v>-4.5342806537173819E-2</v>
      </c>
      <c r="D49">
        <v>-0.19987876179631939</v>
      </c>
      <c r="E49">
        <v>0.21399839391532971</v>
      </c>
      <c r="F49">
        <v>-0.11020350388461291</v>
      </c>
      <c r="G49">
        <v>-0.1588596074796246</v>
      </c>
      <c r="H49">
        <v>-0.46023563818526991</v>
      </c>
      <c r="I49">
        <v>-9.8520850571160834E-2</v>
      </c>
      <c r="J49">
        <v>0.64086687306501544</v>
      </c>
      <c r="K49">
        <v>0.60493827160493829</v>
      </c>
      <c r="L49">
        <v>0.48603543856069109</v>
      </c>
      <c r="M49">
        <v>0.63157894736842102</v>
      </c>
      <c r="N49">
        <v>0.60905349794238683</v>
      </c>
      <c r="O49">
        <v>0.52652790531578408</v>
      </c>
    </row>
    <row r="50" spans="1:15" x14ac:dyDescent="0.25">
      <c r="A50" s="1" t="s">
        <v>30</v>
      </c>
      <c r="B50" t="s">
        <v>31</v>
      </c>
      <c r="C50">
        <v>-5.2144745314150483E-2</v>
      </c>
      <c r="D50">
        <v>-0.2269056579529081</v>
      </c>
      <c r="E50">
        <v>0.29305233588727642</v>
      </c>
      <c r="F50">
        <v>-3.6627551152564997E-2</v>
      </c>
      <c r="G50">
        <v>-5.3246883154914278E-2</v>
      </c>
      <c r="H50">
        <v>-0.59950203214567122</v>
      </c>
      <c r="I50">
        <v>-8.6980097677934104E-2</v>
      </c>
      <c r="J50">
        <v>0.66666666666666663</v>
      </c>
      <c r="K50">
        <v>0.5761316872427984</v>
      </c>
      <c r="L50">
        <v>0.52657551950481252</v>
      </c>
      <c r="M50">
        <v>0.61713106295149633</v>
      </c>
      <c r="N50">
        <v>0.58436213991769548</v>
      </c>
      <c r="O50">
        <v>0.53644526068768494</v>
      </c>
    </row>
    <row r="51" spans="1:15" x14ac:dyDescent="0.25">
      <c r="A51" s="1" t="s">
        <v>84</v>
      </c>
      <c r="B51" t="s">
        <v>85</v>
      </c>
      <c r="C51">
        <v>-6.609715576537234E-2</v>
      </c>
      <c r="D51">
        <v>-0.28008178808219281</v>
      </c>
      <c r="E51">
        <v>0.25219169571320199</v>
      </c>
      <c r="F51">
        <v>-0.14515307148839959</v>
      </c>
      <c r="G51">
        <v>-0.21216739844058261</v>
      </c>
      <c r="H51">
        <v>-0.45563967358595198</v>
      </c>
      <c r="I51">
        <v>-0.14506453146447471</v>
      </c>
      <c r="J51">
        <v>0.69143446852425183</v>
      </c>
      <c r="K51">
        <v>0.58024691358024694</v>
      </c>
      <c r="L51">
        <v>0.52250450634289014</v>
      </c>
      <c r="M51">
        <v>0.64189886480908154</v>
      </c>
      <c r="N51">
        <v>0.63374485596707819</v>
      </c>
      <c r="O51">
        <v>0.57853280277522701</v>
      </c>
    </row>
    <row r="52" spans="1:15" x14ac:dyDescent="0.25">
      <c r="A52" s="1" t="s">
        <v>54</v>
      </c>
      <c r="B52" t="s">
        <v>55</v>
      </c>
      <c r="C52">
        <v>-7.244470185144658E-2</v>
      </c>
      <c r="D52">
        <v>-0.30329384935729681</v>
      </c>
      <c r="E52">
        <v>0.22307038521164921</v>
      </c>
      <c r="F52">
        <v>-0.22528053121372821</v>
      </c>
      <c r="G52">
        <v>-0.32090500344074618</v>
      </c>
      <c r="H52">
        <v>-0.54278657562558552</v>
      </c>
      <c r="I52">
        <v>-0.13346811639169751</v>
      </c>
      <c r="J52">
        <v>0.67389060887512897</v>
      </c>
      <c r="K52">
        <v>0.48559670781893011</v>
      </c>
      <c r="L52">
        <v>0.46301057715199129</v>
      </c>
      <c r="M52">
        <v>0.61093911248710009</v>
      </c>
      <c r="N52">
        <v>0.49382716049382708</v>
      </c>
      <c r="O52">
        <v>0.47702955480733261</v>
      </c>
    </row>
    <row r="53" spans="1:15" x14ac:dyDescent="0.25">
      <c r="A53" s="2"/>
      <c r="B53" s="3" t="s">
        <v>117</v>
      </c>
      <c r="C53" s="3">
        <f>SUBTOTAL(101,Table1[Annual Return])</f>
        <v>9.1822536715840675E-2</v>
      </c>
      <c r="D53" s="3">
        <f>SUBTOTAL(101,Table1[Cumulative Returns])</f>
        <v>0.97196529340158655</v>
      </c>
      <c r="E53" s="3">
        <f>SUBTOTAL(101,Table1[Annual Volatility])</f>
        <v>0.26432429417304792</v>
      </c>
      <c r="F53" s="3">
        <f>SUBTOTAL(101,Table1[Sharpe Ratio])</f>
        <v>0.42201509353052657</v>
      </c>
      <c r="G53" s="3">
        <f>SUBTOTAL(101,Table1[Sortino Ratio])</f>
        <v>0.66038485187347185</v>
      </c>
      <c r="H53" s="3">
        <f>SUBTOTAL(101,Table1[Max Drawdown])</f>
        <v>-0.3599750109800679</v>
      </c>
      <c r="I53" s="3">
        <f>SUBTOTAL(101,Table1[Calmar Ratio])</f>
        <v>0.27165163857228986</v>
      </c>
      <c r="J53" s="3">
        <f>SUBTOTAL(101,Table1[1_Train])</f>
        <v>0.67489200074175182</v>
      </c>
      <c r="K53" s="3">
        <f>SUBTOTAL(101,Table1[1_Test])</f>
        <v>0.56723378862164575</v>
      </c>
      <c r="L53" s="3">
        <f>SUBTOTAL(101,Table1[1_CV])</f>
        <v>0.52481026853418755</v>
      </c>
      <c r="M53" s="3">
        <f>SUBTOTAL(101,Table1[2_Train])</f>
        <v>0.62690010528283135</v>
      </c>
      <c r="N53" s="3">
        <f>SUBTOTAL(101,Table1[2_Test])</f>
        <v>0.59433152573074433</v>
      </c>
      <c r="O53" s="3">
        <f>SUBTOTAL(101,Table1[2_CV])</f>
        <v>0.54444795177349947</v>
      </c>
    </row>
    <row r="54" spans="1:15" x14ac:dyDescent="0.25">
      <c r="A54" s="2"/>
      <c r="B54" s="5" t="s">
        <v>118</v>
      </c>
      <c r="C54" s="4" cm="1">
        <f t="array" ref="C54">GEOMEAN(1+Table1[Annual Return])-1</f>
        <v>8.3742601298553376E-2</v>
      </c>
      <c r="D54" s="4" cm="1">
        <f t="array" ref="D54">GEOMEAN(1+Table1[Cumulative Returns])-1</f>
        <v>0.46927197992919778</v>
      </c>
      <c r="E54" s="4" cm="1">
        <f t="array" ref="E54">GEOMEAN(1+Table1[Annual Volatility])-1</f>
        <v>0.258996470153118</v>
      </c>
      <c r="F54" s="4" cm="1">
        <f t="array" ref="F54">GEOMEAN(1+Table1[Sharpe Ratio])-1</f>
        <v>0.3518796533932107</v>
      </c>
      <c r="G54" s="4" cm="1">
        <f t="array" ref="G54">GEOMEAN(1+Table1[Sortino Ratio])-1</f>
        <v>0.52685688768462668</v>
      </c>
      <c r="H54" s="4" cm="1">
        <f t="array" ref="H54">GEOMEAN(1+Table1[Max Drawdown])-1</f>
        <v>-0.37908739122285762</v>
      </c>
      <c r="I54" s="4" cm="1">
        <f t="array" ref="I54">GEOMEAN(1+Table1[Calmar Ratio])-1</f>
        <v>0.21888879314575371</v>
      </c>
      <c r="J54" s="4" cm="1">
        <f t="array" ref="J54">GEOMEAN(1+Table1[1_Train])-1</f>
        <v>0.67474807598146391</v>
      </c>
      <c r="K54" s="4" cm="1">
        <f t="array" ref="K54">GEOMEAN(1+Table1[1_Test])-1</f>
        <v>0.56588802950752282</v>
      </c>
      <c r="L54" s="4" cm="1">
        <f t="array" ref="L54">GEOMEAN(1+Table1[1_CV])-1</f>
        <v>0.52412330377327332</v>
      </c>
      <c r="M54" s="4" cm="1">
        <f t="array" ref="M54">GEOMEAN(1+Table1[2_Train])-1</f>
        <v>0.62673017582987733</v>
      </c>
      <c r="N54" s="4" cm="1">
        <f t="array" ref="N54">GEOMEAN(1+Table1[2_Test])-1</f>
        <v>0.59367761833136456</v>
      </c>
      <c r="O54" s="4" cm="1">
        <f t="array" ref="O54">GEOMEAN(1+Table1[2_CV])-1</f>
        <v>0.54360374659309119</v>
      </c>
    </row>
  </sheetData>
  <conditionalFormatting sqref="C2:C52">
    <cfRule type="colorScale" priority="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2:E52">
    <cfRule type="colorScale" priority="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H2:H52">
    <cfRule type="colorScale" priority="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K2:K52">
    <cfRule type="colorScale" priority="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L2:L52">
    <cfRule type="colorScale" priority="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2:N52">
    <cfRule type="colorScale" priority="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O2:O52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Natkamon Maleehuan</cp:lastModifiedBy>
  <dcterms:created xsi:type="dcterms:W3CDTF">2024-06-19T14:14:44Z</dcterms:created>
  <dcterms:modified xsi:type="dcterms:W3CDTF">2024-06-19T16:24:14Z</dcterms:modified>
</cp:coreProperties>
</file>